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drawings/drawing4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ml.chartshapes+xml"/>
  <Override PartName="/xl/charts/chart18.xml" ContentType="application/vnd.openxmlformats-officedocument.drawingml.chart+xml"/>
  <Override PartName="/xl/drawings/drawing6.xml" ContentType="application/vnd.openxmlformats-officedocument.drawingml.chartshapes+xml"/>
  <Override PartName="/xl/charts/chart19.xml" ContentType="application/vnd.openxmlformats-officedocument.drawingml.chart+xml"/>
  <Override PartName="/xl/drawings/drawing7.xml" ContentType="application/vnd.openxmlformats-officedocument.drawingml.chartshapes+xml"/>
  <Override PartName="/xl/charts/chart20.xml" ContentType="application/vnd.openxmlformats-officedocument.drawingml.chart+xml"/>
  <Override PartName="/xl/drawings/drawing8.xml" ContentType="application/vnd.openxmlformats-officedocument.drawingml.chartshapes+xml"/>
  <Override PartName="/xl/charts/chart21.xml" ContentType="application/vnd.openxmlformats-officedocument.drawingml.chart+xml"/>
  <Override PartName="/xl/drawings/drawing9.xml" ContentType="application/vnd.openxmlformats-officedocument.drawingml.chartshapes+xml"/>
  <Override PartName="/xl/charts/chart22.xml" ContentType="application/vnd.openxmlformats-officedocument.drawingml.chart+xml"/>
  <Override PartName="/xl/drawings/drawing10.xml" ContentType="application/vnd.openxmlformats-officedocument.drawingml.chartshapes+xml"/>
  <Override PartName="/xl/charts/chart23.xml" ContentType="application/vnd.openxmlformats-officedocument.drawingml.chart+xml"/>
  <Override PartName="/xl/drawings/drawing11.xml" ContentType="application/vnd.openxmlformats-officedocument.drawingml.chartshapes+xml"/>
  <Override PartName="/xl/charts/chart24.xml" ContentType="application/vnd.openxmlformats-officedocument.drawingml.chart+xml"/>
  <Override PartName="/xl/drawings/drawing12.xml" ContentType="application/vnd.openxmlformats-officedocument.drawingml.chartshapes+xml"/>
  <Override PartName="/xl/charts/chart25.xml" ContentType="application/vnd.openxmlformats-officedocument.drawingml.chart+xml"/>
  <Override PartName="/xl/drawings/drawing13.xml" ContentType="application/vnd.openxmlformats-officedocument.drawingml.chartshape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4.xml" ContentType="application/vnd.openxmlformats-officedocument.drawingml.chartshapes+xml"/>
  <Override PartName="/xl/charts/chart28.xml" ContentType="application/vnd.openxmlformats-officedocument.drawingml.chart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drawings/drawing16.xml" ContentType="application/vnd.openxmlformats-officedocument.drawingml.chartshapes+xml"/>
  <Override PartName="/xl/charts/chart30.xml" ContentType="application/vnd.openxmlformats-officedocument.drawingml.chart+xml"/>
  <Override PartName="/xl/drawings/drawing17.xml" ContentType="application/vnd.openxmlformats-officedocument.drawingml.chartshapes+xml"/>
  <Override PartName="/xl/charts/chart31.xml" ContentType="application/vnd.openxmlformats-officedocument.drawingml.chart+xml"/>
  <Override PartName="/xl/drawings/drawing18.xml" ContentType="application/vnd.openxmlformats-officedocument.drawingml.chartshapes+xml"/>
  <Override PartName="/xl/charts/chart32.xml" ContentType="application/vnd.openxmlformats-officedocument.drawingml.chart+xml"/>
  <Override PartName="/xl/drawings/drawing19.xml" ContentType="application/vnd.openxmlformats-officedocument.drawingml.chartshapes+xml"/>
  <Override PartName="/xl/charts/chart33.xml" ContentType="application/vnd.openxmlformats-officedocument.drawingml.chart+xml"/>
  <Override PartName="/xl/drawings/drawing20.xml" ContentType="application/vnd.openxmlformats-officedocument.drawingml.chartshapes+xml"/>
  <Override PartName="/xl/charts/chart34.xml" ContentType="application/vnd.openxmlformats-officedocument.drawingml.chart+xml"/>
  <Override PartName="/xl/drawings/drawing21.xml" ContentType="application/vnd.openxmlformats-officedocument.drawingml.chartshapes+xml"/>
  <Override PartName="/xl/charts/chart35.xml" ContentType="application/vnd.openxmlformats-officedocument.drawingml.chart+xml"/>
  <Override PartName="/xl/drawings/drawing22.xml" ContentType="application/vnd.openxmlformats-officedocument.drawingml.chartshapes+xml"/>
  <Override PartName="/xl/charts/chart36.xml" ContentType="application/vnd.openxmlformats-officedocument.drawingml.chart+xml"/>
  <Override PartName="/xl/drawings/drawing23.xml" ContentType="application/vnd.openxmlformats-officedocument.drawingml.chartshapes+xml"/>
  <Override PartName="/xl/charts/chart37.xml" ContentType="application/vnd.openxmlformats-officedocument.drawingml.chart+xml"/>
  <Override PartName="/xl/drawings/drawing24.xml" ContentType="application/vnd.openxmlformats-officedocument.drawingml.chartshapes+xml"/>
  <Override PartName="/xl/charts/chart38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EstaPasta_de_trabalho"/>
  <mc:AlternateContent xmlns:mc="http://schemas.openxmlformats.org/markup-compatibility/2006">
    <mc:Choice Requires="x15">
      <x15ac:absPath xmlns:x15ac="http://schemas.microsoft.com/office/spreadsheetml/2010/11/ac" url="C:\Users\Marina\Downloads\"/>
    </mc:Choice>
  </mc:AlternateContent>
  <bookViews>
    <workbookView xWindow="0" yWindow="0" windowWidth="20490" windowHeight="7755" firstSheet="1" activeTab="1"/>
  </bookViews>
  <sheets>
    <sheet name="Converter (Immediate)" sheetId="21" r:id="rId1"/>
    <sheet name="Converter (Solver)" sheetId="16" r:id="rId2"/>
    <sheet name="Equations" sheetId="19" r:id="rId3"/>
    <sheet name="Table 2" sheetId="22" r:id="rId4"/>
    <sheet name="Comparison to Grant et al. 2010" sheetId="15" r:id="rId5"/>
  </sheets>
  <definedNames>
    <definedName name="_xlnm._FilterDatabase" localSheetId="2" hidden="1">Equations!$O$160:$Q$186</definedName>
    <definedName name="a" localSheetId="4">'Comparison to Grant et al. 2010'!$AE$7</definedName>
    <definedName name="a" localSheetId="0">'Converter (Immediate)'!$AF$11</definedName>
    <definedName name="a" localSheetId="1">'Converter (Solver)'!$AF$7</definedName>
    <definedName name="a">#REF!</definedName>
    <definedName name="k" localSheetId="4">'Comparison to Grant et al. 2010'!$F$5</definedName>
    <definedName name="k" localSheetId="0">'Converter (Immediate)'!$F$9</definedName>
    <definedName name="k" localSheetId="1">'Converter (Solver)'!$F$5</definedName>
    <definedName name="k">#REF!</definedName>
    <definedName name="k0" localSheetId="4">'Comparison to Grant et al. 2010'!$F$5</definedName>
    <definedName name="k0" localSheetId="0">'Converter (Immediate)'!$F$9</definedName>
    <definedName name="k0" localSheetId="1">'Converter (Solver)'!$F$5</definedName>
    <definedName name="k0">#REF!</definedName>
    <definedName name="k1_" localSheetId="4">'Comparison to Grant et al. 2010'!$H$3</definedName>
    <definedName name="k1_" localSheetId="0">'Converter (Immediate)'!$H$7</definedName>
    <definedName name="k1_" localSheetId="1">'Converter (Solver)'!$H$3</definedName>
    <definedName name="k1_">#REF!</definedName>
    <definedName name="k1__" localSheetId="4">'Comparison to Grant et al. 2010'!$AF$11</definedName>
    <definedName name="k1__" localSheetId="0">'Converter (Immediate)'!$AG$15</definedName>
    <definedName name="k1__" localSheetId="1">'Converter (Solver)'!$AG$11</definedName>
    <definedName name="k1__">#REF!</definedName>
    <definedName name="n" localSheetId="4">'Comparison to Grant et al. 2010'!$AF$9</definedName>
    <definedName name="n" localSheetId="0">'Converter (Immediate)'!$AG$13</definedName>
    <definedName name="n" localSheetId="1">'Converter (Solver)'!$AG$9</definedName>
    <definedName name="n">#REF!</definedName>
    <definedName name="n_VGM" localSheetId="4">'Comparison to Grant et al. 2010'!$C$6</definedName>
    <definedName name="n_VGM" localSheetId="0">'Converter (Immediate)'!$C$10</definedName>
    <definedName name="n_VGM" localSheetId="1">'Converter (Solver)'!$C$6</definedName>
    <definedName name="n_VGM">#REF!</definedName>
    <definedName name="p" localSheetId="4">'Comparison to Grant et al. 2010'!$F$6</definedName>
    <definedName name="p" localSheetId="0">'Converter (Immediate)'!$F$10</definedName>
    <definedName name="p" localSheetId="1">'Converter (Solver)'!$F$6</definedName>
    <definedName name="p">#REF!</definedName>
    <definedName name="P_GRT" localSheetId="4">'Comparison to Grant et al. 2010'!$AE$11</definedName>
    <definedName name="P_GRT" localSheetId="0">'Converter (Immediate)'!$AF$15</definedName>
    <definedName name="P_GRT" localSheetId="1">'Converter (Solver)'!$AF$11</definedName>
    <definedName name="P_GRT">#REF!</definedName>
    <definedName name="solver_adj" localSheetId="4" hidden="1">'Comparison to Grant et al. 2010'!$F$5,'Comparison to Grant et al. 2010'!$F$6</definedName>
    <definedName name="solver_adj" localSheetId="0" hidden="1">'Converter (Immediate)'!$C$13,'Converter (Immediate)'!$C$21,'Converter (Immediate)'!$E$13,'Converter (Immediate)'!$E$21,'Converter (Immediate)'!#REF!,'Converter (Immediate)'!#REF!</definedName>
    <definedName name="solver_adj" localSheetId="1" hidden="1">'Converter (Solver)'!$F$5,'Converter (Solver)'!$F$6</definedName>
    <definedName name="solver_cvg" localSheetId="4" hidden="1">0.0001</definedName>
    <definedName name="solver_cvg" localSheetId="0" hidden="1">0.0001</definedName>
    <definedName name="solver_cvg" localSheetId="1" hidden="1">0.0001</definedName>
    <definedName name="solver_drv" localSheetId="4" hidden="1">1</definedName>
    <definedName name="solver_drv" localSheetId="0" hidden="1">1</definedName>
    <definedName name="solver_drv" localSheetId="1" hidden="1">1</definedName>
    <definedName name="solver_eng" localSheetId="4" hidden="1">1</definedName>
    <definedName name="solver_eng" localSheetId="0" hidden="1">1</definedName>
    <definedName name="solver_eng" localSheetId="1" hidden="1">1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itr" localSheetId="4" hidden="1">2147483647</definedName>
    <definedName name="solver_itr" localSheetId="0" hidden="1">2147483647</definedName>
    <definedName name="solver_itr" localSheetId="1" hidden="1">2147483647</definedName>
    <definedName name="solver_lhs1" localSheetId="4" hidden="1">'Comparison to Grant et al. 2010'!$AE$11</definedName>
    <definedName name="solver_lhs1" localSheetId="0" hidden="1">'Converter (Immediate)'!$AF$15</definedName>
    <definedName name="solver_lhs1" localSheetId="1" hidden="1">'Converter (Solver)'!$F$5</definedName>
    <definedName name="solver_lhs2" localSheetId="4" hidden="1">'Comparison to Grant et al. 2010'!$AE$11</definedName>
    <definedName name="solver_lhs2" localSheetId="0" hidden="1">'Converter (Immediate)'!$AF$15</definedName>
    <definedName name="solver_lhs2" localSheetId="1" hidden="1">'Converter (Solver)'!$AF$11</definedName>
    <definedName name="solver_mip" localSheetId="4" hidden="1">2147483647</definedName>
    <definedName name="solver_mip" localSheetId="0" hidden="1">2147483647</definedName>
    <definedName name="solver_mip" localSheetId="1" hidden="1">2147483647</definedName>
    <definedName name="solver_mni" localSheetId="4" hidden="1">30</definedName>
    <definedName name="solver_mni" localSheetId="0" hidden="1">30</definedName>
    <definedName name="solver_mni" localSheetId="1" hidden="1">30</definedName>
    <definedName name="solver_mrt" localSheetId="4" hidden="1">0.075</definedName>
    <definedName name="solver_mrt" localSheetId="0" hidden="1">0.075</definedName>
    <definedName name="solver_mrt" localSheetId="1" hidden="1">0.075</definedName>
    <definedName name="solver_msl" localSheetId="4" hidden="1">2</definedName>
    <definedName name="solver_msl" localSheetId="0" hidden="1">2</definedName>
    <definedName name="solver_msl" localSheetId="1" hidden="1">2</definedName>
    <definedName name="solver_neg" localSheetId="4" hidden="1">1</definedName>
    <definedName name="solver_neg" localSheetId="0" hidden="1">1</definedName>
    <definedName name="solver_neg" localSheetId="1" hidden="1">1</definedName>
    <definedName name="solver_nod" localSheetId="4" hidden="1">2147483647</definedName>
    <definedName name="solver_nod" localSheetId="0" hidden="1">2147483647</definedName>
    <definedName name="solver_nod" localSheetId="1" hidden="1">2147483647</definedName>
    <definedName name="solver_num" localSheetId="4" hidden="1">0</definedName>
    <definedName name="solver_num" localSheetId="0" hidden="1">0</definedName>
    <definedName name="solver_num" localSheetId="1" hidden="1">0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opt" localSheetId="4" hidden="1">'Comparison to Grant et al. 2010'!$V$4</definedName>
    <definedName name="solver_opt" localSheetId="0" hidden="1">'Converter (Immediate)'!$M$8</definedName>
    <definedName name="solver_opt" localSheetId="1" hidden="1">'Converter (Solver)'!$M$4</definedName>
    <definedName name="solver_pre" localSheetId="4" hidden="1">0.000001</definedName>
    <definedName name="solver_pre" localSheetId="0" hidden="1">0.000001</definedName>
    <definedName name="solver_pre" localSheetId="1" hidden="1">0.000001</definedName>
    <definedName name="solver_rbv" localSheetId="4" hidden="1">1</definedName>
    <definedName name="solver_rbv" localSheetId="0" hidden="1">1</definedName>
    <definedName name="solver_rbv" localSheetId="1" hidden="1">1</definedName>
    <definedName name="solver_rel1" localSheetId="4" hidden="1">3</definedName>
    <definedName name="solver_rel1" localSheetId="0" hidden="1">3</definedName>
    <definedName name="solver_rel1" localSheetId="1" hidden="1">1</definedName>
    <definedName name="solver_rel2" localSheetId="4" hidden="1">3</definedName>
    <definedName name="solver_rel2" localSheetId="0" hidden="1">3</definedName>
    <definedName name="solver_rel2" localSheetId="1" hidden="1">3</definedName>
    <definedName name="solver_rhs1" localSheetId="4" hidden="1">-6</definedName>
    <definedName name="solver_rhs1" localSheetId="0" hidden="1">-6</definedName>
    <definedName name="solver_rhs1" localSheetId="1" hidden="1">1.5</definedName>
    <definedName name="solver_rhs2" localSheetId="4" hidden="1">-6</definedName>
    <definedName name="solver_rhs2" localSheetId="0" hidden="1">-6</definedName>
    <definedName name="solver_rhs2" localSheetId="1" hidden="1">-6</definedName>
    <definedName name="solver_rlx" localSheetId="4" hidden="1">2</definedName>
    <definedName name="solver_rlx" localSheetId="0" hidden="1">2</definedName>
    <definedName name="solver_rlx" localSheetId="1" hidden="1">2</definedName>
    <definedName name="solver_rsd" localSheetId="4" hidden="1">0</definedName>
    <definedName name="solver_rsd" localSheetId="0" hidden="1">0</definedName>
    <definedName name="solver_rsd" localSheetId="1" hidden="1">0</definedName>
    <definedName name="solver_scl" localSheetId="4" hidden="1">1</definedName>
    <definedName name="solver_scl" localSheetId="0" hidden="1">1</definedName>
    <definedName name="solver_scl" localSheetId="1" hidden="1">1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sz" localSheetId="4" hidden="1">100</definedName>
    <definedName name="solver_ssz" localSheetId="0" hidden="1">100</definedName>
    <definedName name="solver_ssz" localSheetId="1" hidden="1">100</definedName>
    <definedName name="solver_tim" localSheetId="4" hidden="1">2147483647</definedName>
    <definedName name="solver_tim" localSheetId="0" hidden="1">2147483647</definedName>
    <definedName name="solver_tim" localSheetId="1" hidden="1">2147483647</definedName>
    <definedName name="solver_tol" localSheetId="4" hidden="1">0.01</definedName>
    <definedName name="solver_tol" localSheetId="0" hidden="1">0.01</definedName>
    <definedName name="solver_tol" localSheetId="1" hidden="1">0.01</definedName>
    <definedName name="solver_typ" localSheetId="4" hidden="1">2</definedName>
    <definedName name="solver_typ" localSheetId="0" hidden="1">2</definedName>
    <definedName name="solver_typ" localSheetId="1" hidden="1">2</definedName>
    <definedName name="solver_val" localSheetId="4" hidden="1">0</definedName>
    <definedName name="solver_val" localSheetId="0" hidden="1">0</definedName>
    <definedName name="solver_val" localSheetId="1" hidden="1">0</definedName>
    <definedName name="solver_ver" localSheetId="4" hidden="1">3</definedName>
    <definedName name="solver_ver" localSheetId="0" hidden="1">3</definedName>
    <definedName name="solver_ver" localSheetId="1" hidden="1">3</definedName>
    <definedName name="thetar" localSheetId="4">'Comparison to Grant et al. 2010'!$F$4</definedName>
    <definedName name="thetar" localSheetId="0">'Converter (Immediate)'!$F$8</definedName>
    <definedName name="thetar" localSheetId="1">'Converter (Solver)'!$F$4</definedName>
    <definedName name="thetar">#REF!</definedName>
    <definedName name="thetaRL" localSheetId="4">'Comparison to Grant et al. 2010'!$AG$7</definedName>
    <definedName name="thetaRL" localSheetId="0">'Converter (Immediate)'!$AH$11</definedName>
    <definedName name="thetaRL" localSheetId="1">'Converter (Solver)'!$AH$7</definedName>
    <definedName name="thetaRL">#REF!</definedName>
    <definedName name="thetas" localSheetId="4">'Comparison to Grant et al. 2010'!$F$3</definedName>
    <definedName name="thetas" localSheetId="0">'Converter (Immediate)'!$F$7</definedName>
    <definedName name="thetas" localSheetId="1">'Converter (Solver)'!$F$3</definedName>
    <definedName name="thetas">#REF!</definedName>
    <definedName name="x2_" localSheetId="4">'Comparison to Grant et al. 2010'!$AF$7</definedName>
    <definedName name="x2_" localSheetId="0">'Converter (Immediate)'!$AG$11</definedName>
    <definedName name="x2_" localSheetId="1">'Converter (Solver)'!$AG$7</definedName>
    <definedName name="x2_">#REF!</definedName>
    <definedName name="α" localSheetId="4">'Comparison to Grant et al. 2010'!$C$5</definedName>
    <definedName name="α" localSheetId="0">'Converter (Immediate)'!$C$9</definedName>
    <definedName name="α" localSheetId="1">'Converter (Solver)'!$C$5</definedName>
    <definedName name="α">#REF!</definedName>
    <definedName name="β" localSheetId="4">'Comparison to Grant et al. 2010'!$AG$11</definedName>
    <definedName name="β" localSheetId="0">'Converter (Immediate)'!$AH$15</definedName>
    <definedName name="β" localSheetId="1">'Converter (Solver)'!$AH$11</definedName>
    <definedName name="β">#REF!</definedName>
    <definedName name="β_GRT" localSheetId="4">'Comparison to Grant et al. 2010'!$AG$11</definedName>
    <definedName name="β_GRT" localSheetId="0">'Converter (Immediate)'!$AH$15</definedName>
    <definedName name="β_GRT" localSheetId="1">'Converter (Solver)'!$AH$11</definedName>
    <definedName name="β_GRT">#REF!</definedName>
    <definedName name="λ" localSheetId="4">'Comparison to Grant et al. 2010'!$AG$9</definedName>
    <definedName name="λ" localSheetId="0">'Converter (Immediate)'!$AH$13</definedName>
    <definedName name="λ" localSheetId="1">'Converter (Solver)'!$AH$9</definedName>
    <definedName name="λ">#REF!</definedName>
    <definedName name="λ_GRT" localSheetId="4">'Comparison to Grant et al. 2010'!$AG$9</definedName>
    <definedName name="λ_GRT" localSheetId="0">'Converter (Immediate)'!$AH$13</definedName>
    <definedName name="λ_GRT" localSheetId="1">'Converter (Solver)'!$AH$9</definedName>
    <definedName name="λ_GRT">#REF!</definedName>
    <definedName name="ξ_GRT" localSheetId="4">'Comparison to Grant et al. 2010'!$AG$13</definedName>
    <definedName name="ξ_GRT" localSheetId="0">'Converter (Immediate)'!$AH$17</definedName>
    <definedName name="ξ_GRT" localSheetId="1">'Converter (Solver)'!$AH$13</definedName>
    <definedName name="ξ_GRT">#REF!</definedName>
  </definedNames>
  <calcPr calcId="152511"/>
</workbook>
</file>

<file path=xl/calcChain.xml><?xml version="1.0" encoding="utf-8"?>
<calcChain xmlns="http://schemas.openxmlformats.org/spreadsheetml/2006/main">
  <c r="AD44" i="22" l="1"/>
  <c r="AD43" i="22"/>
  <c r="AD42" i="22"/>
  <c r="AD41" i="22"/>
  <c r="AD40" i="22"/>
  <c r="AD39" i="22"/>
  <c r="AD38" i="22"/>
  <c r="AD37" i="22"/>
  <c r="AD36" i="22"/>
  <c r="AD35" i="22"/>
  <c r="AD34" i="22"/>
  <c r="AD33" i="22"/>
  <c r="AD32" i="22"/>
  <c r="AD31" i="22"/>
  <c r="AD30" i="22"/>
  <c r="AD29" i="22"/>
  <c r="AD28" i="22"/>
  <c r="AD27" i="22"/>
  <c r="AD26" i="22"/>
  <c r="AD25" i="22"/>
  <c r="AD24" i="22"/>
  <c r="AD23" i="22"/>
  <c r="AD22" i="22"/>
  <c r="AD21" i="22"/>
  <c r="AD20" i="22"/>
  <c r="AD19" i="22"/>
  <c r="AD18" i="22"/>
  <c r="AD17" i="22"/>
  <c r="AD16" i="22"/>
  <c r="AD15" i="22"/>
  <c r="AD14" i="22"/>
  <c r="AD13" i="22"/>
  <c r="AD12" i="22"/>
  <c r="AD11" i="22"/>
  <c r="AD10" i="22"/>
  <c r="AD9" i="22"/>
  <c r="AD8" i="22"/>
  <c r="AD7" i="22"/>
  <c r="AD6" i="22"/>
  <c r="AD5" i="22"/>
  <c r="AD12" i="19"/>
  <c r="AC12" i="19"/>
  <c r="AE12" i="19"/>
  <c r="AB6" i="22" l="1"/>
  <c r="AB7" i="22"/>
  <c r="AB8" i="22"/>
  <c r="AB9" i="22"/>
  <c r="AB10" i="22"/>
  <c r="AB11" i="22"/>
  <c r="AB12" i="22"/>
  <c r="AB13" i="22"/>
  <c r="AB14" i="22"/>
  <c r="AB15" i="22"/>
  <c r="AB16" i="22"/>
  <c r="AB17" i="22"/>
  <c r="AB18" i="22"/>
  <c r="AB19" i="22"/>
  <c r="AB20" i="22"/>
  <c r="AB21" i="22"/>
  <c r="AB22" i="22"/>
  <c r="AB23" i="22"/>
  <c r="AB24" i="22"/>
  <c r="AB25" i="22"/>
  <c r="AB26" i="22"/>
  <c r="AB27" i="22"/>
  <c r="AB28" i="22"/>
  <c r="AB29" i="22"/>
  <c r="AB30" i="22"/>
  <c r="AB31" i="22"/>
  <c r="AB32" i="22"/>
  <c r="AB33" i="22"/>
  <c r="AB34" i="22"/>
  <c r="AB35" i="22"/>
  <c r="AB36" i="22"/>
  <c r="AB37" i="22"/>
  <c r="AB38" i="22"/>
  <c r="AB39" i="22"/>
  <c r="AB40" i="22"/>
  <c r="AB41" i="22"/>
  <c r="AB42" i="22"/>
  <c r="AB43" i="22"/>
  <c r="AB44" i="22"/>
  <c r="AB5" i="22"/>
  <c r="AC6" i="22"/>
  <c r="AC7" i="22"/>
  <c r="AC8" i="22"/>
  <c r="AC9" i="22"/>
  <c r="AC10" i="22"/>
  <c r="AC11" i="22"/>
  <c r="AC12" i="22"/>
  <c r="AC13" i="22"/>
  <c r="AC14" i="22"/>
  <c r="AC15" i="22"/>
  <c r="AC16" i="22"/>
  <c r="AC17" i="22"/>
  <c r="AC18" i="22"/>
  <c r="AC19" i="22"/>
  <c r="AC20" i="22"/>
  <c r="AC21" i="22"/>
  <c r="AC22" i="22"/>
  <c r="AC23" i="22"/>
  <c r="AC24" i="22"/>
  <c r="AC25" i="22"/>
  <c r="AC26" i="22"/>
  <c r="AC27" i="22"/>
  <c r="AC28" i="22"/>
  <c r="AC29" i="22"/>
  <c r="AC30" i="22"/>
  <c r="AC31" i="22"/>
  <c r="AC32" i="22"/>
  <c r="AC33" i="22"/>
  <c r="AC34" i="22"/>
  <c r="AC35" i="22"/>
  <c r="AC36" i="22"/>
  <c r="AC37" i="22"/>
  <c r="AC38" i="22"/>
  <c r="AC39" i="22"/>
  <c r="AC40" i="22"/>
  <c r="AC41" i="22"/>
  <c r="AC42" i="22"/>
  <c r="AC43" i="22"/>
  <c r="AC44" i="22"/>
  <c r="AC5" i="22"/>
  <c r="Z6" i="22"/>
  <c r="AA6" i="22" s="1"/>
  <c r="Z7" i="22"/>
  <c r="AA7" i="22" s="1"/>
  <c r="Z8" i="22"/>
  <c r="AA8" i="22" s="1"/>
  <c r="Z9" i="22"/>
  <c r="AA9" i="22" s="1"/>
  <c r="Z10" i="22"/>
  <c r="AA10" i="22" s="1"/>
  <c r="Z11" i="22"/>
  <c r="AA11" i="22" s="1"/>
  <c r="Z12" i="22"/>
  <c r="AA12" i="22" s="1"/>
  <c r="Z13" i="22"/>
  <c r="AA13" i="22" s="1"/>
  <c r="Z14" i="22"/>
  <c r="AA14" i="22" s="1"/>
  <c r="Z15" i="22"/>
  <c r="AA15" i="22" s="1"/>
  <c r="Z16" i="22"/>
  <c r="AA16" i="22" s="1"/>
  <c r="Z17" i="22"/>
  <c r="AA17" i="22" s="1"/>
  <c r="Z18" i="22"/>
  <c r="AA18" i="22" s="1"/>
  <c r="Z19" i="22"/>
  <c r="AA19" i="22" s="1"/>
  <c r="Z20" i="22"/>
  <c r="AA20" i="22" s="1"/>
  <c r="Z21" i="22"/>
  <c r="AA21" i="22" s="1"/>
  <c r="Z22" i="22"/>
  <c r="AA22" i="22" s="1"/>
  <c r="Z23" i="22"/>
  <c r="AA23" i="22" s="1"/>
  <c r="Z24" i="22"/>
  <c r="AA24" i="22" s="1"/>
  <c r="Z25" i="22"/>
  <c r="AA25" i="22" s="1"/>
  <c r="Z26" i="22"/>
  <c r="AA26" i="22" s="1"/>
  <c r="Z27" i="22"/>
  <c r="AA27" i="22" s="1"/>
  <c r="Z28" i="22"/>
  <c r="AA28" i="22" s="1"/>
  <c r="Z29" i="22"/>
  <c r="AA29" i="22" s="1"/>
  <c r="Z30" i="22"/>
  <c r="AA30" i="22" s="1"/>
  <c r="Z31" i="22"/>
  <c r="AA31" i="22" s="1"/>
  <c r="Z32" i="22"/>
  <c r="AA32" i="22" s="1"/>
  <c r="Z33" i="22"/>
  <c r="AA33" i="22" s="1"/>
  <c r="Z34" i="22"/>
  <c r="AA34" i="22" s="1"/>
  <c r="Z35" i="22"/>
  <c r="AA35" i="22" s="1"/>
  <c r="Z36" i="22"/>
  <c r="AA36" i="22" s="1"/>
  <c r="Z37" i="22"/>
  <c r="AA37" i="22" s="1"/>
  <c r="Z38" i="22"/>
  <c r="AA38" i="22" s="1"/>
  <c r="Z39" i="22"/>
  <c r="AA39" i="22" s="1"/>
  <c r="Z40" i="22"/>
  <c r="AA40" i="22" s="1"/>
  <c r="Z41" i="22"/>
  <c r="AA41" i="22" s="1"/>
  <c r="Z42" i="22"/>
  <c r="AA42" i="22" s="1"/>
  <c r="Z43" i="22"/>
  <c r="AA43" i="22" s="1"/>
  <c r="Z44" i="22"/>
  <c r="AA44" i="22" s="1"/>
  <c r="Z5" i="22"/>
  <c r="AA5" i="22" s="1"/>
  <c r="Y45" i="22" l="1"/>
  <c r="Y48" i="22"/>
  <c r="X48" i="22"/>
  <c r="W48" i="22"/>
  <c r="V48" i="22"/>
  <c r="U48" i="22"/>
  <c r="T48" i="22"/>
  <c r="S48" i="22"/>
  <c r="R48" i="22"/>
  <c r="Q48" i="22"/>
  <c r="P48" i="22"/>
  <c r="O48" i="22"/>
  <c r="X47" i="22"/>
  <c r="W47" i="22"/>
  <c r="V47" i="22"/>
  <c r="U47" i="22"/>
  <c r="T47" i="22"/>
  <c r="S47" i="22"/>
  <c r="AD47" i="22" s="1"/>
  <c r="R47" i="22"/>
  <c r="Q47" i="22"/>
  <c r="AC47" i="22" s="1"/>
  <c r="P47" i="22"/>
  <c r="AB47" i="22" s="1"/>
  <c r="O47" i="22"/>
  <c r="X46" i="22"/>
  <c r="W46" i="22"/>
  <c r="V46" i="22"/>
  <c r="U46" i="22"/>
  <c r="T46" i="22"/>
  <c r="S46" i="22"/>
  <c r="AD46" i="22" s="1"/>
  <c r="R46" i="22"/>
  <c r="Q46" i="22"/>
  <c r="AC46" i="22" s="1"/>
  <c r="P46" i="22"/>
  <c r="AB46" i="22" s="1"/>
  <c r="O46" i="22"/>
  <c r="X45" i="22"/>
  <c r="W45" i="22"/>
  <c r="V45" i="22"/>
  <c r="U45" i="22"/>
  <c r="T45" i="22"/>
  <c r="S45" i="22"/>
  <c r="AD45" i="22" s="1"/>
  <c r="R45" i="22"/>
  <c r="Q45" i="22"/>
  <c r="AC45" i="22" s="1"/>
  <c r="P45" i="22"/>
  <c r="AB45" i="22" s="1"/>
  <c r="O45" i="22"/>
  <c r="Z45" i="22" l="1"/>
  <c r="AA45" i="22" s="1"/>
  <c r="Z46" i="22"/>
  <c r="AA46" i="22" s="1"/>
  <c r="Z47" i="22"/>
  <c r="AA47" i="22" s="1"/>
  <c r="Y47" i="22"/>
  <c r="Y46" i="22"/>
  <c r="AH6" i="19" l="1"/>
  <c r="K181" i="19" l="1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316" i="19"/>
  <c r="K172" i="19"/>
  <c r="K173" i="19"/>
  <c r="K174" i="19"/>
  <c r="K175" i="19"/>
  <c r="K176" i="19"/>
  <c r="K177" i="19"/>
  <c r="K178" i="19"/>
  <c r="K179" i="19"/>
  <c r="K180" i="19"/>
  <c r="J181" i="19"/>
  <c r="J182" i="19"/>
  <c r="J183" i="19"/>
  <c r="J184" i="19"/>
  <c r="J185" i="19"/>
  <c r="J186" i="19"/>
  <c r="J187" i="19"/>
  <c r="J188" i="19"/>
  <c r="J189" i="19"/>
  <c r="J190" i="19"/>
  <c r="J191" i="19"/>
  <c r="J192" i="19"/>
  <c r="J193" i="19"/>
  <c r="J194" i="19"/>
  <c r="J195" i="19"/>
  <c r="J196" i="19"/>
  <c r="J197" i="19"/>
  <c r="J198" i="19"/>
  <c r="J199" i="19"/>
  <c r="J200" i="19"/>
  <c r="J201" i="19"/>
  <c r="J202" i="19"/>
  <c r="J203" i="19"/>
  <c r="J204" i="19"/>
  <c r="J205" i="19"/>
  <c r="J206" i="19"/>
  <c r="J207" i="19"/>
  <c r="J208" i="19"/>
  <c r="J209" i="19"/>
  <c r="J210" i="19"/>
  <c r="J211" i="19"/>
  <c r="J212" i="19"/>
  <c r="J213" i="19"/>
  <c r="J214" i="19"/>
  <c r="J215" i="19"/>
  <c r="J216" i="19"/>
  <c r="J217" i="19"/>
  <c r="J218" i="19"/>
  <c r="J219" i="19"/>
  <c r="J220" i="19"/>
  <c r="J221" i="19"/>
  <c r="J222" i="19"/>
  <c r="J223" i="19"/>
  <c r="J224" i="19"/>
  <c r="J225" i="19"/>
  <c r="J226" i="19"/>
  <c r="J227" i="19"/>
  <c r="J228" i="19"/>
  <c r="J229" i="19"/>
  <c r="J230" i="19"/>
  <c r="J231" i="19"/>
  <c r="J232" i="19"/>
  <c r="J233" i="19"/>
  <c r="J234" i="19"/>
  <c r="J235" i="19"/>
  <c r="J236" i="19"/>
  <c r="J237" i="19"/>
  <c r="J238" i="19"/>
  <c r="J239" i="19"/>
  <c r="J240" i="19"/>
  <c r="J241" i="19"/>
  <c r="J242" i="19"/>
  <c r="J243" i="19"/>
  <c r="J244" i="19"/>
  <c r="J245" i="19"/>
  <c r="J246" i="19"/>
  <c r="J247" i="19"/>
  <c r="J248" i="19"/>
  <c r="J249" i="19"/>
  <c r="J250" i="19"/>
  <c r="J251" i="19"/>
  <c r="J252" i="19"/>
  <c r="J253" i="19"/>
  <c r="J254" i="19"/>
  <c r="J255" i="19"/>
  <c r="J256" i="19"/>
  <c r="J257" i="19"/>
  <c r="J258" i="19"/>
  <c r="J259" i="19"/>
  <c r="J260" i="19"/>
  <c r="J261" i="19"/>
  <c r="J262" i="19"/>
  <c r="J263" i="19"/>
  <c r="J264" i="19"/>
  <c r="J265" i="19"/>
  <c r="J266" i="19"/>
  <c r="J267" i="19"/>
  <c r="J268" i="19"/>
  <c r="J269" i="19"/>
  <c r="J270" i="19"/>
  <c r="J271" i="19"/>
  <c r="J272" i="19"/>
  <c r="J273" i="19"/>
  <c r="J274" i="19"/>
  <c r="J275" i="19"/>
  <c r="J276" i="19"/>
  <c r="J277" i="19"/>
  <c r="J278" i="19"/>
  <c r="J279" i="19"/>
  <c r="J280" i="19"/>
  <c r="J281" i="19"/>
  <c r="J282" i="19"/>
  <c r="J283" i="19"/>
  <c r="J284" i="19"/>
  <c r="J285" i="19"/>
  <c r="J286" i="19"/>
  <c r="J287" i="19"/>
  <c r="J288" i="19"/>
  <c r="J289" i="19"/>
  <c r="J290" i="19"/>
  <c r="J291" i="19"/>
  <c r="J292" i="19"/>
  <c r="J293" i="19"/>
  <c r="J294" i="19"/>
  <c r="J295" i="19"/>
  <c r="J296" i="19"/>
  <c r="J297" i="19"/>
  <c r="J298" i="19"/>
  <c r="J299" i="19"/>
  <c r="J300" i="19"/>
  <c r="J301" i="19"/>
  <c r="J302" i="19"/>
  <c r="J303" i="19"/>
  <c r="J304" i="19"/>
  <c r="J305" i="19"/>
  <c r="J306" i="19"/>
  <c r="J307" i="19"/>
  <c r="J308" i="19"/>
  <c r="J309" i="19"/>
  <c r="J310" i="19"/>
  <c r="J311" i="19"/>
  <c r="J312" i="19"/>
  <c r="J313" i="19"/>
  <c r="J314" i="19"/>
  <c r="J315" i="19"/>
  <c r="J316" i="19"/>
  <c r="J172" i="19"/>
  <c r="J173" i="19"/>
  <c r="J174" i="19"/>
  <c r="J175" i="19"/>
  <c r="J176" i="19"/>
  <c r="J177" i="19"/>
  <c r="J178" i="19"/>
  <c r="J179" i="19"/>
  <c r="J180" i="19"/>
  <c r="Y161" i="19"/>
  <c r="Y162" i="19"/>
  <c r="Y163" i="19"/>
  <c r="Y164" i="19"/>
  <c r="Y165" i="19"/>
  <c r="Y166" i="19"/>
  <c r="Y167" i="19"/>
  <c r="Y168" i="19"/>
  <c r="Y169" i="19"/>
  <c r="Y170" i="19"/>
  <c r="Y171" i="19"/>
  <c r="Y172" i="19"/>
  <c r="Y173" i="19"/>
  <c r="Y174" i="19"/>
  <c r="Y175" i="19"/>
  <c r="Y176" i="19"/>
  <c r="Y177" i="19"/>
  <c r="Y178" i="19"/>
  <c r="Y179" i="19"/>
  <c r="Y180" i="19"/>
  <c r="Y181" i="19"/>
  <c r="Y182" i="19"/>
  <c r="Y183" i="19"/>
  <c r="Y184" i="19"/>
  <c r="Y185" i="19"/>
  <c r="Y186" i="19"/>
  <c r="Y187" i="19"/>
  <c r="Y188" i="19"/>
  <c r="Y189" i="19"/>
  <c r="Y190" i="19"/>
  <c r="Y191" i="19"/>
  <c r="Y192" i="19"/>
  <c r="Y193" i="19"/>
  <c r="Y194" i="19"/>
  <c r="Y195" i="19"/>
  <c r="Y196" i="19"/>
  <c r="Y197" i="19"/>
  <c r="Y198" i="19"/>
  <c r="Y199" i="19"/>
  <c r="Y200" i="19"/>
  <c r="Y201" i="19"/>
  <c r="Y202" i="19"/>
  <c r="Y203" i="19"/>
  <c r="Y204" i="19"/>
  <c r="Y205" i="19"/>
  <c r="Y206" i="19"/>
  <c r="Y207" i="19"/>
  <c r="Y208" i="19"/>
  <c r="Y209" i="19"/>
  <c r="Y210" i="19"/>
  <c r="Y211" i="19"/>
  <c r="Y212" i="19"/>
  <c r="Y213" i="19"/>
  <c r="Y214" i="19"/>
  <c r="Y215" i="19"/>
  <c r="Y216" i="19"/>
  <c r="Y217" i="19"/>
  <c r="Y218" i="19"/>
  <c r="Y219" i="19"/>
  <c r="Y220" i="19"/>
  <c r="Y221" i="19"/>
  <c r="Y222" i="19"/>
  <c r="Y223" i="19"/>
  <c r="Y224" i="19"/>
  <c r="Y225" i="19"/>
  <c r="Y226" i="19"/>
  <c r="Y227" i="19"/>
  <c r="Y228" i="19"/>
  <c r="Y229" i="19"/>
  <c r="Y230" i="19"/>
  <c r="Y231" i="19"/>
  <c r="Y232" i="19"/>
  <c r="Y233" i="19"/>
  <c r="Y234" i="19"/>
  <c r="Y235" i="19"/>
  <c r="Y236" i="19"/>
  <c r="Y237" i="19"/>
  <c r="Y238" i="19"/>
  <c r="Y239" i="19"/>
  <c r="Y240" i="19"/>
  <c r="Y241" i="19"/>
  <c r="Y242" i="19"/>
  <c r="Y243" i="19"/>
  <c r="Y244" i="19"/>
  <c r="Y245" i="19"/>
  <c r="Y246" i="19"/>
  <c r="Y247" i="19"/>
  <c r="Y248" i="19"/>
  <c r="Y249" i="19"/>
  <c r="Y250" i="19"/>
  <c r="Y251" i="19"/>
  <c r="Y252" i="19"/>
  <c r="Y253" i="19"/>
  <c r="Y254" i="19"/>
  <c r="Y255" i="19"/>
  <c r="Y256" i="19"/>
  <c r="Y257" i="19"/>
  <c r="Y258" i="19"/>
  <c r="Y259" i="19"/>
  <c r="Y260" i="19"/>
  <c r="Y261" i="19"/>
  <c r="Y262" i="19"/>
  <c r="Y263" i="19"/>
  <c r="Y264" i="19"/>
  <c r="Y265" i="19"/>
  <c r="Y266" i="19"/>
  <c r="Y267" i="19"/>
  <c r="Y268" i="19"/>
  <c r="Y269" i="19"/>
  <c r="Y270" i="19"/>
  <c r="Y271" i="19"/>
  <c r="Y272" i="19"/>
  <c r="Y273" i="19"/>
  <c r="Y274" i="19"/>
  <c r="Y275" i="19"/>
  <c r="Y276" i="19"/>
  <c r="Y277" i="19"/>
  <c r="Y278" i="19"/>
  <c r="Y279" i="19"/>
  <c r="Y280" i="19"/>
  <c r="Y281" i="19"/>
  <c r="Y282" i="19"/>
  <c r="Y283" i="19"/>
  <c r="Y284" i="19"/>
  <c r="Y285" i="19"/>
  <c r="Y286" i="19"/>
  <c r="Y287" i="19"/>
  <c r="Y288" i="19"/>
  <c r="Y289" i="19"/>
  <c r="Y290" i="19"/>
  <c r="Y291" i="19"/>
  <c r="Y292" i="19"/>
  <c r="Y293" i="19"/>
  <c r="Y294" i="19"/>
  <c r="Y295" i="19"/>
  <c r="Y296" i="19"/>
  <c r="Y297" i="19"/>
  <c r="Y298" i="19"/>
  <c r="Y299" i="19"/>
  <c r="Y300" i="19"/>
  <c r="Y301" i="19"/>
  <c r="Y302" i="19"/>
  <c r="Y303" i="19"/>
  <c r="Y304" i="19"/>
  <c r="Y305" i="19"/>
  <c r="Y160" i="19"/>
  <c r="D35" i="19" l="1"/>
  <c r="D36" i="19"/>
  <c r="D37" i="19"/>
  <c r="D38" i="19"/>
  <c r="D39" i="19"/>
  <c r="D40" i="19"/>
  <c r="D41" i="19"/>
  <c r="D42" i="19"/>
  <c r="D34" i="19"/>
  <c r="K171" i="19" l="1"/>
  <c r="J171" i="19"/>
  <c r="K3" i="22"/>
  <c r="J3" i="22"/>
  <c r="E3" i="22"/>
  <c r="D3" i="22"/>
  <c r="AF15" i="21" l="1"/>
  <c r="F10" i="21"/>
  <c r="F8" i="21"/>
  <c r="F7" i="21"/>
  <c r="C22" i="21"/>
  <c r="E22" i="21"/>
  <c r="X75" i="19"/>
  <c r="F172" i="19"/>
  <c r="F174" i="19"/>
  <c r="F179" i="19"/>
  <c r="F124" i="19"/>
  <c r="F125" i="19"/>
  <c r="F126" i="19"/>
  <c r="F127" i="19"/>
  <c r="F128" i="19"/>
  <c r="F129" i="19"/>
  <c r="F130" i="19"/>
  <c r="F131" i="19"/>
  <c r="F132" i="19"/>
  <c r="C124" i="19"/>
  <c r="D124" i="19" s="1"/>
  <c r="C182" i="19" s="1" a="1"/>
  <c r="D183" i="19" s="1"/>
  <c r="C125" i="19"/>
  <c r="D125" i="19" s="1"/>
  <c r="C126" i="19"/>
  <c r="D126" i="19" s="1"/>
  <c r="C127" i="19"/>
  <c r="D127" i="19" s="1"/>
  <c r="C128" i="19"/>
  <c r="D128" i="19" s="1"/>
  <c r="C129" i="19"/>
  <c r="D129" i="19" s="1"/>
  <c r="C130" i="19"/>
  <c r="D130" i="19" s="1"/>
  <c r="C131" i="19"/>
  <c r="D131" i="19" s="1"/>
  <c r="C132" i="19"/>
  <c r="D132" i="19" s="1"/>
  <c r="K14" i="19"/>
  <c r="Y13" i="19"/>
  <c r="Z13" i="19"/>
  <c r="AA13" i="19"/>
  <c r="AB13" i="19"/>
  <c r="AC13" i="19"/>
  <c r="AD13" i="19"/>
  <c r="AE13" i="19"/>
  <c r="AF13" i="19"/>
  <c r="Y14" i="19"/>
  <c r="Z14" i="19"/>
  <c r="AA14" i="19"/>
  <c r="AB14" i="19"/>
  <c r="AC14" i="19"/>
  <c r="AD14" i="19"/>
  <c r="AE14" i="19"/>
  <c r="AF14" i="19"/>
  <c r="Y15" i="19"/>
  <c r="Z15" i="19"/>
  <c r="AA15" i="19"/>
  <c r="AB15" i="19"/>
  <c r="AC15" i="19"/>
  <c r="AD15" i="19"/>
  <c r="AE15" i="19"/>
  <c r="AF15" i="19"/>
  <c r="X14" i="19"/>
  <c r="X15" i="19"/>
  <c r="Y28" i="19"/>
  <c r="Z28" i="19"/>
  <c r="AA28" i="19"/>
  <c r="AB28" i="19"/>
  <c r="AC28" i="19"/>
  <c r="AD28" i="19"/>
  <c r="AE28" i="19"/>
  <c r="AF28" i="19"/>
  <c r="Y29" i="19"/>
  <c r="Z29" i="19"/>
  <c r="AA29" i="19"/>
  <c r="AB29" i="19"/>
  <c r="AC29" i="19"/>
  <c r="AD29" i="19"/>
  <c r="AE29" i="19"/>
  <c r="AF29" i="19"/>
  <c r="Y30" i="19"/>
  <c r="Z30" i="19"/>
  <c r="AA30" i="19"/>
  <c r="AB30" i="19"/>
  <c r="AC30" i="19"/>
  <c r="AD30" i="19"/>
  <c r="AE30" i="19"/>
  <c r="AF30" i="19"/>
  <c r="X29" i="19"/>
  <c r="X30" i="19"/>
  <c r="Z43" i="19"/>
  <c r="AA43" i="19"/>
  <c r="AB43" i="19"/>
  <c r="AC43" i="19"/>
  <c r="AD43" i="19"/>
  <c r="AE43" i="19"/>
  <c r="AF43" i="19"/>
  <c r="Z44" i="19"/>
  <c r="AA44" i="19"/>
  <c r="AB44" i="19"/>
  <c r="AC44" i="19"/>
  <c r="AD44" i="19"/>
  <c r="AE44" i="19"/>
  <c r="AF44" i="19"/>
  <c r="X43" i="19"/>
  <c r="X44" i="19"/>
  <c r="Y44" i="19"/>
  <c r="X65" i="19"/>
  <c r="X66" i="19"/>
  <c r="X77" i="19"/>
  <c r="X67" i="19"/>
  <c r="X68" i="19"/>
  <c r="X69" i="19"/>
  <c r="X70" i="19"/>
  <c r="X71" i="19"/>
  <c r="X72" i="19"/>
  <c r="X73" i="19"/>
  <c r="X74" i="19"/>
  <c r="X76" i="19"/>
  <c r="F43" i="19"/>
  <c r="C183" i="19" l="1"/>
  <c r="D184" i="19"/>
  <c r="D182" i="19"/>
  <c r="I165" i="19" s="1"/>
  <c r="I179" i="19" s="1"/>
  <c r="C184" i="19"/>
  <c r="C182" i="19"/>
  <c r="G165" i="19" s="1"/>
  <c r="AD23" i="19"/>
  <c r="AD16" i="19"/>
  <c r="Y34" i="19"/>
  <c r="Z34" i="19"/>
  <c r="AA34" i="19"/>
  <c r="AB34" i="19"/>
  <c r="AC34" i="19"/>
  <c r="AD34" i="19"/>
  <c r="AE34" i="19"/>
  <c r="AF34" i="19"/>
  <c r="Y35" i="19"/>
  <c r="Z35" i="19"/>
  <c r="AA35" i="19"/>
  <c r="AB35" i="19"/>
  <c r="AC35" i="19"/>
  <c r="AD35" i="19"/>
  <c r="AE35" i="19"/>
  <c r="AF35" i="19"/>
  <c r="Y36" i="19"/>
  <c r="Z36" i="19"/>
  <c r="AA36" i="19"/>
  <c r="AB36" i="19"/>
  <c r="AC36" i="19"/>
  <c r="AD36" i="19"/>
  <c r="AE36" i="19"/>
  <c r="AF36" i="19"/>
  <c r="Y37" i="19"/>
  <c r="Z37" i="19"/>
  <c r="AA37" i="19"/>
  <c r="AB37" i="19"/>
  <c r="AC37" i="19"/>
  <c r="AD37" i="19"/>
  <c r="AE37" i="19"/>
  <c r="AF37" i="19"/>
  <c r="Y38" i="19"/>
  <c r="Z38" i="19"/>
  <c r="AA38" i="19"/>
  <c r="AB38" i="19"/>
  <c r="AC38" i="19"/>
  <c r="AD38" i="19"/>
  <c r="AE38" i="19"/>
  <c r="AF38" i="19"/>
  <c r="Y39" i="19"/>
  <c r="Z39" i="19"/>
  <c r="AA39" i="19"/>
  <c r="AB39" i="19"/>
  <c r="AC39" i="19"/>
  <c r="AD39" i="19"/>
  <c r="AE39" i="19"/>
  <c r="AF39" i="19"/>
  <c r="Y40" i="19"/>
  <c r="Z40" i="19"/>
  <c r="AA40" i="19"/>
  <c r="AB40" i="19"/>
  <c r="AC40" i="19"/>
  <c r="AD40" i="19"/>
  <c r="AE40" i="19"/>
  <c r="AF40" i="19"/>
  <c r="Y41" i="19"/>
  <c r="Z41" i="19"/>
  <c r="AA41" i="19"/>
  <c r="AB41" i="19"/>
  <c r="AC41" i="19"/>
  <c r="AD41" i="19"/>
  <c r="AE41" i="19"/>
  <c r="AF41" i="19"/>
  <c r="Y42" i="19"/>
  <c r="Z42" i="19"/>
  <c r="AA42" i="19"/>
  <c r="AB42" i="19"/>
  <c r="AC42" i="19"/>
  <c r="AD42" i="19"/>
  <c r="AE42" i="19"/>
  <c r="AF42" i="19"/>
  <c r="Y43" i="19"/>
  <c r="Y45" i="19"/>
  <c r="Z45" i="19"/>
  <c r="AA45" i="19"/>
  <c r="AB45" i="19"/>
  <c r="AC45" i="19"/>
  <c r="AD45" i="19"/>
  <c r="AE45" i="19"/>
  <c r="AF45" i="19"/>
  <c r="Y46" i="19"/>
  <c r="Z46" i="19"/>
  <c r="AA46" i="19"/>
  <c r="AB46" i="19"/>
  <c r="AC46" i="19"/>
  <c r="AD46" i="19"/>
  <c r="AE46" i="19"/>
  <c r="AF46" i="19"/>
  <c r="X35" i="19"/>
  <c r="X36" i="19"/>
  <c r="X37" i="19"/>
  <c r="X38" i="19"/>
  <c r="X39" i="19"/>
  <c r="X40" i="19"/>
  <c r="X41" i="19"/>
  <c r="X42" i="19"/>
  <c r="X45" i="19"/>
  <c r="X46" i="19"/>
  <c r="Y19" i="19"/>
  <c r="Z19" i="19"/>
  <c r="AA19" i="19"/>
  <c r="AB19" i="19"/>
  <c r="AC19" i="19"/>
  <c r="AD19" i="19"/>
  <c r="AE19" i="19"/>
  <c r="AF19" i="19"/>
  <c r="Y20" i="19"/>
  <c r="Z20" i="19"/>
  <c r="AA20" i="19"/>
  <c r="AB20" i="19"/>
  <c r="AC20" i="19"/>
  <c r="AD20" i="19"/>
  <c r="AE20" i="19"/>
  <c r="AF20" i="19"/>
  <c r="Y21" i="19"/>
  <c r="Z21" i="19"/>
  <c r="AA21" i="19"/>
  <c r="AB21" i="19"/>
  <c r="AC21" i="19"/>
  <c r="AD21" i="19"/>
  <c r="AE21" i="19"/>
  <c r="AF21" i="19"/>
  <c r="Y22" i="19"/>
  <c r="Z22" i="19"/>
  <c r="AA22" i="19"/>
  <c r="AB22" i="19"/>
  <c r="AC22" i="19"/>
  <c r="AD22" i="19"/>
  <c r="AE22" i="19"/>
  <c r="AF22" i="19"/>
  <c r="Y23" i="19"/>
  <c r="Z23" i="19"/>
  <c r="AA23" i="19"/>
  <c r="AB23" i="19"/>
  <c r="AC23" i="19"/>
  <c r="AE23" i="19"/>
  <c r="AF23" i="19"/>
  <c r="Y24" i="19"/>
  <c r="Z24" i="19"/>
  <c r="AA24" i="19"/>
  <c r="AB24" i="19"/>
  <c r="AC24" i="19"/>
  <c r="AD24" i="19"/>
  <c r="AE24" i="19"/>
  <c r="AF24" i="19"/>
  <c r="Y25" i="19"/>
  <c r="Z25" i="19"/>
  <c r="AA25" i="19"/>
  <c r="AB25" i="19"/>
  <c r="AC25" i="19"/>
  <c r="AD25" i="19"/>
  <c r="AE25" i="19"/>
  <c r="AF25" i="19"/>
  <c r="Y26" i="19"/>
  <c r="Z26" i="19"/>
  <c r="AA26" i="19"/>
  <c r="AB26" i="19"/>
  <c r="AC26" i="19"/>
  <c r="AD26" i="19"/>
  <c r="AE26" i="19"/>
  <c r="AF26" i="19"/>
  <c r="Y27" i="19"/>
  <c r="Z27" i="19"/>
  <c r="AA27" i="19"/>
  <c r="AB27" i="19"/>
  <c r="AC27" i="19"/>
  <c r="AD27" i="19"/>
  <c r="AE27" i="19"/>
  <c r="AF27" i="19"/>
  <c r="Y31" i="19"/>
  <c r="Z31" i="19"/>
  <c r="AA31" i="19"/>
  <c r="AB31" i="19"/>
  <c r="AC31" i="19"/>
  <c r="AD31" i="19"/>
  <c r="AE31" i="19"/>
  <c r="AF31" i="19"/>
  <c r="X20" i="19"/>
  <c r="X21" i="19"/>
  <c r="X22" i="19"/>
  <c r="X23" i="19"/>
  <c r="X24" i="19"/>
  <c r="X25" i="19"/>
  <c r="X26" i="19"/>
  <c r="X27" i="19"/>
  <c r="X28" i="19"/>
  <c r="X31" i="19"/>
  <c r="Y4" i="19"/>
  <c r="Z4" i="19"/>
  <c r="AA4" i="19"/>
  <c r="AB4" i="19"/>
  <c r="AC4" i="19"/>
  <c r="AD4" i="19"/>
  <c r="AE4" i="19"/>
  <c r="AF4" i="19"/>
  <c r="Y5" i="19"/>
  <c r="Z5" i="19"/>
  <c r="AA5" i="19"/>
  <c r="AB5" i="19"/>
  <c r="AC5" i="19"/>
  <c r="AD5" i="19"/>
  <c r="AE5" i="19"/>
  <c r="AF5" i="19"/>
  <c r="Y6" i="19"/>
  <c r="Z6" i="19"/>
  <c r="AA6" i="19"/>
  <c r="AB6" i="19"/>
  <c r="AC6" i="19"/>
  <c r="AD6" i="19"/>
  <c r="AE6" i="19"/>
  <c r="AF6" i="19"/>
  <c r="Y7" i="19"/>
  <c r="Z7" i="19"/>
  <c r="AA7" i="19"/>
  <c r="AB7" i="19"/>
  <c r="AC7" i="19"/>
  <c r="AD7" i="19"/>
  <c r="AE7" i="19"/>
  <c r="AF7" i="19"/>
  <c r="Y8" i="19"/>
  <c r="Z8" i="19"/>
  <c r="AA8" i="19"/>
  <c r="AB8" i="19"/>
  <c r="AC8" i="19"/>
  <c r="AD8" i="19"/>
  <c r="AE8" i="19"/>
  <c r="AF8" i="19"/>
  <c r="Y9" i="19"/>
  <c r="Z9" i="19"/>
  <c r="AA9" i="19"/>
  <c r="AB9" i="19"/>
  <c r="AC9" i="19"/>
  <c r="AD9" i="19"/>
  <c r="AE9" i="19"/>
  <c r="AF9" i="19"/>
  <c r="Y10" i="19"/>
  <c r="Z10" i="19"/>
  <c r="AA10" i="19"/>
  <c r="AB10" i="19"/>
  <c r="AC10" i="19"/>
  <c r="AD10" i="19"/>
  <c r="AE10" i="19"/>
  <c r="AF10" i="19"/>
  <c r="Y11" i="19"/>
  <c r="Z11" i="19"/>
  <c r="AA11" i="19"/>
  <c r="AB11" i="19"/>
  <c r="AC11" i="19"/>
  <c r="AD11" i="19"/>
  <c r="AE11" i="19"/>
  <c r="AF11" i="19"/>
  <c r="Y12" i="19"/>
  <c r="Z12" i="19"/>
  <c r="AA12" i="19"/>
  <c r="AB12" i="19"/>
  <c r="AF12" i="19"/>
  <c r="Y16" i="19"/>
  <c r="Z16" i="19"/>
  <c r="AA16" i="19"/>
  <c r="AB16" i="19"/>
  <c r="AC16" i="19"/>
  <c r="AE16" i="19"/>
  <c r="AF16" i="19"/>
  <c r="X5" i="19"/>
  <c r="X6" i="19"/>
  <c r="X7" i="19"/>
  <c r="X8" i="19"/>
  <c r="X9" i="19"/>
  <c r="X10" i="19"/>
  <c r="X11" i="19"/>
  <c r="X12" i="19"/>
  <c r="X13" i="19"/>
  <c r="X16" i="19"/>
  <c r="X34" i="19"/>
  <c r="X19" i="19"/>
  <c r="X4" i="19"/>
  <c r="H165" i="19" l="1"/>
  <c r="G179" i="19"/>
  <c r="AG13" i="21" l="1"/>
  <c r="AH17" i="21" s="1"/>
  <c r="AF11" i="21" s="1"/>
  <c r="C23" i="21"/>
  <c r="M215" i="21"/>
  <c r="N215" i="21" s="1"/>
  <c r="O215" i="21" s="1"/>
  <c r="R215" i="21" s="1"/>
  <c r="M214" i="21"/>
  <c r="N214" i="21" s="1"/>
  <c r="O214" i="21" s="1"/>
  <c r="R214" i="21" s="1"/>
  <c r="M213" i="21"/>
  <c r="N213" i="21" s="1"/>
  <c r="O213" i="21" s="1"/>
  <c r="R213" i="21" s="1"/>
  <c r="M212" i="21"/>
  <c r="N212" i="21" s="1"/>
  <c r="O212" i="21" s="1"/>
  <c r="R212" i="21" s="1"/>
  <c r="M211" i="21"/>
  <c r="N211" i="21" s="1"/>
  <c r="O211" i="21" s="1"/>
  <c r="R211" i="21" s="1"/>
  <c r="M210" i="21"/>
  <c r="N210" i="21" s="1"/>
  <c r="O210" i="21" s="1"/>
  <c r="R210" i="21" s="1"/>
  <c r="M209" i="21"/>
  <c r="N209" i="21" s="1"/>
  <c r="O209" i="21" s="1"/>
  <c r="R209" i="21" s="1"/>
  <c r="M208" i="21"/>
  <c r="N208" i="21" s="1"/>
  <c r="O208" i="21" s="1"/>
  <c r="R208" i="21" s="1"/>
  <c r="M207" i="21"/>
  <c r="N207" i="21" s="1"/>
  <c r="O207" i="21" s="1"/>
  <c r="R207" i="21" s="1"/>
  <c r="M206" i="21"/>
  <c r="N206" i="21" s="1"/>
  <c r="O206" i="21" s="1"/>
  <c r="R206" i="21" s="1"/>
  <c r="M205" i="21"/>
  <c r="N205" i="21" s="1"/>
  <c r="O205" i="21" s="1"/>
  <c r="R205" i="21" s="1"/>
  <c r="M204" i="21"/>
  <c r="N204" i="21" s="1"/>
  <c r="O204" i="21" s="1"/>
  <c r="R204" i="21" s="1"/>
  <c r="M203" i="21"/>
  <c r="N203" i="21" s="1"/>
  <c r="O203" i="21" s="1"/>
  <c r="R203" i="21" s="1"/>
  <c r="M202" i="21"/>
  <c r="N202" i="21" s="1"/>
  <c r="O202" i="21" s="1"/>
  <c r="R202" i="21" s="1"/>
  <c r="M201" i="21"/>
  <c r="N201" i="21" s="1"/>
  <c r="O201" i="21" s="1"/>
  <c r="R201" i="21" s="1"/>
  <c r="M200" i="21"/>
  <c r="N200" i="21" s="1"/>
  <c r="O200" i="21" s="1"/>
  <c r="R200" i="21" s="1"/>
  <c r="M199" i="21"/>
  <c r="N199" i="21" s="1"/>
  <c r="O199" i="21" s="1"/>
  <c r="R199" i="21" s="1"/>
  <c r="M198" i="21"/>
  <c r="N198" i="21" s="1"/>
  <c r="O198" i="21" s="1"/>
  <c r="R198" i="21" s="1"/>
  <c r="M197" i="21"/>
  <c r="N197" i="21" s="1"/>
  <c r="O197" i="21" s="1"/>
  <c r="R197" i="21" s="1"/>
  <c r="M196" i="21"/>
  <c r="N196" i="21" s="1"/>
  <c r="O196" i="21" s="1"/>
  <c r="R196" i="21" s="1"/>
  <c r="M195" i="21"/>
  <c r="N195" i="21" s="1"/>
  <c r="O195" i="21" s="1"/>
  <c r="R195" i="21" s="1"/>
  <c r="M194" i="21"/>
  <c r="N194" i="21" s="1"/>
  <c r="O194" i="21" s="1"/>
  <c r="R194" i="21" s="1"/>
  <c r="M193" i="21"/>
  <c r="N193" i="21" s="1"/>
  <c r="O193" i="21" s="1"/>
  <c r="R193" i="21" s="1"/>
  <c r="M192" i="21"/>
  <c r="N192" i="21" s="1"/>
  <c r="O192" i="21" s="1"/>
  <c r="R192" i="21" s="1"/>
  <c r="M191" i="21"/>
  <c r="N191" i="21" s="1"/>
  <c r="O191" i="21" s="1"/>
  <c r="R191" i="21" s="1"/>
  <c r="M190" i="21"/>
  <c r="N190" i="21" s="1"/>
  <c r="O190" i="21" s="1"/>
  <c r="R190" i="21" s="1"/>
  <c r="M189" i="21"/>
  <c r="N189" i="21" s="1"/>
  <c r="O189" i="21" s="1"/>
  <c r="R189" i="21" s="1"/>
  <c r="M188" i="21"/>
  <c r="N188" i="21" s="1"/>
  <c r="O188" i="21" s="1"/>
  <c r="R188" i="21" s="1"/>
  <c r="M187" i="21"/>
  <c r="N187" i="21" s="1"/>
  <c r="O187" i="21" s="1"/>
  <c r="R187" i="21" s="1"/>
  <c r="M186" i="21"/>
  <c r="N186" i="21" s="1"/>
  <c r="O186" i="21" s="1"/>
  <c r="R186" i="21" s="1"/>
  <c r="M185" i="21"/>
  <c r="N185" i="21" s="1"/>
  <c r="O185" i="21" s="1"/>
  <c r="R185" i="21" s="1"/>
  <c r="M184" i="21"/>
  <c r="N184" i="21" s="1"/>
  <c r="O184" i="21" s="1"/>
  <c r="R184" i="21" s="1"/>
  <c r="M183" i="21"/>
  <c r="N183" i="21" s="1"/>
  <c r="O183" i="21" s="1"/>
  <c r="R183" i="21" s="1"/>
  <c r="M182" i="21"/>
  <c r="N182" i="21" s="1"/>
  <c r="O182" i="21" s="1"/>
  <c r="R182" i="21" s="1"/>
  <c r="M181" i="21"/>
  <c r="N181" i="21" s="1"/>
  <c r="O181" i="21" s="1"/>
  <c r="R181" i="21" s="1"/>
  <c r="M180" i="21"/>
  <c r="N180" i="21" s="1"/>
  <c r="O180" i="21" s="1"/>
  <c r="R180" i="21" s="1"/>
  <c r="M179" i="21"/>
  <c r="N179" i="21" s="1"/>
  <c r="O179" i="21" s="1"/>
  <c r="R179" i="21" s="1"/>
  <c r="M178" i="21"/>
  <c r="N178" i="21" s="1"/>
  <c r="O178" i="21" s="1"/>
  <c r="R178" i="21" s="1"/>
  <c r="M177" i="21"/>
  <c r="N177" i="21" s="1"/>
  <c r="O177" i="21" s="1"/>
  <c r="R177" i="21" s="1"/>
  <c r="M176" i="21"/>
  <c r="N176" i="21" s="1"/>
  <c r="O176" i="21" s="1"/>
  <c r="R176" i="21" s="1"/>
  <c r="M175" i="21"/>
  <c r="N175" i="21" s="1"/>
  <c r="O175" i="21" s="1"/>
  <c r="R175" i="21" s="1"/>
  <c r="M174" i="21"/>
  <c r="N174" i="21" s="1"/>
  <c r="O174" i="21" s="1"/>
  <c r="R174" i="21" s="1"/>
  <c r="M173" i="21"/>
  <c r="N173" i="21" s="1"/>
  <c r="O173" i="21" s="1"/>
  <c r="R173" i="21" s="1"/>
  <c r="M172" i="21"/>
  <c r="N172" i="21" s="1"/>
  <c r="O172" i="21" s="1"/>
  <c r="R172" i="21" s="1"/>
  <c r="M171" i="21"/>
  <c r="N171" i="21" s="1"/>
  <c r="O171" i="21" s="1"/>
  <c r="R171" i="21" s="1"/>
  <c r="M170" i="21"/>
  <c r="N170" i="21" s="1"/>
  <c r="O170" i="21" s="1"/>
  <c r="R170" i="21" s="1"/>
  <c r="M169" i="21"/>
  <c r="N169" i="21" s="1"/>
  <c r="O169" i="21" s="1"/>
  <c r="R169" i="21" s="1"/>
  <c r="M168" i="21"/>
  <c r="N168" i="21" s="1"/>
  <c r="O168" i="21" s="1"/>
  <c r="R168" i="21" s="1"/>
  <c r="M167" i="21"/>
  <c r="N167" i="21" s="1"/>
  <c r="O167" i="21" s="1"/>
  <c r="R167" i="21" s="1"/>
  <c r="M166" i="21"/>
  <c r="N166" i="21" s="1"/>
  <c r="O166" i="21" s="1"/>
  <c r="R166" i="21" s="1"/>
  <c r="M165" i="21"/>
  <c r="N165" i="21" s="1"/>
  <c r="O165" i="21" s="1"/>
  <c r="R165" i="21" s="1"/>
  <c r="M164" i="21"/>
  <c r="N164" i="21" s="1"/>
  <c r="O164" i="21" s="1"/>
  <c r="R164" i="21" s="1"/>
  <c r="M163" i="21"/>
  <c r="N163" i="21" s="1"/>
  <c r="O163" i="21" s="1"/>
  <c r="R163" i="21" s="1"/>
  <c r="M162" i="21"/>
  <c r="N162" i="21" s="1"/>
  <c r="O162" i="21" s="1"/>
  <c r="R162" i="21" s="1"/>
  <c r="M161" i="21"/>
  <c r="N161" i="21" s="1"/>
  <c r="O161" i="21" s="1"/>
  <c r="R161" i="21" s="1"/>
  <c r="M160" i="21"/>
  <c r="N160" i="21" s="1"/>
  <c r="O160" i="21" s="1"/>
  <c r="R160" i="21" s="1"/>
  <c r="M159" i="21"/>
  <c r="N159" i="21" s="1"/>
  <c r="O159" i="21" s="1"/>
  <c r="R159" i="21" s="1"/>
  <c r="M158" i="21"/>
  <c r="N158" i="21" s="1"/>
  <c r="O158" i="21" s="1"/>
  <c r="R158" i="21" s="1"/>
  <c r="M157" i="21"/>
  <c r="N157" i="21" s="1"/>
  <c r="O157" i="21" s="1"/>
  <c r="R157" i="21" s="1"/>
  <c r="M156" i="21"/>
  <c r="N156" i="21" s="1"/>
  <c r="O156" i="21" s="1"/>
  <c r="R156" i="21" s="1"/>
  <c r="M155" i="21"/>
  <c r="N155" i="21" s="1"/>
  <c r="O155" i="21" s="1"/>
  <c r="R155" i="21" s="1"/>
  <c r="M154" i="21"/>
  <c r="N154" i="21" s="1"/>
  <c r="O154" i="21" s="1"/>
  <c r="R154" i="21" s="1"/>
  <c r="M153" i="21"/>
  <c r="N153" i="21" s="1"/>
  <c r="O153" i="21" s="1"/>
  <c r="R153" i="21" s="1"/>
  <c r="M152" i="21"/>
  <c r="N152" i="21" s="1"/>
  <c r="O152" i="21" s="1"/>
  <c r="R152" i="21" s="1"/>
  <c r="M151" i="21"/>
  <c r="N151" i="21" s="1"/>
  <c r="O151" i="21" s="1"/>
  <c r="R151" i="21" s="1"/>
  <c r="M150" i="21"/>
  <c r="N150" i="21" s="1"/>
  <c r="O150" i="21" s="1"/>
  <c r="R150" i="21" s="1"/>
  <c r="M149" i="21"/>
  <c r="N149" i="21" s="1"/>
  <c r="O149" i="21" s="1"/>
  <c r="R149" i="21" s="1"/>
  <c r="M148" i="21"/>
  <c r="N148" i="21" s="1"/>
  <c r="O148" i="21" s="1"/>
  <c r="R148" i="21" s="1"/>
  <c r="M147" i="21"/>
  <c r="N147" i="21" s="1"/>
  <c r="O147" i="21" s="1"/>
  <c r="R147" i="21" s="1"/>
  <c r="M146" i="21"/>
  <c r="N146" i="21" s="1"/>
  <c r="O146" i="21" s="1"/>
  <c r="R146" i="21" s="1"/>
  <c r="M145" i="21"/>
  <c r="N145" i="21" s="1"/>
  <c r="O145" i="21" s="1"/>
  <c r="R145" i="21" s="1"/>
  <c r="M144" i="21"/>
  <c r="N144" i="21" s="1"/>
  <c r="O144" i="21" s="1"/>
  <c r="R144" i="21" s="1"/>
  <c r="M143" i="21"/>
  <c r="N143" i="21" s="1"/>
  <c r="O143" i="21" s="1"/>
  <c r="R143" i="21" s="1"/>
  <c r="M142" i="21"/>
  <c r="N142" i="21" s="1"/>
  <c r="O142" i="21" s="1"/>
  <c r="R142" i="21" s="1"/>
  <c r="M141" i="21"/>
  <c r="N141" i="21" s="1"/>
  <c r="O141" i="21" s="1"/>
  <c r="R141" i="21" s="1"/>
  <c r="M140" i="21"/>
  <c r="N140" i="21" s="1"/>
  <c r="O140" i="21" s="1"/>
  <c r="R140" i="21" s="1"/>
  <c r="M139" i="21"/>
  <c r="N139" i="21" s="1"/>
  <c r="O139" i="21" s="1"/>
  <c r="R139" i="21" s="1"/>
  <c r="M138" i="21"/>
  <c r="N138" i="21" s="1"/>
  <c r="O138" i="21" s="1"/>
  <c r="R138" i="21" s="1"/>
  <c r="M137" i="21"/>
  <c r="N137" i="21" s="1"/>
  <c r="O137" i="21" s="1"/>
  <c r="R137" i="21" s="1"/>
  <c r="M136" i="21"/>
  <c r="N136" i="21" s="1"/>
  <c r="O136" i="21" s="1"/>
  <c r="R136" i="21" s="1"/>
  <c r="M135" i="21"/>
  <c r="N135" i="21" s="1"/>
  <c r="O135" i="21" s="1"/>
  <c r="R135" i="21" s="1"/>
  <c r="M134" i="21"/>
  <c r="N134" i="21" s="1"/>
  <c r="O134" i="21" s="1"/>
  <c r="R134" i="21" s="1"/>
  <c r="M133" i="21"/>
  <c r="N133" i="21" s="1"/>
  <c r="O133" i="21" s="1"/>
  <c r="R133" i="21" s="1"/>
  <c r="M132" i="21"/>
  <c r="N132" i="21" s="1"/>
  <c r="O132" i="21" s="1"/>
  <c r="R132" i="21" s="1"/>
  <c r="M131" i="21"/>
  <c r="N131" i="21" s="1"/>
  <c r="O131" i="21" s="1"/>
  <c r="R131" i="21" s="1"/>
  <c r="M130" i="21"/>
  <c r="N130" i="21" s="1"/>
  <c r="O130" i="21" s="1"/>
  <c r="R130" i="21" s="1"/>
  <c r="M129" i="21"/>
  <c r="N129" i="21" s="1"/>
  <c r="O129" i="21" s="1"/>
  <c r="R129" i="21" s="1"/>
  <c r="M128" i="21"/>
  <c r="N128" i="21" s="1"/>
  <c r="O128" i="21" s="1"/>
  <c r="R128" i="21" s="1"/>
  <c r="M127" i="21"/>
  <c r="N127" i="21" s="1"/>
  <c r="O127" i="21" s="1"/>
  <c r="R127" i="21" s="1"/>
  <c r="M126" i="21"/>
  <c r="N126" i="21" s="1"/>
  <c r="O126" i="21" s="1"/>
  <c r="R126" i="21" s="1"/>
  <c r="M125" i="21"/>
  <c r="N125" i="21" s="1"/>
  <c r="O125" i="21" s="1"/>
  <c r="R125" i="21" s="1"/>
  <c r="M124" i="21"/>
  <c r="N124" i="21" s="1"/>
  <c r="O124" i="21" s="1"/>
  <c r="R124" i="21" s="1"/>
  <c r="M123" i="21"/>
  <c r="N123" i="21" s="1"/>
  <c r="O123" i="21" s="1"/>
  <c r="R123" i="21" s="1"/>
  <c r="M122" i="21"/>
  <c r="N122" i="21" s="1"/>
  <c r="O122" i="21" s="1"/>
  <c r="R122" i="21" s="1"/>
  <c r="M121" i="21"/>
  <c r="N121" i="21" s="1"/>
  <c r="O121" i="21" s="1"/>
  <c r="R121" i="21" s="1"/>
  <c r="M120" i="21"/>
  <c r="N120" i="21" s="1"/>
  <c r="O120" i="21" s="1"/>
  <c r="R120" i="21" s="1"/>
  <c r="M119" i="21"/>
  <c r="N119" i="21" s="1"/>
  <c r="O119" i="21" s="1"/>
  <c r="R119" i="21" s="1"/>
  <c r="M118" i="21"/>
  <c r="N118" i="21" s="1"/>
  <c r="O118" i="21" s="1"/>
  <c r="R118" i="21" s="1"/>
  <c r="M117" i="21"/>
  <c r="N117" i="21" s="1"/>
  <c r="O117" i="21" s="1"/>
  <c r="R117" i="21" s="1"/>
  <c r="M116" i="21"/>
  <c r="N116" i="21" s="1"/>
  <c r="O116" i="21" s="1"/>
  <c r="R116" i="21" s="1"/>
  <c r="M115" i="21"/>
  <c r="N115" i="21" s="1"/>
  <c r="O115" i="21" s="1"/>
  <c r="R115" i="21" s="1"/>
  <c r="M114" i="21"/>
  <c r="N114" i="21" s="1"/>
  <c r="O114" i="21" s="1"/>
  <c r="R114" i="21" s="1"/>
  <c r="M113" i="21"/>
  <c r="N113" i="21" s="1"/>
  <c r="O113" i="21" s="1"/>
  <c r="R113" i="21" s="1"/>
  <c r="M112" i="21"/>
  <c r="N112" i="21" s="1"/>
  <c r="O112" i="21" s="1"/>
  <c r="R112" i="21" s="1"/>
  <c r="M111" i="21"/>
  <c r="N111" i="21" s="1"/>
  <c r="O111" i="21" s="1"/>
  <c r="R111" i="21" s="1"/>
  <c r="M110" i="21"/>
  <c r="N110" i="21" s="1"/>
  <c r="O110" i="21" s="1"/>
  <c r="R110" i="21" s="1"/>
  <c r="M109" i="21"/>
  <c r="N109" i="21" s="1"/>
  <c r="O109" i="21" s="1"/>
  <c r="R109" i="21" s="1"/>
  <c r="M108" i="21"/>
  <c r="N108" i="21" s="1"/>
  <c r="O108" i="21" s="1"/>
  <c r="R108" i="21" s="1"/>
  <c r="M107" i="21"/>
  <c r="N107" i="21" s="1"/>
  <c r="O107" i="21" s="1"/>
  <c r="R107" i="21" s="1"/>
  <c r="M106" i="21"/>
  <c r="N106" i="21" s="1"/>
  <c r="O106" i="21" s="1"/>
  <c r="R106" i="21" s="1"/>
  <c r="M105" i="21"/>
  <c r="N105" i="21" s="1"/>
  <c r="O105" i="21" s="1"/>
  <c r="R105" i="21" s="1"/>
  <c r="M104" i="21"/>
  <c r="N104" i="21" s="1"/>
  <c r="O104" i="21" s="1"/>
  <c r="R104" i="21" s="1"/>
  <c r="M103" i="21"/>
  <c r="N103" i="21" s="1"/>
  <c r="O103" i="21" s="1"/>
  <c r="R103" i="21" s="1"/>
  <c r="M102" i="21"/>
  <c r="N102" i="21" s="1"/>
  <c r="O102" i="21" s="1"/>
  <c r="R102" i="21" s="1"/>
  <c r="M101" i="21"/>
  <c r="N101" i="21" s="1"/>
  <c r="O101" i="21" s="1"/>
  <c r="R101" i="21" s="1"/>
  <c r="M100" i="21"/>
  <c r="N100" i="21" s="1"/>
  <c r="O100" i="21" s="1"/>
  <c r="R100" i="21" s="1"/>
  <c r="M99" i="21"/>
  <c r="N99" i="21" s="1"/>
  <c r="O99" i="21" s="1"/>
  <c r="R99" i="21" s="1"/>
  <c r="M98" i="21"/>
  <c r="N98" i="21" s="1"/>
  <c r="O98" i="21" s="1"/>
  <c r="R98" i="21" s="1"/>
  <c r="M97" i="21"/>
  <c r="N97" i="21" s="1"/>
  <c r="O97" i="21" s="1"/>
  <c r="R97" i="21" s="1"/>
  <c r="M96" i="21"/>
  <c r="N96" i="21" s="1"/>
  <c r="O96" i="21" s="1"/>
  <c r="R96" i="21" s="1"/>
  <c r="M95" i="21"/>
  <c r="N95" i="21" s="1"/>
  <c r="O95" i="21" s="1"/>
  <c r="R95" i="21" s="1"/>
  <c r="M94" i="21"/>
  <c r="N94" i="21" s="1"/>
  <c r="O94" i="21" s="1"/>
  <c r="R94" i="21" s="1"/>
  <c r="M93" i="21"/>
  <c r="N93" i="21" s="1"/>
  <c r="O93" i="21" s="1"/>
  <c r="R93" i="21" s="1"/>
  <c r="M92" i="21"/>
  <c r="N92" i="21" s="1"/>
  <c r="O92" i="21" s="1"/>
  <c r="R92" i="21" s="1"/>
  <c r="M91" i="21"/>
  <c r="N91" i="21" s="1"/>
  <c r="O91" i="21" s="1"/>
  <c r="R91" i="21" s="1"/>
  <c r="M90" i="21"/>
  <c r="N90" i="21" s="1"/>
  <c r="O90" i="21" s="1"/>
  <c r="R90" i="21" s="1"/>
  <c r="M89" i="21"/>
  <c r="N89" i="21" s="1"/>
  <c r="O89" i="21" s="1"/>
  <c r="R89" i="21" s="1"/>
  <c r="M88" i="21"/>
  <c r="N88" i="21" s="1"/>
  <c r="O88" i="21" s="1"/>
  <c r="R88" i="21" s="1"/>
  <c r="M87" i="21"/>
  <c r="N87" i="21" s="1"/>
  <c r="O87" i="21" s="1"/>
  <c r="R87" i="21" s="1"/>
  <c r="M86" i="21"/>
  <c r="N86" i="21" s="1"/>
  <c r="O86" i="21" s="1"/>
  <c r="R86" i="21" s="1"/>
  <c r="M85" i="21"/>
  <c r="N85" i="21" s="1"/>
  <c r="O85" i="21" s="1"/>
  <c r="R85" i="21" s="1"/>
  <c r="M84" i="21"/>
  <c r="N84" i="21" s="1"/>
  <c r="O84" i="21" s="1"/>
  <c r="R84" i="21" s="1"/>
  <c r="M83" i="21"/>
  <c r="N83" i="21" s="1"/>
  <c r="O83" i="21" s="1"/>
  <c r="R83" i="21" s="1"/>
  <c r="M82" i="21"/>
  <c r="N82" i="21" s="1"/>
  <c r="O82" i="21" s="1"/>
  <c r="R82" i="21" s="1"/>
  <c r="M81" i="21"/>
  <c r="N81" i="21" s="1"/>
  <c r="O81" i="21" s="1"/>
  <c r="R81" i="21" s="1"/>
  <c r="M80" i="21"/>
  <c r="N80" i="21" s="1"/>
  <c r="O80" i="21" s="1"/>
  <c r="R80" i="21" s="1"/>
  <c r="M79" i="21"/>
  <c r="N79" i="21" s="1"/>
  <c r="O79" i="21" s="1"/>
  <c r="R79" i="21" s="1"/>
  <c r="M78" i="21"/>
  <c r="N78" i="21" s="1"/>
  <c r="O78" i="21" s="1"/>
  <c r="R78" i="21" s="1"/>
  <c r="M77" i="21"/>
  <c r="N77" i="21" s="1"/>
  <c r="O77" i="21" s="1"/>
  <c r="R77" i="21" s="1"/>
  <c r="M76" i="21"/>
  <c r="N76" i="21" s="1"/>
  <c r="M75" i="21"/>
  <c r="N75" i="21" s="1"/>
  <c r="O75" i="21" s="1"/>
  <c r="R75" i="21" s="1"/>
  <c r="M74" i="21"/>
  <c r="N74" i="21" s="1"/>
  <c r="O74" i="21" s="1"/>
  <c r="R74" i="21" s="1"/>
  <c r="M73" i="21"/>
  <c r="N73" i="21" s="1"/>
  <c r="O73" i="21" s="1"/>
  <c r="R73" i="21" s="1"/>
  <c r="M72" i="21"/>
  <c r="N72" i="21" s="1"/>
  <c r="O72" i="21" s="1"/>
  <c r="R72" i="21" s="1"/>
  <c r="M71" i="21"/>
  <c r="N71" i="21" s="1"/>
  <c r="O71" i="21" s="1"/>
  <c r="R71" i="21" s="1"/>
  <c r="M70" i="21"/>
  <c r="N70" i="21" s="1"/>
  <c r="O70" i="21" s="1"/>
  <c r="R70" i="21" s="1"/>
  <c r="M69" i="21"/>
  <c r="N69" i="21" s="1"/>
  <c r="O69" i="21" s="1"/>
  <c r="R69" i="21" s="1"/>
  <c r="M68" i="21"/>
  <c r="N68" i="21" s="1"/>
  <c r="O68" i="21" s="1"/>
  <c r="R68" i="21" s="1"/>
  <c r="M67" i="21"/>
  <c r="N67" i="21" s="1"/>
  <c r="O67" i="21" s="1"/>
  <c r="R67" i="21" s="1"/>
  <c r="M66" i="21"/>
  <c r="N66" i="21" s="1"/>
  <c r="O66" i="21" s="1"/>
  <c r="R66" i="21" s="1"/>
  <c r="M65" i="21"/>
  <c r="N65" i="21" s="1"/>
  <c r="O65" i="21" s="1"/>
  <c r="R65" i="21" s="1"/>
  <c r="M64" i="21"/>
  <c r="N64" i="21" s="1"/>
  <c r="O64" i="21" s="1"/>
  <c r="R64" i="21" s="1"/>
  <c r="M63" i="21"/>
  <c r="N63" i="21" s="1"/>
  <c r="O63" i="21" s="1"/>
  <c r="R63" i="21" s="1"/>
  <c r="M62" i="21"/>
  <c r="N62" i="21" s="1"/>
  <c r="O62" i="21" s="1"/>
  <c r="R62" i="21" s="1"/>
  <c r="M61" i="21"/>
  <c r="N61" i="21" s="1"/>
  <c r="O61" i="21" s="1"/>
  <c r="R61" i="21" s="1"/>
  <c r="M60" i="21"/>
  <c r="N60" i="21" s="1"/>
  <c r="O60" i="21" s="1"/>
  <c r="R60" i="21" s="1"/>
  <c r="M59" i="21"/>
  <c r="N59" i="21" s="1"/>
  <c r="O59" i="21" s="1"/>
  <c r="R59" i="21" s="1"/>
  <c r="M58" i="21"/>
  <c r="N58" i="21" s="1"/>
  <c r="O58" i="21" s="1"/>
  <c r="R58" i="21" s="1"/>
  <c r="M57" i="21"/>
  <c r="N57" i="21" s="1"/>
  <c r="O57" i="21" s="1"/>
  <c r="R57" i="21" s="1"/>
  <c r="M56" i="21"/>
  <c r="N56" i="21" s="1"/>
  <c r="O56" i="21" s="1"/>
  <c r="R56" i="21" s="1"/>
  <c r="M55" i="21"/>
  <c r="N55" i="21" s="1"/>
  <c r="O55" i="21" s="1"/>
  <c r="R55" i="21" s="1"/>
  <c r="M54" i="21"/>
  <c r="N54" i="21" s="1"/>
  <c r="O54" i="21" s="1"/>
  <c r="R54" i="21" s="1"/>
  <c r="M53" i="21"/>
  <c r="N53" i="21" s="1"/>
  <c r="O53" i="21" s="1"/>
  <c r="R53" i="21" s="1"/>
  <c r="M52" i="21"/>
  <c r="N52" i="21" s="1"/>
  <c r="O52" i="21" s="1"/>
  <c r="R52" i="21" s="1"/>
  <c r="M51" i="21"/>
  <c r="N51" i="21" s="1"/>
  <c r="O51" i="21" s="1"/>
  <c r="R51" i="21" s="1"/>
  <c r="M50" i="21"/>
  <c r="N50" i="21" s="1"/>
  <c r="O50" i="21" s="1"/>
  <c r="R50" i="21" s="1"/>
  <c r="M49" i="21"/>
  <c r="N49" i="21" s="1"/>
  <c r="O49" i="21" s="1"/>
  <c r="R49" i="21" s="1"/>
  <c r="M48" i="21"/>
  <c r="N48" i="21" s="1"/>
  <c r="O48" i="21" s="1"/>
  <c r="R48" i="21" s="1"/>
  <c r="M47" i="21"/>
  <c r="N47" i="21" s="1"/>
  <c r="O47" i="21" s="1"/>
  <c r="R47" i="21" s="1"/>
  <c r="M46" i="21"/>
  <c r="N46" i="21" s="1"/>
  <c r="O46" i="21" s="1"/>
  <c r="R46" i="21" s="1"/>
  <c r="M45" i="21"/>
  <c r="N45" i="21" s="1"/>
  <c r="O45" i="21" s="1"/>
  <c r="R45" i="21" s="1"/>
  <c r="M44" i="21"/>
  <c r="N44" i="21" s="1"/>
  <c r="O44" i="21" s="1"/>
  <c r="R44" i="21" s="1"/>
  <c r="M43" i="21"/>
  <c r="N43" i="21" s="1"/>
  <c r="O43" i="21" s="1"/>
  <c r="R43" i="21" s="1"/>
  <c r="M42" i="21"/>
  <c r="N42" i="21" s="1"/>
  <c r="O42" i="21" s="1"/>
  <c r="R42" i="21" s="1"/>
  <c r="M41" i="21"/>
  <c r="N41" i="21" s="1"/>
  <c r="O41" i="21" s="1"/>
  <c r="R41" i="21" s="1"/>
  <c r="M40" i="21"/>
  <c r="N40" i="21" s="1"/>
  <c r="O40" i="21" s="1"/>
  <c r="R40" i="21" s="1"/>
  <c r="M39" i="21"/>
  <c r="N39" i="21" s="1"/>
  <c r="O39" i="21" s="1"/>
  <c r="R39" i="21" s="1"/>
  <c r="M38" i="21"/>
  <c r="N38" i="21" s="1"/>
  <c r="O38" i="21" s="1"/>
  <c r="R38" i="21" s="1"/>
  <c r="M37" i="21"/>
  <c r="N37" i="21" s="1"/>
  <c r="O37" i="21" s="1"/>
  <c r="R37" i="21" s="1"/>
  <c r="M36" i="21"/>
  <c r="N36" i="21" s="1"/>
  <c r="O36" i="21" s="1"/>
  <c r="R36" i="21" s="1"/>
  <c r="M35" i="21"/>
  <c r="N35" i="21" s="1"/>
  <c r="O35" i="21" s="1"/>
  <c r="R35" i="21" s="1"/>
  <c r="M34" i="21"/>
  <c r="N34" i="21" s="1"/>
  <c r="O34" i="21" s="1"/>
  <c r="R34" i="21" s="1"/>
  <c r="M33" i="21"/>
  <c r="N33" i="21" s="1"/>
  <c r="O33" i="21" s="1"/>
  <c r="R33" i="21" s="1"/>
  <c r="M32" i="21"/>
  <c r="N32" i="21" s="1"/>
  <c r="O32" i="21" s="1"/>
  <c r="R32" i="21" s="1"/>
  <c r="M31" i="21"/>
  <c r="N31" i="21" s="1"/>
  <c r="O31" i="21" s="1"/>
  <c r="R31" i="21" s="1"/>
  <c r="M30" i="21"/>
  <c r="N30" i="21" s="1"/>
  <c r="O30" i="21" s="1"/>
  <c r="R30" i="21" s="1"/>
  <c r="M29" i="21"/>
  <c r="N29" i="21" s="1"/>
  <c r="O29" i="21" s="1"/>
  <c r="R29" i="21" s="1"/>
  <c r="M28" i="21"/>
  <c r="N28" i="21" s="1"/>
  <c r="O28" i="21" s="1"/>
  <c r="R28" i="21" s="1"/>
  <c r="M27" i="21"/>
  <c r="N27" i="21" s="1"/>
  <c r="O27" i="21" s="1"/>
  <c r="R27" i="21" s="1"/>
  <c r="M26" i="21"/>
  <c r="N26" i="21" s="1"/>
  <c r="M25" i="21"/>
  <c r="N25" i="21" s="1"/>
  <c r="O25" i="21" s="1"/>
  <c r="R25" i="21" s="1"/>
  <c r="M24" i="21"/>
  <c r="N24" i="21" s="1"/>
  <c r="O24" i="21" s="1"/>
  <c r="R24" i="21" s="1"/>
  <c r="M23" i="21"/>
  <c r="N23" i="21" s="1"/>
  <c r="O23" i="21" s="1"/>
  <c r="R23" i="21" s="1"/>
  <c r="M22" i="21"/>
  <c r="N22" i="21" s="1"/>
  <c r="M21" i="21"/>
  <c r="N21" i="21" s="1"/>
  <c r="O21" i="21" s="1"/>
  <c r="R21" i="21" s="1"/>
  <c r="M20" i="21"/>
  <c r="N20" i="21" s="1"/>
  <c r="O20" i="21" s="1"/>
  <c r="R20" i="21" s="1"/>
  <c r="M19" i="21"/>
  <c r="N19" i="21" s="1"/>
  <c r="O19" i="21" s="1"/>
  <c r="R19" i="21" s="1"/>
  <c r="M18" i="21"/>
  <c r="N18" i="21" s="1"/>
  <c r="M17" i="21"/>
  <c r="N17" i="21" s="1"/>
  <c r="M16" i="21"/>
  <c r="N16" i="21" s="1"/>
  <c r="O16" i="21" s="1"/>
  <c r="R16" i="21" s="1"/>
  <c r="M15" i="21"/>
  <c r="N15" i="21" s="1"/>
  <c r="O15" i="21" s="1"/>
  <c r="R15" i="21" s="1"/>
  <c r="M14" i="21"/>
  <c r="N14" i="21" s="1"/>
  <c r="M13" i="21"/>
  <c r="N13" i="21" s="1"/>
  <c r="M12" i="21"/>
  <c r="N12" i="21" s="1"/>
  <c r="O12" i="21" s="1"/>
  <c r="R12" i="21" s="1"/>
  <c r="M11" i="21"/>
  <c r="N11" i="21" s="1"/>
  <c r="O11" i="21" s="1"/>
  <c r="R11" i="21" s="1"/>
  <c r="K16" i="19"/>
  <c r="K15" i="19"/>
  <c r="K13" i="19"/>
  <c r="K12" i="19"/>
  <c r="K11" i="19"/>
  <c r="K10" i="19"/>
  <c r="K9" i="19"/>
  <c r="K8" i="19"/>
  <c r="K7" i="19"/>
  <c r="K6" i="19"/>
  <c r="K5" i="19"/>
  <c r="K4" i="19"/>
  <c r="Q50" i="21" l="1"/>
  <c r="U50" i="21" s="1"/>
  <c r="AN50" i="21" s="1"/>
  <c r="AI50" i="21"/>
  <c r="AJ50" i="21" s="1"/>
  <c r="AX50" i="21" s="1"/>
  <c r="Q44" i="21"/>
  <c r="U44" i="21" s="1"/>
  <c r="AI44" i="21"/>
  <c r="AJ44" i="21" s="1"/>
  <c r="AX44" i="21" s="1"/>
  <c r="Q47" i="21"/>
  <c r="U47" i="21" s="1"/>
  <c r="AN47" i="21" s="1"/>
  <c r="AI47" i="21"/>
  <c r="AJ47" i="21" s="1"/>
  <c r="AX47" i="21" s="1"/>
  <c r="Q30" i="21"/>
  <c r="U30" i="21" s="1"/>
  <c r="AI30" i="21"/>
  <c r="AJ30" i="21" s="1"/>
  <c r="AX30" i="21" s="1"/>
  <c r="Q11" i="21"/>
  <c r="U11" i="21" s="1"/>
  <c r="AN11" i="21" s="1"/>
  <c r="AI11" i="21"/>
  <c r="AJ11" i="21" s="1"/>
  <c r="Q19" i="21"/>
  <c r="U19" i="21" s="1"/>
  <c r="AI19" i="21"/>
  <c r="AJ19" i="21" s="1"/>
  <c r="AX19" i="21" s="1"/>
  <c r="Q27" i="21"/>
  <c r="U27" i="21" s="1"/>
  <c r="AN27" i="21" s="1"/>
  <c r="AI27" i="21"/>
  <c r="AJ27" i="21" s="1"/>
  <c r="AX27" i="21" s="1"/>
  <c r="Q35" i="21"/>
  <c r="U35" i="21" s="1"/>
  <c r="AI35" i="21"/>
  <c r="AJ35" i="21" s="1"/>
  <c r="AX35" i="21" s="1"/>
  <c r="Q43" i="21"/>
  <c r="U43" i="21" s="1"/>
  <c r="AI43" i="21"/>
  <c r="AJ43" i="21" s="1"/>
  <c r="AX43" i="21" s="1"/>
  <c r="Q49" i="21"/>
  <c r="U49" i="21" s="1"/>
  <c r="AI49" i="21"/>
  <c r="AJ49" i="21" s="1"/>
  <c r="AX49" i="21" s="1"/>
  <c r="Q56" i="21"/>
  <c r="U56" i="21" s="1"/>
  <c r="AN56" i="21" s="1"/>
  <c r="AI56" i="21"/>
  <c r="AJ56" i="21" s="1"/>
  <c r="AX56" i="21" s="1"/>
  <c r="Q64" i="21"/>
  <c r="U64" i="21" s="1"/>
  <c r="AI64" i="21"/>
  <c r="AJ64" i="21" s="1"/>
  <c r="AX64" i="21" s="1"/>
  <c r="Q72" i="21"/>
  <c r="U72" i="21" s="1"/>
  <c r="AN72" i="21" s="1"/>
  <c r="AI72" i="21"/>
  <c r="AJ72" i="21" s="1"/>
  <c r="AX72" i="21" s="1"/>
  <c r="Q88" i="21"/>
  <c r="U88" i="21" s="1"/>
  <c r="AI88" i="21"/>
  <c r="AJ88" i="21" s="1"/>
  <c r="AX88" i="21" s="1"/>
  <c r="Q104" i="21"/>
  <c r="U104" i="21" s="1"/>
  <c r="AN104" i="21" s="1"/>
  <c r="AI104" i="21"/>
  <c r="AJ104" i="21" s="1"/>
  <c r="AX104" i="21" s="1"/>
  <c r="Q112" i="21"/>
  <c r="U112" i="21" s="1"/>
  <c r="AI112" i="21"/>
  <c r="AJ112" i="21" s="1"/>
  <c r="AX112" i="21" s="1"/>
  <c r="Q116" i="21"/>
  <c r="U116" i="21" s="1"/>
  <c r="AI116" i="21"/>
  <c r="AJ116" i="21" s="1"/>
  <c r="AX116" i="21" s="1"/>
  <c r="Q124" i="21"/>
  <c r="U124" i="21" s="1"/>
  <c r="AI124" i="21"/>
  <c r="AJ124" i="21" s="1"/>
  <c r="AX124" i="21" s="1"/>
  <c r="Q132" i="21"/>
  <c r="U132" i="21" s="1"/>
  <c r="AN132" i="21" s="1"/>
  <c r="AI132" i="21"/>
  <c r="AJ132" i="21" s="1"/>
  <c r="AX132" i="21" s="1"/>
  <c r="Q140" i="21"/>
  <c r="U140" i="21" s="1"/>
  <c r="AI140" i="21"/>
  <c r="AJ140" i="21" s="1"/>
  <c r="AX140" i="21" s="1"/>
  <c r="Q148" i="21"/>
  <c r="U148" i="21" s="1"/>
  <c r="AN148" i="21" s="1"/>
  <c r="AI148" i="21"/>
  <c r="AJ148" i="21" s="1"/>
  <c r="AX148" i="21" s="1"/>
  <c r="Q156" i="21"/>
  <c r="U156" i="21" s="1"/>
  <c r="AI156" i="21"/>
  <c r="AJ156" i="21" s="1"/>
  <c r="AX156" i="21" s="1"/>
  <c r="Q164" i="21"/>
  <c r="U164" i="21" s="1"/>
  <c r="AN164" i="21" s="1"/>
  <c r="AI164" i="21"/>
  <c r="AJ164" i="21" s="1"/>
  <c r="AX164" i="21" s="1"/>
  <c r="Q172" i="21"/>
  <c r="U172" i="21" s="1"/>
  <c r="AI172" i="21"/>
  <c r="AJ172" i="21" s="1"/>
  <c r="AX172" i="21" s="1"/>
  <c r="Q180" i="21"/>
  <c r="U180" i="21" s="1"/>
  <c r="AI180" i="21"/>
  <c r="AJ180" i="21" s="1"/>
  <c r="AX180" i="21" s="1"/>
  <c r="Q188" i="21"/>
  <c r="U188" i="21" s="1"/>
  <c r="AI188" i="21"/>
  <c r="AJ188" i="21" s="1"/>
  <c r="AX188" i="21" s="1"/>
  <c r="Q196" i="21"/>
  <c r="U196" i="21" s="1"/>
  <c r="AN196" i="21" s="1"/>
  <c r="AI196" i="21"/>
  <c r="AJ196" i="21" s="1"/>
  <c r="AX196" i="21" s="1"/>
  <c r="Q204" i="21"/>
  <c r="U204" i="21" s="1"/>
  <c r="AI204" i="21"/>
  <c r="AJ204" i="21" s="1"/>
  <c r="AX204" i="21" s="1"/>
  <c r="Q208" i="21"/>
  <c r="U208" i="21" s="1"/>
  <c r="AN208" i="21" s="1"/>
  <c r="AI208" i="21"/>
  <c r="AJ208" i="21" s="1"/>
  <c r="AX208" i="21" s="1"/>
  <c r="Q16" i="21"/>
  <c r="U16" i="21" s="1"/>
  <c r="AI16" i="21"/>
  <c r="AJ16" i="21" s="1"/>
  <c r="AX16" i="21" s="1"/>
  <c r="Q20" i="21"/>
  <c r="U20" i="21" s="1"/>
  <c r="AI20" i="21"/>
  <c r="AJ20" i="21" s="1"/>
  <c r="AX20" i="21" s="1"/>
  <c r="Q24" i="21"/>
  <c r="U24" i="21" s="1"/>
  <c r="AI24" i="21"/>
  <c r="AJ24" i="21" s="1"/>
  <c r="AX24" i="21" s="1"/>
  <c r="Q28" i="21"/>
  <c r="U28" i="21" s="1"/>
  <c r="AI28" i="21"/>
  <c r="AJ28" i="21" s="1"/>
  <c r="AX28" i="21" s="1"/>
  <c r="Q32" i="21"/>
  <c r="U32" i="21" s="1"/>
  <c r="AI32" i="21"/>
  <c r="AJ32" i="21" s="1"/>
  <c r="AX32" i="21" s="1"/>
  <c r="Q36" i="21"/>
  <c r="U36" i="21" s="1"/>
  <c r="AI36" i="21"/>
  <c r="AJ36" i="21" s="1"/>
  <c r="AX36" i="21" s="1"/>
  <c r="Q40" i="21"/>
  <c r="U40" i="21" s="1"/>
  <c r="AI40" i="21"/>
  <c r="AJ40" i="21" s="1"/>
  <c r="AX40" i="21" s="1"/>
  <c r="Q53" i="21"/>
  <c r="U53" i="21" s="1"/>
  <c r="AI53" i="21"/>
  <c r="AJ53" i="21" s="1"/>
  <c r="AX53" i="21" s="1"/>
  <c r="Q57" i="21"/>
  <c r="U57" i="21" s="1"/>
  <c r="AI57" i="21"/>
  <c r="AJ57" i="21" s="1"/>
  <c r="AX57" i="21" s="1"/>
  <c r="Q61" i="21"/>
  <c r="U61" i="21" s="1"/>
  <c r="AI61" i="21"/>
  <c r="AJ61" i="21" s="1"/>
  <c r="AX61" i="21" s="1"/>
  <c r="Q65" i="21"/>
  <c r="U65" i="21" s="1"/>
  <c r="AI65" i="21"/>
  <c r="AJ65" i="21" s="1"/>
  <c r="AX65" i="21" s="1"/>
  <c r="Q69" i="21"/>
  <c r="U69" i="21" s="1"/>
  <c r="AI69" i="21"/>
  <c r="AJ69" i="21" s="1"/>
  <c r="AX69" i="21" s="1"/>
  <c r="Q73" i="21"/>
  <c r="U73" i="21" s="1"/>
  <c r="AI73" i="21"/>
  <c r="AJ73" i="21" s="1"/>
  <c r="AX73" i="21" s="1"/>
  <c r="Q77" i="21"/>
  <c r="U77" i="21" s="1"/>
  <c r="AI77" i="21"/>
  <c r="AJ77" i="21" s="1"/>
  <c r="AX77" i="21" s="1"/>
  <c r="Q81" i="21"/>
  <c r="U81" i="21" s="1"/>
  <c r="AI81" i="21"/>
  <c r="AJ81" i="21" s="1"/>
  <c r="AX81" i="21" s="1"/>
  <c r="Q85" i="21"/>
  <c r="U85" i="21" s="1"/>
  <c r="AI85" i="21"/>
  <c r="AJ85" i="21" s="1"/>
  <c r="AX85" i="21" s="1"/>
  <c r="Q89" i="21"/>
  <c r="U89" i="21" s="1"/>
  <c r="AI89" i="21"/>
  <c r="AJ89" i="21" s="1"/>
  <c r="AX89" i="21" s="1"/>
  <c r="Q93" i="21"/>
  <c r="U93" i="21" s="1"/>
  <c r="AI93" i="21"/>
  <c r="AJ93" i="21" s="1"/>
  <c r="AX93" i="21" s="1"/>
  <c r="Q97" i="21"/>
  <c r="U97" i="21" s="1"/>
  <c r="AI97" i="21"/>
  <c r="AJ97" i="21" s="1"/>
  <c r="AX97" i="21" s="1"/>
  <c r="Q101" i="21"/>
  <c r="U101" i="21" s="1"/>
  <c r="AI101" i="21"/>
  <c r="AJ101" i="21" s="1"/>
  <c r="AX101" i="21" s="1"/>
  <c r="Q105" i="21"/>
  <c r="U105" i="21" s="1"/>
  <c r="AI105" i="21"/>
  <c r="AJ105" i="21" s="1"/>
  <c r="AX105" i="21" s="1"/>
  <c r="Q109" i="21"/>
  <c r="U109" i="21" s="1"/>
  <c r="AI109" i="21"/>
  <c r="AJ109" i="21" s="1"/>
  <c r="AX109" i="21" s="1"/>
  <c r="Q113" i="21"/>
  <c r="U113" i="21" s="1"/>
  <c r="AI113" i="21"/>
  <c r="AJ113" i="21" s="1"/>
  <c r="AX113" i="21" s="1"/>
  <c r="Q117" i="21"/>
  <c r="U117" i="21" s="1"/>
  <c r="AI117" i="21"/>
  <c r="AJ117" i="21" s="1"/>
  <c r="AX117" i="21" s="1"/>
  <c r="Q121" i="21"/>
  <c r="U121" i="21" s="1"/>
  <c r="AI121" i="21"/>
  <c r="AJ121" i="21" s="1"/>
  <c r="AX121" i="21" s="1"/>
  <c r="Q125" i="21"/>
  <c r="U125" i="21" s="1"/>
  <c r="AI125" i="21"/>
  <c r="AJ125" i="21" s="1"/>
  <c r="AX125" i="21" s="1"/>
  <c r="Q129" i="21"/>
  <c r="U129" i="21" s="1"/>
  <c r="AI129" i="21"/>
  <c r="AJ129" i="21" s="1"/>
  <c r="AX129" i="21" s="1"/>
  <c r="Q133" i="21"/>
  <c r="U133" i="21" s="1"/>
  <c r="AI133" i="21"/>
  <c r="AJ133" i="21" s="1"/>
  <c r="AX133" i="21" s="1"/>
  <c r="Q137" i="21"/>
  <c r="U137" i="21" s="1"/>
  <c r="AI137" i="21"/>
  <c r="AJ137" i="21" s="1"/>
  <c r="AX137" i="21" s="1"/>
  <c r="Q141" i="21"/>
  <c r="U141" i="21" s="1"/>
  <c r="AI141" i="21"/>
  <c r="AJ141" i="21" s="1"/>
  <c r="AX141" i="21" s="1"/>
  <c r="Q145" i="21"/>
  <c r="U145" i="21" s="1"/>
  <c r="AI145" i="21"/>
  <c r="AJ145" i="21" s="1"/>
  <c r="AX145" i="21" s="1"/>
  <c r="Q149" i="21"/>
  <c r="U149" i="21" s="1"/>
  <c r="AI149" i="21"/>
  <c r="AJ149" i="21" s="1"/>
  <c r="AX149" i="21" s="1"/>
  <c r="Q153" i="21"/>
  <c r="U153" i="21" s="1"/>
  <c r="AI153" i="21"/>
  <c r="AJ153" i="21" s="1"/>
  <c r="AX153" i="21" s="1"/>
  <c r="Q157" i="21"/>
  <c r="U157" i="21" s="1"/>
  <c r="AI157" i="21"/>
  <c r="AJ157" i="21" s="1"/>
  <c r="AX157" i="21" s="1"/>
  <c r="Q161" i="21"/>
  <c r="U161" i="21" s="1"/>
  <c r="AI161" i="21"/>
  <c r="AJ161" i="21" s="1"/>
  <c r="AX161" i="21" s="1"/>
  <c r="Q165" i="21"/>
  <c r="U165" i="21" s="1"/>
  <c r="AI165" i="21"/>
  <c r="AJ165" i="21" s="1"/>
  <c r="AX165" i="21" s="1"/>
  <c r="Q169" i="21"/>
  <c r="U169" i="21" s="1"/>
  <c r="AI169" i="21"/>
  <c r="AJ169" i="21" s="1"/>
  <c r="AX169" i="21" s="1"/>
  <c r="Q173" i="21"/>
  <c r="U173" i="21" s="1"/>
  <c r="AI173" i="21"/>
  <c r="AJ173" i="21" s="1"/>
  <c r="AX173" i="21" s="1"/>
  <c r="Q177" i="21"/>
  <c r="U177" i="21" s="1"/>
  <c r="AI177" i="21"/>
  <c r="AJ177" i="21" s="1"/>
  <c r="AX177" i="21" s="1"/>
  <c r="Q181" i="21"/>
  <c r="U181" i="21" s="1"/>
  <c r="AI181" i="21"/>
  <c r="AJ181" i="21" s="1"/>
  <c r="AX181" i="21" s="1"/>
  <c r="Q185" i="21"/>
  <c r="U185" i="21" s="1"/>
  <c r="AI185" i="21"/>
  <c r="AJ185" i="21" s="1"/>
  <c r="AX185" i="21" s="1"/>
  <c r="Q189" i="21"/>
  <c r="U189" i="21" s="1"/>
  <c r="AI189" i="21"/>
  <c r="AJ189" i="21" s="1"/>
  <c r="AX189" i="21" s="1"/>
  <c r="Q193" i="21"/>
  <c r="U193" i="21" s="1"/>
  <c r="AI193" i="21"/>
  <c r="AJ193" i="21" s="1"/>
  <c r="AX193" i="21" s="1"/>
  <c r="Q197" i="21"/>
  <c r="U197" i="21" s="1"/>
  <c r="AI197" i="21"/>
  <c r="AJ197" i="21" s="1"/>
  <c r="AX197" i="21" s="1"/>
  <c r="Q201" i="21"/>
  <c r="U201" i="21" s="1"/>
  <c r="AI201" i="21"/>
  <c r="AJ201" i="21" s="1"/>
  <c r="AX201" i="21" s="1"/>
  <c r="Q205" i="21"/>
  <c r="U205" i="21" s="1"/>
  <c r="AI205" i="21"/>
  <c r="AJ205" i="21" s="1"/>
  <c r="AX205" i="21" s="1"/>
  <c r="Q209" i="21"/>
  <c r="U209" i="21" s="1"/>
  <c r="AI209" i="21"/>
  <c r="AJ209" i="21" s="1"/>
  <c r="AX209" i="21" s="1"/>
  <c r="Q213" i="21"/>
  <c r="U213" i="21" s="1"/>
  <c r="AI213" i="21"/>
  <c r="AJ213" i="21" s="1"/>
  <c r="AX213" i="21" s="1"/>
  <c r="Q34" i="21"/>
  <c r="U34" i="21" s="1"/>
  <c r="AI34" i="21"/>
  <c r="AJ34" i="21" s="1"/>
  <c r="AX34" i="21" s="1"/>
  <c r="Q15" i="21"/>
  <c r="U15" i="21" s="1"/>
  <c r="AI15" i="21"/>
  <c r="AJ15" i="21" s="1"/>
  <c r="AX15" i="21" s="1"/>
  <c r="Q23" i="21"/>
  <c r="U23" i="21" s="1"/>
  <c r="AI23" i="21"/>
  <c r="AJ23" i="21" s="1"/>
  <c r="AX23" i="21" s="1"/>
  <c r="Q31" i="21"/>
  <c r="U31" i="21" s="1"/>
  <c r="AI31" i="21"/>
  <c r="AJ31" i="21" s="1"/>
  <c r="AX31" i="21" s="1"/>
  <c r="Q39" i="21"/>
  <c r="U39" i="21" s="1"/>
  <c r="AI39" i="21"/>
  <c r="AJ39" i="21" s="1"/>
  <c r="AX39" i="21" s="1"/>
  <c r="Q46" i="21"/>
  <c r="U46" i="21" s="1"/>
  <c r="AI46" i="21"/>
  <c r="AJ46" i="21" s="1"/>
  <c r="AX46" i="21" s="1"/>
  <c r="Q52" i="21"/>
  <c r="U52" i="21" s="1"/>
  <c r="AI52" i="21"/>
  <c r="AJ52" i="21" s="1"/>
  <c r="AX52" i="21" s="1"/>
  <c r="Q60" i="21"/>
  <c r="U60" i="21" s="1"/>
  <c r="AI60" i="21"/>
  <c r="AJ60" i="21" s="1"/>
  <c r="AX60" i="21" s="1"/>
  <c r="Q68" i="21"/>
  <c r="U68" i="21" s="1"/>
  <c r="AI68" i="21"/>
  <c r="AJ68" i="21" s="1"/>
  <c r="AX68" i="21" s="1"/>
  <c r="Q80" i="21"/>
  <c r="U80" i="21" s="1"/>
  <c r="AI80" i="21"/>
  <c r="AJ80" i="21" s="1"/>
  <c r="AX80" i="21" s="1"/>
  <c r="Q84" i="21"/>
  <c r="U84" i="21" s="1"/>
  <c r="AI84" i="21"/>
  <c r="AJ84" i="21" s="1"/>
  <c r="AX84" i="21" s="1"/>
  <c r="Q92" i="21"/>
  <c r="U92" i="21" s="1"/>
  <c r="AI92" i="21"/>
  <c r="AJ92" i="21" s="1"/>
  <c r="AX92" i="21" s="1"/>
  <c r="Q96" i="21"/>
  <c r="U96" i="21" s="1"/>
  <c r="AI96" i="21"/>
  <c r="AJ96" i="21" s="1"/>
  <c r="AX96" i="21" s="1"/>
  <c r="Q100" i="21"/>
  <c r="U100" i="21" s="1"/>
  <c r="AI100" i="21"/>
  <c r="AJ100" i="21" s="1"/>
  <c r="AX100" i="21" s="1"/>
  <c r="Q108" i="21"/>
  <c r="U108" i="21" s="1"/>
  <c r="AI108" i="21"/>
  <c r="AJ108" i="21" s="1"/>
  <c r="AX108" i="21" s="1"/>
  <c r="Q120" i="21"/>
  <c r="U120" i="21" s="1"/>
  <c r="AI120" i="21"/>
  <c r="AJ120" i="21" s="1"/>
  <c r="AX120" i="21" s="1"/>
  <c r="Q128" i="21"/>
  <c r="U128" i="21" s="1"/>
  <c r="AI128" i="21"/>
  <c r="AJ128" i="21" s="1"/>
  <c r="AX128" i="21" s="1"/>
  <c r="Q136" i="21"/>
  <c r="U136" i="21" s="1"/>
  <c r="AI136" i="21"/>
  <c r="AJ136" i="21" s="1"/>
  <c r="AX136" i="21" s="1"/>
  <c r="Q144" i="21"/>
  <c r="U144" i="21" s="1"/>
  <c r="AI144" i="21"/>
  <c r="AJ144" i="21" s="1"/>
  <c r="AX144" i="21" s="1"/>
  <c r="Q152" i="21"/>
  <c r="U152" i="21" s="1"/>
  <c r="AI152" i="21"/>
  <c r="AJ152" i="21" s="1"/>
  <c r="AX152" i="21" s="1"/>
  <c r="Q160" i="21"/>
  <c r="U160" i="21" s="1"/>
  <c r="AI160" i="21"/>
  <c r="AJ160" i="21" s="1"/>
  <c r="AX160" i="21" s="1"/>
  <c r="Q168" i="21"/>
  <c r="U168" i="21" s="1"/>
  <c r="AI168" i="21"/>
  <c r="AJ168" i="21" s="1"/>
  <c r="AX168" i="21" s="1"/>
  <c r="Q176" i="21"/>
  <c r="U176" i="21" s="1"/>
  <c r="AI176" i="21"/>
  <c r="AJ176" i="21" s="1"/>
  <c r="AX176" i="21" s="1"/>
  <c r="Q184" i="21"/>
  <c r="U184" i="21" s="1"/>
  <c r="AI184" i="21"/>
  <c r="AJ184" i="21" s="1"/>
  <c r="AX184" i="21" s="1"/>
  <c r="Q192" i="21"/>
  <c r="U192" i="21" s="1"/>
  <c r="AI192" i="21"/>
  <c r="AJ192" i="21" s="1"/>
  <c r="AX192" i="21" s="1"/>
  <c r="Q200" i="21"/>
  <c r="U200" i="21" s="1"/>
  <c r="AI200" i="21"/>
  <c r="AJ200" i="21" s="1"/>
  <c r="AX200" i="21" s="1"/>
  <c r="Q212" i="21"/>
  <c r="U212" i="21" s="1"/>
  <c r="AI212" i="21"/>
  <c r="AJ212" i="21" s="1"/>
  <c r="AX212" i="21" s="1"/>
  <c r="Q12" i="21"/>
  <c r="U12" i="21" s="1"/>
  <c r="AI12" i="21"/>
  <c r="AJ12" i="21" s="1"/>
  <c r="AX12" i="21" s="1"/>
  <c r="Q21" i="21"/>
  <c r="U21" i="21" s="1"/>
  <c r="AI21" i="21"/>
  <c r="AJ21" i="21" s="1"/>
  <c r="AX21" i="21" s="1"/>
  <c r="Q25" i="21"/>
  <c r="U25" i="21" s="1"/>
  <c r="AI25" i="21"/>
  <c r="AJ25" i="21" s="1"/>
  <c r="AX25" i="21" s="1"/>
  <c r="Q29" i="21"/>
  <c r="U29" i="21" s="1"/>
  <c r="AI29" i="21"/>
  <c r="AJ29" i="21" s="1"/>
  <c r="AX29" i="21" s="1"/>
  <c r="Q33" i="21"/>
  <c r="U33" i="21" s="1"/>
  <c r="AI33" i="21"/>
  <c r="AJ33" i="21" s="1"/>
  <c r="AX33" i="21" s="1"/>
  <c r="Q37" i="21"/>
  <c r="U37" i="21" s="1"/>
  <c r="AI37" i="21"/>
  <c r="AJ37" i="21" s="1"/>
  <c r="AX37" i="21" s="1"/>
  <c r="Q41" i="21"/>
  <c r="U41" i="21" s="1"/>
  <c r="AI41" i="21"/>
  <c r="AJ41" i="21" s="1"/>
  <c r="AX41" i="21" s="1"/>
  <c r="Q54" i="21"/>
  <c r="U54" i="21" s="1"/>
  <c r="AI54" i="21"/>
  <c r="AJ54" i="21" s="1"/>
  <c r="AX54" i="21" s="1"/>
  <c r="Q58" i="21"/>
  <c r="U58" i="21" s="1"/>
  <c r="AI58" i="21"/>
  <c r="AJ58" i="21" s="1"/>
  <c r="AX58" i="21" s="1"/>
  <c r="Q62" i="21"/>
  <c r="U62" i="21" s="1"/>
  <c r="AI62" i="21"/>
  <c r="AJ62" i="21" s="1"/>
  <c r="AX62" i="21" s="1"/>
  <c r="Q66" i="21"/>
  <c r="U66" i="21" s="1"/>
  <c r="AI66" i="21"/>
  <c r="AJ66" i="21" s="1"/>
  <c r="AX66" i="21" s="1"/>
  <c r="Q70" i="21"/>
  <c r="U70" i="21" s="1"/>
  <c r="AI70" i="21"/>
  <c r="AJ70" i="21" s="1"/>
  <c r="AX70" i="21" s="1"/>
  <c r="Q74" i="21"/>
  <c r="U74" i="21" s="1"/>
  <c r="AI74" i="21"/>
  <c r="AJ74" i="21" s="1"/>
  <c r="AX74" i="21" s="1"/>
  <c r="Q78" i="21"/>
  <c r="U78" i="21" s="1"/>
  <c r="AI78" i="21"/>
  <c r="AJ78" i="21" s="1"/>
  <c r="AX78" i="21" s="1"/>
  <c r="Q82" i="21"/>
  <c r="U82" i="21" s="1"/>
  <c r="AI82" i="21"/>
  <c r="AJ82" i="21" s="1"/>
  <c r="AX82" i="21" s="1"/>
  <c r="Q86" i="21"/>
  <c r="U86" i="21" s="1"/>
  <c r="AI86" i="21"/>
  <c r="AJ86" i="21" s="1"/>
  <c r="AX86" i="21" s="1"/>
  <c r="Q90" i="21"/>
  <c r="U90" i="21" s="1"/>
  <c r="AI90" i="21"/>
  <c r="AJ90" i="21" s="1"/>
  <c r="AX90" i="21" s="1"/>
  <c r="Q94" i="21"/>
  <c r="U94" i="21" s="1"/>
  <c r="AI94" i="21"/>
  <c r="AJ94" i="21" s="1"/>
  <c r="AX94" i="21" s="1"/>
  <c r="Q98" i="21"/>
  <c r="U98" i="21" s="1"/>
  <c r="AI98" i="21"/>
  <c r="AJ98" i="21" s="1"/>
  <c r="AX98" i="21" s="1"/>
  <c r="Q102" i="21"/>
  <c r="U102" i="21" s="1"/>
  <c r="AI102" i="21"/>
  <c r="AJ102" i="21" s="1"/>
  <c r="AX102" i="21" s="1"/>
  <c r="Q106" i="21"/>
  <c r="U106" i="21" s="1"/>
  <c r="AI106" i="21"/>
  <c r="AJ106" i="21" s="1"/>
  <c r="AX106" i="21" s="1"/>
  <c r="Q110" i="21"/>
  <c r="U110" i="21" s="1"/>
  <c r="AI110" i="21"/>
  <c r="AJ110" i="21" s="1"/>
  <c r="AX110" i="21" s="1"/>
  <c r="Q114" i="21"/>
  <c r="U114" i="21" s="1"/>
  <c r="AI114" i="21"/>
  <c r="AJ114" i="21" s="1"/>
  <c r="AX114" i="21" s="1"/>
  <c r="Q118" i="21"/>
  <c r="U118" i="21" s="1"/>
  <c r="AI118" i="21"/>
  <c r="AJ118" i="21" s="1"/>
  <c r="AX118" i="21" s="1"/>
  <c r="Q122" i="21"/>
  <c r="U122" i="21" s="1"/>
  <c r="AI122" i="21"/>
  <c r="AJ122" i="21" s="1"/>
  <c r="AX122" i="21" s="1"/>
  <c r="Q126" i="21"/>
  <c r="U126" i="21" s="1"/>
  <c r="AI126" i="21"/>
  <c r="AJ126" i="21" s="1"/>
  <c r="AX126" i="21" s="1"/>
  <c r="Q130" i="21"/>
  <c r="U130" i="21" s="1"/>
  <c r="AI130" i="21"/>
  <c r="AJ130" i="21" s="1"/>
  <c r="AX130" i="21" s="1"/>
  <c r="Q134" i="21"/>
  <c r="U134" i="21" s="1"/>
  <c r="AI134" i="21"/>
  <c r="AJ134" i="21" s="1"/>
  <c r="AX134" i="21" s="1"/>
  <c r="Q138" i="21"/>
  <c r="U138" i="21" s="1"/>
  <c r="AI138" i="21"/>
  <c r="AJ138" i="21" s="1"/>
  <c r="AX138" i="21" s="1"/>
  <c r="Q142" i="21"/>
  <c r="U142" i="21" s="1"/>
  <c r="AI142" i="21"/>
  <c r="AJ142" i="21" s="1"/>
  <c r="AX142" i="21" s="1"/>
  <c r="Q146" i="21"/>
  <c r="U146" i="21" s="1"/>
  <c r="AI146" i="21"/>
  <c r="AJ146" i="21" s="1"/>
  <c r="AX146" i="21" s="1"/>
  <c r="Q150" i="21"/>
  <c r="U150" i="21" s="1"/>
  <c r="AI150" i="21"/>
  <c r="AJ150" i="21" s="1"/>
  <c r="AX150" i="21" s="1"/>
  <c r="Q154" i="21"/>
  <c r="U154" i="21" s="1"/>
  <c r="AI154" i="21"/>
  <c r="AJ154" i="21" s="1"/>
  <c r="AX154" i="21" s="1"/>
  <c r="Q158" i="21"/>
  <c r="U158" i="21" s="1"/>
  <c r="AI158" i="21"/>
  <c r="AJ158" i="21" s="1"/>
  <c r="AX158" i="21" s="1"/>
  <c r="Q162" i="21"/>
  <c r="U162" i="21" s="1"/>
  <c r="AI162" i="21"/>
  <c r="AJ162" i="21" s="1"/>
  <c r="AX162" i="21" s="1"/>
  <c r="Q166" i="21"/>
  <c r="U166" i="21" s="1"/>
  <c r="AI166" i="21"/>
  <c r="AJ166" i="21" s="1"/>
  <c r="AX166" i="21" s="1"/>
  <c r="Q170" i="21"/>
  <c r="U170" i="21" s="1"/>
  <c r="AI170" i="21"/>
  <c r="AJ170" i="21" s="1"/>
  <c r="AX170" i="21" s="1"/>
  <c r="Q174" i="21"/>
  <c r="U174" i="21" s="1"/>
  <c r="AI174" i="21"/>
  <c r="AJ174" i="21" s="1"/>
  <c r="AX174" i="21" s="1"/>
  <c r="Q178" i="21"/>
  <c r="U178" i="21" s="1"/>
  <c r="AI178" i="21"/>
  <c r="AJ178" i="21" s="1"/>
  <c r="AX178" i="21" s="1"/>
  <c r="Q182" i="21"/>
  <c r="U182" i="21" s="1"/>
  <c r="AI182" i="21"/>
  <c r="AJ182" i="21" s="1"/>
  <c r="AX182" i="21" s="1"/>
  <c r="Q186" i="21"/>
  <c r="U186" i="21" s="1"/>
  <c r="AI186" i="21"/>
  <c r="AJ186" i="21" s="1"/>
  <c r="AX186" i="21" s="1"/>
  <c r="Q190" i="21"/>
  <c r="U190" i="21" s="1"/>
  <c r="AI190" i="21"/>
  <c r="AJ190" i="21" s="1"/>
  <c r="AX190" i="21" s="1"/>
  <c r="Q194" i="21"/>
  <c r="U194" i="21" s="1"/>
  <c r="AI194" i="21"/>
  <c r="AJ194" i="21" s="1"/>
  <c r="AX194" i="21" s="1"/>
  <c r="Q198" i="21"/>
  <c r="U198" i="21" s="1"/>
  <c r="AI198" i="21"/>
  <c r="AJ198" i="21" s="1"/>
  <c r="AX198" i="21" s="1"/>
  <c r="Q202" i="21"/>
  <c r="U202" i="21" s="1"/>
  <c r="AI202" i="21"/>
  <c r="AJ202" i="21" s="1"/>
  <c r="AX202" i="21" s="1"/>
  <c r="Q206" i="21"/>
  <c r="U206" i="21" s="1"/>
  <c r="AI206" i="21"/>
  <c r="AJ206" i="21" s="1"/>
  <c r="AX206" i="21" s="1"/>
  <c r="Q210" i="21"/>
  <c r="U210" i="21" s="1"/>
  <c r="AI210" i="21"/>
  <c r="AJ210" i="21" s="1"/>
  <c r="AX210" i="21" s="1"/>
  <c r="Q214" i="21"/>
  <c r="U214" i="21" s="1"/>
  <c r="AI214" i="21"/>
  <c r="AJ214" i="21" s="1"/>
  <c r="AX214" i="21" s="1"/>
  <c r="Q38" i="21"/>
  <c r="U38" i="21" s="1"/>
  <c r="AI38" i="21"/>
  <c r="AJ38" i="21" s="1"/>
  <c r="AX38" i="21" s="1"/>
  <c r="Q42" i="21"/>
  <c r="U42" i="21" s="1"/>
  <c r="AI42" i="21"/>
  <c r="AJ42" i="21" s="1"/>
  <c r="AX42" i="21" s="1"/>
  <c r="Q45" i="21"/>
  <c r="U45" i="21" s="1"/>
  <c r="AI45" i="21"/>
  <c r="AJ45" i="21" s="1"/>
  <c r="AX45" i="21" s="1"/>
  <c r="Q48" i="21"/>
  <c r="U48" i="21" s="1"/>
  <c r="AI48" i="21"/>
  <c r="AJ48" i="21" s="1"/>
  <c r="AX48" i="21" s="1"/>
  <c r="Q51" i="21"/>
  <c r="U51" i="21" s="1"/>
  <c r="AI51" i="21"/>
  <c r="AJ51" i="21" s="1"/>
  <c r="AX51" i="21" s="1"/>
  <c r="Q55" i="21"/>
  <c r="U55" i="21" s="1"/>
  <c r="AI55" i="21"/>
  <c r="AJ55" i="21" s="1"/>
  <c r="AX55" i="21" s="1"/>
  <c r="Q59" i="21"/>
  <c r="U59" i="21" s="1"/>
  <c r="AI59" i="21"/>
  <c r="AJ59" i="21" s="1"/>
  <c r="AX59" i="21" s="1"/>
  <c r="Q63" i="21"/>
  <c r="U63" i="21" s="1"/>
  <c r="AI63" i="21"/>
  <c r="AJ63" i="21" s="1"/>
  <c r="AX63" i="21" s="1"/>
  <c r="Q67" i="21"/>
  <c r="U67" i="21" s="1"/>
  <c r="AI67" i="21"/>
  <c r="AJ67" i="21" s="1"/>
  <c r="AX67" i="21" s="1"/>
  <c r="Q71" i="21"/>
  <c r="U71" i="21" s="1"/>
  <c r="AI71" i="21"/>
  <c r="AJ71" i="21" s="1"/>
  <c r="AX71" i="21" s="1"/>
  <c r="Q75" i="21"/>
  <c r="U75" i="21" s="1"/>
  <c r="AI75" i="21"/>
  <c r="AJ75" i="21" s="1"/>
  <c r="AX75" i="21" s="1"/>
  <c r="Q79" i="21"/>
  <c r="U79" i="21" s="1"/>
  <c r="AI79" i="21"/>
  <c r="AJ79" i="21" s="1"/>
  <c r="AX79" i="21" s="1"/>
  <c r="Q83" i="21"/>
  <c r="U83" i="21" s="1"/>
  <c r="AI83" i="21"/>
  <c r="AJ83" i="21" s="1"/>
  <c r="AX83" i="21" s="1"/>
  <c r="Q87" i="21"/>
  <c r="U87" i="21" s="1"/>
  <c r="AI87" i="21"/>
  <c r="AJ87" i="21" s="1"/>
  <c r="AX87" i="21" s="1"/>
  <c r="Q91" i="21"/>
  <c r="U91" i="21" s="1"/>
  <c r="AI91" i="21"/>
  <c r="AJ91" i="21" s="1"/>
  <c r="AX91" i="21" s="1"/>
  <c r="Q95" i="21"/>
  <c r="U95" i="21" s="1"/>
  <c r="AI95" i="21"/>
  <c r="AJ95" i="21" s="1"/>
  <c r="AX95" i="21" s="1"/>
  <c r="Q99" i="21"/>
  <c r="U99" i="21" s="1"/>
  <c r="AI99" i="21"/>
  <c r="AJ99" i="21" s="1"/>
  <c r="AX99" i="21" s="1"/>
  <c r="Q103" i="21"/>
  <c r="U103" i="21" s="1"/>
  <c r="AI103" i="21"/>
  <c r="AJ103" i="21" s="1"/>
  <c r="AX103" i="21" s="1"/>
  <c r="Q107" i="21"/>
  <c r="U107" i="21" s="1"/>
  <c r="AI107" i="21"/>
  <c r="AJ107" i="21" s="1"/>
  <c r="AX107" i="21" s="1"/>
  <c r="Q111" i="21"/>
  <c r="U111" i="21" s="1"/>
  <c r="AI111" i="21"/>
  <c r="AJ111" i="21" s="1"/>
  <c r="AX111" i="21" s="1"/>
  <c r="Q115" i="21"/>
  <c r="U115" i="21" s="1"/>
  <c r="AI115" i="21"/>
  <c r="AJ115" i="21" s="1"/>
  <c r="AX115" i="21" s="1"/>
  <c r="Q119" i="21"/>
  <c r="U119" i="21" s="1"/>
  <c r="AI119" i="21"/>
  <c r="AJ119" i="21" s="1"/>
  <c r="AX119" i="21" s="1"/>
  <c r="Q123" i="21"/>
  <c r="U123" i="21" s="1"/>
  <c r="AI123" i="21"/>
  <c r="AJ123" i="21" s="1"/>
  <c r="AX123" i="21" s="1"/>
  <c r="Q127" i="21"/>
  <c r="U127" i="21" s="1"/>
  <c r="AI127" i="21"/>
  <c r="AJ127" i="21" s="1"/>
  <c r="AX127" i="21" s="1"/>
  <c r="Q131" i="21"/>
  <c r="U131" i="21" s="1"/>
  <c r="AI131" i="21"/>
  <c r="AJ131" i="21" s="1"/>
  <c r="AX131" i="21" s="1"/>
  <c r="Q135" i="21"/>
  <c r="U135" i="21" s="1"/>
  <c r="AI135" i="21"/>
  <c r="AJ135" i="21" s="1"/>
  <c r="AX135" i="21" s="1"/>
  <c r="Q139" i="21"/>
  <c r="U139" i="21" s="1"/>
  <c r="AI139" i="21"/>
  <c r="AJ139" i="21" s="1"/>
  <c r="AX139" i="21" s="1"/>
  <c r="Q143" i="21"/>
  <c r="U143" i="21" s="1"/>
  <c r="AI143" i="21"/>
  <c r="AJ143" i="21" s="1"/>
  <c r="AX143" i="21" s="1"/>
  <c r="Q147" i="21"/>
  <c r="U147" i="21" s="1"/>
  <c r="AI147" i="21"/>
  <c r="AJ147" i="21" s="1"/>
  <c r="AX147" i="21" s="1"/>
  <c r="Q151" i="21"/>
  <c r="U151" i="21" s="1"/>
  <c r="AI151" i="21"/>
  <c r="AJ151" i="21" s="1"/>
  <c r="AX151" i="21" s="1"/>
  <c r="Q155" i="21"/>
  <c r="U155" i="21" s="1"/>
  <c r="AI155" i="21"/>
  <c r="AJ155" i="21" s="1"/>
  <c r="AX155" i="21" s="1"/>
  <c r="Q159" i="21"/>
  <c r="U159" i="21" s="1"/>
  <c r="AI159" i="21"/>
  <c r="AJ159" i="21" s="1"/>
  <c r="AX159" i="21" s="1"/>
  <c r="Q163" i="21"/>
  <c r="U163" i="21" s="1"/>
  <c r="AI163" i="21"/>
  <c r="AJ163" i="21" s="1"/>
  <c r="AX163" i="21" s="1"/>
  <c r="Q167" i="21"/>
  <c r="U167" i="21" s="1"/>
  <c r="AI167" i="21"/>
  <c r="AJ167" i="21" s="1"/>
  <c r="AX167" i="21" s="1"/>
  <c r="Q171" i="21"/>
  <c r="U171" i="21" s="1"/>
  <c r="AI171" i="21"/>
  <c r="AJ171" i="21" s="1"/>
  <c r="AX171" i="21" s="1"/>
  <c r="Q175" i="21"/>
  <c r="U175" i="21" s="1"/>
  <c r="AI175" i="21"/>
  <c r="AJ175" i="21" s="1"/>
  <c r="AX175" i="21" s="1"/>
  <c r="Q179" i="21"/>
  <c r="U179" i="21" s="1"/>
  <c r="AI179" i="21"/>
  <c r="AJ179" i="21" s="1"/>
  <c r="AX179" i="21" s="1"/>
  <c r="Q183" i="21"/>
  <c r="U183" i="21" s="1"/>
  <c r="AI183" i="21"/>
  <c r="AJ183" i="21" s="1"/>
  <c r="AX183" i="21" s="1"/>
  <c r="Q187" i="21"/>
  <c r="U187" i="21" s="1"/>
  <c r="AI187" i="21"/>
  <c r="AJ187" i="21" s="1"/>
  <c r="AX187" i="21" s="1"/>
  <c r="Q191" i="21"/>
  <c r="U191" i="21" s="1"/>
  <c r="AI191" i="21"/>
  <c r="AJ191" i="21" s="1"/>
  <c r="AX191" i="21" s="1"/>
  <c r="Q195" i="21"/>
  <c r="U195" i="21" s="1"/>
  <c r="AI195" i="21"/>
  <c r="AJ195" i="21" s="1"/>
  <c r="AX195" i="21" s="1"/>
  <c r="Q199" i="21"/>
  <c r="U199" i="21" s="1"/>
  <c r="AI199" i="21"/>
  <c r="AJ199" i="21" s="1"/>
  <c r="AX199" i="21" s="1"/>
  <c r="Q203" i="21"/>
  <c r="U203" i="21" s="1"/>
  <c r="AI203" i="21"/>
  <c r="AJ203" i="21" s="1"/>
  <c r="AX203" i="21" s="1"/>
  <c r="Q207" i="21"/>
  <c r="U207" i="21" s="1"/>
  <c r="AI207" i="21"/>
  <c r="AJ207" i="21" s="1"/>
  <c r="AX207" i="21" s="1"/>
  <c r="Q211" i="21"/>
  <c r="U211" i="21" s="1"/>
  <c r="AI211" i="21"/>
  <c r="AJ211" i="21" s="1"/>
  <c r="AX211" i="21" s="1"/>
  <c r="Q215" i="21"/>
  <c r="U215" i="21" s="1"/>
  <c r="AI215" i="21"/>
  <c r="AJ215" i="21" s="1"/>
  <c r="AX215" i="21" s="1"/>
  <c r="AN16" i="21"/>
  <c r="AN30" i="21"/>
  <c r="AN32" i="21"/>
  <c r="AN57" i="21"/>
  <c r="AN43" i="21"/>
  <c r="AN116" i="21"/>
  <c r="AN180" i="21"/>
  <c r="AN188" i="21"/>
  <c r="AN24" i="21"/>
  <c r="AN40" i="21"/>
  <c r="AN65" i="21"/>
  <c r="AN73" i="21"/>
  <c r="AN81" i="21"/>
  <c r="AN89" i="21"/>
  <c r="AN97" i="21"/>
  <c r="AN105" i="21"/>
  <c r="AN113" i="21"/>
  <c r="AN129" i="21"/>
  <c r="AN153" i="21"/>
  <c r="AN177" i="21"/>
  <c r="AN209" i="21"/>
  <c r="AN44" i="21"/>
  <c r="F9" i="21"/>
  <c r="P149" i="21" s="1"/>
  <c r="S149" i="21" s="1"/>
  <c r="H7" i="21"/>
  <c r="AG15" i="21" s="1"/>
  <c r="AH13" i="21" s="1"/>
  <c r="O13" i="21"/>
  <c r="R13" i="21" s="1"/>
  <c r="O22" i="21"/>
  <c r="R22" i="21" s="1"/>
  <c r="O26" i="21"/>
  <c r="R26" i="21" s="1"/>
  <c r="O17" i="21"/>
  <c r="R17" i="21" s="1"/>
  <c r="O18" i="21"/>
  <c r="R18" i="21" s="1"/>
  <c r="O14" i="21"/>
  <c r="R14" i="21" s="1"/>
  <c r="O76" i="21"/>
  <c r="R76" i="21" s="1"/>
  <c r="X215" i="21" l="1"/>
  <c r="X199" i="21"/>
  <c r="X183" i="21"/>
  <c r="X159" i="21"/>
  <c r="X143" i="21"/>
  <c r="X127" i="21"/>
  <c r="X103" i="21"/>
  <c r="X87" i="21"/>
  <c r="X71" i="21"/>
  <c r="X55" i="21"/>
  <c r="X42" i="21"/>
  <c r="X214" i="21"/>
  <c r="X198" i="21"/>
  <c r="X190" i="21"/>
  <c r="X182" i="21"/>
  <c r="X174" i="21"/>
  <c r="X166" i="21"/>
  <c r="X158" i="21"/>
  <c r="X150" i="21"/>
  <c r="X142" i="21"/>
  <c r="X134" i="21"/>
  <c r="X126" i="21"/>
  <c r="X118" i="21"/>
  <c r="X110" i="21"/>
  <c r="X102" i="21"/>
  <c r="X94" i="21"/>
  <c r="X86" i="21"/>
  <c r="X78" i="21"/>
  <c r="X70" i="21"/>
  <c r="X62" i="21"/>
  <c r="X54" i="21"/>
  <c r="X37" i="21"/>
  <c r="X29" i="21"/>
  <c r="X21" i="21"/>
  <c r="X212" i="21"/>
  <c r="X192" i="21"/>
  <c r="X176" i="21"/>
  <c r="X160" i="21"/>
  <c r="X144" i="21"/>
  <c r="X128" i="21"/>
  <c r="X108" i="21"/>
  <c r="X96" i="21"/>
  <c r="X84" i="21"/>
  <c r="X68" i="21"/>
  <c r="X52" i="21"/>
  <c r="X39" i="21"/>
  <c r="X23" i="21"/>
  <c r="X34" i="21"/>
  <c r="X209" i="21"/>
  <c r="X201" i="21"/>
  <c r="X193" i="21"/>
  <c r="X185" i="21"/>
  <c r="X177" i="21"/>
  <c r="X169" i="21"/>
  <c r="X161" i="21"/>
  <c r="X153" i="21"/>
  <c r="X145" i="21"/>
  <c r="X137" i="21"/>
  <c r="X129" i="21"/>
  <c r="X121" i="21"/>
  <c r="X113" i="21"/>
  <c r="X105" i="21"/>
  <c r="X97" i="21"/>
  <c r="X89" i="21"/>
  <c r="X81" i="21"/>
  <c r="X73" i="21"/>
  <c r="X65" i="21"/>
  <c r="X57" i="21"/>
  <c r="X40" i="21"/>
  <c r="X32" i="21"/>
  <c r="X24" i="21"/>
  <c r="X16" i="21"/>
  <c r="X204" i="21"/>
  <c r="X188" i="21"/>
  <c r="X172" i="21"/>
  <c r="X156" i="21"/>
  <c r="X140" i="21"/>
  <c r="X124" i="21"/>
  <c r="X112" i="21"/>
  <c r="X88" i="21"/>
  <c r="X64" i="21"/>
  <c r="X49" i="21"/>
  <c r="X35" i="21"/>
  <c r="X19" i="21"/>
  <c r="X30" i="21"/>
  <c r="X44" i="21"/>
  <c r="X207" i="21"/>
  <c r="X191" i="21"/>
  <c r="X175" i="21"/>
  <c r="X167" i="21"/>
  <c r="X151" i="21"/>
  <c r="X135" i="21"/>
  <c r="X119" i="21"/>
  <c r="X111" i="21"/>
  <c r="X95" i="21"/>
  <c r="X79" i="21"/>
  <c r="X63" i="21"/>
  <c r="X48" i="21"/>
  <c r="X206" i="21"/>
  <c r="X211" i="21"/>
  <c r="X203" i="21"/>
  <c r="X195" i="21"/>
  <c r="X187" i="21"/>
  <c r="X179" i="21"/>
  <c r="X171" i="21"/>
  <c r="X163" i="21"/>
  <c r="X155" i="21"/>
  <c r="X147" i="21"/>
  <c r="X139" i="21"/>
  <c r="X131" i="21"/>
  <c r="X123" i="21"/>
  <c r="X115" i="21"/>
  <c r="X107" i="21"/>
  <c r="X99" i="21"/>
  <c r="X91" i="21"/>
  <c r="X83" i="21"/>
  <c r="X75" i="21"/>
  <c r="X67" i="21"/>
  <c r="X59" i="21"/>
  <c r="X51" i="21"/>
  <c r="X45" i="21"/>
  <c r="X38" i="21"/>
  <c r="X210" i="21"/>
  <c r="X202" i="21"/>
  <c r="X194" i="21"/>
  <c r="X186" i="21"/>
  <c r="X178" i="21"/>
  <c r="X170" i="21"/>
  <c r="X162" i="21"/>
  <c r="X154" i="21"/>
  <c r="X146" i="21"/>
  <c r="X138" i="21"/>
  <c r="X130" i="21"/>
  <c r="X122" i="21"/>
  <c r="X114" i="21"/>
  <c r="X106" i="21"/>
  <c r="X98" i="21"/>
  <c r="X90" i="21"/>
  <c r="X82" i="21"/>
  <c r="X74" i="21"/>
  <c r="X66" i="21"/>
  <c r="X58" i="21"/>
  <c r="X41" i="21"/>
  <c r="X33" i="21"/>
  <c r="X25" i="21"/>
  <c r="X12" i="21"/>
  <c r="X200" i="21"/>
  <c r="X184" i="21"/>
  <c r="X168" i="21"/>
  <c r="X152" i="21"/>
  <c r="X136" i="21"/>
  <c r="X120" i="21"/>
  <c r="X100" i="21"/>
  <c r="X92" i="21"/>
  <c r="X80" i="21"/>
  <c r="X60" i="21"/>
  <c r="X46" i="21"/>
  <c r="X31" i="21"/>
  <c r="X15" i="21"/>
  <c r="X213" i="21"/>
  <c r="X205" i="21"/>
  <c r="X197" i="21"/>
  <c r="X189" i="21"/>
  <c r="X181" i="21"/>
  <c r="X173" i="21"/>
  <c r="X165" i="21"/>
  <c r="X157" i="21"/>
  <c r="X149" i="21"/>
  <c r="X141" i="21"/>
  <c r="X133" i="21"/>
  <c r="X125" i="21"/>
  <c r="X117" i="21"/>
  <c r="X109" i="21"/>
  <c r="X101" i="21"/>
  <c r="X93" i="21"/>
  <c r="X85" i="21"/>
  <c r="X77" i="21"/>
  <c r="X69" i="21"/>
  <c r="X61" i="21"/>
  <c r="X53" i="21"/>
  <c r="X36" i="21"/>
  <c r="X28" i="21"/>
  <c r="X20" i="21"/>
  <c r="X208" i="21"/>
  <c r="X196" i="21"/>
  <c r="X180" i="21"/>
  <c r="X164" i="21"/>
  <c r="X148" i="21"/>
  <c r="X132" i="21"/>
  <c r="X116" i="21"/>
  <c r="X104" i="21"/>
  <c r="X72" i="21"/>
  <c r="X56" i="21"/>
  <c r="X43" i="21"/>
  <c r="X27" i="21"/>
  <c r="X11" i="21"/>
  <c r="X47" i="21"/>
  <c r="X50" i="21"/>
  <c r="AN122" i="21"/>
  <c r="AO122" i="21" s="1"/>
  <c r="AZ122" i="21" s="1"/>
  <c r="AN169" i="21"/>
  <c r="AO169" i="21" s="1"/>
  <c r="AZ169" i="21" s="1"/>
  <c r="AN201" i="21"/>
  <c r="AO201" i="21" s="1"/>
  <c r="AZ201" i="21" s="1"/>
  <c r="AN137" i="21"/>
  <c r="AO137" i="21" s="1"/>
  <c r="AZ137" i="21" s="1"/>
  <c r="AN185" i="21"/>
  <c r="AO185" i="21" s="1"/>
  <c r="AZ185" i="21" s="1"/>
  <c r="AN186" i="21"/>
  <c r="AO186" i="21" s="1"/>
  <c r="AZ186" i="21" s="1"/>
  <c r="AN189" i="21"/>
  <c r="AN161" i="21"/>
  <c r="AO161" i="21" s="1"/>
  <c r="AZ161" i="21" s="1"/>
  <c r="AN125" i="21"/>
  <c r="AO125" i="21" s="1"/>
  <c r="AZ125" i="21" s="1"/>
  <c r="AN15" i="21"/>
  <c r="AO15" i="21" s="1"/>
  <c r="AZ15" i="21" s="1"/>
  <c r="AN106" i="21"/>
  <c r="AN80" i="21"/>
  <c r="AO80" i="21" s="1"/>
  <c r="AZ80" i="21" s="1"/>
  <c r="AN31" i="21"/>
  <c r="AO31" i="21" s="1"/>
  <c r="AZ31" i="21" s="1"/>
  <c r="AN82" i="21"/>
  <c r="AO82" i="21" s="1"/>
  <c r="AZ82" i="21" s="1"/>
  <c r="AN61" i="21"/>
  <c r="AO61" i="21" s="1"/>
  <c r="AZ61" i="21" s="1"/>
  <c r="AN109" i="21"/>
  <c r="AO109" i="21" s="1"/>
  <c r="AZ109" i="21" s="1"/>
  <c r="AN212" i="21"/>
  <c r="AO212" i="21" s="1"/>
  <c r="AZ212" i="21" s="1"/>
  <c r="AN124" i="21"/>
  <c r="AO124" i="21" s="1"/>
  <c r="AZ124" i="21" s="1"/>
  <c r="AN175" i="21"/>
  <c r="AO175" i="21" s="1"/>
  <c r="AZ175" i="21" s="1"/>
  <c r="AN170" i="21"/>
  <c r="AO170" i="21" s="1"/>
  <c r="AZ170" i="21" s="1"/>
  <c r="AN86" i="21"/>
  <c r="AO86" i="21" s="1"/>
  <c r="AZ86" i="21" s="1"/>
  <c r="AN193" i="21"/>
  <c r="AO193" i="21" s="1"/>
  <c r="AZ193" i="21" s="1"/>
  <c r="AN173" i="21"/>
  <c r="AO173" i="21" s="1"/>
  <c r="AZ173" i="21" s="1"/>
  <c r="AN145" i="21"/>
  <c r="AO145" i="21" s="1"/>
  <c r="AZ145" i="21" s="1"/>
  <c r="AN121" i="21"/>
  <c r="AO121" i="21" s="1"/>
  <c r="AZ121" i="21" s="1"/>
  <c r="AN192" i="21"/>
  <c r="AO192" i="21" s="1"/>
  <c r="AZ192" i="21" s="1"/>
  <c r="AN160" i="21"/>
  <c r="AO160" i="21" s="1"/>
  <c r="AZ160" i="21" s="1"/>
  <c r="AN210" i="21"/>
  <c r="AO210" i="21" s="1"/>
  <c r="AZ210" i="21" s="1"/>
  <c r="AN114" i="21"/>
  <c r="AO114" i="21" s="1"/>
  <c r="AZ114" i="21" s="1"/>
  <c r="AN66" i="21"/>
  <c r="AO66" i="21" s="1"/>
  <c r="AZ66" i="21" s="1"/>
  <c r="AN84" i="21"/>
  <c r="AO84" i="21" s="1"/>
  <c r="AZ84" i="21" s="1"/>
  <c r="AN87" i="21"/>
  <c r="AO87" i="21" s="1"/>
  <c r="AZ87" i="21" s="1"/>
  <c r="AN29" i="21"/>
  <c r="AO29" i="21" s="1"/>
  <c r="AZ29" i="21" s="1"/>
  <c r="AN67" i="21"/>
  <c r="AO67" i="21" s="1"/>
  <c r="AZ67" i="21" s="1"/>
  <c r="AN214" i="21"/>
  <c r="AO214" i="21" s="1"/>
  <c r="AZ214" i="21" s="1"/>
  <c r="AN146" i="21"/>
  <c r="AO146" i="21" s="1"/>
  <c r="AZ146" i="21" s="1"/>
  <c r="AN90" i="21"/>
  <c r="AO90" i="21" s="1"/>
  <c r="AZ90" i="21" s="1"/>
  <c r="AN100" i="21"/>
  <c r="AO100" i="21" s="1"/>
  <c r="AZ100" i="21" s="1"/>
  <c r="AN60" i="21"/>
  <c r="AO60" i="21" s="1"/>
  <c r="AZ60" i="21" s="1"/>
  <c r="AN21" i="21"/>
  <c r="AO21" i="21" s="1"/>
  <c r="AZ21" i="21" s="1"/>
  <c r="AN211" i="21"/>
  <c r="AO211" i="21" s="1"/>
  <c r="AZ211" i="21" s="1"/>
  <c r="P143" i="21"/>
  <c r="S143" i="21" s="1"/>
  <c r="AS143" i="21" s="1"/>
  <c r="AN131" i="21"/>
  <c r="AO131" i="21" s="1"/>
  <c r="AZ131" i="21" s="1"/>
  <c r="AN178" i="21"/>
  <c r="AN215" i="21"/>
  <c r="AO215" i="21" s="1"/>
  <c r="AZ215" i="21" s="1"/>
  <c r="AN99" i="21"/>
  <c r="AO99" i="21" s="1"/>
  <c r="AZ99" i="21" s="1"/>
  <c r="AN58" i="21"/>
  <c r="AO58" i="21" s="1"/>
  <c r="AZ58" i="21" s="1"/>
  <c r="P63" i="21"/>
  <c r="S63" i="21" s="1"/>
  <c r="AK63" i="21" s="1"/>
  <c r="P148" i="21"/>
  <c r="S148" i="21" s="1"/>
  <c r="AS148" i="21" s="1"/>
  <c r="AN28" i="21"/>
  <c r="AO28" i="21" s="1"/>
  <c r="AZ28" i="21" s="1"/>
  <c r="AN205" i="21"/>
  <c r="AO205" i="21" s="1"/>
  <c r="AZ205" i="21" s="1"/>
  <c r="AN141" i="21"/>
  <c r="AO141" i="21" s="1"/>
  <c r="AZ141" i="21" s="1"/>
  <c r="AN77" i="21"/>
  <c r="AO77" i="21" s="1"/>
  <c r="AZ77" i="21" s="1"/>
  <c r="AN204" i="21"/>
  <c r="AO204" i="21" s="1"/>
  <c r="AZ204" i="21" s="1"/>
  <c r="AN96" i="21"/>
  <c r="AO96" i="21" s="1"/>
  <c r="AZ96" i="21" s="1"/>
  <c r="AN19" i="21"/>
  <c r="AO19" i="21" s="1"/>
  <c r="AZ19" i="21" s="1"/>
  <c r="AN127" i="21"/>
  <c r="AO127" i="21" s="1"/>
  <c r="AZ127" i="21" s="1"/>
  <c r="AN63" i="21"/>
  <c r="AO63" i="21" s="1"/>
  <c r="AZ63" i="21" s="1"/>
  <c r="AN53" i="21"/>
  <c r="AO53" i="21" s="1"/>
  <c r="AZ53" i="21" s="1"/>
  <c r="AN134" i="21"/>
  <c r="AO134" i="21" s="1"/>
  <c r="AZ134" i="21" s="1"/>
  <c r="AN54" i="21"/>
  <c r="AO54" i="21" s="1"/>
  <c r="AZ54" i="21" s="1"/>
  <c r="AN157" i="21"/>
  <c r="AO157" i="21" s="1"/>
  <c r="AZ157" i="21" s="1"/>
  <c r="AN93" i="21"/>
  <c r="AO93" i="21" s="1"/>
  <c r="AZ93" i="21" s="1"/>
  <c r="AN172" i="21"/>
  <c r="AO172" i="21" s="1"/>
  <c r="AZ172" i="21" s="1"/>
  <c r="AN140" i="21"/>
  <c r="AO140" i="21" s="1"/>
  <c r="AZ140" i="21" s="1"/>
  <c r="AN112" i="21"/>
  <c r="AO112" i="21" s="1"/>
  <c r="AZ112" i="21" s="1"/>
  <c r="AN88" i="21"/>
  <c r="AO88" i="21" s="1"/>
  <c r="AZ88" i="21" s="1"/>
  <c r="AN64" i="21"/>
  <c r="AO64" i="21" s="1"/>
  <c r="AZ64" i="21" s="1"/>
  <c r="AN35" i="21"/>
  <c r="AO35" i="21" s="1"/>
  <c r="AZ35" i="21" s="1"/>
  <c r="AN20" i="21"/>
  <c r="AO20" i="21" s="1"/>
  <c r="AZ20" i="21" s="1"/>
  <c r="AN183" i="21"/>
  <c r="AO183" i="21" s="1"/>
  <c r="AZ183" i="21" s="1"/>
  <c r="AN48" i="21"/>
  <c r="AO48" i="21" s="1"/>
  <c r="AZ48" i="21" s="1"/>
  <c r="P82" i="21"/>
  <c r="S82" i="21" s="1"/>
  <c r="AS82" i="21" s="1"/>
  <c r="P142" i="21"/>
  <c r="S142" i="21" s="1"/>
  <c r="AK142" i="21" s="1"/>
  <c r="AN198" i="21"/>
  <c r="AO198" i="21" s="1"/>
  <c r="AZ198" i="21" s="1"/>
  <c r="AN154" i="21"/>
  <c r="AO154" i="21" s="1"/>
  <c r="AZ154" i="21" s="1"/>
  <c r="AN130" i="21"/>
  <c r="AO130" i="21" s="1"/>
  <c r="AZ130" i="21" s="1"/>
  <c r="AN102" i="21"/>
  <c r="AO102" i="21" s="1"/>
  <c r="AZ102" i="21" s="1"/>
  <c r="AN70" i="21"/>
  <c r="AO70" i="21" s="1"/>
  <c r="AZ70" i="21" s="1"/>
  <c r="AN37" i="21"/>
  <c r="AO37" i="21" s="1"/>
  <c r="AZ37" i="21" s="1"/>
  <c r="AN213" i="21"/>
  <c r="AO213" i="21" s="1"/>
  <c r="AZ213" i="21" s="1"/>
  <c r="AN197" i="21"/>
  <c r="AO197" i="21" s="1"/>
  <c r="AZ197" i="21" s="1"/>
  <c r="AN181" i="21"/>
  <c r="AO181" i="21" s="1"/>
  <c r="AZ181" i="21" s="1"/>
  <c r="AN165" i="21"/>
  <c r="AO165" i="21" s="1"/>
  <c r="AZ165" i="21" s="1"/>
  <c r="AN149" i="21"/>
  <c r="AO149" i="21" s="1"/>
  <c r="AZ149" i="21" s="1"/>
  <c r="AN133" i="21"/>
  <c r="AO133" i="21" s="1"/>
  <c r="AZ133" i="21" s="1"/>
  <c r="AN117" i="21"/>
  <c r="AO117" i="21" s="1"/>
  <c r="AZ117" i="21" s="1"/>
  <c r="AN101" i="21"/>
  <c r="AO101" i="21" s="1"/>
  <c r="AZ101" i="21" s="1"/>
  <c r="AN85" i="21"/>
  <c r="AO85" i="21" s="1"/>
  <c r="AZ85" i="21" s="1"/>
  <c r="AN69" i="21"/>
  <c r="AO69" i="21" s="1"/>
  <c r="AZ69" i="21" s="1"/>
  <c r="AN176" i="21"/>
  <c r="AO176" i="21" s="1"/>
  <c r="AZ176" i="21" s="1"/>
  <c r="AN156" i="21"/>
  <c r="AN128" i="21"/>
  <c r="AO128" i="21" s="1"/>
  <c r="AZ128" i="21" s="1"/>
  <c r="AN108" i="21"/>
  <c r="AO108" i="21" s="1"/>
  <c r="AZ108" i="21" s="1"/>
  <c r="AN92" i="21"/>
  <c r="AO92" i="21" s="1"/>
  <c r="AZ92" i="21" s="1"/>
  <c r="AN49" i="21"/>
  <c r="AO49" i="21" s="1"/>
  <c r="AZ49" i="21" s="1"/>
  <c r="AN207" i="21"/>
  <c r="AO207" i="21" s="1"/>
  <c r="AZ207" i="21" s="1"/>
  <c r="AN163" i="21"/>
  <c r="AO163" i="21" s="1"/>
  <c r="AZ163" i="21" s="1"/>
  <c r="AN119" i="21"/>
  <c r="AO119" i="21" s="1"/>
  <c r="AZ119" i="21" s="1"/>
  <c r="AN79" i="21"/>
  <c r="AO79" i="21" s="1"/>
  <c r="AZ79" i="21" s="1"/>
  <c r="AN42" i="21"/>
  <c r="AO42" i="21" s="1"/>
  <c r="AZ42" i="21" s="1"/>
  <c r="AN36" i="21"/>
  <c r="AO36" i="21" s="1"/>
  <c r="AZ36" i="21" s="1"/>
  <c r="AN150" i="21"/>
  <c r="AO150" i="21" s="1"/>
  <c r="AZ150" i="21" s="1"/>
  <c r="AN191" i="21"/>
  <c r="AO191" i="21" s="1"/>
  <c r="AZ191" i="21" s="1"/>
  <c r="AN151" i="21"/>
  <c r="AO151" i="21" s="1"/>
  <c r="AZ151" i="21" s="1"/>
  <c r="AN103" i="21"/>
  <c r="AO103" i="21" s="1"/>
  <c r="AZ103" i="21" s="1"/>
  <c r="P47" i="21"/>
  <c r="S47" i="21" s="1"/>
  <c r="AS47" i="21" s="1"/>
  <c r="P157" i="21"/>
  <c r="S157" i="21" s="1"/>
  <c r="T157" i="21" s="1"/>
  <c r="P99" i="21"/>
  <c r="S99" i="21" s="1"/>
  <c r="AS99" i="21" s="1"/>
  <c r="P66" i="21"/>
  <c r="S66" i="21" s="1"/>
  <c r="AS66" i="21" s="1"/>
  <c r="P85" i="21"/>
  <c r="S85" i="21" s="1"/>
  <c r="AK85" i="21" s="1"/>
  <c r="P182" i="21"/>
  <c r="S182" i="21" s="1"/>
  <c r="AK182" i="21" s="1"/>
  <c r="P38" i="21"/>
  <c r="S38" i="21" s="1"/>
  <c r="AS38" i="21" s="1"/>
  <c r="P19" i="21"/>
  <c r="S19" i="21" s="1"/>
  <c r="AS19" i="21" s="1"/>
  <c r="P214" i="21"/>
  <c r="S214" i="21" s="1"/>
  <c r="AS214" i="21" s="1"/>
  <c r="P206" i="21"/>
  <c r="S206" i="21" s="1"/>
  <c r="AS206" i="21" s="1"/>
  <c r="AN147" i="21"/>
  <c r="AO147" i="21" s="1"/>
  <c r="AZ147" i="21" s="1"/>
  <c r="AN38" i="21"/>
  <c r="AO38" i="21" s="1"/>
  <c r="AZ38" i="21" s="1"/>
  <c r="P137" i="21"/>
  <c r="S137" i="21" s="1"/>
  <c r="AK137" i="21" s="1"/>
  <c r="P97" i="21"/>
  <c r="S97" i="21" s="1"/>
  <c r="AS97" i="21" s="1"/>
  <c r="P120" i="21"/>
  <c r="S120" i="21" s="1"/>
  <c r="AS120" i="21" s="1"/>
  <c r="P115" i="21"/>
  <c r="S115" i="21" s="1"/>
  <c r="AK115" i="21" s="1"/>
  <c r="P98" i="21"/>
  <c r="S98" i="21" s="1"/>
  <c r="AK98" i="21" s="1"/>
  <c r="P176" i="21"/>
  <c r="S176" i="21" s="1"/>
  <c r="AK176" i="21" s="1"/>
  <c r="AN194" i="21"/>
  <c r="AO194" i="21" s="1"/>
  <c r="AZ194" i="21" s="1"/>
  <c r="AN166" i="21"/>
  <c r="AO166" i="21" s="1"/>
  <c r="AZ166" i="21" s="1"/>
  <c r="AN138" i="21"/>
  <c r="AO138" i="21" s="1"/>
  <c r="AZ138" i="21" s="1"/>
  <c r="AN118" i="21"/>
  <c r="AO118" i="21" s="1"/>
  <c r="AZ118" i="21" s="1"/>
  <c r="AN98" i="21"/>
  <c r="AO98" i="21" s="1"/>
  <c r="AZ98" i="21" s="1"/>
  <c r="AN74" i="21"/>
  <c r="AO74" i="21" s="1"/>
  <c r="AZ74" i="21" s="1"/>
  <c r="AN12" i="21"/>
  <c r="AO12" i="21" s="1"/>
  <c r="AZ12" i="21" s="1"/>
  <c r="AN144" i="21"/>
  <c r="AO144" i="21" s="1"/>
  <c r="AZ144" i="21" s="1"/>
  <c r="AN46" i="21"/>
  <c r="AO46" i="21" s="1"/>
  <c r="AZ46" i="21" s="1"/>
  <c r="AN25" i="21"/>
  <c r="AO25" i="21" s="1"/>
  <c r="AZ25" i="21" s="1"/>
  <c r="AN195" i="21"/>
  <c r="AO195" i="21" s="1"/>
  <c r="AZ195" i="21" s="1"/>
  <c r="AN167" i="21"/>
  <c r="AO167" i="21" s="1"/>
  <c r="AZ167" i="21" s="1"/>
  <c r="AN143" i="21"/>
  <c r="AO143" i="21" s="1"/>
  <c r="AZ143" i="21" s="1"/>
  <c r="AN111" i="21"/>
  <c r="AO111" i="21" s="1"/>
  <c r="AZ111" i="21" s="1"/>
  <c r="AN83" i="21"/>
  <c r="AO83" i="21" s="1"/>
  <c r="AZ83" i="21" s="1"/>
  <c r="AN55" i="21"/>
  <c r="AO55" i="21" s="1"/>
  <c r="AZ55" i="21" s="1"/>
  <c r="AN34" i="21"/>
  <c r="AO34" i="21" s="1"/>
  <c r="AZ34" i="21" s="1"/>
  <c r="AN202" i="21"/>
  <c r="AO202" i="21" s="1"/>
  <c r="AZ202" i="21" s="1"/>
  <c r="AN182" i="21"/>
  <c r="AO182" i="21" s="1"/>
  <c r="AZ182" i="21" s="1"/>
  <c r="AN162" i="21"/>
  <c r="AO162" i="21" s="1"/>
  <c r="AZ162" i="21" s="1"/>
  <c r="AN199" i="21"/>
  <c r="AO199" i="21" s="1"/>
  <c r="AZ199" i="21" s="1"/>
  <c r="AN179" i="21"/>
  <c r="AO179" i="21" s="1"/>
  <c r="AZ179" i="21" s="1"/>
  <c r="AN159" i="21"/>
  <c r="AO159" i="21" s="1"/>
  <c r="AZ159" i="21" s="1"/>
  <c r="AN135" i="21"/>
  <c r="AO135" i="21" s="1"/>
  <c r="AZ135" i="21" s="1"/>
  <c r="AN115" i="21"/>
  <c r="AO115" i="21" s="1"/>
  <c r="AZ115" i="21" s="1"/>
  <c r="AN95" i="21"/>
  <c r="AO95" i="21" s="1"/>
  <c r="AZ95" i="21" s="1"/>
  <c r="AN71" i="21"/>
  <c r="AO71" i="21" s="1"/>
  <c r="AZ71" i="21" s="1"/>
  <c r="AN51" i="21"/>
  <c r="AO51" i="21" s="1"/>
  <c r="AZ51" i="21" s="1"/>
  <c r="Q22" i="21"/>
  <c r="U22" i="21" s="1"/>
  <c r="AI22" i="21"/>
  <c r="AJ22" i="21" s="1"/>
  <c r="AX22" i="21" s="1"/>
  <c r="P121" i="21"/>
  <c r="S121" i="21" s="1"/>
  <c r="AS121" i="21" s="1"/>
  <c r="P39" i="21"/>
  <c r="S39" i="21" s="1"/>
  <c r="AK39" i="21" s="1"/>
  <c r="P158" i="21"/>
  <c r="S158" i="21" s="1"/>
  <c r="AA158" i="21" s="1"/>
  <c r="P191" i="21"/>
  <c r="S191" i="21" s="1"/>
  <c r="AS191" i="21" s="1"/>
  <c r="Q18" i="21"/>
  <c r="U18" i="21" s="1"/>
  <c r="AI18" i="21"/>
  <c r="AJ18" i="21" s="1"/>
  <c r="AX18" i="21" s="1"/>
  <c r="Q14" i="21"/>
  <c r="U14" i="21" s="1"/>
  <c r="AI14" i="21"/>
  <c r="AJ14" i="21" s="1"/>
  <c r="AX14" i="21" s="1"/>
  <c r="P62" i="21"/>
  <c r="S62" i="21" s="1"/>
  <c r="AA62" i="21" s="1"/>
  <c r="P89" i="21"/>
  <c r="S89" i="21" s="1"/>
  <c r="AS89" i="21" s="1"/>
  <c r="P124" i="21"/>
  <c r="S124" i="21" s="1"/>
  <c r="AK124" i="21" s="1"/>
  <c r="P123" i="21"/>
  <c r="S123" i="21" s="1"/>
  <c r="AS123" i="21" s="1"/>
  <c r="P163" i="21"/>
  <c r="S163" i="21" s="1"/>
  <c r="AS163" i="21" s="1"/>
  <c r="P102" i="21"/>
  <c r="S102" i="21" s="1"/>
  <c r="AS102" i="21" s="1"/>
  <c r="P175" i="21"/>
  <c r="S175" i="21" s="1"/>
  <c r="AS175" i="21" s="1"/>
  <c r="Q13" i="21"/>
  <c r="U13" i="21" s="1"/>
  <c r="AI13" i="21"/>
  <c r="AJ13" i="21" s="1"/>
  <c r="AX13" i="21" s="1"/>
  <c r="P92" i="21"/>
  <c r="S92" i="21" s="1"/>
  <c r="AK92" i="21" s="1"/>
  <c r="P46" i="21"/>
  <c r="S46" i="21" s="1"/>
  <c r="AK46" i="21" s="1"/>
  <c r="P67" i="21"/>
  <c r="S67" i="21" s="1"/>
  <c r="T67" i="21" s="1"/>
  <c r="P23" i="21"/>
  <c r="S23" i="21" s="1"/>
  <c r="AS23" i="21" s="1"/>
  <c r="P140" i="21"/>
  <c r="S140" i="21" s="1"/>
  <c r="AK140" i="21" s="1"/>
  <c r="P95" i="21"/>
  <c r="S95" i="21" s="1"/>
  <c r="AS95" i="21" s="1"/>
  <c r="P139" i="21"/>
  <c r="S139" i="21" s="1"/>
  <c r="T139" i="21" s="1"/>
  <c r="P183" i="21"/>
  <c r="S183" i="21" s="1"/>
  <c r="T183" i="21" s="1"/>
  <c r="P126" i="21"/>
  <c r="S126" i="21" s="1"/>
  <c r="AK126" i="21" s="1"/>
  <c r="P200" i="21"/>
  <c r="S200" i="21" s="1"/>
  <c r="T200" i="21" s="1"/>
  <c r="P189" i="21"/>
  <c r="S189" i="21" s="1"/>
  <c r="AK189" i="21" s="1"/>
  <c r="Q17" i="21"/>
  <c r="U17" i="21" s="1"/>
  <c r="AI17" i="21"/>
  <c r="AJ17" i="21" s="1"/>
  <c r="AX17" i="21" s="1"/>
  <c r="AN206" i="21"/>
  <c r="AO206" i="21" s="1"/>
  <c r="AZ206" i="21" s="1"/>
  <c r="AN190" i="21"/>
  <c r="AO190" i="21" s="1"/>
  <c r="AZ190" i="21" s="1"/>
  <c r="AN174" i="21"/>
  <c r="AO174" i="21" s="1"/>
  <c r="AZ174" i="21" s="1"/>
  <c r="AN158" i="21"/>
  <c r="AO158" i="21" s="1"/>
  <c r="AZ158" i="21" s="1"/>
  <c r="AN142" i="21"/>
  <c r="AO142" i="21" s="1"/>
  <c r="AZ142" i="21" s="1"/>
  <c r="AN126" i="21"/>
  <c r="AO126" i="21" s="1"/>
  <c r="AZ126" i="21" s="1"/>
  <c r="AN110" i="21"/>
  <c r="AO110" i="21" s="1"/>
  <c r="AZ110" i="21" s="1"/>
  <c r="AN94" i="21"/>
  <c r="AO94" i="21" s="1"/>
  <c r="AZ94" i="21" s="1"/>
  <c r="AN78" i="21"/>
  <c r="AO78" i="21" s="1"/>
  <c r="AZ78" i="21" s="1"/>
  <c r="AN62" i="21"/>
  <c r="AO62" i="21" s="1"/>
  <c r="AZ62" i="21" s="1"/>
  <c r="AN200" i="21"/>
  <c r="AO200" i="21" s="1"/>
  <c r="AZ200" i="21" s="1"/>
  <c r="AN184" i="21"/>
  <c r="AO184" i="21" s="1"/>
  <c r="AZ184" i="21" s="1"/>
  <c r="AN168" i="21"/>
  <c r="AO168" i="21" s="1"/>
  <c r="AZ168" i="21" s="1"/>
  <c r="AN152" i="21"/>
  <c r="AO152" i="21" s="1"/>
  <c r="AZ152" i="21" s="1"/>
  <c r="AN136" i="21"/>
  <c r="AO136" i="21" s="1"/>
  <c r="AZ136" i="21" s="1"/>
  <c r="AN120" i="21"/>
  <c r="AO120" i="21" s="1"/>
  <c r="AZ120" i="21" s="1"/>
  <c r="AN68" i="21"/>
  <c r="AO68" i="21" s="1"/>
  <c r="AZ68" i="21" s="1"/>
  <c r="AN52" i="21"/>
  <c r="AO52" i="21" s="1"/>
  <c r="AZ52" i="21" s="1"/>
  <c r="AN39" i="21"/>
  <c r="AO39" i="21" s="1"/>
  <c r="AZ39" i="21" s="1"/>
  <c r="AN23" i="21"/>
  <c r="AO23" i="21" s="1"/>
  <c r="AZ23" i="21" s="1"/>
  <c r="AN33" i="21"/>
  <c r="AO33" i="21" s="1"/>
  <c r="AZ33" i="21" s="1"/>
  <c r="AN203" i="21"/>
  <c r="AO203" i="21" s="1"/>
  <c r="AZ203" i="21" s="1"/>
  <c r="AN187" i="21"/>
  <c r="AO187" i="21" s="1"/>
  <c r="AZ187" i="21" s="1"/>
  <c r="AN171" i="21"/>
  <c r="AO171" i="21" s="1"/>
  <c r="AZ171" i="21" s="1"/>
  <c r="AN155" i="21"/>
  <c r="AO155" i="21" s="1"/>
  <c r="AZ155" i="21" s="1"/>
  <c r="AN139" i="21"/>
  <c r="AO139" i="21" s="1"/>
  <c r="AZ139" i="21" s="1"/>
  <c r="AN123" i="21"/>
  <c r="AO123" i="21" s="1"/>
  <c r="AZ123" i="21" s="1"/>
  <c r="AN107" i="21"/>
  <c r="AO107" i="21" s="1"/>
  <c r="AZ107" i="21" s="1"/>
  <c r="AN91" i="21"/>
  <c r="AO91" i="21" s="1"/>
  <c r="AZ91" i="21" s="1"/>
  <c r="AN75" i="21"/>
  <c r="AO75" i="21" s="1"/>
  <c r="AZ75" i="21" s="1"/>
  <c r="AN59" i="21"/>
  <c r="AO59" i="21" s="1"/>
  <c r="AZ59" i="21" s="1"/>
  <c r="AN45" i="21"/>
  <c r="AO45" i="21" s="1"/>
  <c r="AZ45" i="21" s="1"/>
  <c r="AN41" i="21"/>
  <c r="AO41" i="21" s="1"/>
  <c r="AZ41" i="21" s="1"/>
  <c r="AX11" i="21"/>
  <c r="Q76" i="21"/>
  <c r="U76" i="21" s="1"/>
  <c r="AI76" i="21"/>
  <c r="AJ76" i="21" s="1"/>
  <c r="AX76" i="21" s="1"/>
  <c r="Q26" i="21"/>
  <c r="U26" i="21" s="1"/>
  <c r="AI26" i="21"/>
  <c r="AJ26" i="21" s="1"/>
  <c r="AX26" i="21" s="1"/>
  <c r="P153" i="21"/>
  <c r="S153" i="21" s="1"/>
  <c r="T153" i="21" s="1"/>
  <c r="P113" i="21"/>
  <c r="S113" i="21" s="1"/>
  <c r="AA113" i="21" s="1"/>
  <c r="P80" i="21"/>
  <c r="S80" i="21" s="1"/>
  <c r="AA80" i="21" s="1"/>
  <c r="P54" i="21"/>
  <c r="S54" i="21" s="1"/>
  <c r="AA54" i="21" s="1"/>
  <c r="P34" i="21"/>
  <c r="S34" i="21" s="1"/>
  <c r="AA34" i="21" s="1"/>
  <c r="P83" i="21"/>
  <c r="S83" i="21" s="1"/>
  <c r="T83" i="21" s="1"/>
  <c r="P55" i="21"/>
  <c r="S55" i="21" s="1"/>
  <c r="AA55" i="21" s="1"/>
  <c r="P35" i="21"/>
  <c r="S35" i="21" s="1"/>
  <c r="AA35" i="21" s="1"/>
  <c r="P196" i="21"/>
  <c r="S196" i="21" s="1"/>
  <c r="T196" i="21" s="1"/>
  <c r="P132" i="21"/>
  <c r="S132" i="21" s="1"/>
  <c r="AA132" i="21" s="1"/>
  <c r="P152" i="21"/>
  <c r="S152" i="21" s="1"/>
  <c r="AA152" i="21" s="1"/>
  <c r="P166" i="21"/>
  <c r="S166" i="21" s="1"/>
  <c r="T166" i="21" s="1"/>
  <c r="P107" i="21"/>
  <c r="S107" i="21" s="1"/>
  <c r="AA107" i="21" s="1"/>
  <c r="P127" i="21"/>
  <c r="S127" i="21" s="1"/>
  <c r="AA127" i="21" s="1"/>
  <c r="P147" i="21"/>
  <c r="S147" i="21" s="1"/>
  <c r="T147" i="21" s="1"/>
  <c r="P169" i="21"/>
  <c r="S169" i="21" s="1"/>
  <c r="AA169" i="21" s="1"/>
  <c r="P114" i="21"/>
  <c r="S114" i="21" s="1"/>
  <c r="T114" i="21" s="1"/>
  <c r="P146" i="21"/>
  <c r="S146" i="21" s="1"/>
  <c r="T146" i="21" s="1"/>
  <c r="P167" i="21"/>
  <c r="S167" i="21" s="1"/>
  <c r="T167" i="21" s="1"/>
  <c r="P160" i="21"/>
  <c r="S160" i="21" s="1"/>
  <c r="T160" i="21" s="1"/>
  <c r="P179" i="21"/>
  <c r="S179" i="21" s="1"/>
  <c r="AA179" i="21" s="1"/>
  <c r="AO44" i="21"/>
  <c r="AZ44" i="21" s="1"/>
  <c r="AO40" i="21"/>
  <c r="AZ40" i="21" s="1"/>
  <c r="AO208" i="21"/>
  <c r="AZ208" i="21" s="1"/>
  <c r="AO50" i="21"/>
  <c r="AZ50" i="21" s="1"/>
  <c r="P145" i="21"/>
  <c r="S145" i="21" s="1"/>
  <c r="T145" i="21" s="1"/>
  <c r="P108" i="21"/>
  <c r="S108" i="21" s="1"/>
  <c r="T108" i="21" s="1"/>
  <c r="P70" i="21"/>
  <c r="S70" i="21" s="1"/>
  <c r="AA70" i="21" s="1"/>
  <c r="P50" i="21"/>
  <c r="S50" i="21" s="1"/>
  <c r="T50" i="21" s="1"/>
  <c r="P30" i="21"/>
  <c r="S30" i="21" s="1"/>
  <c r="AA30" i="21" s="1"/>
  <c r="P71" i="21"/>
  <c r="S71" i="21" s="1"/>
  <c r="AA71" i="21" s="1"/>
  <c r="P51" i="21"/>
  <c r="S51" i="21" s="1"/>
  <c r="T51" i="21" s="1"/>
  <c r="P31" i="21"/>
  <c r="S31" i="21" s="1"/>
  <c r="AA31" i="21" s="1"/>
  <c r="P116" i="21"/>
  <c r="S116" i="21" s="1"/>
  <c r="T116" i="21" s="1"/>
  <c r="P136" i="21"/>
  <c r="S136" i="21" s="1"/>
  <c r="AA136" i="21" s="1"/>
  <c r="P77" i="21"/>
  <c r="S77" i="21" s="1"/>
  <c r="T77" i="21" s="1"/>
  <c r="P91" i="21"/>
  <c r="S91" i="21" s="1"/>
  <c r="T91" i="21" s="1"/>
  <c r="P111" i="21"/>
  <c r="S111" i="21" s="1"/>
  <c r="T111" i="21" s="1"/>
  <c r="P131" i="21"/>
  <c r="S131" i="21" s="1"/>
  <c r="T131" i="21" s="1"/>
  <c r="P155" i="21"/>
  <c r="S155" i="21" s="1"/>
  <c r="AA155" i="21" s="1"/>
  <c r="P174" i="21"/>
  <c r="S174" i="21" s="1"/>
  <c r="AA174" i="21" s="1"/>
  <c r="P94" i="21"/>
  <c r="S94" i="21" s="1"/>
  <c r="T94" i="21" s="1"/>
  <c r="P118" i="21"/>
  <c r="S118" i="21" s="1"/>
  <c r="AA118" i="21" s="1"/>
  <c r="P162" i="21"/>
  <c r="S162" i="21" s="1"/>
  <c r="AA162" i="21" s="1"/>
  <c r="P198" i="21"/>
  <c r="S198" i="21" s="1"/>
  <c r="AA198" i="21" s="1"/>
  <c r="P164" i="21"/>
  <c r="S164" i="21" s="1"/>
  <c r="T164" i="21" s="1"/>
  <c r="P192" i="21"/>
  <c r="S192" i="21" s="1"/>
  <c r="AA192" i="21" s="1"/>
  <c r="AO189" i="21"/>
  <c r="AZ189" i="21" s="1"/>
  <c r="AO104" i="21"/>
  <c r="AZ104" i="21" s="1"/>
  <c r="AO57" i="21"/>
  <c r="AZ57" i="21" s="1"/>
  <c r="AO30" i="21"/>
  <c r="AZ30" i="21" s="1"/>
  <c r="AO178" i="21"/>
  <c r="AZ178" i="21" s="1"/>
  <c r="AO209" i="21"/>
  <c r="AZ209" i="21" s="1"/>
  <c r="AO177" i="21"/>
  <c r="AZ177" i="21" s="1"/>
  <c r="AO129" i="21"/>
  <c r="AZ129" i="21" s="1"/>
  <c r="AO113" i="21"/>
  <c r="AZ113" i="21" s="1"/>
  <c r="AO81" i="21"/>
  <c r="AZ81" i="21" s="1"/>
  <c r="AO65" i="21"/>
  <c r="AZ65" i="21" s="1"/>
  <c r="AO24" i="21"/>
  <c r="AZ24" i="21" s="1"/>
  <c r="AO196" i="21"/>
  <c r="AZ196" i="21" s="1"/>
  <c r="AO180" i="21"/>
  <c r="AZ180" i="21" s="1"/>
  <c r="AO164" i="21"/>
  <c r="AZ164" i="21" s="1"/>
  <c r="AO156" i="21"/>
  <c r="AZ156" i="21" s="1"/>
  <c r="AO116" i="21"/>
  <c r="AZ116" i="21" s="1"/>
  <c r="AO72" i="21"/>
  <c r="AZ72" i="21" s="1"/>
  <c r="AO56" i="21"/>
  <c r="AZ56" i="21" s="1"/>
  <c r="AO32" i="21"/>
  <c r="AZ32" i="21" s="1"/>
  <c r="AO47" i="21"/>
  <c r="AZ47" i="21" s="1"/>
  <c r="AO16" i="21"/>
  <c r="AZ16" i="21" s="1"/>
  <c r="T149" i="21"/>
  <c r="AK149" i="21"/>
  <c r="AS149" i="21"/>
  <c r="AO106" i="21"/>
  <c r="AZ106" i="21" s="1"/>
  <c r="AO153" i="21"/>
  <c r="AZ153" i="21" s="1"/>
  <c r="AO105" i="21"/>
  <c r="AZ105" i="21" s="1"/>
  <c r="AO97" i="21"/>
  <c r="AZ97" i="21" s="1"/>
  <c r="AO89" i="21"/>
  <c r="AZ89" i="21" s="1"/>
  <c r="AO73" i="21"/>
  <c r="AZ73" i="21" s="1"/>
  <c r="AO188" i="21"/>
  <c r="AZ188" i="21" s="1"/>
  <c r="AO148" i="21"/>
  <c r="AZ148" i="21" s="1"/>
  <c r="AO132" i="21"/>
  <c r="AZ132" i="21" s="1"/>
  <c r="AO43" i="21"/>
  <c r="AZ43" i="21" s="1"/>
  <c r="AO27" i="21"/>
  <c r="AZ27" i="21" s="1"/>
  <c r="AO11" i="21"/>
  <c r="P110" i="21"/>
  <c r="S110" i="21" s="1"/>
  <c r="T110" i="21" s="1"/>
  <c r="P130" i="21"/>
  <c r="S130" i="21" s="1"/>
  <c r="P173" i="21"/>
  <c r="S173" i="21" s="1"/>
  <c r="P177" i="21"/>
  <c r="S177" i="21" s="1"/>
  <c r="T177" i="21" s="1"/>
  <c r="P208" i="21"/>
  <c r="S208" i="21" s="1"/>
  <c r="T208" i="21" s="1"/>
  <c r="P187" i="21"/>
  <c r="S187" i="21" s="1"/>
  <c r="P194" i="21"/>
  <c r="S194" i="21" s="1"/>
  <c r="P134" i="21"/>
  <c r="S134" i="21" s="1"/>
  <c r="T134" i="21" s="1"/>
  <c r="P150" i="21"/>
  <c r="S150" i="21" s="1"/>
  <c r="T150" i="21" s="1"/>
  <c r="P178" i="21"/>
  <c r="S178" i="21" s="1"/>
  <c r="T178" i="21" s="1"/>
  <c r="P159" i="21"/>
  <c r="S159" i="21" s="1"/>
  <c r="T159" i="21" s="1"/>
  <c r="P188" i="21"/>
  <c r="S188" i="21" s="1"/>
  <c r="T188" i="21" s="1"/>
  <c r="P202" i="21"/>
  <c r="S202" i="21" s="1"/>
  <c r="AA202" i="21" s="1"/>
  <c r="P210" i="21"/>
  <c r="S210" i="21" s="1"/>
  <c r="T210" i="21" s="1"/>
  <c r="P168" i="21"/>
  <c r="S168" i="21" s="1"/>
  <c r="T168" i="21" s="1"/>
  <c r="P195" i="21"/>
  <c r="S195" i="21" s="1"/>
  <c r="T195" i="21" s="1"/>
  <c r="P184" i="21"/>
  <c r="S184" i="21" s="1"/>
  <c r="T184" i="21" s="1"/>
  <c r="P181" i="21"/>
  <c r="S181" i="21" s="1"/>
  <c r="T181" i="21" s="1"/>
  <c r="P170" i="21"/>
  <c r="S170" i="21" s="1"/>
  <c r="P129" i="21"/>
  <c r="S129" i="21" s="1"/>
  <c r="T129" i="21" s="1"/>
  <c r="P100" i="21"/>
  <c r="S100" i="21" s="1"/>
  <c r="AA100" i="21" s="1"/>
  <c r="P74" i="21"/>
  <c r="S74" i="21" s="1"/>
  <c r="P58" i="21"/>
  <c r="S58" i="21" s="1"/>
  <c r="P42" i="21"/>
  <c r="S42" i="21" s="1"/>
  <c r="AA42" i="21" s="1"/>
  <c r="P105" i="21"/>
  <c r="S105" i="21" s="1"/>
  <c r="AA105" i="21" s="1"/>
  <c r="P75" i="21"/>
  <c r="S75" i="21" s="1"/>
  <c r="P59" i="21"/>
  <c r="S59" i="21" s="1"/>
  <c r="P43" i="21"/>
  <c r="S43" i="21" s="1"/>
  <c r="T43" i="21" s="1"/>
  <c r="P27" i="21"/>
  <c r="S27" i="21" s="1"/>
  <c r="AA27" i="21" s="1"/>
  <c r="P112" i="21"/>
  <c r="S112" i="21" s="1"/>
  <c r="P128" i="21"/>
  <c r="S128" i="21" s="1"/>
  <c r="P144" i="21"/>
  <c r="S144" i="21" s="1"/>
  <c r="T144" i="21" s="1"/>
  <c r="P81" i="21"/>
  <c r="S81" i="21" s="1"/>
  <c r="AA81" i="21" s="1"/>
  <c r="P87" i="21"/>
  <c r="S87" i="21" s="1"/>
  <c r="P103" i="21"/>
  <c r="S103" i="21" s="1"/>
  <c r="P119" i="21"/>
  <c r="S119" i="21" s="1"/>
  <c r="T119" i="21" s="1"/>
  <c r="P135" i="21"/>
  <c r="S135" i="21" s="1"/>
  <c r="AA135" i="21" s="1"/>
  <c r="P151" i="21"/>
  <c r="S151" i="21" s="1"/>
  <c r="P165" i="21"/>
  <c r="S165" i="21" s="1"/>
  <c r="P212" i="21"/>
  <c r="S212" i="21" s="1"/>
  <c r="AA212" i="21" s="1"/>
  <c r="P90" i="21"/>
  <c r="S90" i="21" s="1"/>
  <c r="T90" i="21" s="1"/>
  <c r="P106" i="21"/>
  <c r="S106" i="21" s="1"/>
  <c r="P122" i="21"/>
  <c r="S122" i="21" s="1"/>
  <c r="P138" i="21"/>
  <c r="S138" i="21" s="1"/>
  <c r="T138" i="21" s="1"/>
  <c r="P154" i="21"/>
  <c r="S154" i="21" s="1"/>
  <c r="AA154" i="21" s="1"/>
  <c r="P180" i="21"/>
  <c r="S180" i="21" s="1"/>
  <c r="P161" i="21"/>
  <c r="S161" i="21" s="1"/>
  <c r="P190" i="21"/>
  <c r="S190" i="21" s="1"/>
  <c r="T190" i="21" s="1"/>
  <c r="P204" i="21"/>
  <c r="S204" i="21" s="1"/>
  <c r="AA204" i="21" s="1"/>
  <c r="P156" i="21"/>
  <c r="S156" i="21" s="1"/>
  <c r="P172" i="21"/>
  <c r="S172" i="21" s="1"/>
  <c r="P171" i="21"/>
  <c r="S171" i="21" s="1"/>
  <c r="AA171" i="21" s="1"/>
  <c r="P186" i="21"/>
  <c r="S186" i="21" s="1"/>
  <c r="T186" i="21" s="1"/>
  <c r="P185" i="21"/>
  <c r="S185" i="21" s="1"/>
  <c r="P197" i="21"/>
  <c r="S197" i="21" s="1"/>
  <c r="T197" i="21" s="1"/>
  <c r="P193" i="21"/>
  <c r="S193" i="21" s="1"/>
  <c r="T193" i="21" s="1"/>
  <c r="P201" i="21"/>
  <c r="S201" i="21" s="1"/>
  <c r="P209" i="21"/>
  <c r="S209" i="21" s="1"/>
  <c r="P213" i="21"/>
  <c r="S213" i="21" s="1"/>
  <c r="P205" i="21"/>
  <c r="S205" i="21" s="1"/>
  <c r="P203" i="21"/>
  <c r="S203" i="21" s="1"/>
  <c r="P211" i="21"/>
  <c r="S211" i="21" s="1"/>
  <c r="P207" i="21"/>
  <c r="S207" i="21" s="1"/>
  <c r="P199" i="21"/>
  <c r="S199" i="21" s="1"/>
  <c r="P215" i="21"/>
  <c r="S215" i="21" s="1"/>
  <c r="P104" i="21"/>
  <c r="S104" i="21" s="1"/>
  <c r="P84" i="21"/>
  <c r="S84" i="21" s="1"/>
  <c r="P141" i="21"/>
  <c r="S141" i="21" s="1"/>
  <c r="P57" i="21"/>
  <c r="S57" i="21" s="1"/>
  <c r="P125" i="21"/>
  <c r="S125" i="21" s="1"/>
  <c r="P25" i="21"/>
  <c r="S25" i="21" s="1"/>
  <c r="P12" i="21"/>
  <c r="S12" i="21" s="1"/>
  <c r="P53" i="21"/>
  <c r="S53" i="21" s="1"/>
  <c r="P88" i="21"/>
  <c r="S88" i="21" s="1"/>
  <c r="P21" i="21"/>
  <c r="S21" i="21" s="1"/>
  <c r="P33" i="21"/>
  <c r="S33" i="21" s="1"/>
  <c r="P40" i="21"/>
  <c r="S40" i="21" s="1"/>
  <c r="P52" i="21"/>
  <c r="S52" i="21" s="1"/>
  <c r="P68" i="21"/>
  <c r="S68" i="21" s="1"/>
  <c r="P60" i="21"/>
  <c r="S60" i="21" s="1"/>
  <c r="P133" i="21"/>
  <c r="S133" i="21" s="1"/>
  <c r="P96" i="21"/>
  <c r="S96" i="21" s="1"/>
  <c r="P78" i="21"/>
  <c r="S78" i="21" s="1"/>
  <c r="P65" i="21"/>
  <c r="S65" i="21" s="1"/>
  <c r="P69" i="21"/>
  <c r="S69" i="21" s="1"/>
  <c r="P11" i="21"/>
  <c r="S11" i="21" s="1"/>
  <c r="P72" i="21"/>
  <c r="S72" i="21" s="1"/>
  <c r="P28" i="21"/>
  <c r="S28" i="21" s="1"/>
  <c r="P117" i="21"/>
  <c r="S117" i="21" s="1"/>
  <c r="P86" i="21"/>
  <c r="S86" i="21" s="1"/>
  <c r="P41" i="21"/>
  <c r="S41" i="21" s="1"/>
  <c r="P76" i="21"/>
  <c r="S76" i="21" s="1"/>
  <c r="P37" i="21"/>
  <c r="S37" i="21" s="1"/>
  <c r="P49" i="21"/>
  <c r="S49" i="21" s="1"/>
  <c r="P20" i="21"/>
  <c r="S20" i="21" s="1"/>
  <c r="P79" i="21"/>
  <c r="S79" i="21" s="1"/>
  <c r="P56" i="21"/>
  <c r="S56" i="21" s="1"/>
  <c r="P24" i="21"/>
  <c r="S24" i="21" s="1"/>
  <c r="P18" i="21"/>
  <c r="S18" i="21" s="1"/>
  <c r="P13" i="21"/>
  <c r="S13" i="21" s="1"/>
  <c r="P29" i="21"/>
  <c r="S29" i="21" s="1"/>
  <c r="P109" i="21"/>
  <c r="S109" i="21" s="1"/>
  <c r="P15" i="21"/>
  <c r="S15" i="21" s="1"/>
  <c r="P45" i="21"/>
  <c r="S45" i="21" s="1"/>
  <c r="P36" i="21"/>
  <c r="S36" i="21" s="1"/>
  <c r="P64" i="21"/>
  <c r="S64" i="21" s="1"/>
  <c r="P44" i="21"/>
  <c r="S44" i="21" s="1"/>
  <c r="P16" i="21"/>
  <c r="S16" i="21" s="1"/>
  <c r="P17" i="21"/>
  <c r="S17" i="21" s="1"/>
  <c r="P26" i="21"/>
  <c r="S26" i="21" s="1"/>
  <c r="P22" i="21"/>
  <c r="S22" i="21" s="1"/>
  <c r="P61" i="21"/>
  <c r="S61" i="21" s="1"/>
  <c r="P14" i="21"/>
  <c r="S14" i="21" s="1"/>
  <c r="P48" i="21"/>
  <c r="S48" i="21" s="1"/>
  <c r="P73" i="21"/>
  <c r="S73" i="21" s="1"/>
  <c r="P101" i="21"/>
  <c r="S101" i="21" s="1"/>
  <c r="P93" i="21"/>
  <c r="S93" i="21" s="1"/>
  <c r="P32" i="21"/>
  <c r="S32" i="21" s="1"/>
  <c r="AH11" i="21"/>
  <c r="T63" i="21"/>
  <c r="AA149" i="21"/>
  <c r="AA143" i="21" l="1"/>
  <c r="X26" i="21"/>
  <c r="X14" i="21"/>
  <c r="X22" i="21"/>
  <c r="X76" i="21"/>
  <c r="X17" i="21"/>
  <c r="X18" i="21"/>
  <c r="X13" i="21"/>
  <c r="AS115" i="21"/>
  <c r="BA115" i="21" s="1"/>
  <c r="T137" i="21"/>
  <c r="T95" i="21"/>
  <c r="AN22" i="21"/>
  <c r="AO22" i="21" s="1"/>
  <c r="AZ22" i="21" s="1"/>
  <c r="T143" i="21"/>
  <c r="AK143" i="21"/>
  <c r="AL143" i="21" s="1"/>
  <c r="AK38" i="21"/>
  <c r="T34" i="21"/>
  <c r="AA97" i="21"/>
  <c r="AB97" i="21" s="1"/>
  <c r="AS63" i="21"/>
  <c r="AW63" i="21" s="1"/>
  <c r="AA63" i="21"/>
  <c r="AA148" i="21"/>
  <c r="AB148" i="21" s="1"/>
  <c r="AA19" i="21"/>
  <c r="AB19" i="21" s="1"/>
  <c r="AA77" i="21"/>
  <c r="T214" i="21"/>
  <c r="AA115" i="21"/>
  <c r="AB115" i="21" s="1"/>
  <c r="AA144" i="21"/>
  <c r="AB144" i="21" s="1"/>
  <c r="AA142" i="21"/>
  <c r="AB142" i="21" s="1"/>
  <c r="AS85" i="21"/>
  <c r="BA85" i="21" s="1"/>
  <c r="AK102" i="21"/>
  <c r="AM102" i="21" s="1"/>
  <c r="AK214" i="21"/>
  <c r="AM214" i="21" s="1"/>
  <c r="T89" i="21"/>
  <c r="T140" i="21"/>
  <c r="T92" i="21"/>
  <c r="T85" i="21"/>
  <c r="AA92" i="21"/>
  <c r="AB92" i="21" s="1"/>
  <c r="AA214" i="21"/>
  <c r="T47" i="21"/>
  <c r="AK47" i="21"/>
  <c r="AL47" i="21" s="1"/>
  <c r="T142" i="21"/>
  <c r="T39" i="21"/>
  <c r="AA39" i="21"/>
  <c r="AB39" i="21" s="1"/>
  <c r="AA102" i="21"/>
  <c r="AB102" i="21" s="1"/>
  <c r="T102" i="21"/>
  <c r="AK89" i="21"/>
  <c r="AL89" i="21" s="1"/>
  <c r="T126" i="21"/>
  <c r="AA89" i="21"/>
  <c r="AB89" i="21" s="1"/>
  <c r="AA47" i="21"/>
  <c r="AB47" i="21" s="1"/>
  <c r="AA140" i="21"/>
  <c r="AA85" i="21"/>
  <c r="AB85" i="21" s="1"/>
  <c r="AA126" i="21"/>
  <c r="AB126" i="21" s="1"/>
  <c r="T115" i="21"/>
  <c r="AS126" i="21"/>
  <c r="AT126" i="21" s="1"/>
  <c r="AS142" i="21"/>
  <c r="BA142" i="21" s="1"/>
  <c r="AS140" i="21"/>
  <c r="AW140" i="21" s="1"/>
  <c r="T35" i="21"/>
  <c r="AA98" i="21"/>
  <c r="AA166" i="21"/>
  <c r="AB166" i="21" s="1"/>
  <c r="AN76" i="21"/>
  <c r="AO76" i="21" s="1"/>
  <c r="AZ76" i="21" s="1"/>
  <c r="AN14" i="21"/>
  <c r="AO14" i="21" s="1"/>
  <c r="AZ14" i="21" s="1"/>
  <c r="T98" i="21"/>
  <c r="AA157" i="21"/>
  <c r="AB157" i="21" s="1"/>
  <c r="AA182" i="21"/>
  <c r="AB182" i="21" s="1"/>
  <c r="T30" i="21"/>
  <c r="AA139" i="21"/>
  <c r="AS176" i="21"/>
  <c r="BA176" i="21" s="1"/>
  <c r="T70" i="21"/>
  <c r="AA196" i="21"/>
  <c r="AB196" i="21" s="1"/>
  <c r="AS157" i="21"/>
  <c r="BA157" i="21" s="1"/>
  <c r="AS39" i="21"/>
  <c r="AW39" i="21" s="1"/>
  <c r="AA83" i="21"/>
  <c r="AB83" i="21" s="1"/>
  <c r="T113" i="21"/>
  <c r="AK82" i="21"/>
  <c r="AL82" i="21" s="1"/>
  <c r="AK148" i="21"/>
  <c r="AL148" i="21" s="1"/>
  <c r="T148" i="21"/>
  <c r="T174" i="21"/>
  <c r="T158" i="21"/>
  <c r="T132" i="21"/>
  <c r="AA46" i="21"/>
  <c r="AB46" i="21" s="1"/>
  <c r="AA91" i="21"/>
  <c r="AB91" i="21" s="1"/>
  <c r="AK157" i="21"/>
  <c r="AL157" i="21" s="1"/>
  <c r="AS200" i="21"/>
  <c r="AT200" i="21" s="1"/>
  <c r="AS98" i="21"/>
  <c r="BA98" i="21" s="1"/>
  <c r="AA95" i="21"/>
  <c r="AB95" i="21" s="1"/>
  <c r="AA200" i="21"/>
  <c r="AA177" i="21"/>
  <c r="AB177" i="21" s="1"/>
  <c r="T212" i="21"/>
  <c r="AS182" i="21"/>
  <c r="BA182" i="21" s="1"/>
  <c r="AK95" i="21"/>
  <c r="AL95" i="21" s="1"/>
  <c r="AK206" i="21"/>
  <c r="AL206" i="21" s="1"/>
  <c r="T179" i="21"/>
  <c r="T206" i="21"/>
  <c r="T42" i="21"/>
  <c r="AA137" i="21"/>
  <c r="AB137" i="21" s="1"/>
  <c r="AA206" i="21"/>
  <c r="AB206" i="21" s="1"/>
  <c r="AA134" i="21"/>
  <c r="AB134" i="21" s="1"/>
  <c r="T46" i="21"/>
  <c r="T124" i="21"/>
  <c r="AK158" i="21"/>
  <c r="AM158" i="21" s="1"/>
  <c r="AS46" i="21"/>
  <c r="AW46" i="21" s="1"/>
  <c r="AS124" i="21"/>
  <c r="AT124" i="21" s="1"/>
  <c r="AS137" i="21"/>
  <c r="BA137" i="21" s="1"/>
  <c r="T155" i="21"/>
  <c r="AA51" i="21"/>
  <c r="AB51" i="21" s="1"/>
  <c r="AA138" i="21"/>
  <c r="AK66" i="21"/>
  <c r="AL66" i="21" s="1"/>
  <c r="T162" i="21"/>
  <c r="T23" i="21"/>
  <c r="AA23" i="21"/>
  <c r="T120" i="21"/>
  <c r="AA114" i="21"/>
  <c r="AB114" i="21" s="1"/>
  <c r="AA176" i="21"/>
  <c r="AB176" i="21" s="1"/>
  <c r="T66" i="21"/>
  <c r="AK19" i="21"/>
  <c r="AL19" i="21" s="1"/>
  <c r="AS67" i="21"/>
  <c r="BA67" i="21" s="1"/>
  <c r="AA120" i="21"/>
  <c r="AB120" i="21" s="1"/>
  <c r="AA188" i="21"/>
  <c r="T163" i="21"/>
  <c r="AA66" i="21"/>
  <c r="AB66" i="21" s="1"/>
  <c r="AA119" i="21"/>
  <c r="T127" i="21"/>
  <c r="T19" i="21"/>
  <c r="T38" i="21"/>
  <c r="T97" i="21"/>
  <c r="AA82" i="21"/>
  <c r="AA43" i="21"/>
  <c r="AB43" i="21" s="1"/>
  <c r="AA67" i="21"/>
  <c r="AB67" i="21" s="1"/>
  <c r="AA195" i="21"/>
  <c r="AB195" i="21" s="1"/>
  <c r="T82" i="21"/>
  <c r="T191" i="21"/>
  <c r="T54" i="21"/>
  <c r="T189" i="21"/>
  <c r="AA191" i="21"/>
  <c r="AB191" i="21" s="1"/>
  <c r="AA189" i="21"/>
  <c r="AB189" i="21" s="1"/>
  <c r="T202" i="21"/>
  <c r="T99" i="21"/>
  <c r="AK191" i="21"/>
  <c r="AL191" i="21" s="1"/>
  <c r="AK97" i="21"/>
  <c r="AL97" i="21" s="1"/>
  <c r="AS139" i="21"/>
  <c r="AW139" i="21" s="1"/>
  <c r="AK67" i="21"/>
  <c r="AL67" i="21" s="1"/>
  <c r="T175" i="21"/>
  <c r="T182" i="21"/>
  <c r="T123" i="21"/>
  <c r="T100" i="21"/>
  <c r="AA129" i="21"/>
  <c r="AB129" i="21" s="1"/>
  <c r="AA38" i="21"/>
  <c r="AB38" i="21" s="1"/>
  <c r="AA124" i="21"/>
  <c r="AB124" i="21" s="1"/>
  <c r="AA99" i="21"/>
  <c r="AA123" i="21"/>
  <c r="AB123" i="21" s="1"/>
  <c r="AA167" i="21"/>
  <c r="AB167" i="21" s="1"/>
  <c r="AA208" i="21"/>
  <c r="AB208" i="21" s="1"/>
  <c r="AA175" i="21"/>
  <c r="AB175" i="21" s="1"/>
  <c r="AA190" i="21"/>
  <c r="AB190" i="21" s="1"/>
  <c r="T171" i="21"/>
  <c r="T31" i="21"/>
  <c r="AS158" i="21"/>
  <c r="AT158" i="21" s="1"/>
  <c r="AS189" i="21"/>
  <c r="AW189" i="21" s="1"/>
  <c r="AK200" i="21"/>
  <c r="AL200" i="21" s="1"/>
  <c r="AN13" i="21"/>
  <c r="AO13" i="21" s="1"/>
  <c r="AZ13" i="21" s="1"/>
  <c r="AK175" i="21"/>
  <c r="AL175" i="21" s="1"/>
  <c r="AK123" i="21"/>
  <c r="AL123" i="21" s="1"/>
  <c r="AK99" i="21"/>
  <c r="AL99" i="21" s="1"/>
  <c r="AK139" i="21"/>
  <c r="AL139" i="21" s="1"/>
  <c r="T81" i="21"/>
  <c r="T176" i="21"/>
  <c r="T169" i="21"/>
  <c r="AA111" i="21"/>
  <c r="AB111" i="21" s="1"/>
  <c r="AA94" i="21"/>
  <c r="AB94" i="21" s="1"/>
  <c r="AA164" i="21"/>
  <c r="AB164" i="21" s="1"/>
  <c r="T105" i="21"/>
  <c r="AA116" i="21"/>
  <c r="AB116" i="21" s="1"/>
  <c r="AK120" i="21"/>
  <c r="AL120" i="21" s="1"/>
  <c r="AA145" i="21"/>
  <c r="AB145" i="21" s="1"/>
  <c r="AS92" i="21"/>
  <c r="AT92" i="21" s="1"/>
  <c r="AK23" i="21"/>
  <c r="AL23" i="21" s="1"/>
  <c r="AK121" i="21"/>
  <c r="AM121" i="21" s="1"/>
  <c r="AK183" i="21"/>
  <c r="AM183" i="21" s="1"/>
  <c r="AN26" i="21"/>
  <c r="AO26" i="21" s="1"/>
  <c r="AZ26" i="21" s="1"/>
  <c r="T121" i="21"/>
  <c r="T154" i="21"/>
  <c r="T27" i="21"/>
  <c r="T198" i="21"/>
  <c r="AA121" i="21"/>
  <c r="AB121" i="21" s="1"/>
  <c r="AA153" i="21"/>
  <c r="AB153" i="21" s="1"/>
  <c r="AA50" i="21"/>
  <c r="AB50" i="21" s="1"/>
  <c r="AA90" i="21"/>
  <c r="AB90" i="21" s="1"/>
  <c r="AA110" i="21"/>
  <c r="AB110" i="21" s="1"/>
  <c r="AA184" i="21"/>
  <c r="AB184" i="21" s="1"/>
  <c r="AA183" i="21"/>
  <c r="AB183" i="21" s="1"/>
  <c r="AS62" i="21"/>
  <c r="AT62" i="21" s="1"/>
  <c r="AS183" i="21"/>
  <c r="BA183" i="21" s="1"/>
  <c r="AN18" i="21"/>
  <c r="AO18" i="21" s="1"/>
  <c r="AZ18" i="21" s="1"/>
  <c r="AK163" i="21"/>
  <c r="AL163" i="21" s="1"/>
  <c r="T107" i="21"/>
  <c r="AA163" i="21"/>
  <c r="AB163" i="21" s="1"/>
  <c r="AA160" i="21"/>
  <c r="AB160" i="21" s="1"/>
  <c r="AK62" i="21"/>
  <c r="AL62" i="21" s="1"/>
  <c r="AJ216" i="21"/>
  <c r="T62" i="21"/>
  <c r="AN17" i="21"/>
  <c r="AO17" i="21" s="1"/>
  <c r="AZ17" i="21" s="1"/>
  <c r="AA147" i="21"/>
  <c r="AB147" i="21" s="1"/>
  <c r="AA146" i="21"/>
  <c r="AB146" i="21" s="1"/>
  <c r="T80" i="21"/>
  <c r="T118" i="21"/>
  <c r="T152" i="21"/>
  <c r="T55" i="21"/>
  <c r="T71" i="21"/>
  <c r="T136" i="21"/>
  <c r="T192" i="21"/>
  <c r="AA108" i="21"/>
  <c r="AB108" i="21" s="1"/>
  <c r="AA131" i="21"/>
  <c r="AB131" i="21" s="1"/>
  <c r="T101" i="21"/>
  <c r="AS101" i="21"/>
  <c r="AK101" i="21"/>
  <c r="T61" i="21"/>
  <c r="AS61" i="21"/>
  <c r="AK61" i="21"/>
  <c r="T16" i="21"/>
  <c r="AS16" i="21"/>
  <c r="AK16" i="21"/>
  <c r="T45" i="21"/>
  <c r="AS45" i="21"/>
  <c r="AK45" i="21"/>
  <c r="AA13" i="21"/>
  <c r="AB13" i="21" s="1"/>
  <c r="AS13" i="21"/>
  <c r="AK13" i="21"/>
  <c r="T79" i="21"/>
  <c r="AS79" i="21"/>
  <c r="AK79" i="21"/>
  <c r="AA37" i="21"/>
  <c r="AB37" i="21" s="1"/>
  <c r="AS37" i="21"/>
  <c r="AK37" i="21"/>
  <c r="AA117" i="21"/>
  <c r="AB117" i="21" s="1"/>
  <c r="AS117" i="21"/>
  <c r="AK117" i="21"/>
  <c r="AA69" i="21"/>
  <c r="AB69" i="21" s="1"/>
  <c r="AK69" i="21"/>
  <c r="AS69" i="21"/>
  <c r="AA133" i="21"/>
  <c r="AB133" i="21" s="1"/>
  <c r="AK133" i="21"/>
  <c r="AS133" i="21"/>
  <c r="T40" i="21"/>
  <c r="AS40" i="21"/>
  <c r="AK40" i="21"/>
  <c r="T53" i="21"/>
  <c r="AS53" i="21"/>
  <c r="AK53" i="21"/>
  <c r="AA199" i="21"/>
  <c r="AB199" i="21" s="1"/>
  <c r="AK199" i="21"/>
  <c r="AS199" i="21"/>
  <c r="AA193" i="21"/>
  <c r="AB193" i="21" s="1"/>
  <c r="AS193" i="21"/>
  <c r="AK193" i="21"/>
  <c r="AS171" i="21"/>
  <c r="AK171" i="21"/>
  <c r="AS190" i="21"/>
  <c r="AK190" i="21"/>
  <c r="AK138" i="21"/>
  <c r="AS138" i="21"/>
  <c r="AK212" i="21"/>
  <c r="AS212" i="21"/>
  <c r="AS119" i="21"/>
  <c r="AK119" i="21"/>
  <c r="AS144" i="21"/>
  <c r="AK144" i="21"/>
  <c r="AS43" i="21"/>
  <c r="AK43" i="21"/>
  <c r="AK42" i="21"/>
  <c r="AS42" i="21"/>
  <c r="AS129" i="21"/>
  <c r="AK129" i="21"/>
  <c r="AK195" i="21"/>
  <c r="AS195" i="21"/>
  <c r="AS188" i="21"/>
  <c r="AK188" i="21"/>
  <c r="AK134" i="21"/>
  <c r="AS134" i="21"/>
  <c r="AS177" i="21"/>
  <c r="AK177" i="21"/>
  <c r="AL85" i="21"/>
  <c r="AM85" i="21"/>
  <c r="AT66" i="21"/>
  <c r="AW66" i="21"/>
  <c r="BA66" i="21"/>
  <c r="AL189" i="21"/>
  <c r="AM189" i="21"/>
  <c r="AL126" i="21"/>
  <c r="AM126" i="21"/>
  <c r="AK192" i="21"/>
  <c r="AS192" i="21"/>
  <c r="AS118" i="21"/>
  <c r="AK118" i="21"/>
  <c r="AS131" i="21"/>
  <c r="AK131" i="21"/>
  <c r="AS136" i="21"/>
  <c r="AK136" i="21"/>
  <c r="AS71" i="21"/>
  <c r="AK71" i="21"/>
  <c r="AS108" i="21"/>
  <c r="AK108" i="21"/>
  <c r="AL124" i="21"/>
  <c r="AM124" i="21"/>
  <c r="AM89" i="21"/>
  <c r="AL115" i="21"/>
  <c r="AM115" i="21"/>
  <c r="AS179" i="21"/>
  <c r="AK179" i="21"/>
  <c r="AS114" i="21"/>
  <c r="AK114" i="21"/>
  <c r="AS127" i="21"/>
  <c r="AK127" i="21"/>
  <c r="AS132" i="21"/>
  <c r="AK132" i="21"/>
  <c r="AS83" i="21"/>
  <c r="AK83" i="21"/>
  <c r="AS113" i="21"/>
  <c r="AK113" i="21"/>
  <c r="AT38" i="21"/>
  <c r="AW38" i="21"/>
  <c r="BA38" i="21"/>
  <c r="T73" i="21"/>
  <c r="AK73" i="21"/>
  <c r="AS73" i="21"/>
  <c r="T22" i="21"/>
  <c r="AS22" i="21"/>
  <c r="AK22" i="21"/>
  <c r="T44" i="21"/>
  <c r="AS44" i="21"/>
  <c r="AK44" i="21"/>
  <c r="T15" i="21"/>
  <c r="AK15" i="21"/>
  <c r="AS15" i="21"/>
  <c r="T18" i="21"/>
  <c r="AK18" i="21"/>
  <c r="AS18" i="21"/>
  <c r="AA76" i="21"/>
  <c r="AB76" i="21" s="1"/>
  <c r="AK76" i="21"/>
  <c r="AS76" i="21"/>
  <c r="T28" i="21"/>
  <c r="AS28" i="21"/>
  <c r="AK28" i="21"/>
  <c r="T65" i="21"/>
  <c r="AS65" i="21"/>
  <c r="AK65" i="21"/>
  <c r="T60" i="21"/>
  <c r="AS60" i="21"/>
  <c r="AK60" i="21"/>
  <c r="AA33" i="21"/>
  <c r="AB33" i="21" s="1"/>
  <c r="AK33" i="21"/>
  <c r="AS33" i="21"/>
  <c r="T12" i="21"/>
  <c r="AS12" i="21"/>
  <c r="AK12" i="21"/>
  <c r="T213" i="21"/>
  <c r="AS213" i="21"/>
  <c r="AK213" i="21"/>
  <c r="AA197" i="21"/>
  <c r="AB197" i="21" s="1"/>
  <c r="AS197" i="21"/>
  <c r="AK197" i="21"/>
  <c r="T172" i="21"/>
  <c r="AK172" i="21"/>
  <c r="AS172" i="21"/>
  <c r="AA161" i="21"/>
  <c r="AB161" i="21" s="1"/>
  <c r="AK161" i="21"/>
  <c r="AS161" i="21"/>
  <c r="AA122" i="21"/>
  <c r="AB122" i="21" s="1"/>
  <c r="AS122" i="21"/>
  <c r="AK122" i="21"/>
  <c r="T165" i="21"/>
  <c r="AK165" i="21"/>
  <c r="AS165" i="21"/>
  <c r="T103" i="21"/>
  <c r="AS103" i="21"/>
  <c r="AK103" i="21"/>
  <c r="T128" i="21"/>
  <c r="AS128" i="21"/>
  <c r="AK128" i="21"/>
  <c r="T59" i="21"/>
  <c r="AK59" i="21"/>
  <c r="AS59" i="21"/>
  <c r="AA58" i="21"/>
  <c r="AB58" i="21" s="1"/>
  <c r="AK58" i="21"/>
  <c r="AS58" i="21"/>
  <c r="AA170" i="21"/>
  <c r="AB170" i="21" s="1"/>
  <c r="AK170" i="21"/>
  <c r="AS170" i="21"/>
  <c r="AK168" i="21"/>
  <c r="AS168" i="21"/>
  <c r="AA159" i="21"/>
  <c r="AB159" i="21" s="1"/>
  <c r="AK159" i="21"/>
  <c r="AS159" i="21"/>
  <c r="AA194" i="21"/>
  <c r="AB194" i="21" s="1"/>
  <c r="AS194" i="21"/>
  <c r="AK194" i="21"/>
  <c r="AA173" i="21"/>
  <c r="AB173" i="21" s="1"/>
  <c r="AK173" i="21"/>
  <c r="AS173" i="21"/>
  <c r="BA149" i="21"/>
  <c r="AT149" i="21"/>
  <c r="AW149" i="21"/>
  <c r="AT191" i="21"/>
  <c r="AW191" i="21"/>
  <c r="BA191" i="21"/>
  <c r="AW85" i="21"/>
  <c r="BA23" i="21"/>
  <c r="AT23" i="21"/>
  <c r="AW23" i="21"/>
  <c r="AS164" i="21"/>
  <c r="AK164" i="21"/>
  <c r="AS94" i="21"/>
  <c r="AK94" i="21"/>
  <c r="AS111" i="21"/>
  <c r="AK111" i="21"/>
  <c r="AS116" i="21"/>
  <c r="AK116" i="21"/>
  <c r="AS30" i="21"/>
  <c r="AK30" i="21"/>
  <c r="AK145" i="21"/>
  <c r="AS145" i="21"/>
  <c r="BA175" i="21"/>
  <c r="AT175" i="21"/>
  <c r="AW175" i="21"/>
  <c r="BA163" i="21"/>
  <c r="AT163" i="21"/>
  <c r="AW163" i="21"/>
  <c r="AT89" i="21"/>
  <c r="AW89" i="21"/>
  <c r="BA89" i="21"/>
  <c r="AT115" i="21"/>
  <c r="AW115" i="21"/>
  <c r="AT97" i="21"/>
  <c r="AW97" i="21"/>
  <c r="BA97" i="21"/>
  <c r="AS160" i="21"/>
  <c r="AK160" i="21"/>
  <c r="AS107" i="21"/>
  <c r="AK107" i="21"/>
  <c r="AK196" i="21"/>
  <c r="AS196" i="21"/>
  <c r="AS34" i="21"/>
  <c r="AK34" i="21"/>
  <c r="AS153" i="21"/>
  <c r="AK153" i="21"/>
  <c r="AT206" i="21"/>
  <c r="BA206" i="21"/>
  <c r="AW206" i="21"/>
  <c r="AT214" i="21"/>
  <c r="BA214" i="21"/>
  <c r="AW214" i="21"/>
  <c r="BA148" i="21"/>
  <c r="AT148" i="21"/>
  <c r="AW148" i="21"/>
  <c r="AL38" i="21"/>
  <c r="AM38" i="21"/>
  <c r="T32" i="21"/>
  <c r="AS32" i="21"/>
  <c r="AK32" i="21"/>
  <c r="T48" i="21"/>
  <c r="AS48" i="21"/>
  <c r="AK48" i="21"/>
  <c r="AA26" i="21"/>
  <c r="AB26" i="21" s="1"/>
  <c r="AK26" i="21"/>
  <c r="AS26" i="21"/>
  <c r="T64" i="21"/>
  <c r="AK64" i="21"/>
  <c r="AS64" i="21"/>
  <c r="T109" i="21"/>
  <c r="AS109" i="21"/>
  <c r="AK109" i="21"/>
  <c r="T24" i="21"/>
  <c r="AS24" i="21"/>
  <c r="AK24" i="21"/>
  <c r="T20" i="21"/>
  <c r="AK20" i="21"/>
  <c r="AS20" i="21"/>
  <c r="T41" i="21"/>
  <c r="AS41" i="21"/>
  <c r="AK41" i="21"/>
  <c r="T72" i="21"/>
  <c r="AK72" i="21"/>
  <c r="AS72" i="21"/>
  <c r="T78" i="21"/>
  <c r="AK78" i="21"/>
  <c r="AS78" i="21"/>
  <c r="T68" i="21"/>
  <c r="AS68" i="21"/>
  <c r="AK68" i="21"/>
  <c r="AA21" i="21"/>
  <c r="AB21" i="21" s="1"/>
  <c r="AS21" i="21"/>
  <c r="AK21" i="21"/>
  <c r="AA25" i="21"/>
  <c r="AB25" i="21" s="1"/>
  <c r="AS25" i="21"/>
  <c r="AK25" i="21"/>
  <c r="AA57" i="21"/>
  <c r="AB57" i="21" s="1"/>
  <c r="AS57" i="21"/>
  <c r="AK57" i="21"/>
  <c r="T84" i="21"/>
  <c r="AK84" i="21"/>
  <c r="AS84" i="21"/>
  <c r="AA207" i="21"/>
  <c r="AB207" i="21" s="1"/>
  <c r="AK207" i="21"/>
  <c r="AS207" i="21"/>
  <c r="T211" i="21"/>
  <c r="AK211" i="21"/>
  <c r="AS211" i="21"/>
  <c r="T209" i="21"/>
  <c r="AS209" i="21"/>
  <c r="AK209" i="21"/>
  <c r="T185" i="21"/>
  <c r="AS185" i="21"/>
  <c r="AK185" i="21"/>
  <c r="AA156" i="21"/>
  <c r="AB156" i="21" s="1"/>
  <c r="AS156" i="21"/>
  <c r="AK156" i="21"/>
  <c r="T180" i="21"/>
  <c r="AS180" i="21"/>
  <c r="AK180" i="21"/>
  <c r="AA106" i="21"/>
  <c r="AB106" i="21" s="1"/>
  <c r="AS106" i="21"/>
  <c r="AK106" i="21"/>
  <c r="AA151" i="21"/>
  <c r="AB151" i="21" s="1"/>
  <c r="AK151" i="21"/>
  <c r="AS151" i="21"/>
  <c r="T87" i="21"/>
  <c r="AS87" i="21"/>
  <c r="AK87" i="21"/>
  <c r="AA112" i="21"/>
  <c r="AB112" i="21" s="1"/>
  <c r="AS112" i="21"/>
  <c r="AK112" i="21"/>
  <c r="T75" i="21"/>
  <c r="AS75" i="21"/>
  <c r="AK75" i="21"/>
  <c r="T74" i="21"/>
  <c r="AK74" i="21"/>
  <c r="AS74" i="21"/>
  <c r="AA181" i="21"/>
  <c r="AB181" i="21" s="1"/>
  <c r="AK181" i="21"/>
  <c r="AS181" i="21"/>
  <c r="AA210" i="21"/>
  <c r="AB210" i="21" s="1"/>
  <c r="AS210" i="21"/>
  <c r="AK210" i="21"/>
  <c r="AA178" i="21"/>
  <c r="AB178" i="21" s="1"/>
  <c r="AS178" i="21"/>
  <c r="AK178" i="21"/>
  <c r="AA187" i="21"/>
  <c r="AB187" i="21" s="1"/>
  <c r="AS187" i="21"/>
  <c r="AK187" i="21"/>
  <c r="T130" i="21"/>
  <c r="AK130" i="21"/>
  <c r="AS130" i="21"/>
  <c r="AL149" i="21"/>
  <c r="AM149" i="21"/>
  <c r="BA143" i="21"/>
  <c r="AT143" i="21"/>
  <c r="AW143" i="21"/>
  <c r="AW19" i="21"/>
  <c r="BA19" i="21"/>
  <c r="AT19" i="21"/>
  <c r="AL176" i="21"/>
  <c r="AM176" i="21"/>
  <c r="AL182" i="21"/>
  <c r="AM182" i="21"/>
  <c r="AL98" i="21"/>
  <c r="AM98" i="21"/>
  <c r="AL46" i="21"/>
  <c r="AM46" i="21"/>
  <c r="AS198" i="21"/>
  <c r="AK198" i="21"/>
  <c r="AS174" i="21"/>
  <c r="AK174" i="21"/>
  <c r="AS91" i="21"/>
  <c r="AK91" i="21"/>
  <c r="AS31" i="21"/>
  <c r="AK31" i="21"/>
  <c r="AK50" i="21"/>
  <c r="AS50" i="21"/>
  <c r="BA82" i="21"/>
  <c r="AT82" i="21"/>
  <c r="AW82" i="21"/>
  <c r="AL137" i="21"/>
  <c r="AM137" i="21"/>
  <c r="AS167" i="21"/>
  <c r="AK167" i="21"/>
  <c r="AS169" i="21"/>
  <c r="AK169" i="21"/>
  <c r="AK166" i="21"/>
  <c r="AS166" i="21"/>
  <c r="AS35" i="21"/>
  <c r="AK35" i="21"/>
  <c r="AS54" i="21"/>
  <c r="AK54" i="21"/>
  <c r="AL142" i="21"/>
  <c r="AM142" i="21"/>
  <c r="AL39" i="21"/>
  <c r="AM39" i="21"/>
  <c r="AL140" i="21"/>
  <c r="AM140" i="21"/>
  <c r="AL92" i="21"/>
  <c r="AM92" i="21"/>
  <c r="T93" i="21"/>
  <c r="AS93" i="21"/>
  <c r="AK93" i="21"/>
  <c r="T14" i="21"/>
  <c r="AS14" i="21"/>
  <c r="AK14" i="21"/>
  <c r="AA17" i="21"/>
  <c r="AB17" i="21" s="1"/>
  <c r="AK17" i="21"/>
  <c r="AS17" i="21"/>
  <c r="T36" i="21"/>
  <c r="AS36" i="21"/>
  <c r="AK36" i="21"/>
  <c r="T29" i="21"/>
  <c r="AK29" i="21"/>
  <c r="AS29" i="21"/>
  <c r="T56" i="21"/>
  <c r="AK56" i="21"/>
  <c r="AS56" i="21"/>
  <c r="AA49" i="21"/>
  <c r="AB49" i="21" s="1"/>
  <c r="AS49" i="21"/>
  <c r="AK49" i="21"/>
  <c r="T86" i="21"/>
  <c r="AK86" i="21"/>
  <c r="AS86" i="21"/>
  <c r="T11" i="21"/>
  <c r="AS11" i="21"/>
  <c r="AK11" i="21"/>
  <c r="AA96" i="21"/>
  <c r="AB96" i="21" s="1"/>
  <c r="AS96" i="21"/>
  <c r="AK96" i="21"/>
  <c r="T52" i="21"/>
  <c r="AS52" i="21"/>
  <c r="AK52" i="21"/>
  <c r="T88" i="21"/>
  <c r="AK88" i="21"/>
  <c r="AS88" i="21"/>
  <c r="AA125" i="21"/>
  <c r="AB125" i="21" s="1"/>
  <c r="AS125" i="21"/>
  <c r="AK125" i="21"/>
  <c r="T141" i="21"/>
  <c r="AK141" i="21"/>
  <c r="AS141" i="21"/>
  <c r="T104" i="21"/>
  <c r="AS104" i="21"/>
  <c r="AK104" i="21"/>
  <c r="AA215" i="21"/>
  <c r="AB215" i="21" s="1"/>
  <c r="AK215" i="21"/>
  <c r="AS215" i="21"/>
  <c r="AA203" i="21"/>
  <c r="AB203" i="21" s="1"/>
  <c r="AK203" i="21"/>
  <c r="AS203" i="21"/>
  <c r="AA205" i="21"/>
  <c r="AB205" i="21" s="1"/>
  <c r="AS205" i="21"/>
  <c r="AK205" i="21"/>
  <c r="AA201" i="21"/>
  <c r="AB201" i="21" s="1"/>
  <c r="AS201" i="21"/>
  <c r="AK201" i="21"/>
  <c r="AA186" i="21"/>
  <c r="AB186" i="21" s="1"/>
  <c r="AS186" i="21"/>
  <c r="AK186" i="21"/>
  <c r="T204" i="21"/>
  <c r="AK204" i="21"/>
  <c r="AS204" i="21"/>
  <c r="AK154" i="21"/>
  <c r="AS154" i="21"/>
  <c r="AS90" i="21"/>
  <c r="AK90" i="21"/>
  <c r="T135" i="21"/>
  <c r="AK135" i="21"/>
  <c r="AS135" i="21"/>
  <c r="AS81" i="21"/>
  <c r="AK81" i="21"/>
  <c r="AS27" i="21"/>
  <c r="AK27" i="21"/>
  <c r="AS105" i="21"/>
  <c r="AK105" i="21"/>
  <c r="AS100" i="21"/>
  <c r="AK100" i="21"/>
  <c r="AS184" i="21"/>
  <c r="AK184" i="21"/>
  <c r="AS202" i="21"/>
  <c r="AK202" i="21"/>
  <c r="AA150" i="21"/>
  <c r="AB150" i="21" s="1"/>
  <c r="AK150" i="21"/>
  <c r="AS150" i="21"/>
  <c r="AK208" i="21"/>
  <c r="AS208" i="21"/>
  <c r="AS110" i="21"/>
  <c r="AK110" i="21"/>
  <c r="AZ11" i="21"/>
  <c r="AT47" i="21"/>
  <c r="BA47" i="21"/>
  <c r="AW47" i="21"/>
  <c r="AT95" i="21"/>
  <c r="AW95" i="21"/>
  <c r="BA95" i="21"/>
  <c r="AK162" i="21"/>
  <c r="AS162" i="21"/>
  <c r="AK155" i="21"/>
  <c r="AS155" i="21"/>
  <c r="AS77" i="21"/>
  <c r="AK77" i="21"/>
  <c r="AS51" i="21"/>
  <c r="AK51" i="21"/>
  <c r="AK70" i="21"/>
  <c r="AS70" i="21"/>
  <c r="AT102" i="21"/>
  <c r="AW102" i="21"/>
  <c r="BA102" i="21"/>
  <c r="AT123" i="21"/>
  <c r="AW123" i="21"/>
  <c r="BA123" i="21"/>
  <c r="AL63" i="21"/>
  <c r="AM63" i="21"/>
  <c r="AT120" i="21"/>
  <c r="AW120" i="21"/>
  <c r="BA120" i="21"/>
  <c r="AK146" i="21"/>
  <c r="AS146" i="21"/>
  <c r="AS147" i="21"/>
  <c r="AK147" i="21"/>
  <c r="AS152" i="21"/>
  <c r="AK152" i="21"/>
  <c r="AS55" i="21"/>
  <c r="AK55" i="21"/>
  <c r="AK80" i="21"/>
  <c r="AS80" i="21"/>
  <c r="AT99" i="21"/>
  <c r="AW99" i="21"/>
  <c r="BA99" i="21"/>
  <c r="AT121" i="21"/>
  <c r="AW121" i="21"/>
  <c r="BA121" i="21"/>
  <c r="AA87" i="21"/>
  <c r="AB87" i="21" s="1"/>
  <c r="T106" i="21"/>
  <c r="T112" i="21"/>
  <c r="AA75" i="21"/>
  <c r="AB75" i="21" s="1"/>
  <c r="T151" i="21"/>
  <c r="AA74" i="21"/>
  <c r="AB74" i="21" s="1"/>
  <c r="AA130" i="21"/>
  <c r="AB130" i="21" s="1"/>
  <c r="AA180" i="21"/>
  <c r="AB180" i="21" s="1"/>
  <c r="T194" i="21"/>
  <c r="T173" i="21"/>
  <c r="T156" i="21"/>
  <c r="AB99" i="21"/>
  <c r="T187" i="21"/>
  <c r="AB127" i="21"/>
  <c r="AB98" i="21"/>
  <c r="T161" i="21"/>
  <c r="AB132" i="21"/>
  <c r="AB138" i="21"/>
  <c r="AA168" i="21"/>
  <c r="AB168" i="21" s="1"/>
  <c r="AA59" i="21"/>
  <c r="AB59" i="21" s="1"/>
  <c r="AB149" i="21"/>
  <c r="AB200" i="21"/>
  <c r="AB105" i="21"/>
  <c r="AB100" i="21"/>
  <c r="AB152" i="21"/>
  <c r="AA103" i="21"/>
  <c r="AB103" i="21" s="1"/>
  <c r="AB135" i="21"/>
  <c r="AB202" i="21"/>
  <c r="AB118" i="21"/>
  <c r="AA165" i="21"/>
  <c r="AB165" i="21" s="1"/>
  <c r="AA172" i="21"/>
  <c r="AB172" i="21" s="1"/>
  <c r="AB171" i="21"/>
  <c r="AB192" i="21"/>
  <c r="AB154" i="21"/>
  <c r="AB155" i="21"/>
  <c r="AB143" i="21"/>
  <c r="AB162" i="21"/>
  <c r="AB139" i="21"/>
  <c r="AB179" i="21"/>
  <c r="AB198" i="21"/>
  <c r="AB140" i="21"/>
  <c r="AB113" i="21"/>
  <c r="T122" i="21"/>
  <c r="T170" i="21"/>
  <c r="T58" i="21"/>
  <c r="AB107" i="21"/>
  <c r="AB174" i="21"/>
  <c r="AB188" i="21"/>
  <c r="AB212" i="21"/>
  <c r="AB136" i="21"/>
  <c r="AB119" i="21"/>
  <c r="AB169" i="21"/>
  <c r="AB204" i="21"/>
  <c r="AB158" i="21"/>
  <c r="AB214" i="21"/>
  <c r="AA128" i="21"/>
  <c r="AB128" i="21" s="1"/>
  <c r="AA185" i="21"/>
  <c r="AB185" i="21" s="1"/>
  <c r="T201" i="21"/>
  <c r="T203" i="21"/>
  <c r="AA209" i="21"/>
  <c r="AB209" i="21" s="1"/>
  <c r="T207" i="21"/>
  <c r="AA213" i="21"/>
  <c r="AB213" i="21" s="1"/>
  <c r="T205" i="21"/>
  <c r="AA211" i="21"/>
  <c r="AB211" i="21" s="1"/>
  <c r="AA84" i="21"/>
  <c r="AB84" i="21" s="1"/>
  <c r="AA45" i="21"/>
  <c r="AB45" i="21" s="1"/>
  <c r="T17" i="21"/>
  <c r="AA86" i="21"/>
  <c r="AB86" i="21" s="1"/>
  <c r="AA56" i="21"/>
  <c r="AB56" i="21" s="1"/>
  <c r="T125" i="21"/>
  <c r="AA104" i="21"/>
  <c r="AB104" i="21" s="1"/>
  <c r="T76" i="21"/>
  <c r="AA12" i="21"/>
  <c r="AB12" i="21" s="1"/>
  <c r="AB31" i="21"/>
  <c r="AB63" i="21"/>
  <c r="AA73" i="21"/>
  <c r="AB73" i="21" s="1"/>
  <c r="AB70" i="21"/>
  <c r="AB82" i="21"/>
  <c r="AB54" i="21"/>
  <c r="AA60" i="21"/>
  <c r="AB60" i="21" s="1"/>
  <c r="AA65" i="21"/>
  <c r="AB65" i="21" s="1"/>
  <c r="AA18" i="21"/>
  <c r="AB18" i="21" s="1"/>
  <c r="T96" i="21"/>
  <c r="AA53" i="21"/>
  <c r="AB53" i="21" s="1"/>
  <c r="AA24" i="21"/>
  <c r="AB24" i="21" s="1"/>
  <c r="T69" i="21"/>
  <c r="AA11" i="21"/>
  <c r="AB11" i="21" s="1"/>
  <c r="AA36" i="21"/>
  <c r="AB36" i="21" s="1"/>
  <c r="AA93" i="21"/>
  <c r="AB93" i="21" s="1"/>
  <c r="T49" i="21"/>
  <c r="T215" i="21"/>
  <c r="AA14" i="21"/>
  <c r="AB14" i="21" s="1"/>
  <c r="AA29" i="21"/>
  <c r="AB29" i="21" s="1"/>
  <c r="AA88" i="21"/>
  <c r="AB88" i="21" s="1"/>
  <c r="AA52" i="21"/>
  <c r="AB52" i="21" s="1"/>
  <c r="AA141" i="21"/>
  <c r="AB141" i="21" s="1"/>
  <c r="AA64" i="21"/>
  <c r="AB64" i="21" s="1"/>
  <c r="T25" i="21"/>
  <c r="AA68" i="21"/>
  <c r="AB68" i="21" s="1"/>
  <c r="T21" i="21"/>
  <c r="T117" i="21"/>
  <c r="T13" i="21"/>
  <c r="T199" i="21"/>
  <c r="T37" i="21"/>
  <c r="AA79" i="21"/>
  <c r="AB79" i="21" s="1"/>
  <c r="T133" i="21"/>
  <c r="AA16" i="21"/>
  <c r="AB16" i="21" s="1"/>
  <c r="AA40" i="21"/>
  <c r="AB40" i="21" s="1"/>
  <c r="AA61" i="21"/>
  <c r="AB61" i="21" s="1"/>
  <c r="AA101" i="21"/>
  <c r="AB101" i="21" s="1"/>
  <c r="AA78" i="21"/>
  <c r="AB78" i="21" s="1"/>
  <c r="AA109" i="21"/>
  <c r="AB109" i="21" s="1"/>
  <c r="AA41" i="21"/>
  <c r="AB41" i="21" s="1"/>
  <c r="AA20" i="21"/>
  <c r="AB20" i="21" s="1"/>
  <c r="T57" i="21"/>
  <c r="AA72" i="21"/>
  <c r="AB72" i="21" s="1"/>
  <c r="AB35" i="21"/>
  <c r="T33" i="21"/>
  <c r="AA15" i="21"/>
  <c r="AB15" i="21" s="1"/>
  <c r="AA22" i="21"/>
  <c r="AB22" i="21" s="1"/>
  <c r="AB42" i="21"/>
  <c r="AB81" i="21"/>
  <c r="AB27" i="21"/>
  <c r="AG11" i="21"/>
  <c r="AF13" i="21" s="1"/>
  <c r="AA28" i="21"/>
  <c r="AB28" i="21" s="1"/>
  <c r="AB23" i="21"/>
  <c r="AB55" i="21"/>
  <c r="AB71" i="21"/>
  <c r="AB30" i="21"/>
  <c r="AB62" i="21"/>
  <c r="AB77" i="21"/>
  <c r="AA44" i="21"/>
  <c r="AB44" i="21" s="1"/>
  <c r="AB80" i="21"/>
  <c r="AB34" i="21"/>
  <c r="AA32" i="21"/>
  <c r="AB32" i="21" s="1"/>
  <c r="T26" i="21"/>
  <c r="AA48" i="21"/>
  <c r="AB48" i="21" s="1"/>
  <c r="B188" i="19"/>
  <c r="F167" i="19" s="1"/>
  <c r="B185" i="19"/>
  <c r="F166" i="19" s="1"/>
  <c r="B179" i="19"/>
  <c r="F164" i="19" s="1"/>
  <c r="B176" i="19"/>
  <c r="F163" i="19" s="1"/>
  <c r="B173" i="19"/>
  <c r="F162" i="19" s="1"/>
  <c r="B170" i="19"/>
  <c r="F161" i="19" s="1"/>
  <c r="B164" i="19"/>
  <c r="F159" i="19" s="1"/>
  <c r="B158" i="19"/>
  <c r="F157" i="19" s="1"/>
  <c r="F150" i="19"/>
  <c r="C150" i="19"/>
  <c r="D150" i="19" s="1"/>
  <c r="F149" i="19"/>
  <c r="C149" i="19"/>
  <c r="D149" i="19" s="1"/>
  <c r="F148" i="19"/>
  <c r="C148" i="19"/>
  <c r="D148" i="19" s="1"/>
  <c r="F147" i="19"/>
  <c r="C147" i="19"/>
  <c r="D147" i="19" s="1"/>
  <c r="F146" i="19"/>
  <c r="C146" i="19"/>
  <c r="D146" i="19" s="1"/>
  <c r="F145" i="19"/>
  <c r="C145" i="19"/>
  <c r="D145" i="19" s="1"/>
  <c r="F144" i="19"/>
  <c r="C144" i="19"/>
  <c r="D144" i="19" s="1"/>
  <c r="F143" i="19"/>
  <c r="C143" i="19"/>
  <c r="D143" i="19" s="1"/>
  <c r="F142" i="19"/>
  <c r="C142" i="19"/>
  <c r="D142" i="19" s="1"/>
  <c r="F141" i="19"/>
  <c r="C141" i="19"/>
  <c r="D141" i="19" s="1"/>
  <c r="F140" i="19"/>
  <c r="C140" i="19"/>
  <c r="D140" i="19" s="1"/>
  <c r="F139" i="19"/>
  <c r="C139" i="19"/>
  <c r="D139" i="19" s="1"/>
  <c r="F138" i="19"/>
  <c r="C138" i="19"/>
  <c r="D138" i="19" s="1"/>
  <c r="F137" i="19"/>
  <c r="C137" i="19"/>
  <c r="D137" i="19" s="1"/>
  <c r="F136" i="19"/>
  <c r="C136" i="19"/>
  <c r="D136" i="19" s="1"/>
  <c r="F135" i="19"/>
  <c r="C135" i="19"/>
  <c r="D135" i="19" s="1"/>
  <c r="F134" i="19"/>
  <c r="C134" i="19"/>
  <c r="D134" i="19" s="1"/>
  <c r="F133" i="19"/>
  <c r="C133" i="19"/>
  <c r="D133" i="19" s="1"/>
  <c r="F123" i="19"/>
  <c r="C123" i="19"/>
  <c r="D123" i="19" s="1"/>
  <c r="F122" i="19"/>
  <c r="C122" i="19"/>
  <c r="D122" i="19" s="1"/>
  <c r="F121" i="19"/>
  <c r="C121" i="19"/>
  <c r="D121" i="19" s="1"/>
  <c r="F120" i="19"/>
  <c r="C120" i="19"/>
  <c r="D120" i="19" s="1"/>
  <c r="F119" i="19"/>
  <c r="C119" i="19"/>
  <c r="D119" i="19" s="1"/>
  <c r="F118" i="19"/>
  <c r="C118" i="19"/>
  <c r="D118" i="19" s="1"/>
  <c r="F117" i="19"/>
  <c r="C117" i="19"/>
  <c r="D117" i="19" s="1"/>
  <c r="F116" i="19"/>
  <c r="C116" i="19"/>
  <c r="D116" i="19" s="1"/>
  <c r="F115" i="19"/>
  <c r="C115" i="19"/>
  <c r="D115" i="19" s="1"/>
  <c r="F114" i="19"/>
  <c r="C114" i="19"/>
  <c r="D114" i="19" s="1"/>
  <c r="F113" i="19"/>
  <c r="C113" i="19"/>
  <c r="D113" i="19" s="1"/>
  <c r="F112" i="19"/>
  <c r="C112" i="19"/>
  <c r="D112" i="19" s="1"/>
  <c r="F111" i="19"/>
  <c r="C111" i="19"/>
  <c r="D111" i="19" s="1"/>
  <c r="F110" i="19"/>
  <c r="C110" i="19"/>
  <c r="D110" i="19" s="1"/>
  <c r="F109" i="19"/>
  <c r="C109" i="19"/>
  <c r="D109" i="19" s="1"/>
  <c r="F108" i="19"/>
  <c r="C108" i="19"/>
  <c r="D108" i="19" s="1"/>
  <c r="F107" i="19"/>
  <c r="C107" i="19"/>
  <c r="D107" i="19" s="1"/>
  <c r="F106" i="19"/>
  <c r="C106" i="19"/>
  <c r="D106" i="19" s="1"/>
  <c r="F105" i="19"/>
  <c r="C105" i="19"/>
  <c r="D105" i="19" s="1"/>
  <c r="F104" i="19"/>
  <c r="C104" i="19"/>
  <c r="D104" i="19" s="1"/>
  <c r="F103" i="19"/>
  <c r="C103" i="19"/>
  <c r="D103" i="19" s="1"/>
  <c r="F102" i="19"/>
  <c r="C102" i="19"/>
  <c r="D102" i="19" s="1"/>
  <c r="F101" i="19"/>
  <c r="C101" i="19"/>
  <c r="D101" i="19" s="1"/>
  <c r="F100" i="19"/>
  <c r="C100" i="19"/>
  <c r="D100" i="19" s="1"/>
  <c r="F99" i="19"/>
  <c r="C99" i="19"/>
  <c r="D99" i="19" s="1"/>
  <c r="F98" i="19"/>
  <c r="C98" i="19"/>
  <c r="D98" i="19" s="1"/>
  <c r="F97" i="19"/>
  <c r="C97" i="19"/>
  <c r="D97" i="19" s="1"/>
  <c r="F96" i="19"/>
  <c r="C96" i="19"/>
  <c r="D96" i="19" s="1"/>
  <c r="F95" i="19"/>
  <c r="C95" i="19"/>
  <c r="D95" i="19" s="1"/>
  <c r="F94" i="19"/>
  <c r="C94" i="19"/>
  <c r="D94" i="19" s="1"/>
  <c r="F93" i="19"/>
  <c r="C93" i="19"/>
  <c r="D93" i="19" s="1"/>
  <c r="F92" i="19"/>
  <c r="C92" i="19"/>
  <c r="D92" i="19" s="1"/>
  <c r="F91" i="19"/>
  <c r="C91" i="19"/>
  <c r="D91" i="19" s="1"/>
  <c r="F90" i="19"/>
  <c r="C90" i="19"/>
  <c r="D90" i="19" s="1"/>
  <c r="F89" i="19"/>
  <c r="C89" i="19"/>
  <c r="D89" i="19" s="1"/>
  <c r="F88" i="19"/>
  <c r="C88" i="19"/>
  <c r="D88" i="19" s="1"/>
  <c r="F87" i="19"/>
  <c r="C87" i="19"/>
  <c r="D87" i="19" s="1"/>
  <c r="F86" i="19"/>
  <c r="C86" i="19"/>
  <c r="D86" i="19" s="1"/>
  <c r="F85" i="19"/>
  <c r="C85" i="19"/>
  <c r="D85" i="19" s="1"/>
  <c r="F84" i="19"/>
  <c r="C84" i="19"/>
  <c r="D84" i="19" s="1"/>
  <c r="F83" i="19"/>
  <c r="C83" i="19"/>
  <c r="D83" i="19" s="1"/>
  <c r="F82" i="19"/>
  <c r="C82" i="19"/>
  <c r="D82" i="19" s="1"/>
  <c r="F81" i="19"/>
  <c r="C81" i="19"/>
  <c r="D81" i="19" s="1"/>
  <c r="F80" i="19"/>
  <c r="C80" i="19"/>
  <c r="D80" i="19" s="1"/>
  <c r="F79" i="19"/>
  <c r="C79" i="19"/>
  <c r="D79" i="19" s="1"/>
  <c r="F78" i="19"/>
  <c r="C78" i="19"/>
  <c r="D78" i="19" s="1"/>
  <c r="F77" i="19"/>
  <c r="C77" i="19"/>
  <c r="D77" i="19" s="1"/>
  <c r="F76" i="19"/>
  <c r="C76" i="19"/>
  <c r="D76" i="19" s="1"/>
  <c r="F75" i="19"/>
  <c r="C75" i="19"/>
  <c r="D75" i="19" s="1"/>
  <c r="F74" i="19"/>
  <c r="C74" i="19"/>
  <c r="D74" i="19" s="1"/>
  <c r="F73" i="19"/>
  <c r="C73" i="19"/>
  <c r="D73" i="19" s="1"/>
  <c r="F72" i="19"/>
  <c r="C72" i="19"/>
  <c r="D72" i="19" s="1"/>
  <c r="F71" i="19"/>
  <c r="C71" i="19"/>
  <c r="D71" i="19" s="1"/>
  <c r="F70" i="19"/>
  <c r="C70" i="19"/>
  <c r="D70" i="19" s="1"/>
  <c r="F69" i="19"/>
  <c r="C69" i="19"/>
  <c r="D69" i="19" s="1"/>
  <c r="F68" i="19"/>
  <c r="C68" i="19"/>
  <c r="D68" i="19" s="1"/>
  <c r="F67" i="19"/>
  <c r="C67" i="19"/>
  <c r="D67" i="19" s="1"/>
  <c r="F66" i="19"/>
  <c r="C66" i="19"/>
  <c r="D66" i="19" s="1"/>
  <c r="F65" i="19"/>
  <c r="C65" i="19"/>
  <c r="D65" i="19" s="1"/>
  <c r="F64" i="19"/>
  <c r="C64" i="19"/>
  <c r="D64" i="19" s="1"/>
  <c r="F63" i="19"/>
  <c r="C63" i="19"/>
  <c r="D63" i="19" s="1"/>
  <c r="F62" i="19"/>
  <c r="C62" i="19"/>
  <c r="D62" i="19" s="1"/>
  <c r="F61" i="19"/>
  <c r="C61" i="19"/>
  <c r="D61" i="19" s="1"/>
  <c r="F60" i="19"/>
  <c r="C60" i="19"/>
  <c r="D60" i="19" s="1"/>
  <c r="F59" i="19"/>
  <c r="C59" i="19"/>
  <c r="D59" i="19" s="1"/>
  <c r="F58" i="19"/>
  <c r="C58" i="19"/>
  <c r="D58" i="19" s="1"/>
  <c r="F57" i="19"/>
  <c r="C57" i="19"/>
  <c r="D57" i="19" s="1"/>
  <c r="F56" i="19"/>
  <c r="C56" i="19"/>
  <c r="D56" i="19" s="1"/>
  <c r="F55" i="19"/>
  <c r="C55" i="19"/>
  <c r="D55" i="19" s="1"/>
  <c r="F54" i="19"/>
  <c r="C54" i="19"/>
  <c r="D54" i="19" s="1"/>
  <c r="F53" i="19"/>
  <c r="C53" i="19"/>
  <c r="D53" i="19" s="1"/>
  <c r="F52" i="19"/>
  <c r="C52" i="19"/>
  <c r="D52" i="19" s="1"/>
  <c r="F51" i="19"/>
  <c r="C51" i="19"/>
  <c r="D51" i="19" s="1"/>
  <c r="F50" i="19"/>
  <c r="C50" i="19"/>
  <c r="D50" i="19" s="1"/>
  <c r="F49" i="19"/>
  <c r="C49" i="19"/>
  <c r="D49" i="19" s="1"/>
  <c r="F48" i="19"/>
  <c r="C48" i="19"/>
  <c r="D48" i="19" s="1"/>
  <c r="F47" i="19"/>
  <c r="C47" i="19"/>
  <c r="D47" i="19" s="1"/>
  <c r="F46" i="19"/>
  <c r="C46" i="19"/>
  <c r="D46" i="19" s="1"/>
  <c r="F45" i="19"/>
  <c r="C45" i="19"/>
  <c r="D45" i="19" s="1"/>
  <c r="F44" i="19"/>
  <c r="C44" i="19"/>
  <c r="D44" i="19" s="1"/>
  <c r="C43" i="19"/>
  <c r="D43" i="19" s="1"/>
  <c r="F42" i="19"/>
  <c r="C42" i="19"/>
  <c r="F41" i="19"/>
  <c r="C41" i="19"/>
  <c r="F40" i="19"/>
  <c r="C40" i="19"/>
  <c r="F39" i="19"/>
  <c r="C39" i="19"/>
  <c r="F38" i="19"/>
  <c r="C38" i="19"/>
  <c r="F37" i="19"/>
  <c r="C37" i="19"/>
  <c r="F36" i="19"/>
  <c r="C36" i="19"/>
  <c r="F35" i="19"/>
  <c r="C35" i="19"/>
  <c r="F34" i="19"/>
  <c r="C34" i="19"/>
  <c r="AL158" i="21" l="1"/>
  <c r="AT46" i="21"/>
  <c r="AW182" i="21"/>
  <c r="AM143" i="21"/>
  <c r="F178" i="19"/>
  <c r="F175" i="19"/>
  <c r="F180" i="19"/>
  <c r="F176" i="19"/>
  <c r="F173" i="19"/>
  <c r="F177" i="19"/>
  <c r="BA39" i="21"/>
  <c r="AL102" i="21"/>
  <c r="BA63" i="21"/>
  <c r="AT39" i="21"/>
  <c r="AW142" i="21"/>
  <c r="AW176" i="21"/>
  <c r="AT142" i="21"/>
  <c r="AW137" i="21"/>
  <c r="AT176" i="21"/>
  <c r="AM19" i="21"/>
  <c r="AW200" i="21"/>
  <c r="AT140" i="21"/>
  <c r="AL214" i="21"/>
  <c r="AT63" i="21"/>
  <c r="AT139" i="21"/>
  <c r="AM157" i="21"/>
  <c r="BA124" i="21"/>
  <c r="AT85" i="21"/>
  <c r="AW157" i="21"/>
  <c r="AM120" i="21"/>
  <c r="BA126" i="21"/>
  <c r="AT182" i="21"/>
  <c r="AM139" i="21"/>
  <c r="AM62" i="21"/>
  <c r="BA139" i="21"/>
  <c r="AM23" i="21"/>
  <c r="BA46" i="21"/>
  <c r="BA140" i="21"/>
  <c r="AM47" i="21"/>
  <c r="AM82" i="21"/>
  <c r="AT157" i="21"/>
  <c r="AM67" i="21"/>
  <c r="AW124" i="21"/>
  <c r="AW126" i="21"/>
  <c r="BA62" i="21"/>
  <c r="AL121" i="21"/>
  <c r="AM95" i="21"/>
  <c r="BA158" i="21"/>
  <c r="AW98" i="21"/>
  <c r="AT67" i="21"/>
  <c r="AM99" i="21"/>
  <c r="AT137" i="21"/>
  <c r="AM148" i="21"/>
  <c r="AM206" i="21"/>
  <c r="AL183" i="21"/>
  <c r="BA200" i="21"/>
  <c r="AT98" i="21"/>
  <c r="AM200" i="21"/>
  <c r="AW67" i="21"/>
  <c r="AM97" i="21"/>
  <c r="AM123" i="21"/>
  <c r="AM66" i="21"/>
  <c r="AT183" i="21"/>
  <c r="BA189" i="21"/>
  <c r="AW183" i="21"/>
  <c r="AT189" i="21"/>
  <c r="AW158" i="21"/>
  <c r="AM175" i="21"/>
  <c r="AW62" i="21"/>
  <c r="AM191" i="21"/>
  <c r="BA92" i="21"/>
  <c r="AW92" i="21"/>
  <c r="AM163" i="21"/>
  <c r="C155" i="19" a="1"/>
  <c r="C157" i="19" s="1"/>
  <c r="C164" i="19" a="1"/>
  <c r="C170" i="19" a="1"/>
  <c r="C176" i="19" a="1"/>
  <c r="C185" i="19" a="1"/>
  <c r="F171" i="19"/>
  <c r="C158" i="19" a="1"/>
  <c r="C152" i="19" a="1"/>
  <c r="C161" i="19" a="1"/>
  <c r="C167" i="19" a="1"/>
  <c r="C173" i="19" a="1"/>
  <c r="C179" i="19" a="1"/>
  <c r="C188" i="19" a="1"/>
  <c r="AL80" i="21"/>
  <c r="AM80" i="21"/>
  <c r="BA152" i="21"/>
  <c r="AT152" i="21"/>
  <c r="AW152" i="21"/>
  <c r="AL146" i="21"/>
  <c r="AM146" i="21"/>
  <c r="AT51" i="21"/>
  <c r="BA51" i="21"/>
  <c r="AW51" i="21"/>
  <c r="AL155" i="21"/>
  <c r="AM155" i="21"/>
  <c r="AT110" i="21"/>
  <c r="AW110" i="21"/>
  <c r="BA110" i="21"/>
  <c r="AL150" i="21"/>
  <c r="AM150" i="21"/>
  <c r="AL184" i="21"/>
  <c r="AM184" i="21"/>
  <c r="AL105" i="21"/>
  <c r="AM105" i="21"/>
  <c r="AL81" i="21"/>
  <c r="AM81" i="21"/>
  <c r="AL154" i="21"/>
  <c r="AM154" i="21"/>
  <c r="AL186" i="21"/>
  <c r="AM186" i="21"/>
  <c r="AT201" i="21"/>
  <c r="AW201" i="21"/>
  <c r="BA201" i="21"/>
  <c r="AT215" i="21"/>
  <c r="AW215" i="21"/>
  <c r="BA215" i="21"/>
  <c r="BA141" i="21"/>
  <c r="AT141" i="21"/>
  <c r="AW141" i="21"/>
  <c r="AL52" i="21"/>
  <c r="AM52" i="21"/>
  <c r="AL86" i="21"/>
  <c r="AM86" i="21"/>
  <c r="AT29" i="21"/>
  <c r="BA29" i="21"/>
  <c r="AW29" i="21"/>
  <c r="AT36" i="21"/>
  <c r="AW36" i="21"/>
  <c r="BA36" i="21"/>
  <c r="AL93" i="21"/>
  <c r="AM93" i="21"/>
  <c r="AT54" i="21"/>
  <c r="AW54" i="21"/>
  <c r="BA54" i="21"/>
  <c r="AL166" i="21"/>
  <c r="AM166" i="21"/>
  <c r="BA167" i="21"/>
  <c r="AT167" i="21"/>
  <c r="AW167" i="21"/>
  <c r="AL50" i="21"/>
  <c r="AM50" i="21"/>
  <c r="AT91" i="21"/>
  <c r="BA91" i="21"/>
  <c r="AW91" i="21"/>
  <c r="AT198" i="21"/>
  <c r="BA198" i="21"/>
  <c r="AW198" i="21"/>
  <c r="AL178" i="21"/>
  <c r="AM178" i="21"/>
  <c r="AT210" i="21"/>
  <c r="BA210" i="21"/>
  <c r="AW210" i="21"/>
  <c r="AL75" i="21"/>
  <c r="AM75" i="21"/>
  <c r="AT112" i="21"/>
  <c r="AW112" i="21"/>
  <c r="BA112" i="21"/>
  <c r="AL106" i="21"/>
  <c r="AM106" i="21"/>
  <c r="BA180" i="21"/>
  <c r="AT180" i="21"/>
  <c r="AW180" i="21"/>
  <c r="AL209" i="21"/>
  <c r="AM209" i="21"/>
  <c r="AL207" i="21"/>
  <c r="AM207" i="21"/>
  <c r="AL84" i="21"/>
  <c r="AM84" i="21"/>
  <c r="BA25" i="21"/>
  <c r="AW25" i="21"/>
  <c r="AT25" i="21"/>
  <c r="AL78" i="21"/>
  <c r="AM78" i="21"/>
  <c r="AL41" i="21"/>
  <c r="AM41" i="21"/>
  <c r="AL20" i="21"/>
  <c r="AM20" i="21"/>
  <c r="AT64" i="21"/>
  <c r="AW64" i="21"/>
  <c r="BA64" i="21"/>
  <c r="AL26" i="21"/>
  <c r="AM26" i="21"/>
  <c r="BA153" i="21"/>
  <c r="AT153" i="21"/>
  <c r="AW153" i="21"/>
  <c r="AL196" i="21"/>
  <c r="AM196" i="21"/>
  <c r="AT30" i="21"/>
  <c r="AW30" i="21"/>
  <c r="BA30" i="21"/>
  <c r="AT111" i="21"/>
  <c r="AW111" i="21"/>
  <c r="BA111" i="21"/>
  <c r="BA164" i="21"/>
  <c r="AT164" i="21"/>
  <c r="AW164" i="21"/>
  <c r="AL173" i="21"/>
  <c r="AM173" i="21"/>
  <c r="BA168" i="21"/>
  <c r="AT168" i="21"/>
  <c r="AW168" i="21"/>
  <c r="AT59" i="21"/>
  <c r="BA59" i="21"/>
  <c r="AW59" i="21"/>
  <c r="AT128" i="21"/>
  <c r="AW128" i="21"/>
  <c r="BA128" i="21"/>
  <c r="AL122" i="21"/>
  <c r="AM122" i="21"/>
  <c r="AL161" i="21"/>
  <c r="AM161" i="21"/>
  <c r="AL213" i="21"/>
  <c r="AM213" i="21"/>
  <c r="AW12" i="21"/>
  <c r="AT12" i="21"/>
  <c r="BA12" i="21"/>
  <c r="AT65" i="21"/>
  <c r="BA65" i="21"/>
  <c r="AW65" i="21"/>
  <c r="BA76" i="21"/>
  <c r="AT76" i="21"/>
  <c r="AW76" i="21"/>
  <c r="AL44" i="21"/>
  <c r="AM44" i="21"/>
  <c r="AW22" i="21"/>
  <c r="AT22" i="21"/>
  <c r="BA22" i="21"/>
  <c r="BA83" i="21"/>
  <c r="AT83" i="21"/>
  <c r="AW83" i="21"/>
  <c r="AT127" i="21"/>
  <c r="AW127" i="21"/>
  <c r="BA127" i="21"/>
  <c r="BA179" i="21"/>
  <c r="AT179" i="21"/>
  <c r="AW179" i="21"/>
  <c r="AT108" i="21"/>
  <c r="AW108" i="21"/>
  <c r="BA108" i="21"/>
  <c r="BA136" i="21"/>
  <c r="AT136" i="21"/>
  <c r="AW136" i="21"/>
  <c r="AT118" i="21"/>
  <c r="AW118" i="21"/>
  <c r="BA118" i="21"/>
  <c r="BA134" i="21"/>
  <c r="AT134" i="21"/>
  <c r="AW134" i="21"/>
  <c r="AT195" i="21"/>
  <c r="AW195" i="21"/>
  <c r="BA195" i="21"/>
  <c r="AT42" i="21"/>
  <c r="AW42" i="21"/>
  <c r="BA42" i="21"/>
  <c r="AL144" i="21"/>
  <c r="AM144" i="21"/>
  <c r="AT212" i="21"/>
  <c r="BA212" i="21"/>
  <c r="AW212" i="21"/>
  <c r="AL190" i="21"/>
  <c r="AM190" i="21"/>
  <c r="AL193" i="21"/>
  <c r="AM193" i="21"/>
  <c r="AL133" i="21"/>
  <c r="AM133" i="21"/>
  <c r="AL117" i="21"/>
  <c r="AM117" i="21"/>
  <c r="AT37" i="21"/>
  <c r="BA37" i="21"/>
  <c r="AW37" i="21"/>
  <c r="AL45" i="21"/>
  <c r="AM45" i="21"/>
  <c r="BA16" i="21"/>
  <c r="AT16" i="21"/>
  <c r="AW16" i="21"/>
  <c r="AL55" i="21"/>
  <c r="AM55" i="21"/>
  <c r="AL147" i="21"/>
  <c r="AM147" i="21"/>
  <c r="BA70" i="21"/>
  <c r="AW70" i="21"/>
  <c r="AT70" i="21"/>
  <c r="AL77" i="21"/>
  <c r="AM77" i="21"/>
  <c r="BA162" i="21"/>
  <c r="AT162" i="21"/>
  <c r="AW162" i="21"/>
  <c r="AT208" i="21"/>
  <c r="BA208" i="21"/>
  <c r="AW208" i="21"/>
  <c r="AT184" i="21"/>
  <c r="BA184" i="21"/>
  <c r="AW184" i="21"/>
  <c r="AT105" i="21"/>
  <c r="AW105" i="21"/>
  <c r="BA105" i="21"/>
  <c r="BA81" i="21"/>
  <c r="AT81" i="21"/>
  <c r="AW81" i="21"/>
  <c r="AL90" i="21"/>
  <c r="AM90" i="21"/>
  <c r="AT204" i="21"/>
  <c r="BA204" i="21"/>
  <c r="AW204" i="21"/>
  <c r="BA186" i="21"/>
  <c r="AT186" i="21"/>
  <c r="AW186" i="21"/>
  <c r="AT203" i="21"/>
  <c r="AW203" i="21"/>
  <c r="BA203" i="21"/>
  <c r="AL215" i="21"/>
  <c r="AM215" i="21"/>
  <c r="AL141" i="21"/>
  <c r="AM141" i="21"/>
  <c r="AW88" i="21"/>
  <c r="BA88" i="21"/>
  <c r="AT88" i="21"/>
  <c r="AT52" i="21"/>
  <c r="AW52" i="21"/>
  <c r="BA52" i="21"/>
  <c r="AL11" i="21"/>
  <c r="AM11" i="21"/>
  <c r="AT56" i="21"/>
  <c r="AW56" i="21"/>
  <c r="BA56" i="21"/>
  <c r="AL29" i="21"/>
  <c r="AM29" i="21"/>
  <c r="AL14" i="21"/>
  <c r="AM14" i="21"/>
  <c r="AT93" i="21"/>
  <c r="AW93" i="21"/>
  <c r="BA93" i="21"/>
  <c r="AL35" i="21"/>
  <c r="AM35" i="21"/>
  <c r="AL169" i="21"/>
  <c r="AM169" i="21"/>
  <c r="AL31" i="21"/>
  <c r="AM31" i="21"/>
  <c r="AL174" i="21"/>
  <c r="AM174" i="21"/>
  <c r="AL187" i="21"/>
  <c r="AM187" i="21"/>
  <c r="BA178" i="21"/>
  <c r="AT178" i="21"/>
  <c r="AW178" i="21"/>
  <c r="BA74" i="21"/>
  <c r="AT74" i="21"/>
  <c r="AW74" i="21"/>
  <c r="BA75" i="21"/>
  <c r="AT75" i="21"/>
  <c r="AW75" i="21"/>
  <c r="BA151" i="21"/>
  <c r="AT151" i="21"/>
  <c r="AW151" i="21"/>
  <c r="AT106" i="21"/>
  <c r="AW106" i="21"/>
  <c r="BA106" i="21"/>
  <c r="AL185" i="21"/>
  <c r="AM185" i="21"/>
  <c r="AT209" i="21"/>
  <c r="AW209" i="21"/>
  <c r="BA209" i="21"/>
  <c r="AL57" i="21"/>
  <c r="AM57" i="21"/>
  <c r="AL68" i="21"/>
  <c r="AM68" i="21"/>
  <c r="AT41" i="21"/>
  <c r="BA41" i="21"/>
  <c r="AW41" i="21"/>
  <c r="AL109" i="21"/>
  <c r="AM109" i="21"/>
  <c r="AL64" i="21"/>
  <c r="AM64" i="21"/>
  <c r="AL32" i="21"/>
  <c r="AM32" i="21"/>
  <c r="AL34" i="21"/>
  <c r="AM34" i="21"/>
  <c r="AL107" i="21"/>
  <c r="AM107" i="21"/>
  <c r="AL160" i="21"/>
  <c r="AM160" i="21"/>
  <c r="BA145" i="21"/>
  <c r="AT145" i="21"/>
  <c r="AW145" i="21"/>
  <c r="AL116" i="21"/>
  <c r="AM116" i="21"/>
  <c r="AL94" i="21"/>
  <c r="AM94" i="21"/>
  <c r="BA159" i="21"/>
  <c r="AT159" i="21"/>
  <c r="AW159" i="21"/>
  <c r="AL168" i="21"/>
  <c r="AM168" i="21"/>
  <c r="AT58" i="21"/>
  <c r="AW58" i="21"/>
  <c r="BA58" i="21"/>
  <c r="AL59" i="21"/>
  <c r="AM59" i="21"/>
  <c r="BA165" i="21"/>
  <c r="AT165" i="21"/>
  <c r="AW165" i="21"/>
  <c r="AT122" i="21"/>
  <c r="AW122" i="21"/>
  <c r="BA122" i="21"/>
  <c r="AL197" i="21"/>
  <c r="AM197" i="21"/>
  <c r="AT213" i="21"/>
  <c r="AW213" i="21"/>
  <c r="BA213" i="21"/>
  <c r="AL60" i="21"/>
  <c r="AM60" i="21"/>
  <c r="AL76" i="21"/>
  <c r="AM76" i="21"/>
  <c r="AW15" i="21"/>
  <c r="AT15" i="21"/>
  <c r="BA15" i="21"/>
  <c r="AT44" i="21"/>
  <c r="AW44" i="21"/>
  <c r="BA44" i="21"/>
  <c r="AL113" i="21"/>
  <c r="AM113" i="21"/>
  <c r="AL132" i="21"/>
  <c r="AM132" i="21"/>
  <c r="AL114" i="21"/>
  <c r="AM114" i="21"/>
  <c r="AL71" i="21"/>
  <c r="AM71" i="21"/>
  <c r="AL131" i="21"/>
  <c r="AM131" i="21"/>
  <c r="AT192" i="21"/>
  <c r="BA192" i="21"/>
  <c r="AW192" i="21"/>
  <c r="AL134" i="21"/>
  <c r="AM134" i="21"/>
  <c r="AL195" i="21"/>
  <c r="AM195" i="21"/>
  <c r="AL42" i="21"/>
  <c r="AM42" i="21"/>
  <c r="BA144" i="21"/>
  <c r="AT144" i="21"/>
  <c r="AW144" i="21"/>
  <c r="AL212" i="21"/>
  <c r="AM212" i="21"/>
  <c r="AW190" i="21"/>
  <c r="AT190" i="21"/>
  <c r="BA190" i="21"/>
  <c r="AT193" i="21"/>
  <c r="AW193" i="21"/>
  <c r="BA193" i="21"/>
  <c r="AT199" i="21"/>
  <c r="AW199" i="21"/>
  <c r="BA199" i="21"/>
  <c r="AL40" i="21"/>
  <c r="AM40" i="21"/>
  <c r="AT117" i="21"/>
  <c r="AW117" i="21"/>
  <c r="BA117" i="21"/>
  <c r="AL13" i="21"/>
  <c r="AM13" i="21"/>
  <c r="AT45" i="21"/>
  <c r="BA45" i="21"/>
  <c r="AW45" i="21"/>
  <c r="AL101" i="21"/>
  <c r="AM101" i="21"/>
  <c r="AT55" i="21"/>
  <c r="BA55" i="21"/>
  <c r="AW55" i="21"/>
  <c r="BA147" i="21"/>
  <c r="AT147" i="21"/>
  <c r="AW147" i="21"/>
  <c r="AL70" i="21"/>
  <c r="AM70" i="21"/>
  <c r="BA77" i="21"/>
  <c r="AT77" i="21"/>
  <c r="AW77" i="21"/>
  <c r="AL162" i="21"/>
  <c r="AM162" i="21"/>
  <c r="AO216" i="21"/>
  <c r="AL208" i="21"/>
  <c r="AM208" i="21"/>
  <c r="AL202" i="21"/>
  <c r="AM202" i="21"/>
  <c r="AL100" i="21"/>
  <c r="AM100" i="21"/>
  <c r="AL27" i="21"/>
  <c r="AM27" i="21"/>
  <c r="BA135" i="21"/>
  <c r="AT135" i="21"/>
  <c r="AW135" i="21"/>
  <c r="AT90" i="21"/>
  <c r="AW90" i="21"/>
  <c r="BA90" i="21"/>
  <c r="AL204" i="21"/>
  <c r="AM204" i="21"/>
  <c r="AL205" i="21"/>
  <c r="AM205" i="21"/>
  <c r="AL203" i="21"/>
  <c r="AM203" i="21"/>
  <c r="AL104" i="21"/>
  <c r="AM104" i="21"/>
  <c r="AL125" i="21"/>
  <c r="AM125" i="21"/>
  <c r="AL88" i="21"/>
  <c r="AM88" i="21"/>
  <c r="AL96" i="21"/>
  <c r="AM96" i="21"/>
  <c r="AW11" i="21"/>
  <c r="BA11" i="21"/>
  <c r="AT11" i="21"/>
  <c r="AL49" i="21"/>
  <c r="AM49" i="21"/>
  <c r="AL56" i="21"/>
  <c r="AM56" i="21"/>
  <c r="AW17" i="21"/>
  <c r="BA17" i="21"/>
  <c r="AT17" i="21"/>
  <c r="AW14" i="21"/>
  <c r="AT14" i="21"/>
  <c r="AZ216" i="21" s="1"/>
  <c r="BA14" i="21"/>
  <c r="AT35" i="21"/>
  <c r="BA35" i="21"/>
  <c r="AW35" i="21"/>
  <c r="BA169" i="21"/>
  <c r="AT169" i="21"/>
  <c r="AW169" i="21"/>
  <c r="AT31" i="21"/>
  <c r="BA31" i="21"/>
  <c r="AW31" i="21"/>
  <c r="BA174" i="21"/>
  <c r="AT174" i="21"/>
  <c r="AW174" i="21"/>
  <c r="BA130" i="21"/>
  <c r="AT130" i="21"/>
  <c r="AW130" i="21"/>
  <c r="BA187" i="21"/>
  <c r="AW187" i="21"/>
  <c r="AT187" i="21"/>
  <c r="BA181" i="21"/>
  <c r="AT181" i="21"/>
  <c r="AW181" i="21"/>
  <c r="AL74" i="21"/>
  <c r="AM74" i="21"/>
  <c r="AL87" i="21"/>
  <c r="AM87" i="21"/>
  <c r="AL151" i="21"/>
  <c r="AM151" i="21"/>
  <c r="AL156" i="21"/>
  <c r="AM156" i="21"/>
  <c r="AW185" i="21"/>
  <c r="AT185" i="21"/>
  <c r="BA185" i="21"/>
  <c r="AT211" i="21"/>
  <c r="AW211" i="21"/>
  <c r="BA211" i="21"/>
  <c r="AT57" i="21"/>
  <c r="BA57" i="21"/>
  <c r="AW57" i="21"/>
  <c r="AL21" i="21"/>
  <c r="AM21" i="21"/>
  <c r="AW68" i="21"/>
  <c r="AT68" i="21"/>
  <c r="BA68" i="21"/>
  <c r="AT72" i="21"/>
  <c r="AW72" i="21"/>
  <c r="BA72" i="21"/>
  <c r="AL24" i="21"/>
  <c r="AM24" i="21"/>
  <c r="AT109" i="21"/>
  <c r="AW109" i="21"/>
  <c r="BA109" i="21"/>
  <c r="AL48" i="21"/>
  <c r="AM48" i="21"/>
  <c r="AT32" i="21"/>
  <c r="AW32" i="21"/>
  <c r="BA32" i="21"/>
  <c r="AT34" i="21"/>
  <c r="AW34" i="21"/>
  <c r="BA34" i="21"/>
  <c r="AT107" i="21"/>
  <c r="AW107" i="21"/>
  <c r="BA107" i="21"/>
  <c r="BA160" i="21"/>
  <c r="AT160" i="21"/>
  <c r="AW160" i="21"/>
  <c r="AL145" i="21"/>
  <c r="AM145" i="21"/>
  <c r="AT116" i="21"/>
  <c r="AW116" i="21"/>
  <c r="BA116" i="21"/>
  <c r="AT94" i="21"/>
  <c r="AW94" i="21"/>
  <c r="BA94" i="21"/>
  <c r="AL194" i="21"/>
  <c r="AM194" i="21"/>
  <c r="AL159" i="21"/>
  <c r="AM159" i="21"/>
  <c r="BA170" i="21"/>
  <c r="AT170" i="21"/>
  <c r="AW170" i="21"/>
  <c r="AL58" i="21"/>
  <c r="AM58" i="21"/>
  <c r="AL103" i="21"/>
  <c r="AM103" i="21"/>
  <c r="AL165" i="21"/>
  <c r="AM165" i="21"/>
  <c r="BA172" i="21"/>
  <c r="AT172" i="21"/>
  <c r="AW172" i="21"/>
  <c r="AT197" i="21"/>
  <c r="AW197" i="21"/>
  <c r="BA197" i="21"/>
  <c r="AT33" i="21"/>
  <c r="BA33" i="21"/>
  <c r="AW33" i="21"/>
  <c r="AT60" i="21"/>
  <c r="AW60" i="21"/>
  <c r="BA60" i="21"/>
  <c r="AL28" i="21"/>
  <c r="AM28" i="21"/>
  <c r="AW18" i="21"/>
  <c r="AT18" i="21"/>
  <c r="BA18" i="21"/>
  <c r="AL15" i="21"/>
  <c r="AM15" i="21"/>
  <c r="AT73" i="21"/>
  <c r="BA73" i="21"/>
  <c r="AW73" i="21"/>
  <c r="AT113" i="21"/>
  <c r="AW113" i="21"/>
  <c r="BA113" i="21"/>
  <c r="BA132" i="21"/>
  <c r="AT132" i="21"/>
  <c r="AW132" i="21"/>
  <c r="AT114" i="21"/>
  <c r="AW114" i="21"/>
  <c r="BA114" i="21"/>
  <c r="AW71" i="21"/>
  <c r="AT71" i="21"/>
  <c r="BA71" i="21"/>
  <c r="BA131" i="21"/>
  <c r="AT131" i="21"/>
  <c r="AW131" i="21"/>
  <c r="AL192" i="21"/>
  <c r="AM192" i="21"/>
  <c r="AL177" i="21"/>
  <c r="AM177" i="21"/>
  <c r="AL188" i="21"/>
  <c r="AM188" i="21"/>
  <c r="AL129" i="21"/>
  <c r="AM129" i="21"/>
  <c r="AL43" i="21"/>
  <c r="AM43" i="21"/>
  <c r="AL119" i="21"/>
  <c r="AM119" i="21"/>
  <c r="BA138" i="21"/>
  <c r="AT138" i="21"/>
  <c r="AW138" i="21"/>
  <c r="AL171" i="21"/>
  <c r="AM171" i="21"/>
  <c r="AL199" i="21"/>
  <c r="AM199" i="21"/>
  <c r="AL53" i="21"/>
  <c r="AM53" i="21"/>
  <c r="AT40" i="21"/>
  <c r="AW40" i="21"/>
  <c r="BA40" i="21"/>
  <c r="BA69" i="21"/>
  <c r="AW69" i="21"/>
  <c r="AT69" i="21"/>
  <c r="AL79" i="21"/>
  <c r="AM79" i="21"/>
  <c r="BA13" i="21"/>
  <c r="AW13" i="21"/>
  <c r="AT13" i="21"/>
  <c r="AL61" i="21"/>
  <c r="AM61" i="21"/>
  <c r="AT101" i="21"/>
  <c r="AW101" i="21"/>
  <c r="BA101" i="21"/>
  <c r="BA80" i="21"/>
  <c r="AT80" i="21"/>
  <c r="AW80" i="21"/>
  <c r="AL152" i="21"/>
  <c r="AM152" i="21"/>
  <c r="BA146" i="21"/>
  <c r="AT146" i="21"/>
  <c r="AW146" i="21"/>
  <c r="AL51" i="21"/>
  <c r="AM51" i="21"/>
  <c r="BA155" i="21"/>
  <c r="AT155" i="21"/>
  <c r="AW155" i="21"/>
  <c r="AL110" i="21"/>
  <c r="AM110" i="21"/>
  <c r="BA150" i="21"/>
  <c r="AT150" i="21"/>
  <c r="AW150" i="21"/>
  <c r="AT202" i="21"/>
  <c r="BA202" i="21"/>
  <c r="AW202" i="21"/>
  <c r="AT100" i="21"/>
  <c r="AW100" i="21"/>
  <c r="BA100" i="21"/>
  <c r="AT27" i="21"/>
  <c r="AW27" i="21"/>
  <c r="BA27" i="21"/>
  <c r="AL135" i="21"/>
  <c r="AM135" i="21"/>
  <c r="BA154" i="21"/>
  <c r="AT154" i="21"/>
  <c r="AW154" i="21"/>
  <c r="AL201" i="21"/>
  <c r="AM201" i="21"/>
  <c r="AT205" i="21"/>
  <c r="AW205" i="21"/>
  <c r="BA205" i="21"/>
  <c r="AT104" i="21"/>
  <c r="AW104" i="21"/>
  <c r="BA104" i="21"/>
  <c r="AT125" i="21"/>
  <c r="AW125" i="21"/>
  <c r="BA125" i="21"/>
  <c r="AT96" i="21"/>
  <c r="AW96" i="21"/>
  <c r="BA96" i="21"/>
  <c r="BA86" i="21"/>
  <c r="AT86" i="21"/>
  <c r="AW86" i="21"/>
  <c r="AT49" i="21"/>
  <c r="BA49" i="21"/>
  <c r="AW49" i="21"/>
  <c r="AL36" i="21"/>
  <c r="AM36" i="21"/>
  <c r="AL17" i="21"/>
  <c r="AM17" i="21"/>
  <c r="AL54" i="21"/>
  <c r="AM54" i="21"/>
  <c r="BA166" i="21"/>
  <c r="AT166" i="21"/>
  <c r="AW166" i="21"/>
  <c r="AL167" i="21"/>
  <c r="AM167" i="21"/>
  <c r="AT50" i="21"/>
  <c r="AW50" i="21"/>
  <c r="BA50" i="21"/>
  <c r="AL91" i="21"/>
  <c r="AM91" i="21"/>
  <c r="AL198" i="21"/>
  <c r="AM198" i="21"/>
  <c r="AL130" i="21"/>
  <c r="AM130" i="21"/>
  <c r="AL210" i="21"/>
  <c r="AM210" i="21"/>
  <c r="AL181" i="21"/>
  <c r="AM181" i="21"/>
  <c r="AL112" i="21"/>
  <c r="AM112" i="21"/>
  <c r="BA87" i="21"/>
  <c r="AT87" i="21"/>
  <c r="AW87" i="21"/>
  <c r="AL180" i="21"/>
  <c r="AM180" i="21"/>
  <c r="BA156" i="21"/>
  <c r="AT156" i="21"/>
  <c r="AW156" i="21"/>
  <c r="AL211" i="21"/>
  <c r="AM211" i="21"/>
  <c r="AT207" i="21"/>
  <c r="AW207" i="21"/>
  <c r="BA207" i="21"/>
  <c r="BA84" i="21"/>
  <c r="AT84" i="21"/>
  <c r="AW84" i="21"/>
  <c r="AL25" i="21"/>
  <c r="AM25" i="21"/>
  <c r="AW21" i="21"/>
  <c r="BA21" i="21"/>
  <c r="AT21" i="21"/>
  <c r="BA78" i="21"/>
  <c r="AT78" i="21"/>
  <c r="AW78" i="21"/>
  <c r="AL72" i="21"/>
  <c r="AM72" i="21"/>
  <c r="BA20" i="21"/>
  <c r="AT20" i="21"/>
  <c r="AW20" i="21"/>
  <c r="BA24" i="21"/>
  <c r="AW24" i="21"/>
  <c r="AT24" i="21"/>
  <c r="BA26" i="21"/>
  <c r="AW26" i="21"/>
  <c r="AT26" i="21"/>
  <c r="AT48" i="21"/>
  <c r="AW48" i="21"/>
  <c r="BA48" i="21"/>
  <c r="AL153" i="21"/>
  <c r="AM153" i="21"/>
  <c r="AT196" i="21"/>
  <c r="BA196" i="21"/>
  <c r="AW196" i="21"/>
  <c r="AL30" i="21"/>
  <c r="AM30" i="21"/>
  <c r="AL111" i="21"/>
  <c r="AM111" i="21"/>
  <c r="AL164" i="21"/>
  <c r="AM164" i="21"/>
  <c r="BA173" i="21"/>
  <c r="AT173" i="21"/>
  <c r="AW173" i="21"/>
  <c r="AT194" i="21"/>
  <c r="BA194" i="21"/>
  <c r="AW194" i="21"/>
  <c r="AL170" i="21"/>
  <c r="AM170" i="21"/>
  <c r="AL128" i="21"/>
  <c r="AM128" i="21"/>
  <c r="AT103" i="21"/>
  <c r="AW103" i="21"/>
  <c r="BA103" i="21"/>
  <c r="BA161" i="21"/>
  <c r="AT161" i="21"/>
  <c r="AW161" i="21"/>
  <c r="AL172" i="21"/>
  <c r="AM172" i="21"/>
  <c r="AL12" i="21"/>
  <c r="AM12" i="21"/>
  <c r="AL33" i="21"/>
  <c r="AM33" i="21"/>
  <c r="AL65" i="21"/>
  <c r="AM65" i="21"/>
  <c r="AT28" i="21"/>
  <c r="AW28" i="21"/>
  <c r="BA28" i="21"/>
  <c r="AL18" i="21"/>
  <c r="AM18" i="21"/>
  <c r="AL22" i="21"/>
  <c r="AM22" i="21"/>
  <c r="AL73" i="21"/>
  <c r="AM73" i="21"/>
  <c r="AL83" i="21"/>
  <c r="AM83" i="21"/>
  <c r="AL127" i="21"/>
  <c r="AM127" i="21"/>
  <c r="AL179" i="21"/>
  <c r="AM179" i="21"/>
  <c r="AL108" i="21"/>
  <c r="AM108" i="21"/>
  <c r="AL136" i="21"/>
  <c r="AM136" i="21"/>
  <c r="AL118" i="21"/>
  <c r="AM118" i="21"/>
  <c r="BA177" i="21"/>
  <c r="AT177" i="21"/>
  <c r="AW177" i="21"/>
  <c r="BA188" i="21"/>
  <c r="AW188" i="21"/>
  <c r="AT188" i="21"/>
  <c r="AT129" i="21"/>
  <c r="AW129" i="21"/>
  <c r="BA129" i="21"/>
  <c r="AT43" i="21"/>
  <c r="BA43" i="21"/>
  <c r="AW43" i="21"/>
  <c r="AT119" i="21"/>
  <c r="AW119" i="21"/>
  <c r="BA119" i="21"/>
  <c r="AL138" i="21"/>
  <c r="AM138" i="21"/>
  <c r="BA171" i="21"/>
  <c r="AT171" i="21"/>
  <c r="AW171" i="21"/>
  <c r="AT53" i="21"/>
  <c r="BA53" i="21"/>
  <c r="AW53" i="21"/>
  <c r="BA133" i="21"/>
  <c r="AT133" i="21"/>
  <c r="AW133" i="21"/>
  <c r="AL69" i="21"/>
  <c r="AM69" i="21"/>
  <c r="AL37" i="21"/>
  <c r="AM37" i="21"/>
  <c r="BA79" i="21"/>
  <c r="AT79" i="21"/>
  <c r="AW79" i="21"/>
  <c r="AL16" i="21"/>
  <c r="AM16" i="21"/>
  <c r="AT61" i="21"/>
  <c r="BA61" i="21"/>
  <c r="AW61" i="21"/>
  <c r="AC110" i="21"/>
  <c r="AC208" i="21"/>
  <c r="AC175" i="21"/>
  <c r="AC105" i="21"/>
  <c r="AC204" i="21"/>
  <c r="AC57" i="21"/>
  <c r="AC58" i="21"/>
  <c r="AC90" i="21"/>
  <c r="AC144" i="21"/>
  <c r="AC46" i="21"/>
  <c r="AC83" i="21"/>
  <c r="AC100" i="21"/>
  <c r="AC70" i="21"/>
  <c r="AC131" i="21"/>
  <c r="AC193" i="21"/>
  <c r="AC119" i="21"/>
  <c r="AC123" i="21"/>
  <c r="AC60" i="21"/>
  <c r="AC192" i="21"/>
  <c r="AC172" i="21"/>
  <c r="AC195" i="21"/>
  <c r="AC186" i="21"/>
  <c r="AC141" i="21"/>
  <c r="AC21" i="21"/>
  <c r="AC99" i="21"/>
  <c r="AC166" i="21"/>
  <c r="AC102" i="21"/>
  <c r="AC210" i="21"/>
  <c r="AC137" i="21"/>
  <c r="AC56" i="21"/>
  <c r="AC162" i="21"/>
  <c r="AC11" i="21"/>
  <c r="AC26" i="21"/>
  <c r="AC25" i="21"/>
  <c r="AC132" i="21"/>
  <c r="AC127" i="21"/>
  <c r="AC107" i="21"/>
  <c r="AC207" i="21"/>
  <c r="AC164" i="21"/>
  <c r="AC27" i="21"/>
  <c r="AC205" i="21"/>
  <c r="AC112" i="21"/>
  <c r="AC151" i="21"/>
  <c r="AC182" i="21"/>
  <c r="AC80" i="21"/>
  <c r="AC51" i="21"/>
  <c r="AC77" i="21"/>
  <c r="AC62" i="21"/>
  <c r="AC28" i="21"/>
  <c r="AC24" i="21"/>
  <c r="AC74" i="21"/>
  <c r="AC53" i="21"/>
  <c r="AC109" i="21"/>
  <c r="T8" i="21"/>
  <c r="T2" i="21" s="1"/>
  <c r="AC209" i="21"/>
  <c r="AC177" i="21"/>
  <c r="AC206" i="21"/>
  <c r="AC148" i="21"/>
  <c r="AC116" i="21"/>
  <c r="AC181" i="21"/>
  <c r="AC125" i="21"/>
  <c r="AC93" i="21"/>
  <c r="AC143" i="21"/>
  <c r="AC111" i="21"/>
  <c r="AC44" i="21"/>
  <c r="AC69" i="21"/>
  <c r="AC37" i="21"/>
  <c r="AC156" i="21"/>
  <c r="AC54" i="21"/>
  <c r="AC47" i="21"/>
  <c r="AC157" i="21"/>
  <c r="AC13" i="21"/>
  <c r="AC14" i="21"/>
  <c r="AC191" i="21"/>
  <c r="AC185" i="21"/>
  <c r="AC180" i="21"/>
  <c r="AC147" i="21"/>
  <c r="AC115" i="21"/>
  <c r="AC103" i="21"/>
  <c r="AC91" i="21"/>
  <c r="AC134" i="21"/>
  <c r="AC55" i="21"/>
  <c r="AC50" i="21"/>
  <c r="AC188" i="21"/>
  <c r="AC189" i="21"/>
  <c r="AC128" i="21"/>
  <c r="AC96" i="21"/>
  <c r="AC153" i="21"/>
  <c r="AC121" i="21"/>
  <c r="AC89" i="21"/>
  <c r="AC135" i="21"/>
  <c r="AC72" i="21"/>
  <c r="AC40" i="21"/>
  <c r="AC73" i="21"/>
  <c r="AC41" i="21"/>
  <c r="AC98" i="21"/>
  <c r="AC85" i="21"/>
  <c r="AC19" i="21"/>
  <c r="AC211" i="21"/>
  <c r="AC178" i="21"/>
  <c r="AC212" i="21"/>
  <c r="AC176" i="21"/>
  <c r="AC150" i="21"/>
  <c r="AC66" i="21"/>
  <c r="AC201" i="21"/>
  <c r="AC169" i="21"/>
  <c r="AC198" i="21"/>
  <c r="AC140" i="21"/>
  <c r="AC108" i="21"/>
  <c r="AC149" i="21"/>
  <c r="AC117" i="21"/>
  <c r="AC168" i="21"/>
  <c r="AC138" i="21"/>
  <c r="AC68" i="21"/>
  <c r="AC36" i="21"/>
  <c r="AC61" i="21"/>
  <c r="AC29" i="21"/>
  <c r="AC106" i="21"/>
  <c r="AC38" i="21"/>
  <c r="AC30" i="21"/>
  <c r="AC81" i="21"/>
  <c r="AC34" i="21"/>
  <c r="AC215" i="21"/>
  <c r="AC183" i="21"/>
  <c r="AC174" i="21"/>
  <c r="AC159" i="21"/>
  <c r="AC155" i="21"/>
  <c r="AC142" i="21"/>
  <c r="AC165" i="21"/>
  <c r="AC87" i="21"/>
  <c r="AC63" i="21"/>
  <c r="AC118" i="21"/>
  <c r="AC23" i="21"/>
  <c r="AC18" i="21"/>
  <c r="AC213" i="21"/>
  <c r="AC173" i="21"/>
  <c r="AC167" i="21"/>
  <c r="AC152" i="21"/>
  <c r="AC120" i="21"/>
  <c r="AC88" i="21"/>
  <c r="AC145" i="21"/>
  <c r="AC113" i="21"/>
  <c r="AC79" i="21"/>
  <c r="AC130" i="21"/>
  <c r="AC64" i="21"/>
  <c r="AC32" i="21"/>
  <c r="AC65" i="21"/>
  <c r="AC33" i="21"/>
  <c r="AC84" i="21"/>
  <c r="AC67" i="21"/>
  <c r="AD11" i="21"/>
  <c r="AC203" i="21"/>
  <c r="AC170" i="21"/>
  <c r="AC197" i="21"/>
  <c r="AC161" i="21"/>
  <c r="AC139" i="21"/>
  <c r="AC15" i="21"/>
  <c r="AC184" i="21"/>
  <c r="AC179" i="21"/>
  <c r="AE179" i="21" s="1"/>
  <c r="V179" i="21" s="1"/>
  <c r="AC160" i="21"/>
  <c r="AC124" i="21"/>
  <c r="AC92" i="21"/>
  <c r="AC133" i="21"/>
  <c r="AE133" i="21" s="1"/>
  <c r="V133" i="21" s="1"/>
  <c r="AC101" i="21"/>
  <c r="AC75" i="21"/>
  <c r="AC122" i="21"/>
  <c r="AC52" i="21"/>
  <c r="AE52" i="21" s="1"/>
  <c r="V52" i="21" s="1"/>
  <c r="AC20" i="21"/>
  <c r="AC45" i="21"/>
  <c r="AC12" i="21"/>
  <c r="AC71" i="21"/>
  <c r="AE71" i="21" s="1"/>
  <c r="V71" i="21" s="1"/>
  <c r="AC17" i="21"/>
  <c r="AC94" i="21"/>
  <c r="AC39" i="21"/>
  <c r="AC31" i="21"/>
  <c r="AE31" i="21" s="1"/>
  <c r="V31" i="21" s="1"/>
  <c r="AC199" i="21"/>
  <c r="AC194" i="21"/>
  <c r="AC158" i="21"/>
  <c r="AC190" i="21"/>
  <c r="AC196" i="21"/>
  <c r="AC126" i="21"/>
  <c r="AC86" i="21"/>
  <c r="AC76" i="21"/>
  <c r="AC43" i="21"/>
  <c r="AC95" i="21"/>
  <c r="AC78" i="21"/>
  <c r="AC214" i="21"/>
  <c r="AC202" i="21"/>
  <c r="AC136" i="21"/>
  <c r="AC104" i="21"/>
  <c r="AC163" i="21"/>
  <c r="AC129" i="21"/>
  <c r="AC97" i="21"/>
  <c r="AC146" i="21"/>
  <c r="AC114" i="21"/>
  <c r="AC48" i="21"/>
  <c r="AC82" i="21"/>
  <c r="AC49" i="21"/>
  <c r="AC16" i="21"/>
  <c r="AC59" i="21"/>
  <c r="AC35" i="21"/>
  <c r="AC42" i="21"/>
  <c r="AC187" i="21"/>
  <c r="AE187" i="21" s="1"/>
  <c r="V187" i="21" s="1"/>
  <c r="AC154" i="21"/>
  <c r="AC200" i="21"/>
  <c r="AC171" i="21"/>
  <c r="AC22" i="21"/>
  <c r="AE22" i="21" s="1"/>
  <c r="V22" i="21" s="1"/>
  <c r="M7" i="16"/>
  <c r="N7" i="16" s="1"/>
  <c r="O7" i="16" s="1"/>
  <c r="R7" i="16" s="1"/>
  <c r="U7" i="16" s="1"/>
  <c r="M8" i="16"/>
  <c r="N8" i="16" s="1"/>
  <c r="M9" i="16"/>
  <c r="N9" i="16" s="1"/>
  <c r="O9" i="16" s="1"/>
  <c r="R9" i="16" s="1"/>
  <c r="M10" i="16"/>
  <c r="N10" i="16" s="1"/>
  <c r="O10" i="16" s="1"/>
  <c r="R10" i="16" s="1"/>
  <c r="M11" i="16"/>
  <c r="N11" i="16" s="1"/>
  <c r="O11" i="16" s="1"/>
  <c r="R11" i="16" s="1"/>
  <c r="M12" i="16"/>
  <c r="N12" i="16" s="1"/>
  <c r="O12" i="16" s="1"/>
  <c r="R12" i="16" s="1"/>
  <c r="M13" i="16"/>
  <c r="N13" i="16" s="1"/>
  <c r="O13" i="16" s="1"/>
  <c r="R13" i="16" s="1"/>
  <c r="M14" i="16"/>
  <c r="N14" i="16" s="1"/>
  <c r="O14" i="16" s="1"/>
  <c r="R14" i="16" s="1"/>
  <c r="H3" i="15"/>
  <c r="F3" i="15"/>
  <c r="C3" i="15"/>
  <c r="F3" i="16"/>
  <c r="M204" i="16"/>
  <c r="N204" i="16" s="1"/>
  <c r="M205" i="16"/>
  <c r="N205" i="16" s="1"/>
  <c r="M206" i="16"/>
  <c r="N206" i="16" s="1"/>
  <c r="M207" i="16"/>
  <c r="N207" i="16" s="1"/>
  <c r="M208" i="16"/>
  <c r="N208" i="16" s="1"/>
  <c r="M209" i="16"/>
  <c r="N209" i="16" s="1"/>
  <c r="M210" i="16"/>
  <c r="N210" i="16" s="1"/>
  <c r="M211" i="16"/>
  <c r="N211" i="16" s="1"/>
  <c r="AE78" i="21" l="1"/>
  <c r="V78" i="21" s="1"/>
  <c r="Y78" i="21" s="1"/>
  <c r="AE86" i="21"/>
  <c r="V86" i="21" s="1"/>
  <c r="W86" i="21" s="1"/>
  <c r="AE158" i="21"/>
  <c r="V158" i="21" s="1"/>
  <c r="Y158" i="21" s="1"/>
  <c r="AE35" i="21"/>
  <c r="V35" i="21" s="1"/>
  <c r="Y35" i="21" s="1"/>
  <c r="AE82" i="21"/>
  <c r="V82" i="21" s="1"/>
  <c r="Y82" i="21" s="1"/>
  <c r="AE97" i="21"/>
  <c r="V97" i="21" s="1"/>
  <c r="W97" i="21" s="1"/>
  <c r="AE136" i="21"/>
  <c r="V136" i="21" s="1"/>
  <c r="Y136" i="21" s="1"/>
  <c r="AE170" i="21"/>
  <c r="V170" i="21" s="1"/>
  <c r="AP170" i="21" s="1"/>
  <c r="Y22" i="21"/>
  <c r="W22" i="21"/>
  <c r="Y187" i="21"/>
  <c r="W187" i="21"/>
  <c r="Y31" i="21"/>
  <c r="W31" i="21"/>
  <c r="Y71" i="21"/>
  <c r="W71" i="21"/>
  <c r="Y52" i="21"/>
  <c r="W52" i="21"/>
  <c r="Y133" i="21"/>
  <c r="W133" i="21"/>
  <c r="Y179" i="21"/>
  <c r="W179" i="21"/>
  <c r="D155" i="19"/>
  <c r="C155" i="19"/>
  <c r="D157" i="19"/>
  <c r="D156" i="19"/>
  <c r="C156" i="19"/>
  <c r="C168" i="19"/>
  <c r="D167" i="19"/>
  <c r="I160" i="19" s="1"/>
  <c r="I174" i="19" s="1"/>
  <c r="C169" i="19"/>
  <c r="C167" i="19"/>
  <c r="G160" i="19" s="1"/>
  <c r="D168" i="19"/>
  <c r="D169" i="19"/>
  <c r="D188" i="19"/>
  <c r="C190" i="19"/>
  <c r="C188" i="19"/>
  <c r="G167" i="19" s="1"/>
  <c r="H167" i="19" s="1"/>
  <c r="C189" i="19"/>
  <c r="D190" i="19"/>
  <c r="D189" i="19"/>
  <c r="D161" i="19"/>
  <c r="D162" i="19"/>
  <c r="C163" i="19"/>
  <c r="C161" i="19"/>
  <c r="G158" i="19" s="1"/>
  <c r="C162" i="19"/>
  <c r="D163" i="19"/>
  <c r="D176" i="19"/>
  <c r="I163" i="19" s="1"/>
  <c r="I177" i="19" s="1"/>
  <c r="C176" i="19"/>
  <c r="G163" i="19" s="1"/>
  <c r="C177" i="19"/>
  <c r="C178" i="19"/>
  <c r="D177" i="19"/>
  <c r="D178" i="19"/>
  <c r="C185" i="19"/>
  <c r="D187" i="19"/>
  <c r="C186" i="19"/>
  <c r="D186" i="19"/>
  <c r="D185" i="19"/>
  <c r="I166" i="19" s="1"/>
  <c r="I180" i="19" s="1"/>
  <c r="C187" i="19"/>
  <c r="C180" i="19"/>
  <c r="C181" i="19"/>
  <c r="D181" i="19"/>
  <c r="D179" i="19"/>
  <c r="I164" i="19" s="1"/>
  <c r="I178" i="19" s="1"/>
  <c r="C179" i="19"/>
  <c r="G164" i="19" s="1"/>
  <c r="D180" i="19"/>
  <c r="D152" i="19"/>
  <c r="I155" i="19" s="1"/>
  <c r="C153" i="19"/>
  <c r="C154" i="19"/>
  <c r="C152" i="19"/>
  <c r="G155" i="19" s="1"/>
  <c r="H155" i="19" s="1"/>
  <c r="D154" i="19"/>
  <c r="D153" i="19"/>
  <c r="C170" i="19"/>
  <c r="G161" i="19" s="1"/>
  <c r="C171" i="19"/>
  <c r="D171" i="19"/>
  <c r="D172" i="19"/>
  <c r="D170" i="19"/>
  <c r="I161" i="19" s="1"/>
  <c r="I175" i="19" s="1"/>
  <c r="C172" i="19"/>
  <c r="D173" i="19"/>
  <c r="I162" i="19" s="1"/>
  <c r="I176" i="19" s="1"/>
  <c r="C173" i="19"/>
  <c r="G162" i="19" s="1"/>
  <c r="C174" i="19"/>
  <c r="D175" i="19"/>
  <c r="D174" i="19"/>
  <c r="C175" i="19"/>
  <c r="C159" i="19"/>
  <c r="D159" i="19"/>
  <c r="D158" i="19"/>
  <c r="I157" i="19" s="1"/>
  <c r="I171" i="19" s="1"/>
  <c r="D160" i="19"/>
  <c r="C160" i="19"/>
  <c r="C158" i="19"/>
  <c r="G157" i="19" s="1"/>
  <c r="D164" i="19"/>
  <c r="I159" i="19" s="1"/>
  <c r="I173" i="19" s="1"/>
  <c r="C164" i="19"/>
  <c r="G159" i="19" s="1"/>
  <c r="C166" i="19"/>
  <c r="C165" i="19"/>
  <c r="D165" i="19"/>
  <c r="D166" i="19"/>
  <c r="Z187" i="21"/>
  <c r="AP187" i="21"/>
  <c r="AU187" i="21"/>
  <c r="Z31" i="21"/>
  <c r="AP31" i="21"/>
  <c r="AU31" i="21"/>
  <c r="Z179" i="21"/>
  <c r="AP179" i="21"/>
  <c r="AU179" i="21"/>
  <c r="Z158" i="21"/>
  <c r="AU158" i="21"/>
  <c r="Z133" i="21"/>
  <c r="AP133" i="21"/>
  <c r="AU133" i="21"/>
  <c r="AT216" i="21"/>
  <c r="T5" i="21" s="1"/>
  <c r="AL216" i="21"/>
  <c r="Z22" i="21"/>
  <c r="AP22" i="21"/>
  <c r="AU22" i="21"/>
  <c r="Z71" i="21"/>
  <c r="AP71" i="21"/>
  <c r="AU71" i="21"/>
  <c r="Z52" i="21"/>
  <c r="AP52" i="21"/>
  <c r="AU52" i="21"/>
  <c r="AM216" i="21"/>
  <c r="AE57" i="21"/>
  <c r="V57" i="21" s="1"/>
  <c r="AE54" i="21"/>
  <c r="V54" i="21" s="1"/>
  <c r="AE27" i="21"/>
  <c r="V27" i="21" s="1"/>
  <c r="AE116" i="21"/>
  <c r="V116" i="21" s="1"/>
  <c r="AE68" i="21"/>
  <c r="V68" i="21" s="1"/>
  <c r="AE60" i="21"/>
  <c r="V60" i="21" s="1"/>
  <c r="AE14" i="21"/>
  <c r="V14" i="21" s="1"/>
  <c r="AE107" i="21"/>
  <c r="V107" i="21" s="1"/>
  <c r="AE19" i="21"/>
  <c r="V19" i="21" s="1"/>
  <c r="AE102" i="21"/>
  <c r="V102" i="21" s="1"/>
  <c r="AE164" i="21"/>
  <c r="V164" i="21" s="1"/>
  <c r="AE11" i="21"/>
  <c r="V11" i="21" s="1"/>
  <c r="AE98" i="21"/>
  <c r="V98" i="21" s="1"/>
  <c r="AE93" i="21"/>
  <c r="V93" i="21" s="1"/>
  <c r="AE123" i="21"/>
  <c r="V123" i="21" s="1"/>
  <c r="AE142" i="21"/>
  <c r="V142" i="21" s="1"/>
  <c r="AE186" i="21"/>
  <c r="V186" i="21" s="1"/>
  <c r="AE171" i="21"/>
  <c r="V171" i="21" s="1"/>
  <c r="AE72" i="21"/>
  <c r="V72" i="21" s="1"/>
  <c r="AE87" i="21"/>
  <c r="V87" i="21" s="1"/>
  <c r="AE135" i="21"/>
  <c r="V135" i="21" s="1"/>
  <c r="AE144" i="21"/>
  <c r="V144" i="21" s="1"/>
  <c r="AE214" i="21"/>
  <c r="V214" i="21" s="1"/>
  <c r="AE32" i="21"/>
  <c r="V32" i="21" s="1"/>
  <c r="AE23" i="21"/>
  <c r="V23" i="21" s="1"/>
  <c r="AE106" i="21"/>
  <c r="V106" i="21" s="1"/>
  <c r="AE101" i="21"/>
  <c r="V101" i="21" s="1"/>
  <c r="AE212" i="21"/>
  <c r="V212" i="21" s="1"/>
  <c r="AE122" i="21"/>
  <c r="V122" i="21" s="1"/>
  <c r="AE90" i="21"/>
  <c r="V90" i="21" s="1"/>
  <c r="AE139" i="21"/>
  <c r="V139" i="21" s="1"/>
  <c r="AE195" i="21"/>
  <c r="V195" i="21" s="1"/>
  <c r="AE207" i="21"/>
  <c r="V207" i="21" s="1"/>
  <c r="AE141" i="21"/>
  <c r="V141" i="21" s="1"/>
  <c r="AE65" i="21"/>
  <c r="V65" i="21" s="1"/>
  <c r="AE79" i="21"/>
  <c r="V79" i="21" s="1"/>
  <c r="AE18" i="21"/>
  <c r="V18" i="21" s="1"/>
  <c r="AE159" i="21"/>
  <c r="V159" i="21" s="1"/>
  <c r="AE38" i="21"/>
  <c r="V38" i="21" s="1"/>
  <c r="AE36" i="21"/>
  <c r="V36" i="21" s="1"/>
  <c r="AE66" i="21"/>
  <c r="V66" i="21" s="1"/>
  <c r="AE178" i="21"/>
  <c r="V178" i="21" s="1"/>
  <c r="AE73" i="21"/>
  <c r="V73" i="21" s="1"/>
  <c r="AE89" i="21"/>
  <c r="V89" i="21" s="1"/>
  <c r="AE128" i="21"/>
  <c r="V128" i="21" s="1"/>
  <c r="AE50" i="21"/>
  <c r="V50" i="21" s="1"/>
  <c r="AE103" i="21"/>
  <c r="V103" i="21" s="1"/>
  <c r="AE44" i="21"/>
  <c r="V44" i="21" s="1"/>
  <c r="AE125" i="21"/>
  <c r="V125" i="21" s="1"/>
  <c r="AE206" i="21"/>
  <c r="V206" i="21" s="1"/>
  <c r="AE85" i="21"/>
  <c r="V85" i="21" s="1"/>
  <c r="AE64" i="21"/>
  <c r="V64" i="21" s="1"/>
  <c r="AE16" i="21"/>
  <c r="V16" i="21" s="1"/>
  <c r="AE58" i="21"/>
  <c r="V58" i="21" s="1"/>
  <c r="AE13" i="21"/>
  <c r="V13" i="21" s="1"/>
  <c r="AE29" i="21"/>
  <c r="V29" i="21" s="1"/>
  <c r="AE108" i="21"/>
  <c r="V108" i="21" s="1"/>
  <c r="AE41" i="21"/>
  <c r="V41" i="21" s="1"/>
  <c r="AE80" i="21"/>
  <c r="V80" i="21" s="1"/>
  <c r="AE69" i="21"/>
  <c r="V69" i="21" s="1"/>
  <c r="AE104" i="21"/>
  <c r="V104" i="21" s="1"/>
  <c r="AE99" i="21"/>
  <c r="V99" i="21" s="1"/>
  <c r="AE12" i="21"/>
  <c r="V12" i="21" s="1"/>
  <c r="AE92" i="21"/>
  <c r="V92" i="21" s="1"/>
  <c r="AE24" i="21"/>
  <c r="V24" i="21" s="1"/>
  <c r="AE161" i="21"/>
  <c r="V161" i="21" s="1"/>
  <c r="AE182" i="21"/>
  <c r="V182" i="21" s="1"/>
  <c r="AE121" i="21"/>
  <c r="V121" i="21" s="1"/>
  <c r="AE204" i="21"/>
  <c r="V204" i="21" s="1"/>
  <c r="AE156" i="21"/>
  <c r="V156" i="21" s="1"/>
  <c r="AE160" i="21"/>
  <c r="V160" i="21" s="1"/>
  <c r="AE146" i="21"/>
  <c r="V146" i="21" s="1"/>
  <c r="AE137" i="21"/>
  <c r="V137" i="21" s="1"/>
  <c r="AE210" i="21"/>
  <c r="V210" i="21" s="1"/>
  <c r="AE91" i="21"/>
  <c r="V91" i="21" s="1"/>
  <c r="AE185" i="21"/>
  <c r="V185" i="21" s="1"/>
  <c r="AE21" i="21"/>
  <c r="V21" i="21" s="1"/>
  <c r="AE127" i="21"/>
  <c r="V127" i="21" s="1"/>
  <c r="AE100" i="21"/>
  <c r="V100" i="21" s="1"/>
  <c r="AE126" i="21"/>
  <c r="V126" i="21" s="1"/>
  <c r="AE194" i="21"/>
  <c r="V194" i="21" s="1"/>
  <c r="AE84" i="21"/>
  <c r="V84" i="21" s="1"/>
  <c r="AE62" i="21"/>
  <c r="V62" i="21" s="1"/>
  <c r="AE49" i="21"/>
  <c r="V49" i="21" s="1"/>
  <c r="AE113" i="21"/>
  <c r="V113" i="21" s="1"/>
  <c r="AE95" i="21"/>
  <c r="V95" i="21" s="1"/>
  <c r="AE47" i="21"/>
  <c r="V47" i="21" s="1"/>
  <c r="AE61" i="21"/>
  <c r="V61" i="21" s="1"/>
  <c r="AE42" i="21"/>
  <c r="V42" i="21" s="1"/>
  <c r="AE96" i="21"/>
  <c r="V96" i="21" s="1"/>
  <c r="AE46" i="21"/>
  <c r="V46" i="21" s="1"/>
  <c r="AE39" i="21"/>
  <c r="V39" i="21" s="1"/>
  <c r="AE70" i="21"/>
  <c r="V70" i="21" s="1"/>
  <c r="AE45" i="21"/>
  <c r="V45" i="21" s="1"/>
  <c r="AE77" i="21"/>
  <c r="V77" i="21" s="1"/>
  <c r="AE56" i="21"/>
  <c r="V56" i="21" s="1"/>
  <c r="AE211" i="21"/>
  <c r="V211" i="21" s="1"/>
  <c r="AE208" i="21"/>
  <c r="V208" i="21" s="1"/>
  <c r="AE119" i="21"/>
  <c r="V119" i="21" s="1"/>
  <c r="AE166" i="21"/>
  <c r="V166" i="21" s="1"/>
  <c r="AE177" i="21"/>
  <c r="V177" i="21" s="1"/>
  <c r="AE184" i="21"/>
  <c r="V184" i="21" s="1"/>
  <c r="AE129" i="21"/>
  <c r="V129" i="21" s="1"/>
  <c r="AE118" i="21"/>
  <c r="V118" i="21" s="1"/>
  <c r="AE174" i="21"/>
  <c r="V174" i="21" s="1"/>
  <c r="AE172" i="21"/>
  <c r="V172" i="21" s="1"/>
  <c r="AE193" i="21"/>
  <c r="V193" i="21" s="1"/>
  <c r="AE34" i="21"/>
  <c r="V34" i="21" s="1"/>
  <c r="AE53" i="21"/>
  <c r="V53" i="21" s="1"/>
  <c r="AE83" i="21"/>
  <c r="V83" i="21" s="1"/>
  <c r="AE132" i="21"/>
  <c r="V132" i="21" s="1"/>
  <c r="AE200" i="21"/>
  <c r="V200" i="21" s="1"/>
  <c r="AE114" i="21"/>
  <c r="V114" i="21" s="1"/>
  <c r="AE163" i="21"/>
  <c r="V163" i="21" s="1"/>
  <c r="AE196" i="21"/>
  <c r="V196" i="21" s="1"/>
  <c r="AE199" i="21"/>
  <c r="V199" i="21" s="1"/>
  <c r="AE124" i="21"/>
  <c r="V124" i="21" s="1"/>
  <c r="AE110" i="21"/>
  <c r="V110" i="21" s="1"/>
  <c r="AE51" i="21"/>
  <c r="V51" i="21" s="1"/>
  <c r="AE48" i="21"/>
  <c r="V48" i="21" s="1"/>
  <c r="AE88" i="21"/>
  <c r="V88" i="21" s="1"/>
  <c r="AE43" i="21"/>
  <c r="V43" i="21" s="1"/>
  <c r="AE59" i="21"/>
  <c r="V59" i="21" s="1"/>
  <c r="AE40" i="21"/>
  <c r="V40" i="21" s="1"/>
  <c r="AE74" i="21"/>
  <c r="V74" i="21" s="1"/>
  <c r="AE94" i="21"/>
  <c r="V94" i="21" s="1"/>
  <c r="AE111" i="21"/>
  <c r="V111" i="21" s="1"/>
  <c r="AE55" i="21"/>
  <c r="V55" i="21" s="1"/>
  <c r="AE26" i="21"/>
  <c r="V26" i="21" s="1"/>
  <c r="AE75" i="21"/>
  <c r="V75" i="21" s="1"/>
  <c r="AE25" i="21"/>
  <c r="V25" i="21" s="1"/>
  <c r="AE105" i="21"/>
  <c r="V105" i="21" s="1"/>
  <c r="AE203" i="21"/>
  <c r="V203" i="21" s="1"/>
  <c r="AE150" i="21"/>
  <c r="V150" i="21" s="1"/>
  <c r="AE162" i="21"/>
  <c r="V162" i="21" s="1"/>
  <c r="AE151" i="21"/>
  <c r="V151" i="21" s="1"/>
  <c r="AE189" i="21"/>
  <c r="V189" i="21" s="1"/>
  <c r="AE131" i="21"/>
  <c r="V131" i="21" s="1"/>
  <c r="AE192" i="21"/>
  <c r="V192" i="21" s="1"/>
  <c r="AE181" i="21"/>
  <c r="V181" i="21" s="1"/>
  <c r="AE209" i="21"/>
  <c r="V209" i="21" s="1"/>
  <c r="AE202" i="21"/>
  <c r="V202" i="21" s="1"/>
  <c r="AE165" i="21"/>
  <c r="V165" i="21" s="1"/>
  <c r="AE183" i="21"/>
  <c r="V183" i="21" s="1"/>
  <c r="AE112" i="21"/>
  <c r="V112" i="21" s="1"/>
  <c r="AE205" i="21"/>
  <c r="V205" i="21" s="1"/>
  <c r="AE115" i="21"/>
  <c r="V115" i="21" s="1"/>
  <c r="AE81" i="21"/>
  <c r="V81" i="21" s="1"/>
  <c r="AE28" i="21"/>
  <c r="V28" i="21" s="1"/>
  <c r="AE109" i="21"/>
  <c r="V109" i="21" s="1"/>
  <c r="AE175" i="21"/>
  <c r="V175" i="21" s="1"/>
  <c r="AE154" i="21"/>
  <c r="V154" i="21" s="1"/>
  <c r="AE76" i="21"/>
  <c r="V76" i="21" s="1"/>
  <c r="AE190" i="21"/>
  <c r="V190" i="21" s="1"/>
  <c r="AE17" i="21"/>
  <c r="V17" i="21" s="1"/>
  <c r="AE20" i="21"/>
  <c r="V20" i="21" s="1"/>
  <c r="AE15" i="21"/>
  <c r="V15" i="21" s="1"/>
  <c r="AE197" i="21"/>
  <c r="V197" i="21" s="1"/>
  <c r="AE33" i="21"/>
  <c r="V33" i="21" s="1"/>
  <c r="AE130" i="21"/>
  <c r="V130" i="21" s="1"/>
  <c r="AE180" i="21"/>
  <c r="V180" i="21" s="1"/>
  <c r="AE148" i="21"/>
  <c r="V148" i="21" s="1"/>
  <c r="AE173" i="21"/>
  <c r="V173" i="21" s="1"/>
  <c r="AE63" i="21"/>
  <c r="V63" i="21" s="1"/>
  <c r="AE155" i="21"/>
  <c r="V155" i="21" s="1"/>
  <c r="AE176" i="21"/>
  <c r="V176" i="21" s="1"/>
  <c r="AE153" i="21"/>
  <c r="V153" i="21" s="1"/>
  <c r="AE188" i="21"/>
  <c r="V188" i="21" s="1"/>
  <c r="AE134" i="21"/>
  <c r="V134" i="21" s="1"/>
  <c r="AE147" i="21"/>
  <c r="V147" i="21" s="1"/>
  <c r="AE191" i="21"/>
  <c r="V191" i="21" s="1"/>
  <c r="AE157" i="21"/>
  <c r="V157" i="21" s="1"/>
  <c r="AE37" i="21"/>
  <c r="V37" i="21" s="1"/>
  <c r="AE143" i="21"/>
  <c r="V143" i="21" s="1"/>
  <c r="AE215" i="21"/>
  <c r="V215" i="21" s="1"/>
  <c r="AE30" i="21"/>
  <c r="V30" i="21" s="1"/>
  <c r="AE168" i="21"/>
  <c r="V168" i="21" s="1"/>
  <c r="AE140" i="21"/>
  <c r="V140" i="21" s="1"/>
  <c r="AE120" i="21"/>
  <c r="V120" i="21" s="1"/>
  <c r="AE213" i="21"/>
  <c r="V213" i="21" s="1"/>
  <c r="AE117" i="21"/>
  <c r="V117" i="21" s="1"/>
  <c r="AE198" i="21"/>
  <c r="V198" i="21" s="1"/>
  <c r="AE67" i="21"/>
  <c r="V67" i="21" s="1"/>
  <c r="AE152" i="21"/>
  <c r="V152" i="21" s="1"/>
  <c r="AE149" i="21"/>
  <c r="V149" i="21" s="1"/>
  <c r="AE169" i="21"/>
  <c r="V169" i="21" s="1"/>
  <c r="AE145" i="21"/>
  <c r="V145" i="21" s="1"/>
  <c r="AE167" i="21"/>
  <c r="V167" i="21" s="1"/>
  <c r="AE138" i="21"/>
  <c r="V138" i="21" s="1"/>
  <c r="AE201" i="21"/>
  <c r="V201" i="21" s="1"/>
  <c r="I158" i="19"/>
  <c r="I172" i="19" s="1"/>
  <c r="I156" i="19"/>
  <c r="G156" i="19"/>
  <c r="H156" i="19" s="1"/>
  <c r="I167" i="19"/>
  <c r="G166" i="19"/>
  <c r="P7" i="16"/>
  <c r="S7" i="16" s="1"/>
  <c r="T7" i="16" s="1"/>
  <c r="P11" i="16"/>
  <c r="S11" i="16" s="1"/>
  <c r="H3" i="16"/>
  <c r="P14" i="16"/>
  <c r="S14" i="16" s="1"/>
  <c r="P10" i="16"/>
  <c r="S10" i="16" s="1"/>
  <c r="P13" i="16"/>
  <c r="S13" i="16" s="1"/>
  <c r="P9" i="16"/>
  <c r="S9" i="16" s="1"/>
  <c r="P12" i="16"/>
  <c r="S12" i="16" s="1"/>
  <c r="O8" i="16"/>
  <c r="R8" i="16" s="1"/>
  <c r="Q8" i="16" s="1"/>
  <c r="U8" i="16" s="1"/>
  <c r="P8" i="16"/>
  <c r="S8" i="16" s="1"/>
  <c r="Q11" i="16"/>
  <c r="U11" i="16" s="1"/>
  <c r="Q7" i="16"/>
  <c r="Q14" i="16"/>
  <c r="U14" i="16" s="1"/>
  <c r="Q10" i="16"/>
  <c r="U10" i="16" s="1"/>
  <c r="Q13" i="16"/>
  <c r="U13" i="16" s="1"/>
  <c r="Q9" i="16"/>
  <c r="U9" i="16" s="1"/>
  <c r="Q12" i="16"/>
  <c r="U12" i="16" s="1"/>
  <c r="M203" i="16"/>
  <c r="N203" i="16" s="1"/>
  <c r="M202" i="16"/>
  <c r="N202" i="16" s="1"/>
  <c r="M201" i="16"/>
  <c r="N201" i="16" s="1"/>
  <c r="M200" i="16"/>
  <c r="N200" i="16" s="1"/>
  <c r="M199" i="16"/>
  <c r="N199" i="16" s="1"/>
  <c r="M198" i="16"/>
  <c r="N198" i="16" s="1"/>
  <c r="M197" i="16"/>
  <c r="N197" i="16" s="1"/>
  <c r="M196" i="16"/>
  <c r="N196" i="16" s="1"/>
  <c r="M195" i="16"/>
  <c r="N195" i="16" s="1"/>
  <c r="M194" i="16"/>
  <c r="N194" i="16" s="1"/>
  <c r="M193" i="16"/>
  <c r="N193" i="16" s="1"/>
  <c r="M192" i="16"/>
  <c r="N192" i="16" s="1"/>
  <c r="M191" i="16"/>
  <c r="N191" i="16" s="1"/>
  <c r="M190" i="16"/>
  <c r="N190" i="16" s="1"/>
  <c r="M189" i="16"/>
  <c r="N189" i="16" s="1"/>
  <c r="M188" i="16"/>
  <c r="N188" i="16" s="1"/>
  <c r="M187" i="16"/>
  <c r="N187" i="16" s="1"/>
  <c r="M186" i="16"/>
  <c r="N186" i="16" s="1"/>
  <c r="M185" i="16"/>
  <c r="N185" i="16" s="1"/>
  <c r="M184" i="16"/>
  <c r="N184" i="16" s="1"/>
  <c r="M183" i="16"/>
  <c r="N183" i="16" s="1"/>
  <c r="M182" i="16"/>
  <c r="N182" i="16" s="1"/>
  <c r="M181" i="16"/>
  <c r="N181" i="16" s="1"/>
  <c r="M180" i="16"/>
  <c r="N180" i="16" s="1"/>
  <c r="M179" i="16"/>
  <c r="N179" i="16" s="1"/>
  <c r="M178" i="16"/>
  <c r="N178" i="16" s="1"/>
  <c r="M177" i="16"/>
  <c r="N177" i="16" s="1"/>
  <c r="M176" i="16"/>
  <c r="N176" i="16" s="1"/>
  <c r="M175" i="16"/>
  <c r="N175" i="16" s="1"/>
  <c r="M174" i="16"/>
  <c r="N174" i="16" s="1"/>
  <c r="M173" i="16"/>
  <c r="N173" i="16" s="1"/>
  <c r="M172" i="16"/>
  <c r="N172" i="16" s="1"/>
  <c r="M171" i="16"/>
  <c r="N171" i="16" s="1"/>
  <c r="M170" i="16"/>
  <c r="N170" i="16" s="1"/>
  <c r="M169" i="16"/>
  <c r="N169" i="16" s="1"/>
  <c r="M168" i="16"/>
  <c r="N168" i="16" s="1"/>
  <c r="M167" i="16"/>
  <c r="N167" i="16" s="1"/>
  <c r="M166" i="16"/>
  <c r="N166" i="16" s="1"/>
  <c r="M165" i="16"/>
  <c r="N165" i="16" s="1"/>
  <c r="M164" i="16"/>
  <c r="N164" i="16" s="1"/>
  <c r="M163" i="16"/>
  <c r="N163" i="16" s="1"/>
  <c r="M162" i="16"/>
  <c r="N162" i="16" s="1"/>
  <c r="M161" i="16"/>
  <c r="N161" i="16" s="1"/>
  <c r="M160" i="16"/>
  <c r="N160" i="16" s="1"/>
  <c r="M159" i="16"/>
  <c r="N159" i="16" s="1"/>
  <c r="M158" i="16"/>
  <c r="N158" i="16" s="1"/>
  <c r="M157" i="16"/>
  <c r="N157" i="16" s="1"/>
  <c r="M156" i="16"/>
  <c r="N156" i="16" s="1"/>
  <c r="M155" i="16"/>
  <c r="N155" i="16" s="1"/>
  <c r="M154" i="16"/>
  <c r="N154" i="16" s="1"/>
  <c r="M153" i="16"/>
  <c r="N153" i="16" s="1"/>
  <c r="M152" i="16"/>
  <c r="N152" i="16" s="1"/>
  <c r="M151" i="16"/>
  <c r="N151" i="16" s="1"/>
  <c r="M150" i="16"/>
  <c r="N150" i="16" s="1"/>
  <c r="M149" i="16"/>
  <c r="N149" i="16" s="1"/>
  <c r="M148" i="16"/>
  <c r="N148" i="16" s="1"/>
  <c r="M147" i="16"/>
  <c r="N147" i="16" s="1"/>
  <c r="M146" i="16"/>
  <c r="N146" i="16" s="1"/>
  <c r="M145" i="16"/>
  <c r="N145" i="16" s="1"/>
  <c r="M144" i="16"/>
  <c r="N144" i="16" s="1"/>
  <c r="M143" i="16"/>
  <c r="N143" i="16" s="1"/>
  <c r="M142" i="16"/>
  <c r="N142" i="16" s="1"/>
  <c r="M141" i="16"/>
  <c r="N141" i="16" s="1"/>
  <c r="M140" i="16"/>
  <c r="N140" i="16" s="1"/>
  <c r="M139" i="16"/>
  <c r="N139" i="16" s="1"/>
  <c r="M138" i="16"/>
  <c r="N138" i="16" s="1"/>
  <c r="M137" i="16"/>
  <c r="N137" i="16" s="1"/>
  <c r="M136" i="16"/>
  <c r="N136" i="16" s="1"/>
  <c r="M135" i="16"/>
  <c r="N135" i="16" s="1"/>
  <c r="M134" i="16"/>
  <c r="N134" i="16" s="1"/>
  <c r="M133" i="16"/>
  <c r="N133" i="16" s="1"/>
  <c r="M132" i="16"/>
  <c r="N132" i="16" s="1"/>
  <c r="M131" i="16"/>
  <c r="N131" i="16" s="1"/>
  <c r="M130" i="16"/>
  <c r="N130" i="16" s="1"/>
  <c r="M129" i="16"/>
  <c r="N129" i="16" s="1"/>
  <c r="M128" i="16"/>
  <c r="N128" i="16" s="1"/>
  <c r="M127" i="16"/>
  <c r="N127" i="16" s="1"/>
  <c r="M126" i="16"/>
  <c r="N126" i="16" s="1"/>
  <c r="M125" i="16"/>
  <c r="N125" i="16" s="1"/>
  <c r="M124" i="16"/>
  <c r="N124" i="16" s="1"/>
  <c r="M123" i="16"/>
  <c r="N123" i="16" s="1"/>
  <c r="M122" i="16"/>
  <c r="N122" i="16" s="1"/>
  <c r="M121" i="16"/>
  <c r="N121" i="16" s="1"/>
  <c r="M120" i="16"/>
  <c r="N120" i="16" s="1"/>
  <c r="M119" i="16"/>
  <c r="N119" i="16" s="1"/>
  <c r="M118" i="16"/>
  <c r="N118" i="16" s="1"/>
  <c r="M117" i="16"/>
  <c r="N117" i="16" s="1"/>
  <c r="M116" i="16"/>
  <c r="N116" i="16" s="1"/>
  <c r="M115" i="16"/>
  <c r="N115" i="16" s="1"/>
  <c r="M114" i="16"/>
  <c r="N114" i="16" s="1"/>
  <c r="M113" i="16"/>
  <c r="N113" i="16" s="1"/>
  <c r="M112" i="16"/>
  <c r="N112" i="16" s="1"/>
  <c r="M111" i="16"/>
  <c r="N111" i="16" s="1"/>
  <c r="M110" i="16"/>
  <c r="N110" i="16" s="1"/>
  <c r="M109" i="16"/>
  <c r="N109" i="16" s="1"/>
  <c r="M108" i="16"/>
  <c r="N108" i="16" s="1"/>
  <c r="M107" i="16"/>
  <c r="N107" i="16" s="1"/>
  <c r="M106" i="16"/>
  <c r="N106" i="16" s="1"/>
  <c r="M105" i="16"/>
  <c r="N105" i="16" s="1"/>
  <c r="M104" i="16"/>
  <c r="N104" i="16" s="1"/>
  <c r="M103" i="16"/>
  <c r="N103" i="16" s="1"/>
  <c r="M102" i="16"/>
  <c r="N102" i="16" s="1"/>
  <c r="M101" i="16"/>
  <c r="N101" i="16" s="1"/>
  <c r="M100" i="16"/>
  <c r="N100" i="16" s="1"/>
  <c r="M99" i="16"/>
  <c r="N99" i="16" s="1"/>
  <c r="M98" i="16"/>
  <c r="N98" i="16" s="1"/>
  <c r="M97" i="16"/>
  <c r="N97" i="16" s="1"/>
  <c r="M96" i="16"/>
  <c r="N96" i="16" s="1"/>
  <c r="M95" i="16"/>
  <c r="N95" i="16" s="1"/>
  <c r="M94" i="16"/>
  <c r="N94" i="16" s="1"/>
  <c r="M93" i="16"/>
  <c r="N93" i="16" s="1"/>
  <c r="M92" i="16"/>
  <c r="N92" i="16" s="1"/>
  <c r="M91" i="16"/>
  <c r="N91" i="16" s="1"/>
  <c r="M90" i="16"/>
  <c r="N90" i="16" s="1"/>
  <c r="M89" i="16"/>
  <c r="N89" i="16" s="1"/>
  <c r="M88" i="16"/>
  <c r="N88" i="16" s="1"/>
  <c r="M87" i="16"/>
  <c r="N87" i="16" s="1"/>
  <c r="M86" i="16"/>
  <c r="N86" i="16" s="1"/>
  <c r="M85" i="16"/>
  <c r="N85" i="16" s="1"/>
  <c r="M84" i="16"/>
  <c r="N84" i="16" s="1"/>
  <c r="M83" i="16"/>
  <c r="N83" i="16" s="1"/>
  <c r="M82" i="16"/>
  <c r="N82" i="16" s="1"/>
  <c r="M81" i="16"/>
  <c r="N81" i="16" s="1"/>
  <c r="M80" i="16"/>
  <c r="N80" i="16" s="1"/>
  <c r="M79" i="16"/>
  <c r="N79" i="16" s="1"/>
  <c r="M78" i="16"/>
  <c r="N78" i="16" s="1"/>
  <c r="M77" i="16"/>
  <c r="N77" i="16" s="1"/>
  <c r="M76" i="16"/>
  <c r="N76" i="16" s="1"/>
  <c r="M75" i="16"/>
  <c r="N75" i="16" s="1"/>
  <c r="M74" i="16"/>
  <c r="N74" i="16" s="1"/>
  <c r="M73" i="16"/>
  <c r="N73" i="16" s="1"/>
  <c r="M72" i="16"/>
  <c r="N72" i="16" s="1"/>
  <c r="M71" i="16"/>
  <c r="N71" i="16" s="1"/>
  <c r="M70" i="16"/>
  <c r="N70" i="16" s="1"/>
  <c r="M69" i="16"/>
  <c r="N69" i="16" s="1"/>
  <c r="M68" i="16"/>
  <c r="N68" i="16" s="1"/>
  <c r="M67" i="16"/>
  <c r="N67" i="16" s="1"/>
  <c r="M66" i="16"/>
  <c r="N66" i="16" s="1"/>
  <c r="M65" i="16"/>
  <c r="N65" i="16" s="1"/>
  <c r="M64" i="16"/>
  <c r="N64" i="16" s="1"/>
  <c r="M63" i="16"/>
  <c r="N63" i="16" s="1"/>
  <c r="M62" i="16"/>
  <c r="N62" i="16" s="1"/>
  <c r="M61" i="16"/>
  <c r="N61" i="16" s="1"/>
  <c r="M60" i="16"/>
  <c r="N60" i="16" s="1"/>
  <c r="M59" i="16"/>
  <c r="N59" i="16" s="1"/>
  <c r="M58" i="16"/>
  <c r="N58" i="16" s="1"/>
  <c r="M57" i="16"/>
  <c r="N57" i="16" s="1"/>
  <c r="M56" i="16"/>
  <c r="N56" i="16" s="1"/>
  <c r="M55" i="16"/>
  <c r="N55" i="16" s="1"/>
  <c r="M54" i="16"/>
  <c r="N54" i="16" s="1"/>
  <c r="M53" i="16"/>
  <c r="N53" i="16" s="1"/>
  <c r="M52" i="16"/>
  <c r="N52" i="16" s="1"/>
  <c r="M51" i="16"/>
  <c r="N51" i="16" s="1"/>
  <c r="M50" i="16"/>
  <c r="N50" i="16" s="1"/>
  <c r="M49" i="16"/>
  <c r="N49" i="16" s="1"/>
  <c r="M48" i="16"/>
  <c r="N48" i="16" s="1"/>
  <c r="M47" i="16"/>
  <c r="N47" i="16" s="1"/>
  <c r="M46" i="16"/>
  <c r="N46" i="16" s="1"/>
  <c r="M45" i="16"/>
  <c r="N45" i="16" s="1"/>
  <c r="M44" i="16"/>
  <c r="N44" i="16" s="1"/>
  <c r="M43" i="16"/>
  <c r="N43" i="16" s="1"/>
  <c r="M42" i="16"/>
  <c r="N42" i="16" s="1"/>
  <c r="M41" i="16"/>
  <c r="N41" i="16" s="1"/>
  <c r="M40" i="16"/>
  <c r="N40" i="16" s="1"/>
  <c r="M39" i="16"/>
  <c r="N39" i="16" s="1"/>
  <c r="M38" i="16"/>
  <c r="N38" i="16" s="1"/>
  <c r="M37" i="16"/>
  <c r="N37" i="16" s="1"/>
  <c r="M36" i="16"/>
  <c r="N36" i="16" s="1"/>
  <c r="M35" i="16"/>
  <c r="N35" i="16" s="1"/>
  <c r="M34" i="16"/>
  <c r="N34" i="16" s="1"/>
  <c r="M33" i="16"/>
  <c r="N33" i="16" s="1"/>
  <c r="M32" i="16"/>
  <c r="N32" i="16" s="1"/>
  <c r="M31" i="16"/>
  <c r="N31" i="16" s="1"/>
  <c r="M30" i="16"/>
  <c r="N30" i="16" s="1"/>
  <c r="M29" i="16"/>
  <c r="N29" i="16" s="1"/>
  <c r="M28" i="16"/>
  <c r="N28" i="16" s="1"/>
  <c r="M27" i="16"/>
  <c r="N27" i="16" s="1"/>
  <c r="M26" i="16"/>
  <c r="N26" i="16" s="1"/>
  <c r="M25" i="16"/>
  <c r="N25" i="16" s="1"/>
  <c r="M24" i="16"/>
  <c r="N24" i="16" s="1"/>
  <c r="M23" i="16"/>
  <c r="N23" i="16" s="1"/>
  <c r="M22" i="16"/>
  <c r="N22" i="16" s="1"/>
  <c r="M21" i="16"/>
  <c r="N21" i="16" s="1"/>
  <c r="M20" i="16"/>
  <c r="N20" i="16" s="1"/>
  <c r="M19" i="16"/>
  <c r="N19" i="16" s="1"/>
  <c r="M18" i="16"/>
  <c r="N18" i="16" s="1"/>
  <c r="M17" i="16"/>
  <c r="N17" i="16" s="1"/>
  <c r="M16" i="16"/>
  <c r="N16" i="16" s="1"/>
  <c r="M15" i="16"/>
  <c r="N15" i="16" s="1"/>
  <c r="AG9" i="16"/>
  <c r="AH13" i="16" s="1"/>
  <c r="AF7" i="16" s="1"/>
  <c r="J6" i="16"/>
  <c r="J5" i="16"/>
  <c r="AP158" i="21" l="1"/>
  <c r="Y86" i="21"/>
  <c r="Z97" i="21"/>
  <c r="W158" i="21"/>
  <c r="Z86" i="21"/>
  <c r="AU78" i="21"/>
  <c r="AV78" i="21" s="1"/>
  <c r="Z78" i="21"/>
  <c r="W78" i="21"/>
  <c r="AP86" i="21"/>
  <c r="AR86" i="21" s="1"/>
  <c r="AP78" i="21"/>
  <c r="AR78" i="21" s="1"/>
  <c r="AU97" i="21"/>
  <c r="AV97" i="21" s="1"/>
  <c r="AU86" i="21"/>
  <c r="AV86" i="21" s="1"/>
  <c r="AP97" i="21"/>
  <c r="AQ97" i="21" s="1"/>
  <c r="Y97" i="21"/>
  <c r="AP35" i="21"/>
  <c r="AQ35" i="21" s="1"/>
  <c r="Z170" i="21"/>
  <c r="Z35" i="21"/>
  <c r="AU170" i="21"/>
  <c r="AY170" i="21" s="1"/>
  <c r="Z82" i="21"/>
  <c r="AU82" i="21"/>
  <c r="AV82" i="21" s="1"/>
  <c r="W82" i="21"/>
  <c r="Z136" i="21"/>
  <c r="W35" i="21"/>
  <c r="AU35" i="21"/>
  <c r="AV35" i="21" s="1"/>
  <c r="AU136" i="21"/>
  <c r="BB136" i="21" s="1"/>
  <c r="W136" i="21"/>
  <c r="AP136" i="21"/>
  <c r="AQ136" i="21" s="1"/>
  <c r="AP82" i="21"/>
  <c r="AQ82" i="21" s="1"/>
  <c r="T7" i="21"/>
  <c r="T6" i="21" s="1"/>
  <c r="Y152" i="21"/>
  <c r="W152" i="21"/>
  <c r="Y157" i="21"/>
  <c r="W157" i="21"/>
  <c r="Y20" i="21"/>
  <c r="W20" i="21"/>
  <c r="Y181" i="21"/>
  <c r="W181" i="21"/>
  <c r="Y55" i="21"/>
  <c r="W55" i="21"/>
  <c r="Y199" i="21"/>
  <c r="W199" i="21"/>
  <c r="Y118" i="21"/>
  <c r="W118" i="21"/>
  <c r="Y39" i="21"/>
  <c r="W39" i="21"/>
  <c r="Y61" i="21"/>
  <c r="W61" i="21"/>
  <c r="Y49" i="21"/>
  <c r="W49" i="21"/>
  <c r="Y126" i="21"/>
  <c r="W126" i="21"/>
  <c r="Y146" i="21"/>
  <c r="W146" i="21"/>
  <c r="Y121" i="21"/>
  <c r="W121" i="21"/>
  <c r="Y69" i="21"/>
  <c r="W69" i="21"/>
  <c r="Y29" i="21"/>
  <c r="W29" i="21"/>
  <c r="Y64" i="21"/>
  <c r="W64" i="21"/>
  <c r="Y44" i="21"/>
  <c r="W44" i="21"/>
  <c r="Y89" i="21"/>
  <c r="W89" i="21"/>
  <c r="Y36" i="21"/>
  <c r="W36" i="21"/>
  <c r="Y79" i="21"/>
  <c r="W79" i="21"/>
  <c r="Y195" i="21"/>
  <c r="W195" i="21"/>
  <c r="Y212" i="21"/>
  <c r="W212" i="21"/>
  <c r="Y32" i="21"/>
  <c r="W32" i="21"/>
  <c r="Y87" i="21"/>
  <c r="W87" i="21"/>
  <c r="Y142" i="21"/>
  <c r="W142" i="21"/>
  <c r="Y11" i="21"/>
  <c r="W11" i="21"/>
  <c r="Y107" i="21"/>
  <c r="W107" i="21"/>
  <c r="Y116" i="21"/>
  <c r="W116" i="21"/>
  <c r="Y145" i="21"/>
  <c r="W145" i="21"/>
  <c r="Y67" i="21"/>
  <c r="W67" i="21"/>
  <c r="Y120" i="21"/>
  <c r="W120" i="21"/>
  <c r="Y215" i="21"/>
  <c r="W215" i="21"/>
  <c r="Y191" i="21"/>
  <c r="W191" i="21"/>
  <c r="Y153" i="21"/>
  <c r="W153" i="21"/>
  <c r="Y173" i="21"/>
  <c r="W173" i="21"/>
  <c r="Y33" i="21"/>
  <c r="W33" i="21"/>
  <c r="Y17" i="21"/>
  <c r="W17" i="21"/>
  <c r="Y175" i="21"/>
  <c r="W175" i="21"/>
  <c r="Y115" i="21"/>
  <c r="W115" i="21"/>
  <c r="Y165" i="21"/>
  <c r="W165" i="21"/>
  <c r="Y192" i="21"/>
  <c r="W192" i="21"/>
  <c r="Y162" i="21"/>
  <c r="W162" i="21"/>
  <c r="Y25" i="21"/>
  <c r="W25" i="21"/>
  <c r="Y111" i="21"/>
  <c r="W111" i="21"/>
  <c r="Y59" i="21"/>
  <c r="W59" i="21"/>
  <c r="Y51" i="21"/>
  <c r="W51" i="21"/>
  <c r="Y196" i="21"/>
  <c r="W196" i="21"/>
  <c r="Y132" i="21"/>
  <c r="W132" i="21"/>
  <c r="Y193" i="21"/>
  <c r="W193" i="21"/>
  <c r="Y129" i="21"/>
  <c r="W129" i="21"/>
  <c r="Y119" i="21"/>
  <c r="W119" i="21"/>
  <c r="Y77" i="21"/>
  <c r="W77" i="21"/>
  <c r="Y46" i="21"/>
  <c r="W46" i="21"/>
  <c r="Y47" i="21"/>
  <c r="W47" i="21"/>
  <c r="Y62" i="21"/>
  <c r="W62" i="21"/>
  <c r="Y100" i="21"/>
  <c r="W100" i="21"/>
  <c r="Y91" i="21"/>
  <c r="W91" i="21"/>
  <c r="Y160" i="21"/>
  <c r="W160" i="21"/>
  <c r="Y182" i="21"/>
  <c r="W182" i="21"/>
  <c r="Y12" i="21"/>
  <c r="W12" i="21"/>
  <c r="Y80" i="21"/>
  <c r="W80" i="21"/>
  <c r="Y13" i="21"/>
  <c r="W13" i="21"/>
  <c r="Y85" i="21"/>
  <c r="W85" i="21"/>
  <c r="Y103" i="21"/>
  <c r="W103" i="21"/>
  <c r="Y73" i="21"/>
  <c r="W73" i="21"/>
  <c r="Y38" i="21"/>
  <c r="W38" i="21"/>
  <c r="Y65" i="21"/>
  <c r="W65" i="21"/>
  <c r="Y139" i="21"/>
  <c r="W139" i="21"/>
  <c r="Y101" i="21"/>
  <c r="W101" i="21"/>
  <c r="Y214" i="21"/>
  <c r="W214" i="21"/>
  <c r="Y72" i="21"/>
  <c r="W72" i="21"/>
  <c r="Y123" i="21"/>
  <c r="W123" i="21"/>
  <c r="Y164" i="21"/>
  <c r="W164" i="21"/>
  <c r="Y14" i="21"/>
  <c r="W14" i="21"/>
  <c r="Y27" i="21"/>
  <c r="W27" i="21"/>
  <c r="Y170" i="21"/>
  <c r="W170" i="21"/>
  <c r="Y167" i="21"/>
  <c r="W167" i="21"/>
  <c r="Y30" i="21"/>
  <c r="W30" i="21"/>
  <c r="Y63" i="21"/>
  <c r="W63" i="21"/>
  <c r="Y154" i="21"/>
  <c r="W154" i="21"/>
  <c r="Y183" i="21"/>
  <c r="W183" i="21"/>
  <c r="Y105" i="21"/>
  <c r="W105" i="21"/>
  <c r="Y48" i="21"/>
  <c r="W48" i="21"/>
  <c r="Y34" i="21"/>
  <c r="W34" i="21"/>
  <c r="Y166" i="21"/>
  <c r="W166" i="21"/>
  <c r="Y185" i="21"/>
  <c r="W185" i="21"/>
  <c r="Y169" i="21"/>
  <c r="W169" i="21"/>
  <c r="Y140" i="21"/>
  <c r="W140" i="21"/>
  <c r="Y143" i="21"/>
  <c r="W143" i="21"/>
  <c r="Y176" i="21"/>
  <c r="W176" i="21"/>
  <c r="Y148" i="21"/>
  <c r="W148" i="21"/>
  <c r="Y197" i="21"/>
  <c r="W197" i="21"/>
  <c r="Y190" i="21"/>
  <c r="W190" i="21"/>
  <c r="Y109" i="21"/>
  <c r="W109" i="21"/>
  <c r="Y205" i="21"/>
  <c r="W205" i="21"/>
  <c r="Y202" i="21"/>
  <c r="W202" i="21"/>
  <c r="Y131" i="21"/>
  <c r="W131" i="21"/>
  <c r="Y150" i="21"/>
  <c r="W150" i="21"/>
  <c r="Y75" i="21"/>
  <c r="W75" i="21"/>
  <c r="Y94" i="21"/>
  <c r="W94" i="21"/>
  <c r="Y43" i="21"/>
  <c r="W43" i="21"/>
  <c r="Y110" i="21"/>
  <c r="W110" i="21"/>
  <c r="Y163" i="21"/>
  <c r="W163" i="21"/>
  <c r="Y83" i="21"/>
  <c r="W83" i="21"/>
  <c r="Y172" i="21"/>
  <c r="W172" i="21"/>
  <c r="Y184" i="21"/>
  <c r="W184" i="21"/>
  <c r="Y208" i="21"/>
  <c r="W208" i="21"/>
  <c r="Y45" i="21"/>
  <c r="W45" i="21"/>
  <c r="Y96" i="21"/>
  <c r="W96" i="21"/>
  <c r="Y95" i="21"/>
  <c r="W95" i="21"/>
  <c r="Y84" i="21"/>
  <c r="W84" i="21"/>
  <c r="Y127" i="21"/>
  <c r="W127" i="21"/>
  <c r="Y210" i="21"/>
  <c r="W210" i="21"/>
  <c r="Y156" i="21"/>
  <c r="W156" i="21"/>
  <c r="Y161" i="21"/>
  <c r="W161" i="21"/>
  <c r="Y99" i="21"/>
  <c r="W99" i="21"/>
  <c r="Y41" i="21"/>
  <c r="W41" i="21"/>
  <c r="Y58" i="21"/>
  <c r="W58" i="21"/>
  <c r="Y206" i="21"/>
  <c r="W206" i="21"/>
  <c r="Y50" i="21"/>
  <c r="W50" i="21"/>
  <c r="Y178" i="21"/>
  <c r="W178" i="21"/>
  <c r="Y159" i="21"/>
  <c r="W159" i="21"/>
  <c r="Y141" i="21"/>
  <c r="W141" i="21"/>
  <c r="Y90" i="21"/>
  <c r="W90" i="21"/>
  <c r="Y106" i="21"/>
  <c r="W106" i="21"/>
  <c r="Y144" i="21"/>
  <c r="W144" i="21"/>
  <c r="Y171" i="21"/>
  <c r="W171" i="21"/>
  <c r="Y93" i="21"/>
  <c r="W93" i="21"/>
  <c r="Y102" i="21"/>
  <c r="W102" i="21"/>
  <c r="Y60" i="21"/>
  <c r="W60" i="21"/>
  <c r="Y54" i="21"/>
  <c r="W54" i="21"/>
  <c r="Y213" i="21"/>
  <c r="W213" i="21"/>
  <c r="Y188" i="21"/>
  <c r="W188" i="21"/>
  <c r="Y130" i="21"/>
  <c r="W130" i="21"/>
  <c r="Y81" i="21"/>
  <c r="W81" i="21"/>
  <c r="Y151" i="21"/>
  <c r="W151" i="21"/>
  <c r="Y40" i="21"/>
  <c r="W40" i="21"/>
  <c r="Y200" i="21"/>
  <c r="W200" i="21"/>
  <c r="Y56" i="21"/>
  <c r="W56" i="21"/>
  <c r="Y92" i="21"/>
  <c r="W92" i="21"/>
  <c r="Y201" i="21"/>
  <c r="W201" i="21"/>
  <c r="Y198" i="21"/>
  <c r="W198" i="21"/>
  <c r="Y147" i="21"/>
  <c r="W147" i="21"/>
  <c r="Y138" i="21"/>
  <c r="W138" i="21"/>
  <c r="Y149" i="21"/>
  <c r="W149" i="21"/>
  <c r="Y117" i="21"/>
  <c r="W117" i="21"/>
  <c r="Y168" i="21"/>
  <c r="W168" i="21"/>
  <c r="Y37" i="21"/>
  <c r="W37" i="21"/>
  <c r="Y134" i="21"/>
  <c r="W134" i="21"/>
  <c r="Y155" i="21"/>
  <c r="W155" i="21"/>
  <c r="Y180" i="21"/>
  <c r="W180" i="21"/>
  <c r="Y15" i="21"/>
  <c r="W15" i="21"/>
  <c r="Y76" i="21"/>
  <c r="W76" i="21"/>
  <c r="Y28" i="21"/>
  <c r="W28" i="21"/>
  <c r="Y112" i="21"/>
  <c r="W112" i="21"/>
  <c r="Y209" i="21"/>
  <c r="W209" i="21"/>
  <c r="Y189" i="21"/>
  <c r="W189" i="21"/>
  <c r="Y203" i="21"/>
  <c r="W203" i="21"/>
  <c r="Y26" i="21"/>
  <c r="W26" i="21"/>
  <c r="Y74" i="21"/>
  <c r="W74" i="21"/>
  <c r="Y88" i="21"/>
  <c r="W88" i="21"/>
  <c r="Y124" i="21"/>
  <c r="W124" i="21"/>
  <c r="Y114" i="21"/>
  <c r="W114" i="21"/>
  <c r="Y53" i="21"/>
  <c r="W53" i="21"/>
  <c r="Y174" i="21"/>
  <c r="W174" i="21"/>
  <c r="Y177" i="21"/>
  <c r="W177" i="21"/>
  <c r="Y211" i="21"/>
  <c r="W211" i="21"/>
  <c r="Y70" i="21"/>
  <c r="W70" i="21"/>
  <c r="Y42" i="21"/>
  <c r="W42" i="21"/>
  <c r="Y113" i="21"/>
  <c r="W113" i="21"/>
  <c r="Y194" i="21"/>
  <c r="W194" i="21"/>
  <c r="Y21" i="21"/>
  <c r="W21" i="21"/>
  <c r="Y137" i="21"/>
  <c r="W137" i="21"/>
  <c r="Y204" i="21"/>
  <c r="W204" i="21"/>
  <c r="Y24" i="21"/>
  <c r="W24" i="21"/>
  <c r="Y104" i="21"/>
  <c r="W104" i="21"/>
  <c r="Y108" i="21"/>
  <c r="W108" i="21"/>
  <c r="Y16" i="21"/>
  <c r="W16" i="21"/>
  <c r="Y125" i="21"/>
  <c r="W125" i="21"/>
  <c r="Y128" i="21"/>
  <c r="W128" i="21"/>
  <c r="Y66" i="21"/>
  <c r="W66" i="21"/>
  <c r="Y18" i="21"/>
  <c r="W18" i="21"/>
  <c r="Y207" i="21"/>
  <c r="W207" i="21"/>
  <c r="Y122" i="21"/>
  <c r="W122" i="21"/>
  <c r="Y23" i="21"/>
  <c r="W23" i="21"/>
  <c r="Y135" i="21"/>
  <c r="W135" i="21"/>
  <c r="Y186" i="21"/>
  <c r="W186" i="21"/>
  <c r="Y98" i="21"/>
  <c r="W98" i="21"/>
  <c r="Y19" i="21"/>
  <c r="W19" i="21"/>
  <c r="Y68" i="21"/>
  <c r="W68" i="21"/>
  <c r="Y57" i="21"/>
  <c r="W57" i="21"/>
  <c r="H161" i="19"/>
  <c r="G175" i="19"/>
  <c r="H164" i="19"/>
  <c r="G178" i="19"/>
  <c r="G173" i="19"/>
  <c r="H159" i="19"/>
  <c r="G176" i="19"/>
  <c r="H162" i="19"/>
  <c r="G180" i="19"/>
  <c r="H166" i="19"/>
  <c r="H157" i="19"/>
  <c r="G171" i="19"/>
  <c r="G177" i="19"/>
  <c r="H163" i="19"/>
  <c r="G172" i="19"/>
  <c r="H158" i="19"/>
  <c r="H160" i="19"/>
  <c r="G174" i="19"/>
  <c r="X10" i="16"/>
  <c r="X12" i="16"/>
  <c r="X14" i="16"/>
  <c r="X8" i="16"/>
  <c r="X9" i="16"/>
  <c r="X13" i="16"/>
  <c r="X11" i="16"/>
  <c r="T13" i="16"/>
  <c r="T11" i="16"/>
  <c r="T12" i="16"/>
  <c r="T10" i="16"/>
  <c r="T9" i="16"/>
  <c r="T14" i="16"/>
  <c r="Z169" i="21"/>
  <c r="AP169" i="21"/>
  <c r="AU169" i="21"/>
  <c r="Z149" i="21"/>
  <c r="AP149" i="21"/>
  <c r="AU149" i="21"/>
  <c r="Z157" i="21"/>
  <c r="AP157" i="21"/>
  <c r="AU157" i="21"/>
  <c r="Z201" i="21"/>
  <c r="AP201" i="21"/>
  <c r="AU201" i="21"/>
  <c r="Z145" i="21"/>
  <c r="AP145" i="21"/>
  <c r="AU145" i="21"/>
  <c r="Z215" i="21"/>
  <c r="AP215" i="21"/>
  <c r="AU215" i="21"/>
  <c r="Z191" i="21"/>
  <c r="AP191" i="21"/>
  <c r="AU191" i="21"/>
  <c r="Z188" i="21"/>
  <c r="AP188" i="21"/>
  <c r="AU188" i="21"/>
  <c r="Z155" i="21"/>
  <c r="AP155" i="21"/>
  <c r="AU155" i="21"/>
  <c r="Z130" i="21"/>
  <c r="AP130" i="21"/>
  <c r="AU130" i="21"/>
  <c r="Z15" i="21"/>
  <c r="AP15" i="21"/>
  <c r="AU15" i="21"/>
  <c r="Z81" i="21"/>
  <c r="AP81" i="21"/>
  <c r="AU81" i="21"/>
  <c r="Z183" i="21"/>
  <c r="AP183" i="21"/>
  <c r="AU183" i="21"/>
  <c r="Z181" i="21"/>
  <c r="AP181" i="21"/>
  <c r="AU181" i="21"/>
  <c r="Z151" i="21"/>
  <c r="AP151" i="21"/>
  <c r="AU151" i="21"/>
  <c r="Z203" i="21"/>
  <c r="AP203" i="21"/>
  <c r="AU203" i="21"/>
  <c r="Z26" i="21"/>
  <c r="AP26" i="21"/>
  <c r="AU26" i="21"/>
  <c r="Z74" i="21"/>
  <c r="AP74" i="21"/>
  <c r="AU74" i="21"/>
  <c r="Z88" i="21"/>
  <c r="AP88" i="21"/>
  <c r="AU88" i="21"/>
  <c r="Z196" i="21"/>
  <c r="AP196" i="21"/>
  <c r="AU196" i="21"/>
  <c r="Z200" i="21"/>
  <c r="AP200" i="21"/>
  <c r="AU200" i="21"/>
  <c r="Z83" i="21"/>
  <c r="AP83" i="21"/>
  <c r="AU83" i="21"/>
  <c r="Z172" i="21"/>
  <c r="AP172" i="21"/>
  <c r="AU172" i="21"/>
  <c r="Z184" i="21"/>
  <c r="AP184" i="21"/>
  <c r="AU184" i="21"/>
  <c r="Z119" i="21"/>
  <c r="AP119" i="21"/>
  <c r="AU119" i="21"/>
  <c r="Z56" i="21"/>
  <c r="AP56" i="21"/>
  <c r="AU56" i="21"/>
  <c r="Z39" i="21"/>
  <c r="AP39" i="21"/>
  <c r="AU39" i="21"/>
  <c r="Z61" i="21"/>
  <c r="AP61" i="21"/>
  <c r="AU61" i="21"/>
  <c r="Z49" i="21"/>
  <c r="AP49" i="21"/>
  <c r="AU49" i="21"/>
  <c r="Z126" i="21"/>
  <c r="AP126" i="21"/>
  <c r="AU126" i="21"/>
  <c r="Z100" i="21"/>
  <c r="AP100" i="21"/>
  <c r="AU100" i="21"/>
  <c r="Z91" i="21"/>
  <c r="AP91" i="21"/>
  <c r="AU91" i="21"/>
  <c r="Z146" i="21"/>
  <c r="AP146" i="21"/>
  <c r="AU146" i="21"/>
  <c r="Z121" i="21"/>
  <c r="AP121" i="21"/>
  <c r="AU121" i="21"/>
  <c r="Z161" i="21"/>
  <c r="AP161" i="21"/>
  <c r="AU161" i="21"/>
  <c r="Z99" i="21"/>
  <c r="AP99" i="21"/>
  <c r="AU99" i="21"/>
  <c r="Z41" i="21"/>
  <c r="AP41" i="21"/>
  <c r="AU41" i="21"/>
  <c r="Z58" i="21"/>
  <c r="AP58" i="21"/>
  <c r="AU58" i="21"/>
  <c r="Z206" i="21"/>
  <c r="AP206" i="21"/>
  <c r="AU206" i="21"/>
  <c r="Z50" i="21"/>
  <c r="AP50" i="21"/>
  <c r="AU50" i="21"/>
  <c r="Z73" i="21"/>
  <c r="AP73" i="21"/>
  <c r="AU73" i="21"/>
  <c r="Z38" i="21"/>
  <c r="AP38" i="21"/>
  <c r="AU38" i="21"/>
  <c r="Z65" i="21"/>
  <c r="AP65" i="21"/>
  <c r="AU65" i="21"/>
  <c r="Z195" i="21"/>
  <c r="AP195" i="21"/>
  <c r="AU195" i="21"/>
  <c r="Z122" i="21"/>
  <c r="AP122" i="21"/>
  <c r="AU122" i="21"/>
  <c r="Z101" i="21"/>
  <c r="AP101" i="21"/>
  <c r="AU101" i="21"/>
  <c r="Z135" i="21"/>
  <c r="AP135" i="21"/>
  <c r="AU135" i="21"/>
  <c r="Z186" i="21"/>
  <c r="AP186" i="21"/>
  <c r="AU186" i="21"/>
  <c r="Z98" i="21"/>
  <c r="AP98" i="21"/>
  <c r="AU98" i="21"/>
  <c r="Z19" i="21"/>
  <c r="AP19" i="21"/>
  <c r="AU19" i="21"/>
  <c r="Z60" i="21"/>
  <c r="AP60" i="21"/>
  <c r="AU60" i="21"/>
  <c r="Z54" i="21"/>
  <c r="AP54" i="21"/>
  <c r="AU54" i="21"/>
  <c r="AQ52" i="21"/>
  <c r="AR52" i="21"/>
  <c r="AQ22" i="21"/>
  <c r="AR22" i="21"/>
  <c r="AY31" i="21"/>
  <c r="AV31" i="21"/>
  <c r="BB31" i="21"/>
  <c r="Z167" i="21"/>
  <c r="AP167" i="21"/>
  <c r="AU167" i="21"/>
  <c r="Z30" i="21"/>
  <c r="AP30" i="21"/>
  <c r="AU30" i="21"/>
  <c r="Z138" i="21"/>
  <c r="AP138" i="21"/>
  <c r="AU138" i="21"/>
  <c r="Z152" i="21"/>
  <c r="AP152" i="21"/>
  <c r="AU152" i="21"/>
  <c r="Z213" i="21"/>
  <c r="AP213" i="21"/>
  <c r="AU213" i="21"/>
  <c r="Z140" i="21"/>
  <c r="AP140" i="21"/>
  <c r="AU140" i="21"/>
  <c r="Z143" i="21"/>
  <c r="AP143" i="21"/>
  <c r="AU143" i="21"/>
  <c r="Z147" i="21"/>
  <c r="AP147" i="21"/>
  <c r="AU147" i="21"/>
  <c r="Z153" i="21"/>
  <c r="AP153" i="21"/>
  <c r="AU153" i="21"/>
  <c r="Z63" i="21"/>
  <c r="AP63" i="21"/>
  <c r="AU63" i="21"/>
  <c r="Z148" i="21"/>
  <c r="AP148" i="21"/>
  <c r="AU148" i="21"/>
  <c r="Z33" i="21"/>
  <c r="AP33" i="21"/>
  <c r="AU33" i="21"/>
  <c r="Z190" i="21"/>
  <c r="AP190" i="21"/>
  <c r="AU190" i="21"/>
  <c r="Z154" i="21"/>
  <c r="AP154" i="21"/>
  <c r="AU154" i="21"/>
  <c r="Z175" i="21"/>
  <c r="AP175" i="21"/>
  <c r="AU175" i="21"/>
  <c r="Z115" i="21"/>
  <c r="AP115" i="21"/>
  <c r="AU115" i="21"/>
  <c r="Z165" i="21"/>
  <c r="AP165" i="21"/>
  <c r="AU165" i="21"/>
  <c r="Z192" i="21"/>
  <c r="AP192" i="21"/>
  <c r="AU192" i="21"/>
  <c r="Z162" i="21"/>
  <c r="AP162" i="21"/>
  <c r="AU162" i="21"/>
  <c r="Z105" i="21"/>
  <c r="AP105" i="21"/>
  <c r="AU105" i="21"/>
  <c r="Z55" i="21"/>
  <c r="AP55" i="21"/>
  <c r="AU55" i="21"/>
  <c r="Z40" i="21"/>
  <c r="AP40" i="21"/>
  <c r="AU40" i="21"/>
  <c r="Z48" i="21"/>
  <c r="AP48" i="21"/>
  <c r="AU48" i="21"/>
  <c r="Z53" i="21"/>
  <c r="AP53" i="21"/>
  <c r="AU53" i="21"/>
  <c r="Z174" i="21"/>
  <c r="AP174" i="21"/>
  <c r="AU174" i="21"/>
  <c r="Z177" i="21"/>
  <c r="AP177" i="21"/>
  <c r="AU177" i="21"/>
  <c r="Z208" i="21"/>
  <c r="AP208" i="21"/>
  <c r="AU208" i="21"/>
  <c r="Z77" i="21"/>
  <c r="AP77" i="21"/>
  <c r="AU77" i="21"/>
  <c r="Z46" i="21"/>
  <c r="AP46" i="21"/>
  <c r="AU46" i="21"/>
  <c r="Z47" i="21"/>
  <c r="AP47" i="21"/>
  <c r="AU47" i="21"/>
  <c r="Z62" i="21"/>
  <c r="AP62" i="21"/>
  <c r="AU62" i="21"/>
  <c r="Z127" i="21"/>
  <c r="AP127" i="21"/>
  <c r="AU127" i="21"/>
  <c r="Z210" i="21"/>
  <c r="AP210" i="21"/>
  <c r="AU210" i="21"/>
  <c r="Z160" i="21"/>
  <c r="AP160" i="21"/>
  <c r="AU160" i="21"/>
  <c r="Z24" i="21"/>
  <c r="AP24" i="21"/>
  <c r="AU24" i="21"/>
  <c r="Z104" i="21"/>
  <c r="AP104" i="21"/>
  <c r="AU104" i="21"/>
  <c r="Z108" i="21"/>
  <c r="AP108" i="21"/>
  <c r="AU108" i="21"/>
  <c r="Z16" i="21"/>
  <c r="AP16" i="21"/>
  <c r="AU16" i="21"/>
  <c r="Z125" i="21"/>
  <c r="AP125" i="21"/>
  <c r="AU125" i="21"/>
  <c r="Z178" i="21"/>
  <c r="AP178" i="21"/>
  <c r="AU178" i="21"/>
  <c r="Z159" i="21"/>
  <c r="AP159" i="21"/>
  <c r="AU159" i="21"/>
  <c r="Z141" i="21"/>
  <c r="AP141" i="21"/>
  <c r="AU141" i="21"/>
  <c r="Z139" i="21"/>
  <c r="AP139" i="21"/>
  <c r="AU139" i="21"/>
  <c r="Z106" i="21"/>
  <c r="AP106" i="21"/>
  <c r="AU106" i="21"/>
  <c r="Z214" i="21"/>
  <c r="AP214" i="21"/>
  <c r="AU214" i="21"/>
  <c r="Z87" i="21"/>
  <c r="AP87" i="21"/>
  <c r="AU87" i="21"/>
  <c r="Z142" i="21"/>
  <c r="AP142" i="21"/>
  <c r="AU142" i="21"/>
  <c r="Z11" i="21"/>
  <c r="AP11" i="21"/>
  <c r="AU11" i="21"/>
  <c r="Z68" i="21"/>
  <c r="AP68" i="21"/>
  <c r="AU68" i="21"/>
  <c r="Z57" i="21"/>
  <c r="AP57" i="21"/>
  <c r="AU57" i="21"/>
  <c r="AY158" i="21"/>
  <c r="BB158" i="21"/>
  <c r="AV158" i="21"/>
  <c r="AY179" i="21"/>
  <c r="BB179" i="21"/>
  <c r="AV179" i="21"/>
  <c r="AQ31" i="21"/>
  <c r="AR31" i="21"/>
  <c r="AV187" i="21"/>
  <c r="BB187" i="21"/>
  <c r="AY187" i="21"/>
  <c r="Z67" i="21"/>
  <c r="AP67" i="21"/>
  <c r="AU67" i="21"/>
  <c r="Z198" i="21"/>
  <c r="AP198" i="21"/>
  <c r="AU198" i="21"/>
  <c r="Z120" i="21"/>
  <c r="AP120" i="21"/>
  <c r="AU120" i="21"/>
  <c r="Z168" i="21"/>
  <c r="AP168" i="21"/>
  <c r="AU168" i="21"/>
  <c r="Z37" i="21"/>
  <c r="AP37" i="21"/>
  <c r="AU37" i="21"/>
  <c r="Z134" i="21"/>
  <c r="AP134" i="21"/>
  <c r="AU134" i="21"/>
  <c r="Z20" i="21"/>
  <c r="AP20" i="21"/>
  <c r="AU20" i="21"/>
  <c r="Z76" i="21"/>
  <c r="AP76" i="21"/>
  <c r="AU76" i="21"/>
  <c r="Z109" i="21"/>
  <c r="AP109" i="21"/>
  <c r="AU109" i="21"/>
  <c r="Z205" i="21"/>
  <c r="AP205" i="21"/>
  <c r="AU205" i="21"/>
  <c r="Z202" i="21"/>
  <c r="AP202" i="21"/>
  <c r="AU202" i="21"/>
  <c r="Z131" i="21"/>
  <c r="AP131" i="21"/>
  <c r="AU131" i="21"/>
  <c r="Z25" i="21"/>
  <c r="AP25" i="21"/>
  <c r="AU25" i="21"/>
  <c r="Z111" i="21"/>
  <c r="AP111" i="21"/>
  <c r="AU111" i="21"/>
  <c r="Z59" i="21"/>
  <c r="AP59" i="21"/>
  <c r="AU59" i="21"/>
  <c r="Z51" i="21"/>
  <c r="AP51" i="21"/>
  <c r="AU51" i="21"/>
  <c r="Z124" i="21"/>
  <c r="AP124" i="21"/>
  <c r="AU124" i="21"/>
  <c r="Z163" i="21"/>
  <c r="AP163" i="21"/>
  <c r="AU163" i="21"/>
  <c r="Z34" i="21"/>
  <c r="AP34" i="21"/>
  <c r="AU34" i="21"/>
  <c r="Z118" i="21"/>
  <c r="AP118" i="21"/>
  <c r="AU118" i="21"/>
  <c r="Z166" i="21"/>
  <c r="AP166" i="21"/>
  <c r="AU166" i="21"/>
  <c r="Z211" i="21"/>
  <c r="AP211" i="21"/>
  <c r="AU211" i="21"/>
  <c r="Z45" i="21"/>
  <c r="AP45" i="21"/>
  <c r="AU45" i="21"/>
  <c r="Z96" i="21"/>
  <c r="AP96" i="21"/>
  <c r="AU96" i="21"/>
  <c r="Z95" i="21"/>
  <c r="AP95" i="21"/>
  <c r="AU95" i="21"/>
  <c r="Z84" i="21"/>
  <c r="AP84" i="21"/>
  <c r="AU84" i="21"/>
  <c r="Z21" i="21"/>
  <c r="AP21" i="21"/>
  <c r="AU21" i="21"/>
  <c r="Z137" i="21"/>
  <c r="AP137" i="21"/>
  <c r="AU137" i="21"/>
  <c r="Z156" i="21"/>
  <c r="AP156" i="21"/>
  <c r="AU156" i="21"/>
  <c r="Z182" i="21"/>
  <c r="AP182" i="21"/>
  <c r="AU182" i="21"/>
  <c r="Z92" i="21"/>
  <c r="AP92" i="21"/>
  <c r="AU92" i="21"/>
  <c r="Z69" i="21"/>
  <c r="AP69" i="21"/>
  <c r="AU69" i="21"/>
  <c r="Z29" i="21"/>
  <c r="AP29" i="21"/>
  <c r="AU29" i="21"/>
  <c r="Z64" i="21"/>
  <c r="AP64" i="21"/>
  <c r="AU64" i="21"/>
  <c r="Z44" i="21"/>
  <c r="AP44" i="21"/>
  <c r="AU44" i="21"/>
  <c r="Z128" i="21"/>
  <c r="AP128" i="21"/>
  <c r="AU128" i="21"/>
  <c r="Z66" i="21"/>
  <c r="AP66" i="21"/>
  <c r="AU66" i="21"/>
  <c r="Z18" i="21"/>
  <c r="AP18" i="21"/>
  <c r="AU18" i="21"/>
  <c r="Z23" i="21"/>
  <c r="AP23" i="21"/>
  <c r="AU23" i="21"/>
  <c r="Z72" i="21"/>
  <c r="AP72" i="21"/>
  <c r="AU72" i="21"/>
  <c r="Z123" i="21"/>
  <c r="AP123" i="21"/>
  <c r="AU123" i="21"/>
  <c r="Z164" i="21"/>
  <c r="AP164" i="21"/>
  <c r="AU164" i="21"/>
  <c r="Z107" i="21"/>
  <c r="AP107" i="21"/>
  <c r="AU107" i="21"/>
  <c r="Z116" i="21"/>
  <c r="AP116" i="21"/>
  <c r="AU116" i="21"/>
  <c r="AV71" i="21"/>
  <c r="BB71" i="21"/>
  <c r="AY71" i="21"/>
  <c r="AY133" i="21"/>
  <c r="BB133" i="21"/>
  <c r="AV133" i="21"/>
  <c r="AQ158" i="21"/>
  <c r="AR158" i="21"/>
  <c r="AQ179" i="21"/>
  <c r="AR179" i="21"/>
  <c r="AQ187" i="21"/>
  <c r="AR187" i="21"/>
  <c r="Z117" i="21"/>
  <c r="AP117" i="21"/>
  <c r="AU117" i="21"/>
  <c r="Z176" i="21"/>
  <c r="AP176" i="21"/>
  <c r="AU176" i="21"/>
  <c r="Z173" i="21"/>
  <c r="AP173" i="21"/>
  <c r="AU173" i="21"/>
  <c r="Z180" i="21"/>
  <c r="AP180" i="21"/>
  <c r="AU180" i="21"/>
  <c r="Z197" i="21"/>
  <c r="AP197" i="21"/>
  <c r="AU197" i="21"/>
  <c r="Z17" i="21"/>
  <c r="AP17" i="21"/>
  <c r="AU17" i="21"/>
  <c r="Z28" i="21"/>
  <c r="AP28" i="21"/>
  <c r="AU28" i="21"/>
  <c r="Z112" i="21"/>
  <c r="AP112" i="21"/>
  <c r="AU112" i="21"/>
  <c r="Z209" i="21"/>
  <c r="AP209" i="21"/>
  <c r="AU209" i="21"/>
  <c r="Z189" i="21"/>
  <c r="AP189" i="21"/>
  <c r="AU189" i="21"/>
  <c r="Z150" i="21"/>
  <c r="AP150" i="21"/>
  <c r="AU150" i="21"/>
  <c r="Z75" i="21"/>
  <c r="AP75" i="21"/>
  <c r="AU75" i="21"/>
  <c r="Z94" i="21"/>
  <c r="AP94" i="21"/>
  <c r="AU94" i="21"/>
  <c r="Z43" i="21"/>
  <c r="AP43" i="21"/>
  <c r="AU43" i="21"/>
  <c r="Z110" i="21"/>
  <c r="AP110" i="21"/>
  <c r="AU110" i="21"/>
  <c r="Z199" i="21"/>
  <c r="AP199" i="21"/>
  <c r="AU199" i="21"/>
  <c r="Z114" i="21"/>
  <c r="AP114" i="21"/>
  <c r="AU114" i="21"/>
  <c r="Z132" i="21"/>
  <c r="AP132" i="21"/>
  <c r="AU132" i="21"/>
  <c r="Z193" i="21"/>
  <c r="AP193" i="21"/>
  <c r="AU193" i="21"/>
  <c r="Z129" i="21"/>
  <c r="AP129" i="21"/>
  <c r="AU129" i="21"/>
  <c r="Z70" i="21"/>
  <c r="AP70" i="21"/>
  <c r="AU70" i="21"/>
  <c r="Z42" i="21"/>
  <c r="AP42" i="21"/>
  <c r="AU42" i="21"/>
  <c r="Z113" i="21"/>
  <c r="AP113" i="21"/>
  <c r="AU113" i="21"/>
  <c r="Z194" i="21"/>
  <c r="AP194" i="21"/>
  <c r="AU194" i="21"/>
  <c r="Z185" i="21"/>
  <c r="AP185" i="21"/>
  <c r="AU185" i="21"/>
  <c r="Z204" i="21"/>
  <c r="AP204" i="21"/>
  <c r="AU204" i="21"/>
  <c r="Z12" i="21"/>
  <c r="AP12" i="21"/>
  <c r="AU12" i="21"/>
  <c r="Z80" i="21"/>
  <c r="AP80" i="21"/>
  <c r="AU80" i="21"/>
  <c r="Z13" i="21"/>
  <c r="AP13" i="21"/>
  <c r="AU13" i="21"/>
  <c r="Z85" i="21"/>
  <c r="AP85" i="21"/>
  <c r="AU85" i="21"/>
  <c r="Z103" i="21"/>
  <c r="AP103" i="21"/>
  <c r="AU103" i="21"/>
  <c r="Z89" i="21"/>
  <c r="AP89" i="21"/>
  <c r="AU89" i="21"/>
  <c r="Z36" i="21"/>
  <c r="AP36" i="21"/>
  <c r="AU36" i="21"/>
  <c r="Z79" i="21"/>
  <c r="AP79" i="21"/>
  <c r="AU79" i="21"/>
  <c r="Z207" i="21"/>
  <c r="AP207" i="21"/>
  <c r="AU207" i="21"/>
  <c r="Z90" i="21"/>
  <c r="AP90" i="21"/>
  <c r="AU90" i="21"/>
  <c r="Z212" i="21"/>
  <c r="AP212" i="21"/>
  <c r="AU212" i="21"/>
  <c r="Z32" i="21"/>
  <c r="AP32" i="21"/>
  <c r="AU32" i="21"/>
  <c r="Z144" i="21"/>
  <c r="AP144" i="21"/>
  <c r="AU144" i="21"/>
  <c r="Z171" i="21"/>
  <c r="AP171" i="21"/>
  <c r="AU171" i="21"/>
  <c r="Z93" i="21"/>
  <c r="AP93" i="21"/>
  <c r="AU93" i="21"/>
  <c r="Z102" i="21"/>
  <c r="AP102" i="21"/>
  <c r="AU102" i="21"/>
  <c r="Z14" i="21"/>
  <c r="AP14" i="21"/>
  <c r="AU14" i="21"/>
  <c r="BA216" i="21" s="1"/>
  <c r="T4" i="21" s="1"/>
  <c r="Z27" i="21"/>
  <c r="AP27" i="21"/>
  <c r="AU27" i="21"/>
  <c r="AQ170" i="21"/>
  <c r="AR170" i="21"/>
  <c r="AY52" i="21"/>
  <c r="AV52" i="21"/>
  <c r="BB52" i="21"/>
  <c r="AQ71" i="21"/>
  <c r="AR71" i="21"/>
  <c r="AY22" i="21"/>
  <c r="AV22" i="21"/>
  <c r="BB22" i="21"/>
  <c r="AQ133" i="21"/>
  <c r="AR133" i="21"/>
  <c r="T8" i="16"/>
  <c r="P131" i="15"/>
  <c r="O117" i="15"/>
  <c r="P117" i="15" s="1"/>
  <c r="O118" i="15"/>
  <c r="P118" i="15" s="1"/>
  <c r="O119" i="15"/>
  <c r="P119" i="15" s="1"/>
  <c r="O120" i="15"/>
  <c r="P120" i="15" s="1"/>
  <c r="O121" i="15"/>
  <c r="P121" i="15" s="1"/>
  <c r="O122" i="15"/>
  <c r="P122" i="15" s="1"/>
  <c r="O123" i="15"/>
  <c r="P123" i="15" s="1"/>
  <c r="O124" i="15"/>
  <c r="P124" i="15" s="1"/>
  <c r="O125" i="15"/>
  <c r="P125" i="15" s="1"/>
  <c r="O126" i="15"/>
  <c r="P126" i="15" s="1"/>
  <c r="O127" i="15"/>
  <c r="P127" i="15" s="1"/>
  <c r="O128" i="15"/>
  <c r="P128" i="15" s="1"/>
  <c r="O129" i="15"/>
  <c r="P129" i="15" s="1"/>
  <c r="O130" i="15"/>
  <c r="P130" i="15" s="1"/>
  <c r="O131" i="15"/>
  <c r="O132" i="15"/>
  <c r="P132" i="15" s="1"/>
  <c r="O133" i="15"/>
  <c r="P133" i="15" s="1"/>
  <c r="O134" i="15"/>
  <c r="P134" i="15" s="1"/>
  <c r="O135" i="15"/>
  <c r="P135" i="15" s="1"/>
  <c r="O136" i="15"/>
  <c r="P136" i="15" s="1"/>
  <c r="O137" i="15"/>
  <c r="P137" i="15" s="1"/>
  <c r="O138" i="15"/>
  <c r="P138" i="15" s="1"/>
  <c r="O139" i="15"/>
  <c r="P139" i="15" s="1"/>
  <c r="O140" i="15"/>
  <c r="P140" i="15" s="1"/>
  <c r="O141" i="15"/>
  <c r="P141" i="15" s="1"/>
  <c r="O142" i="15"/>
  <c r="P142" i="15" s="1"/>
  <c r="O143" i="15"/>
  <c r="P143" i="15" s="1"/>
  <c r="O144" i="15"/>
  <c r="P144" i="15" s="1"/>
  <c r="O145" i="15"/>
  <c r="P145" i="15" s="1"/>
  <c r="O146" i="15"/>
  <c r="P146" i="15" s="1"/>
  <c r="O147" i="15"/>
  <c r="P147" i="15" s="1"/>
  <c r="O148" i="15"/>
  <c r="P148" i="15" s="1"/>
  <c r="O149" i="15"/>
  <c r="P149" i="15" s="1"/>
  <c r="O150" i="15"/>
  <c r="P150" i="15" s="1"/>
  <c r="O151" i="15"/>
  <c r="P151" i="15" s="1"/>
  <c r="O152" i="15"/>
  <c r="P152" i="15" s="1"/>
  <c r="O153" i="15"/>
  <c r="P153" i="15" s="1"/>
  <c r="O154" i="15"/>
  <c r="P154" i="15" s="1"/>
  <c r="O155" i="15"/>
  <c r="P155" i="15" s="1"/>
  <c r="O156" i="15"/>
  <c r="P156" i="15" s="1"/>
  <c r="O157" i="15"/>
  <c r="P157" i="15" s="1"/>
  <c r="O158" i="15"/>
  <c r="P158" i="15" s="1"/>
  <c r="O159" i="15"/>
  <c r="P159" i="15" s="1"/>
  <c r="O160" i="15"/>
  <c r="P160" i="15" s="1"/>
  <c r="O161" i="15"/>
  <c r="P161" i="15" s="1"/>
  <c r="O162" i="15"/>
  <c r="P162" i="15" s="1"/>
  <c r="O163" i="15"/>
  <c r="P163" i="15" s="1"/>
  <c r="O164" i="15"/>
  <c r="P164" i="15" s="1"/>
  <c r="O165" i="15"/>
  <c r="P165" i="15" s="1"/>
  <c r="O166" i="15"/>
  <c r="P166" i="15" s="1"/>
  <c r="O167" i="15"/>
  <c r="P167" i="15" s="1"/>
  <c r="O168" i="15"/>
  <c r="P168" i="15" s="1"/>
  <c r="O169" i="15"/>
  <c r="P169" i="15" s="1"/>
  <c r="O170" i="15"/>
  <c r="P170" i="15" s="1"/>
  <c r="O171" i="15"/>
  <c r="P171" i="15" s="1"/>
  <c r="O172" i="15"/>
  <c r="P172" i="15" s="1"/>
  <c r="O173" i="15"/>
  <c r="P173" i="15" s="1"/>
  <c r="O174" i="15"/>
  <c r="P174" i="15" s="1"/>
  <c r="O175" i="15"/>
  <c r="P175" i="15" s="1"/>
  <c r="O176" i="15"/>
  <c r="P176" i="15" s="1"/>
  <c r="O177" i="15"/>
  <c r="P177" i="15" s="1"/>
  <c r="O178" i="15"/>
  <c r="P178" i="15" s="1"/>
  <c r="O179" i="15"/>
  <c r="P179" i="15" s="1"/>
  <c r="O180" i="15"/>
  <c r="P180" i="15" s="1"/>
  <c r="O181" i="15"/>
  <c r="P181" i="15" s="1"/>
  <c r="O182" i="15"/>
  <c r="P182" i="15" s="1"/>
  <c r="O183" i="15"/>
  <c r="P183" i="15" s="1"/>
  <c r="O184" i="15"/>
  <c r="P184" i="15" s="1"/>
  <c r="O185" i="15"/>
  <c r="P185" i="15" s="1"/>
  <c r="O186" i="15"/>
  <c r="P186" i="15" s="1"/>
  <c r="O187" i="15"/>
  <c r="P187" i="15" s="1"/>
  <c r="O188" i="15"/>
  <c r="P188" i="15" s="1"/>
  <c r="O189" i="15"/>
  <c r="P189" i="15" s="1"/>
  <c r="O190" i="15"/>
  <c r="P190" i="15" s="1"/>
  <c r="O191" i="15"/>
  <c r="P191" i="15" s="1"/>
  <c r="O192" i="15"/>
  <c r="P192" i="15" s="1"/>
  <c r="O193" i="15"/>
  <c r="P193" i="15" s="1"/>
  <c r="O194" i="15"/>
  <c r="P194" i="15" s="1"/>
  <c r="O195" i="15"/>
  <c r="P195" i="15" s="1"/>
  <c r="O196" i="15"/>
  <c r="P196" i="15" s="1"/>
  <c r="O197" i="15"/>
  <c r="P197" i="15" s="1"/>
  <c r="O198" i="15"/>
  <c r="P198" i="15" s="1"/>
  <c r="O199" i="15"/>
  <c r="P199" i="15" s="1"/>
  <c r="O200" i="15"/>
  <c r="P200" i="15" s="1"/>
  <c r="O201" i="15"/>
  <c r="P201" i="15" s="1"/>
  <c r="O202" i="15"/>
  <c r="P202" i="15" s="1"/>
  <c r="O203" i="15"/>
  <c r="P203" i="15" s="1"/>
  <c r="AQ86" i="21" l="1"/>
  <c r="AQ78" i="21"/>
  <c r="AY78" i="21"/>
  <c r="BB78" i="21"/>
  <c r="AY97" i="21"/>
  <c r="BB97" i="21"/>
  <c r="AY82" i="21"/>
  <c r="BB35" i="21"/>
  <c r="AY86" i="21"/>
  <c r="BB82" i="21"/>
  <c r="AY35" i="21"/>
  <c r="AR97" i="21"/>
  <c r="BB86" i="21"/>
  <c r="AR35" i="21"/>
  <c r="BB170" i="21"/>
  <c r="AV170" i="21"/>
  <c r="AY136" i="21"/>
  <c r="AR136" i="21"/>
  <c r="AV136" i="21"/>
  <c r="AR82" i="21"/>
  <c r="V8" i="21"/>
  <c r="V2" i="21" s="1"/>
  <c r="AV93" i="21"/>
  <c r="BB93" i="21"/>
  <c r="AY93" i="21"/>
  <c r="AV212" i="21"/>
  <c r="BB212" i="21"/>
  <c r="AY212" i="21"/>
  <c r="AY36" i="21"/>
  <c r="BB36" i="21"/>
  <c r="AV36" i="21"/>
  <c r="AY13" i="21"/>
  <c r="AV13" i="21"/>
  <c r="BB13" i="21"/>
  <c r="AV204" i="21"/>
  <c r="BB204" i="21"/>
  <c r="AY204" i="21"/>
  <c r="AV194" i="21"/>
  <c r="BB194" i="21"/>
  <c r="AY194" i="21"/>
  <c r="AY132" i="21"/>
  <c r="BB132" i="21"/>
  <c r="AV132" i="21"/>
  <c r="AQ114" i="21"/>
  <c r="AR114" i="21"/>
  <c r="AY43" i="21"/>
  <c r="AV43" i="21"/>
  <c r="BB43" i="21"/>
  <c r="AQ94" i="21"/>
  <c r="AR94" i="21"/>
  <c r="AV189" i="21"/>
  <c r="BB189" i="21"/>
  <c r="AY189" i="21"/>
  <c r="AV102" i="21"/>
  <c r="BB102" i="21"/>
  <c r="AY102" i="21"/>
  <c r="AQ93" i="21"/>
  <c r="AR93" i="21"/>
  <c r="AY32" i="21"/>
  <c r="BB32" i="21"/>
  <c r="AV32" i="21"/>
  <c r="AQ212" i="21"/>
  <c r="AR212" i="21"/>
  <c r="AV79" i="21"/>
  <c r="BB79" i="21"/>
  <c r="AY79" i="21"/>
  <c r="AQ36" i="21"/>
  <c r="AR36" i="21"/>
  <c r="AV85" i="21"/>
  <c r="BB85" i="21"/>
  <c r="AY85" i="21"/>
  <c r="AQ13" i="21"/>
  <c r="AR13" i="21"/>
  <c r="AQ204" i="21"/>
  <c r="AR204" i="21"/>
  <c r="AQ194" i="21"/>
  <c r="AR194" i="21"/>
  <c r="AV70" i="21"/>
  <c r="BB70" i="21"/>
  <c r="AY70" i="21"/>
  <c r="AV193" i="21"/>
  <c r="BB193" i="21"/>
  <c r="AY193" i="21"/>
  <c r="AQ132" i="21"/>
  <c r="AR132" i="21"/>
  <c r="AV110" i="21"/>
  <c r="BB110" i="21"/>
  <c r="AY110" i="21"/>
  <c r="AQ43" i="21"/>
  <c r="AR43" i="21"/>
  <c r="AY150" i="21"/>
  <c r="AV150" i="21"/>
  <c r="BB150" i="21"/>
  <c r="AQ189" i="21"/>
  <c r="AR189" i="21"/>
  <c r="AY28" i="21"/>
  <c r="BB28" i="21"/>
  <c r="AV28" i="21"/>
  <c r="AV197" i="21"/>
  <c r="BB197" i="21"/>
  <c r="AY197" i="21"/>
  <c r="AQ180" i="21"/>
  <c r="AR180" i="21"/>
  <c r="AV107" i="21"/>
  <c r="AY107" i="21"/>
  <c r="BB107" i="21"/>
  <c r="AQ164" i="21"/>
  <c r="AR164" i="21"/>
  <c r="AQ23" i="21"/>
  <c r="AR23" i="21"/>
  <c r="AQ18" i="21"/>
  <c r="AR18" i="21"/>
  <c r="AY44" i="21"/>
  <c r="BB44" i="21"/>
  <c r="AV44" i="21"/>
  <c r="AQ64" i="21"/>
  <c r="AR64" i="21"/>
  <c r="AV92" i="21"/>
  <c r="AY92" i="21"/>
  <c r="BB92" i="21"/>
  <c r="AQ182" i="21"/>
  <c r="AR182" i="21"/>
  <c r="AY21" i="21"/>
  <c r="AV21" i="21"/>
  <c r="BB21" i="21"/>
  <c r="AV96" i="21"/>
  <c r="AY96" i="21"/>
  <c r="BB96" i="21"/>
  <c r="AQ45" i="21"/>
  <c r="AR45" i="21"/>
  <c r="AV118" i="21"/>
  <c r="BB118" i="21"/>
  <c r="AY118" i="21"/>
  <c r="AQ34" i="21"/>
  <c r="AR34" i="21"/>
  <c r="AV124" i="21"/>
  <c r="AY124" i="21"/>
  <c r="BB124" i="21"/>
  <c r="AQ51" i="21"/>
  <c r="AR51" i="21"/>
  <c r="AY25" i="21"/>
  <c r="BB25" i="21"/>
  <c r="AV25" i="21"/>
  <c r="AV205" i="21"/>
  <c r="BB205" i="21"/>
  <c r="AY205" i="21"/>
  <c r="AQ109" i="21"/>
  <c r="AR109" i="21"/>
  <c r="AY20" i="21"/>
  <c r="AV20" i="21"/>
  <c r="BB20" i="21"/>
  <c r="AQ134" i="21"/>
  <c r="AR134" i="21"/>
  <c r="AV120" i="21"/>
  <c r="AY120" i="21"/>
  <c r="BB120" i="21"/>
  <c r="AQ198" i="21"/>
  <c r="AR198" i="21"/>
  <c r="AQ57" i="21"/>
  <c r="AR57" i="21"/>
  <c r="AY11" i="21"/>
  <c r="AV11" i="21"/>
  <c r="BB11" i="21"/>
  <c r="AQ142" i="21"/>
  <c r="AR142" i="21"/>
  <c r="AV106" i="21"/>
  <c r="BB106" i="21"/>
  <c r="AY106" i="21"/>
  <c r="AY159" i="21"/>
  <c r="AV159" i="21"/>
  <c r="BB159" i="21"/>
  <c r="AQ178" i="21"/>
  <c r="AR178" i="21"/>
  <c r="AY16" i="21"/>
  <c r="AV16" i="21"/>
  <c r="BB16" i="21"/>
  <c r="AQ108" i="21"/>
  <c r="AR108" i="21"/>
  <c r="AQ160" i="21"/>
  <c r="AR160" i="21"/>
  <c r="AQ62" i="21"/>
  <c r="AR62" i="21"/>
  <c r="AV77" i="21"/>
  <c r="BB77" i="21"/>
  <c r="AY77" i="21"/>
  <c r="AQ208" i="21"/>
  <c r="AR208" i="21"/>
  <c r="AY53" i="21"/>
  <c r="AV53" i="21"/>
  <c r="BB53" i="21"/>
  <c r="AY48" i="21"/>
  <c r="AV48" i="21"/>
  <c r="BB48" i="21"/>
  <c r="AQ40" i="21"/>
  <c r="AR40" i="21"/>
  <c r="AY162" i="21"/>
  <c r="BB162" i="21"/>
  <c r="AV162" i="21"/>
  <c r="AQ192" i="21"/>
  <c r="AR192" i="21"/>
  <c r="AY175" i="21"/>
  <c r="BB175" i="21"/>
  <c r="AV175" i="21"/>
  <c r="AQ154" i="21"/>
  <c r="AR154" i="21"/>
  <c r="AY33" i="21"/>
  <c r="AV33" i="21"/>
  <c r="BB33" i="21"/>
  <c r="AQ148" i="21"/>
  <c r="AR148" i="21"/>
  <c r="AY147" i="21"/>
  <c r="AV147" i="21"/>
  <c r="BB147" i="21"/>
  <c r="AQ143" i="21"/>
  <c r="AR143" i="21"/>
  <c r="AQ152" i="21"/>
  <c r="AR152" i="21"/>
  <c r="AY30" i="21"/>
  <c r="BB30" i="21"/>
  <c r="AV30" i="21"/>
  <c r="AQ167" i="21"/>
  <c r="AR167" i="21"/>
  <c r="AQ54" i="21"/>
  <c r="AR54" i="21"/>
  <c r="AV98" i="21"/>
  <c r="BB98" i="21"/>
  <c r="AY98" i="21"/>
  <c r="AQ186" i="21"/>
  <c r="AR186" i="21"/>
  <c r="AV101" i="21"/>
  <c r="BB101" i="21"/>
  <c r="AY101" i="21"/>
  <c r="AQ122" i="21"/>
  <c r="AR122" i="21"/>
  <c r="AY38" i="21"/>
  <c r="BB38" i="21"/>
  <c r="AV38" i="21"/>
  <c r="AQ73" i="21"/>
  <c r="AR73" i="21"/>
  <c r="AY58" i="21"/>
  <c r="AV58" i="21"/>
  <c r="BB58" i="21"/>
  <c r="AQ41" i="21"/>
  <c r="AR41" i="21"/>
  <c r="AV121" i="21"/>
  <c r="BB121" i="21"/>
  <c r="AY121" i="21"/>
  <c r="AQ146" i="21"/>
  <c r="AR146" i="21"/>
  <c r="AV126" i="21"/>
  <c r="BB126" i="21"/>
  <c r="AY126" i="21"/>
  <c r="AQ49" i="21"/>
  <c r="AR49" i="21"/>
  <c r="AY56" i="21"/>
  <c r="AV56" i="21"/>
  <c r="BB56" i="21"/>
  <c r="AQ119" i="21"/>
  <c r="AR119" i="21"/>
  <c r="AV83" i="21"/>
  <c r="BB83" i="21"/>
  <c r="AY83" i="21"/>
  <c r="AQ200" i="21"/>
  <c r="AR200" i="21"/>
  <c r="AY88" i="21"/>
  <c r="BB88" i="21"/>
  <c r="AV88" i="21"/>
  <c r="AQ74" i="21"/>
  <c r="AR74" i="21"/>
  <c r="AY151" i="21"/>
  <c r="AV151" i="21"/>
  <c r="BB151" i="21"/>
  <c r="AQ181" i="21"/>
  <c r="AR181" i="21"/>
  <c r="AY130" i="21"/>
  <c r="BB130" i="21"/>
  <c r="AV130" i="21"/>
  <c r="AV191" i="21"/>
  <c r="BB191" i="21"/>
  <c r="AY191" i="21"/>
  <c r="AQ215" i="21"/>
  <c r="AR215" i="21"/>
  <c r="AY157" i="21"/>
  <c r="BB157" i="21"/>
  <c r="AV157" i="21"/>
  <c r="AQ149" i="21"/>
  <c r="AR149" i="21"/>
  <c r="AQ102" i="21"/>
  <c r="AR102" i="21"/>
  <c r="AQ32" i="21"/>
  <c r="AR32" i="21"/>
  <c r="AQ79" i="21"/>
  <c r="AR79" i="21"/>
  <c r="AQ85" i="21"/>
  <c r="AR85" i="21"/>
  <c r="AQ150" i="21"/>
  <c r="AR150" i="21"/>
  <c r="AV112" i="21"/>
  <c r="AY112" i="21"/>
  <c r="BB112" i="21"/>
  <c r="AQ197" i="21"/>
  <c r="AR197" i="21"/>
  <c r="AY176" i="21"/>
  <c r="BB176" i="21"/>
  <c r="AV176" i="21"/>
  <c r="AV116" i="21"/>
  <c r="AY116" i="21"/>
  <c r="BB116" i="21"/>
  <c r="AQ107" i="21"/>
  <c r="AR107" i="21"/>
  <c r="AV72" i="21"/>
  <c r="BB72" i="21"/>
  <c r="AY72" i="21"/>
  <c r="AV128" i="21"/>
  <c r="AY128" i="21"/>
  <c r="BB128" i="21"/>
  <c r="AQ44" i="21"/>
  <c r="AR44" i="21"/>
  <c r="AV69" i="21"/>
  <c r="BB69" i="21"/>
  <c r="AY69" i="21"/>
  <c r="AQ92" i="21"/>
  <c r="AR92" i="21"/>
  <c r="AY137" i="21"/>
  <c r="BB137" i="21"/>
  <c r="AV137" i="21"/>
  <c r="AQ21" i="21"/>
  <c r="AR21" i="21"/>
  <c r="AV95" i="21"/>
  <c r="AY95" i="21"/>
  <c r="BB95" i="21"/>
  <c r="AQ96" i="21"/>
  <c r="AR96" i="21"/>
  <c r="AY166" i="21"/>
  <c r="AV166" i="21"/>
  <c r="BB166" i="21"/>
  <c r="AQ118" i="21"/>
  <c r="AR118" i="21"/>
  <c r="AY163" i="21"/>
  <c r="BB163" i="21"/>
  <c r="AV163" i="21"/>
  <c r="AQ124" i="21"/>
  <c r="AR124" i="21"/>
  <c r="AV111" i="21"/>
  <c r="AY111" i="21"/>
  <c r="BB111" i="21"/>
  <c r="AQ25" i="21"/>
  <c r="AR25" i="21"/>
  <c r="AV202" i="21"/>
  <c r="BB202" i="21"/>
  <c r="AY202" i="21"/>
  <c r="AQ205" i="21"/>
  <c r="AR205" i="21"/>
  <c r="AV76" i="21"/>
  <c r="BB76" i="21"/>
  <c r="AY76" i="21"/>
  <c r="AQ20" i="21"/>
  <c r="AR20" i="21"/>
  <c r="AY168" i="21"/>
  <c r="BB168" i="21"/>
  <c r="AV168" i="21"/>
  <c r="AQ120" i="21"/>
  <c r="AR120" i="21"/>
  <c r="AQ11" i="21"/>
  <c r="AR11" i="21"/>
  <c r="AV214" i="21"/>
  <c r="BB214" i="21"/>
  <c r="AY214" i="21"/>
  <c r="AQ106" i="21"/>
  <c r="AR106" i="21"/>
  <c r="AY141" i="21"/>
  <c r="BB141" i="21"/>
  <c r="AV141" i="21"/>
  <c r="AQ159" i="21"/>
  <c r="AR159" i="21"/>
  <c r="AV125" i="21"/>
  <c r="BB125" i="21"/>
  <c r="AY125" i="21"/>
  <c r="AQ16" i="21"/>
  <c r="AR16" i="21"/>
  <c r="AY24" i="21"/>
  <c r="AV24" i="21"/>
  <c r="BB24" i="21"/>
  <c r="AV127" i="21"/>
  <c r="AY127" i="21"/>
  <c r="BB127" i="21"/>
  <c r="AY46" i="21"/>
  <c r="AV46" i="21"/>
  <c r="BB46" i="21"/>
  <c r="AQ77" i="21"/>
  <c r="AR77" i="21"/>
  <c r="AY174" i="21"/>
  <c r="AV174" i="21"/>
  <c r="BB174" i="21"/>
  <c r="AQ53" i="21"/>
  <c r="AR53" i="21"/>
  <c r="AQ48" i="21"/>
  <c r="AR48" i="21"/>
  <c r="AV105" i="21"/>
  <c r="BB105" i="21"/>
  <c r="AY105" i="21"/>
  <c r="AQ162" i="21"/>
  <c r="AR162" i="21"/>
  <c r="AV115" i="21"/>
  <c r="AY115" i="21"/>
  <c r="BB115" i="21"/>
  <c r="AQ175" i="21"/>
  <c r="AR175" i="21"/>
  <c r="AQ33" i="21"/>
  <c r="AR33" i="21"/>
  <c r="AY153" i="21"/>
  <c r="BB153" i="21"/>
  <c r="AV153" i="21"/>
  <c r="AQ147" i="21"/>
  <c r="AR147" i="21"/>
  <c r="AV213" i="21"/>
  <c r="BB213" i="21"/>
  <c r="AY213" i="21"/>
  <c r="AY138" i="21"/>
  <c r="BB138" i="21"/>
  <c r="AV138" i="21"/>
  <c r="AQ30" i="21"/>
  <c r="AR30" i="21"/>
  <c r="AY19" i="21"/>
  <c r="AV19" i="21"/>
  <c r="BB19" i="21"/>
  <c r="AQ98" i="21"/>
  <c r="AR98" i="21"/>
  <c r="AQ101" i="21"/>
  <c r="AR101" i="21"/>
  <c r="AY65" i="21"/>
  <c r="AV65" i="21"/>
  <c r="BB65" i="21"/>
  <c r="AQ38" i="21"/>
  <c r="AR38" i="21"/>
  <c r="AV206" i="21"/>
  <c r="BB206" i="21"/>
  <c r="AY206" i="21"/>
  <c r="AQ58" i="21"/>
  <c r="AR58" i="21"/>
  <c r="AY161" i="21"/>
  <c r="AV161" i="21"/>
  <c r="BB161" i="21"/>
  <c r="AQ121" i="21"/>
  <c r="AR121" i="21"/>
  <c r="AV100" i="21"/>
  <c r="AY100" i="21"/>
  <c r="BB100" i="21"/>
  <c r="AQ126" i="21"/>
  <c r="AR126" i="21"/>
  <c r="AY39" i="21"/>
  <c r="AV39" i="21"/>
  <c r="BB39" i="21"/>
  <c r="AQ56" i="21"/>
  <c r="AR56" i="21"/>
  <c r="AY172" i="21"/>
  <c r="AV172" i="21"/>
  <c r="BB172" i="21"/>
  <c r="AQ83" i="21"/>
  <c r="AR83" i="21"/>
  <c r="AQ88" i="21"/>
  <c r="AR88" i="21"/>
  <c r="AV203" i="21"/>
  <c r="BB203" i="21"/>
  <c r="AY203" i="21"/>
  <c r="AQ151" i="21"/>
  <c r="AR151" i="21"/>
  <c r="AV81" i="21"/>
  <c r="BB81" i="21"/>
  <c r="AY81" i="21"/>
  <c r="AY15" i="21"/>
  <c r="AV15" i="21"/>
  <c r="BB15" i="21"/>
  <c r="AQ130" i="21"/>
  <c r="AR130" i="21"/>
  <c r="AV188" i="21"/>
  <c r="BB188" i="21"/>
  <c r="AY188" i="21"/>
  <c r="AQ191" i="21"/>
  <c r="AR191" i="21"/>
  <c r="AV201" i="21"/>
  <c r="BB201" i="21"/>
  <c r="AY201" i="21"/>
  <c r="AQ157" i="21"/>
  <c r="AR157" i="21"/>
  <c r="AY169" i="21"/>
  <c r="BB169" i="21"/>
  <c r="AV169" i="21"/>
  <c r="AY14" i="21"/>
  <c r="AV14" i="21"/>
  <c r="BB14" i="21"/>
  <c r="AY144" i="21"/>
  <c r="BB144" i="21"/>
  <c r="AV144" i="21"/>
  <c r="AV207" i="21"/>
  <c r="BB207" i="21"/>
  <c r="AY207" i="21"/>
  <c r="AV103" i="21"/>
  <c r="AY103" i="21"/>
  <c r="BB103" i="21"/>
  <c r="AY12" i="21"/>
  <c r="AV12" i="21"/>
  <c r="BB12" i="21"/>
  <c r="AV185" i="21"/>
  <c r="BB185" i="21"/>
  <c r="AY185" i="21"/>
  <c r="AY42" i="21"/>
  <c r="BB42" i="21"/>
  <c r="AV42" i="21"/>
  <c r="AQ70" i="21"/>
  <c r="AR70" i="21"/>
  <c r="AV129" i="21"/>
  <c r="BB129" i="21"/>
  <c r="AY129" i="21"/>
  <c r="AQ193" i="21"/>
  <c r="AR193" i="21"/>
  <c r="AV199" i="21"/>
  <c r="BB199" i="21"/>
  <c r="AY199" i="21"/>
  <c r="AQ110" i="21"/>
  <c r="AR110" i="21"/>
  <c r="AV75" i="21"/>
  <c r="BB75" i="21"/>
  <c r="AY75" i="21"/>
  <c r="AQ28" i="21"/>
  <c r="AR28" i="21"/>
  <c r="AY17" i="21"/>
  <c r="AV17" i="21"/>
  <c r="BB17" i="21"/>
  <c r="AY27" i="21"/>
  <c r="BB27" i="21"/>
  <c r="AV27" i="21"/>
  <c r="AQ14" i="21"/>
  <c r="AR14" i="21"/>
  <c r="AY171" i="21"/>
  <c r="BB171" i="21"/>
  <c r="AV171" i="21"/>
  <c r="AQ144" i="21"/>
  <c r="AR144" i="21"/>
  <c r="AY90" i="21"/>
  <c r="AV90" i="21"/>
  <c r="BB90" i="21"/>
  <c r="AQ207" i="21"/>
  <c r="AR207" i="21"/>
  <c r="AY89" i="21"/>
  <c r="AV89" i="21"/>
  <c r="BB89" i="21"/>
  <c r="AQ103" i="21"/>
  <c r="AR103" i="21"/>
  <c r="AV80" i="21"/>
  <c r="BB80" i="21"/>
  <c r="AY80" i="21"/>
  <c r="AQ12" i="21"/>
  <c r="AR12" i="21"/>
  <c r="AQ185" i="21"/>
  <c r="AR185" i="21"/>
  <c r="AV113" i="21"/>
  <c r="BB113" i="21"/>
  <c r="AY113" i="21"/>
  <c r="AQ42" i="21"/>
  <c r="AR42" i="21"/>
  <c r="AQ129" i="21"/>
  <c r="AR129" i="21"/>
  <c r="AV114" i="21"/>
  <c r="BB114" i="21"/>
  <c r="AY114" i="21"/>
  <c r="AQ199" i="21"/>
  <c r="AR199" i="21"/>
  <c r="AV94" i="21"/>
  <c r="BB94" i="21"/>
  <c r="AY94" i="21"/>
  <c r="AQ75" i="21"/>
  <c r="AR75" i="21"/>
  <c r="AV209" i="21"/>
  <c r="BB209" i="21"/>
  <c r="AY209" i="21"/>
  <c r="AQ112" i="21"/>
  <c r="AR112" i="21"/>
  <c r="AQ17" i="21"/>
  <c r="AR17" i="21"/>
  <c r="AY173" i="21"/>
  <c r="BB173" i="21"/>
  <c r="AV173" i="21"/>
  <c r="AQ176" i="21"/>
  <c r="AR176" i="21"/>
  <c r="AV117" i="21"/>
  <c r="BB117" i="21"/>
  <c r="AY117" i="21"/>
  <c r="AQ116" i="21"/>
  <c r="AR116" i="21"/>
  <c r="AV123" i="21"/>
  <c r="AY123" i="21"/>
  <c r="BB123" i="21"/>
  <c r="AQ72" i="21"/>
  <c r="AR72" i="21"/>
  <c r="AY66" i="21"/>
  <c r="AV66" i="21"/>
  <c r="BB66" i="21"/>
  <c r="AQ128" i="21"/>
  <c r="AR128" i="21"/>
  <c r="AY29" i="21"/>
  <c r="AV29" i="21"/>
  <c r="BB29" i="21"/>
  <c r="AQ69" i="21"/>
  <c r="AR69" i="21"/>
  <c r="AY156" i="21"/>
  <c r="BB156" i="21"/>
  <c r="AV156" i="21"/>
  <c r="AQ137" i="21"/>
  <c r="AR137" i="21"/>
  <c r="AV84" i="21"/>
  <c r="BB84" i="21"/>
  <c r="AY84" i="21"/>
  <c r="AQ95" i="21"/>
  <c r="AR95" i="21"/>
  <c r="AV211" i="21"/>
  <c r="BB211" i="21"/>
  <c r="AY211" i="21"/>
  <c r="AQ166" i="21"/>
  <c r="AR166" i="21"/>
  <c r="AQ163" i="21"/>
  <c r="AR163" i="21"/>
  <c r="AY59" i="21"/>
  <c r="AV59" i="21"/>
  <c r="BB59" i="21"/>
  <c r="AQ111" i="21"/>
  <c r="AR111" i="21"/>
  <c r="AY131" i="21"/>
  <c r="AV131" i="21"/>
  <c r="BB131" i="21"/>
  <c r="AQ202" i="21"/>
  <c r="AR202" i="21"/>
  <c r="AQ76" i="21"/>
  <c r="AR76" i="21"/>
  <c r="AY37" i="21"/>
  <c r="AV37" i="21"/>
  <c r="BB37" i="21"/>
  <c r="AQ168" i="21"/>
  <c r="AR168" i="21"/>
  <c r="AY67" i="21"/>
  <c r="AV67" i="21"/>
  <c r="BB67" i="21"/>
  <c r="AV68" i="21"/>
  <c r="BB68" i="21"/>
  <c r="AY68" i="21"/>
  <c r="AV87" i="21"/>
  <c r="BB87" i="21"/>
  <c r="AY87" i="21"/>
  <c r="AQ214" i="21"/>
  <c r="AR214" i="21"/>
  <c r="AY139" i="21"/>
  <c r="AV139" i="21"/>
  <c r="BB139" i="21"/>
  <c r="AQ141" i="21"/>
  <c r="AR141" i="21"/>
  <c r="AQ125" i="21"/>
  <c r="AR125" i="21"/>
  <c r="AV104" i="21"/>
  <c r="AY104" i="21"/>
  <c r="BB104" i="21"/>
  <c r="AQ24" i="21"/>
  <c r="AR24" i="21"/>
  <c r="AV210" i="21"/>
  <c r="BB210" i="21"/>
  <c r="AY210" i="21"/>
  <c r="AQ127" i="21"/>
  <c r="AR127" i="21"/>
  <c r="AY47" i="21"/>
  <c r="AV47" i="21"/>
  <c r="BB47" i="21"/>
  <c r="AQ46" i="21"/>
  <c r="AR46" i="21"/>
  <c r="AY177" i="21"/>
  <c r="BB177" i="21"/>
  <c r="AV177" i="21"/>
  <c r="AQ174" i="21"/>
  <c r="AR174" i="21"/>
  <c r="AY55" i="21"/>
  <c r="AV55" i="21"/>
  <c r="BB55" i="21"/>
  <c r="AQ105" i="21"/>
  <c r="AR105" i="21"/>
  <c r="AY165" i="21"/>
  <c r="BB165" i="21"/>
  <c r="AV165" i="21"/>
  <c r="AQ115" i="21"/>
  <c r="AR115" i="21"/>
  <c r="AV190" i="21"/>
  <c r="BB190" i="21"/>
  <c r="AY190" i="21"/>
  <c r="AY63" i="21"/>
  <c r="AV63" i="21"/>
  <c r="BB63" i="21"/>
  <c r="AQ153" i="21"/>
  <c r="AR153" i="21"/>
  <c r="AY140" i="21"/>
  <c r="BB140" i="21"/>
  <c r="AV140" i="21"/>
  <c r="AQ213" i="21"/>
  <c r="AR213" i="21"/>
  <c r="AQ138" i="21"/>
  <c r="AR138" i="21"/>
  <c r="AY60" i="21"/>
  <c r="AV60" i="21"/>
  <c r="BB60" i="21"/>
  <c r="AQ19" i="21"/>
  <c r="AR19" i="21"/>
  <c r="AY135" i="21"/>
  <c r="AV135" i="21"/>
  <c r="BB135" i="21"/>
  <c r="AV195" i="21"/>
  <c r="BB195" i="21"/>
  <c r="AY195" i="21"/>
  <c r="AQ65" i="21"/>
  <c r="AR65" i="21"/>
  <c r="AY50" i="21"/>
  <c r="AV50" i="21"/>
  <c r="BB50" i="21"/>
  <c r="AQ206" i="21"/>
  <c r="AR206" i="21"/>
  <c r="AV99" i="21"/>
  <c r="AY99" i="21"/>
  <c r="BB99" i="21"/>
  <c r="AQ161" i="21"/>
  <c r="AR161" i="21"/>
  <c r="AV91" i="21"/>
  <c r="AY91" i="21"/>
  <c r="BB91" i="21"/>
  <c r="AQ100" i="21"/>
  <c r="AR100" i="21"/>
  <c r="AY61" i="21"/>
  <c r="AV61" i="21"/>
  <c r="BB61" i="21"/>
  <c r="AQ39" i="21"/>
  <c r="AR39" i="21"/>
  <c r="AV184" i="21"/>
  <c r="BB184" i="21"/>
  <c r="AY184" i="21"/>
  <c r="AQ172" i="21"/>
  <c r="AR172" i="21"/>
  <c r="AV196" i="21"/>
  <c r="BB196" i="21"/>
  <c r="AY196" i="21"/>
  <c r="AY26" i="21"/>
  <c r="BB26" i="21"/>
  <c r="AV26" i="21"/>
  <c r="AQ203" i="21"/>
  <c r="AR203" i="21"/>
  <c r="AV183" i="21"/>
  <c r="AY183" i="21"/>
  <c r="BB183" i="21"/>
  <c r="AQ81" i="21"/>
  <c r="AR81" i="21"/>
  <c r="AQ15" i="21"/>
  <c r="AR15" i="21"/>
  <c r="AY155" i="21"/>
  <c r="AV155" i="21"/>
  <c r="BB155" i="21"/>
  <c r="AQ188" i="21"/>
  <c r="AR188" i="21"/>
  <c r="AY145" i="21"/>
  <c r="AV145" i="21"/>
  <c r="BB145" i="21"/>
  <c r="AQ201" i="21"/>
  <c r="AR201" i="21"/>
  <c r="AQ169" i="21"/>
  <c r="AR169" i="21"/>
  <c r="AQ27" i="21"/>
  <c r="AR27" i="21"/>
  <c r="AQ171" i="21"/>
  <c r="AR171" i="21"/>
  <c r="AQ90" i="21"/>
  <c r="AR90" i="21"/>
  <c r="AQ89" i="21"/>
  <c r="AR89" i="21"/>
  <c r="AQ80" i="21"/>
  <c r="AR80" i="21"/>
  <c r="AQ113" i="21"/>
  <c r="AR113" i="21"/>
  <c r="AQ209" i="21"/>
  <c r="AR209" i="21"/>
  <c r="AY180" i="21"/>
  <c r="BB180" i="21"/>
  <c r="AV180" i="21"/>
  <c r="AQ173" i="21"/>
  <c r="AR173" i="21"/>
  <c r="AQ117" i="21"/>
  <c r="AR117" i="21"/>
  <c r="AY164" i="21"/>
  <c r="AV164" i="21"/>
  <c r="BB164" i="21"/>
  <c r="AQ123" i="21"/>
  <c r="AR123" i="21"/>
  <c r="AY23" i="21"/>
  <c r="AV23" i="21"/>
  <c r="BB23" i="21"/>
  <c r="AY18" i="21"/>
  <c r="AV18" i="21"/>
  <c r="BB18" i="21"/>
  <c r="AQ66" i="21"/>
  <c r="AR66" i="21"/>
  <c r="AY64" i="21"/>
  <c r="AV64" i="21"/>
  <c r="BB64" i="21"/>
  <c r="AQ29" i="21"/>
  <c r="AR29" i="21"/>
  <c r="AY182" i="21"/>
  <c r="AV182" i="21"/>
  <c r="BB182" i="21"/>
  <c r="AQ156" i="21"/>
  <c r="AR156" i="21"/>
  <c r="AQ84" i="21"/>
  <c r="AR84" i="21"/>
  <c r="AY45" i="21"/>
  <c r="AV45" i="21"/>
  <c r="BB45" i="21"/>
  <c r="AQ211" i="21"/>
  <c r="AR211" i="21"/>
  <c r="AY34" i="21"/>
  <c r="BB34" i="21"/>
  <c r="AV34" i="21"/>
  <c r="AY51" i="21"/>
  <c r="AV51" i="21"/>
  <c r="BB51" i="21"/>
  <c r="AQ59" i="21"/>
  <c r="AR59" i="21"/>
  <c r="AQ131" i="21"/>
  <c r="AR131" i="21"/>
  <c r="AV109" i="21"/>
  <c r="BB109" i="21"/>
  <c r="AY109" i="21"/>
  <c r="AY134" i="21"/>
  <c r="AV134" i="21"/>
  <c r="BB134" i="21"/>
  <c r="AQ37" i="21"/>
  <c r="AR37" i="21"/>
  <c r="AV198" i="21"/>
  <c r="BB198" i="21"/>
  <c r="AY198" i="21"/>
  <c r="AQ67" i="21"/>
  <c r="AR67" i="21"/>
  <c r="AY57" i="21"/>
  <c r="AV57" i="21"/>
  <c r="BB57" i="21"/>
  <c r="AQ68" i="21"/>
  <c r="AR68" i="21"/>
  <c r="AY142" i="21"/>
  <c r="BB142" i="21"/>
  <c r="AV142" i="21"/>
  <c r="AQ87" i="21"/>
  <c r="AR87" i="21"/>
  <c r="AQ139" i="21"/>
  <c r="AR139" i="21"/>
  <c r="AY178" i="21"/>
  <c r="AV178" i="21"/>
  <c r="BB178" i="21"/>
  <c r="AV108" i="21"/>
  <c r="AY108" i="21"/>
  <c r="BB108" i="21"/>
  <c r="AQ104" i="21"/>
  <c r="AR104" i="21"/>
  <c r="AY160" i="21"/>
  <c r="BB160" i="21"/>
  <c r="AV160" i="21"/>
  <c r="AQ210" i="21"/>
  <c r="AR210" i="21"/>
  <c r="AY62" i="21"/>
  <c r="AV62" i="21"/>
  <c r="BB62" i="21"/>
  <c r="AQ47" i="21"/>
  <c r="AR47" i="21"/>
  <c r="AV208" i="21"/>
  <c r="BB208" i="21"/>
  <c r="AY208" i="21"/>
  <c r="AQ177" i="21"/>
  <c r="AR177" i="21"/>
  <c r="AY40" i="21"/>
  <c r="BB40" i="21"/>
  <c r="AV40" i="21"/>
  <c r="AQ55" i="21"/>
  <c r="AR55" i="21"/>
  <c r="AV192" i="21"/>
  <c r="BB192" i="21"/>
  <c r="AY192" i="21"/>
  <c r="AQ165" i="21"/>
  <c r="AR165" i="21"/>
  <c r="AY154" i="21"/>
  <c r="BB154" i="21"/>
  <c r="AV154" i="21"/>
  <c r="AQ190" i="21"/>
  <c r="AR190" i="21"/>
  <c r="AY148" i="21"/>
  <c r="BB148" i="21"/>
  <c r="AV148" i="21"/>
  <c r="AQ63" i="21"/>
  <c r="AR63" i="21"/>
  <c r="AY143" i="21"/>
  <c r="AV143" i="21"/>
  <c r="BB143" i="21"/>
  <c r="AQ140" i="21"/>
  <c r="AR140" i="21"/>
  <c r="AY152" i="21"/>
  <c r="BB152" i="21"/>
  <c r="AV152" i="21"/>
  <c r="AY167" i="21"/>
  <c r="BB167" i="21"/>
  <c r="AV167" i="21"/>
  <c r="AY54" i="21"/>
  <c r="AV54" i="21"/>
  <c r="BB54" i="21"/>
  <c r="AQ60" i="21"/>
  <c r="AR60" i="21"/>
  <c r="AV186" i="21"/>
  <c r="BB186" i="21"/>
  <c r="AY186" i="21"/>
  <c r="AQ135" i="21"/>
  <c r="AR135" i="21"/>
  <c r="AV122" i="21"/>
  <c r="BB122" i="21"/>
  <c r="AY122" i="21"/>
  <c r="AQ195" i="21"/>
  <c r="AR195" i="21"/>
  <c r="AV73" i="21"/>
  <c r="BB73" i="21"/>
  <c r="AY73" i="21"/>
  <c r="AQ50" i="21"/>
  <c r="AR50" i="21"/>
  <c r="AY41" i="21"/>
  <c r="AV41" i="21"/>
  <c r="BB41" i="21"/>
  <c r="AQ99" i="21"/>
  <c r="AR99" i="21"/>
  <c r="AY146" i="21"/>
  <c r="BB146" i="21"/>
  <c r="AV146" i="21"/>
  <c r="AQ91" i="21"/>
  <c r="AR91" i="21"/>
  <c r="AY49" i="21"/>
  <c r="AV49" i="21"/>
  <c r="BB49" i="21"/>
  <c r="AQ61" i="21"/>
  <c r="AR61" i="21"/>
  <c r="AV119" i="21"/>
  <c r="AY119" i="21"/>
  <c r="BB119" i="21"/>
  <c r="AQ184" i="21"/>
  <c r="AR184" i="21"/>
  <c r="AV200" i="21"/>
  <c r="BB200" i="21"/>
  <c r="AY200" i="21"/>
  <c r="AQ196" i="21"/>
  <c r="AR196" i="21"/>
  <c r="AV74" i="21"/>
  <c r="BB74" i="21"/>
  <c r="AY74" i="21"/>
  <c r="AQ26" i="21"/>
  <c r="AR26" i="21"/>
  <c r="AY181" i="21"/>
  <c r="BB181" i="21"/>
  <c r="AV181" i="21"/>
  <c r="AQ183" i="21"/>
  <c r="AR183" i="21"/>
  <c r="AQ155" i="21"/>
  <c r="AR155" i="21"/>
  <c r="AV215" i="21"/>
  <c r="BB215" i="21"/>
  <c r="AY215" i="21"/>
  <c r="AQ145" i="21"/>
  <c r="AR145" i="21"/>
  <c r="AY149" i="21"/>
  <c r="BB149" i="21"/>
  <c r="AV149" i="21"/>
  <c r="O116" i="15"/>
  <c r="P116" i="15" s="1"/>
  <c r="O115" i="15"/>
  <c r="P115" i="15" s="1"/>
  <c r="O114" i="15"/>
  <c r="P114" i="15" s="1"/>
  <c r="O113" i="15"/>
  <c r="P113" i="15" s="1"/>
  <c r="O112" i="15"/>
  <c r="P112" i="15" s="1"/>
  <c r="O111" i="15"/>
  <c r="P111" i="15" s="1"/>
  <c r="O110" i="15"/>
  <c r="P110" i="15" s="1"/>
  <c r="O109" i="15"/>
  <c r="P109" i="15" s="1"/>
  <c r="O108" i="15"/>
  <c r="P108" i="15" s="1"/>
  <c r="O107" i="15"/>
  <c r="P107" i="15" s="1"/>
  <c r="O106" i="15"/>
  <c r="P106" i="15" s="1"/>
  <c r="O105" i="15"/>
  <c r="P105" i="15" s="1"/>
  <c r="O104" i="15"/>
  <c r="P104" i="15" s="1"/>
  <c r="O103" i="15"/>
  <c r="P103" i="15" s="1"/>
  <c r="O102" i="15"/>
  <c r="P102" i="15" s="1"/>
  <c r="O101" i="15"/>
  <c r="P101" i="15" s="1"/>
  <c r="O100" i="15"/>
  <c r="P100" i="15" s="1"/>
  <c r="O99" i="15"/>
  <c r="P99" i="15" s="1"/>
  <c r="O98" i="15"/>
  <c r="P98" i="15" s="1"/>
  <c r="O97" i="15"/>
  <c r="P97" i="15" s="1"/>
  <c r="O96" i="15"/>
  <c r="P96" i="15" s="1"/>
  <c r="O95" i="15"/>
  <c r="P95" i="15" s="1"/>
  <c r="O94" i="15"/>
  <c r="P94" i="15" s="1"/>
  <c r="O93" i="15"/>
  <c r="P93" i="15" s="1"/>
  <c r="O92" i="15"/>
  <c r="P92" i="15" s="1"/>
  <c r="O91" i="15"/>
  <c r="P91" i="15" s="1"/>
  <c r="O90" i="15"/>
  <c r="P90" i="15" s="1"/>
  <c r="O89" i="15"/>
  <c r="P89" i="15" s="1"/>
  <c r="O88" i="15"/>
  <c r="P88" i="15" s="1"/>
  <c r="O87" i="15"/>
  <c r="P87" i="15" s="1"/>
  <c r="O86" i="15"/>
  <c r="P86" i="15" s="1"/>
  <c r="O85" i="15"/>
  <c r="P85" i="15" s="1"/>
  <c r="O84" i="15"/>
  <c r="P84" i="15" s="1"/>
  <c r="O83" i="15"/>
  <c r="P83" i="15" s="1"/>
  <c r="O82" i="15"/>
  <c r="P82" i="15" s="1"/>
  <c r="O81" i="15"/>
  <c r="P81" i="15" s="1"/>
  <c r="O80" i="15"/>
  <c r="P80" i="15" s="1"/>
  <c r="O79" i="15"/>
  <c r="P79" i="15" s="1"/>
  <c r="O78" i="15"/>
  <c r="P78" i="15" s="1"/>
  <c r="O77" i="15"/>
  <c r="P77" i="15" s="1"/>
  <c r="O76" i="15"/>
  <c r="P76" i="15" s="1"/>
  <c r="O75" i="15"/>
  <c r="P75" i="15" s="1"/>
  <c r="O74" i="15"/>
  <c r="P74" i="15" s="1"/>
  <c r="O73" i="15"/>
  <c r="P73" i="15" s="1"/>
  <c r="O72" i="15"/>
  <c r="P72" i="15" s="1"/>
  <c r="O71" i="15"/>
  <c r="P71" i="15" s="1"/>
  <c r="O70" i="15"/>
  <c r="P70" i="15" s="1"/>
  <c r="O69" i="15"/>
  <c r="P69" i="15" s="1"/>
  <c r="O68" i="15"/>
  <c r="P68" i="15" s="1"/>
  <c r="O67" i="15"/>
  <c r="P67" i="15" s="1"/>
  <c r="O66" i="15"/>
  <c r="P66" i="15" s="1"/>
  <c r="O65" i="15"/>
  <c r="P65" i="15" s="1"/>
  <c r="O64" i="15"/>
  <c r="P64" i="15" s="1"/>
  <c r="O63" i="15"/>
  <c r="P63" i="15" s="1"/>
  <c r="O62" i="15"/>
  <c r="P62" i="15" s="1"/>
  <c r="O61" i="15"/>
  <c r="P61" i="15" s="1"/>
  <c r="O60" i="15"/>
  <c r="P60" i="15" s="1"/>
  <c r="O59" i="15"/>
  <c r="P59" i="15" s="1"/>
  <c r="O58" i="15"/>
  <c r="P58" i="15" s="1"/>
  <c r="O57" i="15"/>
  <c r="P57" i="15" s="1"/>
  <c r="O56" i="15"/>
  <c r="P56" i="15" s="1"/>
  <c r="O55" i="15"/>
  <c r="P55" i="15" s="1"/>
  <c r="O54" i="15"/>
  <c r="P54" i="15" s="1"/>
  <c r="O53" i="15"/>
  <c r="P53" i="15" s="1"/>
  <c r="O52" i="15"/>
  <c r="P52" i="15" s="1"/>
  <c r="O51" i="15"/>
  <c r="P51" i="15" s="1"/>
  <c r="O50" i="15"/>
  <c r="P50" i="15" s="1"/>
  <c r="O49" i="15"/>
  <c r="P49" i="15" s="1"/>
  <c r="O48" i="15"/>
  <c r="P48" i="15" s="1"/>
  <c r="O47" i="15"/>
  <c r="P47" i="15" s="1"/>
  <c r="O46" i="15"/>
  <c r="P46" i="15" s="1"/>
  <c r="O45" i="15"/>
  <c r="P45" i="15" s="1"/>
  <c r="O44" i="15"/>
  <c r="P44" i="15" s="1"/>
  <c r="O43" i="15"/>
  <c r="P43" i="15" s="1"/>
  <c r="O42" i="15"/>
  <c r="P42" i="15" s="1"/>
  <c r="O41" i="15"/>
  <c r="P41" i="15" s="1"/>
  <c r="O40" i="15"/>
  <c r="P40" i="15" s="1"/>
  <c r="O39" i="15"/>
  <c r="P39" i="15" s="1"/>
  <c r="O38" i="15"/>
  <c r="P38" i="15" s="1"/>
  <c r="O37" i="15"/>
  <c r="P37" i="15" s="1"/>
  <c r="O36" i="15"/>
  <c r="P36" i="15" s="1"/>
  <c r="O35" i="15"/>
  <c r="P35" i="15" s="1"/>
  <c r="O34" i="15"/>
  <c r="P34" i="15" s="1"/>
  <c r="O33" i="15"/>
  <c r="P33" i="15" s="1"/>
  <c r="O32" i="15"/>
  <c r="P32" i="15" s="1"/>
  <c r="O31" i="15"/>
  <c r="P31" i="15" s="1"/>
  <c r="O30" i="15"/>
  <c r="P30" i="15" s="1"/>
  <c r="O29" i="15"/>
  <c r="P29" i="15" s="1"/>
  <c r="O28" i="15"/>
  <c r="P28" i="15" s="1"/>
  <c r="O27" i="15"/>
  <c r="P27" i="15" s="1"/>
  <c r="O26" i="15"/>
  <c r="P26" i="15" s="1"/>
  <c r="O25" i="15"/>
  <c r="P25" i="15" s="1"/>
  <c r="O24" i="15"/>
  <c r="P24" i="15" s="1"/>
  <c r="O23" i="15"/>
  <c r="P23" i="15" s="1"/>
  <c r="O22" i="15"/>
  <c r="P22" i="15" s="1"/>
  <c r="O21" i="15"/>
  <c r="P21" i="15" s="1"/>
  <c r="O20" i="15"/>
  <c r="P20" i="15" s="1"/>
  <c r="O19" i="15"/>
  <c r="P19" i="15" s="1"/>
  <c r="O18" i="15"/>
  <c r="P18" i="15" s="1"/>
  <c r="O17" i="15"/>
  <c r="P17" i="15" s="1"/>
  <c r="O16" i="15"/>
  <c r="P16" i="15" s="1"/>
  <c r="O15" i="15"/>
  <c r="P15" i="15" s="1"/>
  <c r="O14" i="15"/>
  <c r="P14" i="15" s="1"/>
  <c r="O13" i="15"/>
  <c r="P13" i="15" s="1"/>
  <c r="O12" i="15"/>
  <c r="P12" i="15" s="1"/>
  <c r="O11" i="15"/>
  <c r="P11" i="15" s="1"/>
  <c r="O10" i="15"/>
  <c r="P10" i="15" s="1"/>
  <c r="AF9" i="15"/>
  <c r="AG13" i="15" s="1"/>
  <c r="AE7" i="15" s="1"/>
  <c r="O9" i="15"/>
  <c r="P9" i="15" s="1"/>
  <c r="O8" i="15"/>
  <c r="P8" i="15" s="1"/>
  <c r="P7" i="15"/>
  <c r="J6" i="15"/>
  <c r="J5" i="15"/>
  <c r="D5" i="15"/>
  <c r="AF11" i="15"/>
  <c r="AX216" i="21" l="1"/>
  <c r="AW216" i="21"/>
  <c r="M8" i="21"/>
  <c r="AV216" i="21"/>
  <c r="V5" i="21" s="1"/>
  <c r="AQ216" i="21"/>
  <c r="AY216" i="21"/>
  <c r="V3" i="21" s="1"/>
  <c r="AR216" i="21"/>
  <c r="BB216" i="21"/>
  <c r="V4" i="21" s="1"/>
  <c r="R9" i="15"/>
  <c r="U9" i="15" s="1"/>
  <c r="R13" i="15"/>
  <c r="U13" i="15" s="1"/>
  <c r="R17" i="15"/>
  <c r="U17" i="15" s="1"/>
  <c r="R21" i="15"/>
  <c r="U21" i="15" s="1"/>
  <c r="R25" i="15"/>
  <c r="U25" i="15" s="1"/>
  <c r="R29" i="15"/>
  <c r="U29" i="15" s="1"/>
  <c r="R33" i="15"/>
  <c r="U33" i="15" s="1"/>
  <c r="R37" i="15"/>
  <c r="U37" i="15" s="1"/>
  <c r="R41" i="15"/>
  <c r="U41" i="15" s="1"/>
  <c r="R45" i="15"/>
  <c r="U45" i="15" s="1"/>
  <c r="R49" i="15"/>
  <c r="U49" i="15" s="1"/>
  <c r="R53" i="15"/>
  <c r="U53" i="15" s="1"/>
  <c r="R57" i="15"/>
  <c r="U57" i="15" s="1"/>
  <c r="R61" i="15"/>
  <c r="U61" i="15" s="1"/>
  <c r="R65" i="15"/>
  <c r="U65" i="15" s="1"/>
  <c r="R69" i="15"/>
  <c r="U69" i="15" s="1"/>
  <c r="R73" i="15"/>
  <c r="U73" i="15" s="1"/>
  <c r="R10" i="15"/>
  <c r="U10" i="15" s="1"/>
  <c r="R14" i="15"/>
  <c r="U14" i="15" s="1"/>
  <c r="R18" i="15"/>
  <c r="U18" i="15" s="1"/>
  <c r="R22" i="15"/>
  <c r="U22" i="15" s="1"/>
  <c r="R26" i="15"/>
  <c r="U26" i="15" s="1"/>
  <c r="R30" i="15"/>
  <c r="U30" i="15" s="1"/>
  <c r="R34" i="15"/>
  <c r="U34" i="15" s="1"/>
  <c r="R38" i="15"/>
  <c r="U38" i="15" s="1"/>
  <c r="R42" i="15"/>
  <c r="U42" i="15" s="1"/>
  <c r="R46" i="15"/>
  <c r="U46" i="15" s="1"/>
  <c r="R50" i="15"/>
  <c r="U50" i="15" s="1"/>
  <c r="R54" i="15"/>
  <c r="U54" i="15" s="1"/>
  <c r="R58" i="15"/>
  <c r="U58" i="15" s="1"/>
  <c r="R62" i="15"/>
  <c r="U62" i="15" s="1"/>
  <c r="R66" i="15"/>
  <c r="U66" i="15" s="1"/>
  <c r="R70" i="15"/>
  <c r="U70" i="15" s="1"/>
  <c r="R74" i="15"/>
  <c r="U74" i="15" s="1"/>
  <c r="R78" i="15"/>
  <c r="U78" i="15" s="1"/>
  <c r="R82" i="15"/>
  <c r="U82" i="15" s="1"/>
  <c r="R86" i="15"/>
  <c r="U86" i="15" s="1"/>
  <c r="R90" i="15"/>
  <c r="U90" i="15" s="1"/>
  <c r="R94" i="15"/>
  <c r="U94" i="15" s="1"/>
  <c r="R98" i="15"/>
  <c r="U98" i="15" s="1"/>
  <c r="R102" i="15"/>
  <c r="U102" i="15" s="1"/>
  <c r="R106" i="15"/>
  <c r="U106" i="15" s="1"/>
  <c r="R110" i="15"/>
  <c r="U110" i="15" s="1"/>
  <c r="R114" i="15"/>
  <c r="U114" i="15" s="1"/>
  <c r="R118" i="15"/>
  <c r="U118" i="15" s="1"/>
  <c r="R122" i="15"/>
  <c r="U122" i="15" s="1"/>
  <c r="R126" i="15"/>
  <c r="U126" i="15" s="1"/>
  <c r="R130" i="15"/>
  <c r="U130" i="15" s="1"/>
  <c r="R134" i="15"/>
  <c r="U134" i="15" s="1"/>
  <c r="R138" i="15"/>
  <c r="U138" i="15" s="1"/>
  <c r="R142" i="15"/>
  <c r="U142" i="15" s="1"/>
  <c r="R146" i="15"/>
  <c r="U146" i="15" s="1"/>
  <c r="R150" i="15"/>
  <c r="U150" i="15" s="1"/>
  <c r="R11" i="15"/>
  <c r="U11" i="15" s="1"/>
  <c r="R19" i="15"/>
  <c r="U19" i="15" s="1"/>
  <c r="R27" i="15"/>
  <c r="U27" i="15" s="1"/>
  <c r="R35" i="15"/>
  <c r="U35" i="15" s="1"/>
  <c r="R43" i="15"/>
  <c r="U43" i="15" s="1"/>
  <c r="R51" i="15"/>
  <c r="U51" i="15" s="1"/>
  <c r="R59" i="15"/>
  <c r="U59" i="15" s="1"/>
  <c r="R67" i="15"/>
  <c r="U67" i="15" s="1"/>
  <c r="R75" i="15"/>
  <c r="U75" i="15" s="1"/>
  <c r="R80" i="15"/>
  <c r="U80" i="15" s="1"/>
  <c r="R85" i="15"/>
  <c r="U85" i="15" s="1"/>
  <c r="R91" i="15"/>
  <c r="U91" i="15" s="1"/>
  <c r="R96" i="15"/>
  <c r="U96" i="15" s="1"/>
  <c r="R101" i="15"/>
  <c r="U101" i="15" s="1"/>
  <c r="R107" i="15"/>
  <c r="U107" i="15" s="1"/>
  <c r="R112" i="15"/>
  <c r="U112" i="15" s="1"/>
  <c r="R117" i="15"/>
  <c r="U117" i="15" s="1"/>
  <c r="R123" i="15"/>
  <c r="U123" i="15" s="1"/>
  <c r="R128" i="15"/>
  <c r="U128" i="15" s="1"/>
  <c r="R133" i="15"/>
  <c r="U133" i="15" s="1"/>
  <c r="R139" i="15"/>
  <c r="U139" i="15" s="1"/>
  <c r="R144" i="15"/>
  <c r="U144" i="15" s="1"/>
  <c r="R149" i="15"/>
  <c r="U149" i="15" s="1"/>
  <c r="R154" i="15"/>
  <c r="U154" i="15" s="1"/>
  <c r="R158" i="15"/>
  <c r="U158" i="15" s="1"/>
  <c r="R162" i="15"/>
  <c r="U162" i="15" s="1"/>
  <c r="R166" i="15"/>
  <c r="U166" i="15" s="1"/>
  <c r="R170" i="15"/>
  <c r="U170" i="15" s="1"/>
  <c r="R174" i="15"/>
  <c r="U174" i="15" s="1"/>
  <c r="R178" i="15"/>
  <c r="U178" i="15" s="1"/>
  <c r="R182" i="15"/>
  <c r="U182" i="15" s="1"/>
  <c r="R186" i="15"/>
  <c r="U186" i="15" s="1"/>
  <c r="R190" i="15"/>
  <c r="U190" i="15" s="1"/>
  <c r="R194" i="15"/>
  <c r="U194" i="15" s="1"/>
  <c r="R198" i="15"/>
  <c r="U198" i="15" s="1"/>
  <c r="R202" i="15"/>
  <c r="U202" i="15" s="1"/>
  <c r="R12" i="15"/>
  <c r="U12" i="15" s="1"/>
  <c r="R20" i="15"/>
  <c r="U20" i="15" s="1"/>
  <c r="R28" i="15"/>
  <c r="U28" i="15" s="1"/>
  <c r="R36" i="15"/>
  <c r="U36" i="15" s="1"/>
  <c r="R44" i="15"/>
  <c r="U44" i="15" s="1"/>
  <c r="R52" i="15"/>
  <c r="U52" i="15" s="1"/>
  <c r="R60" i="15"/>
  <c r="U60" i="15" s="1"/>
  <c r="R68" i="15"/>
  <c r="U68" i="15" s="1"/>
  <c r="R76" i="15"/>
  <c r="U76" i="15" s="1"/>
  <c r="R81" i="15"/>
  <c r="U81" i="15" s="1"/>
  <c r="R87" i="15"/>
  <c r="U87" i="15" s="1"/>
  <c r="R92" i="15"/>
  <c r="U92" i="15" s="1"/>
  <c r="R97" i="15"/>
  <c r="U97" i="15" s="1"/>
  <c r="R103" i="15"/>
  <c r="U103" i="15" s="1"/>
  <c r="R108" i="15"/>
  <c r="U108" i="15" s="1"/>
  <c r="R113" i="15"/>
  <c r="U113" i="15" s="1"/>
  <c r="R119" i="15"/>
  <c r="U119" i="15" s="1"/>
  <c r="R124" i="15"/>
  <c r="U124" i="15" s="1"/>
  <c r="R129" i="15"/>
  <c r="U129" i="15" s="1"/>
  <c r="R135" i="15"/>
  <c r="U135" i="15" s="1"/>
  <c r="R140" i="15"/>
  <c r="U140" i="15" s="1"/>
  <c r="R145" i="15"/>
  <c r="U145" i="15" s="1"/>
  <c r="R151" i="15"/>
  <c r="U151" i="15" s="1"/>
  <c r="R155" i="15"/>
  <c r="U155" i="15" s="1"/>
  <c r="R159" i="15"/>
  <c r="U159" i="15" s="1"/>
  <c r="R163" i="15"/>
  <c r="U163" i="15" s="1"/>
  <c r="R167" i="15"/>
  <c r="U167" i="15" s="1"/>
  <c r="R171" i="15"/>
  <c r="U171" i="15" s="1"/>
  <c r="R175" i="15"/>
  <c r="U175" i="15" s="1"/>
  <c r="R179" i="15"/>
  <c r="U179" i="15" s="1"/>
  <c r="R183" i="15"/>
  <c r="U183" i="15" s="1"/>
  <c r="R187" i="15"/>
  <c r="U187" i="15" s="1"/>
  <c r="R191" i="15"/>
  <c r="U191" i="15" s="1"/>
  <c r="R195" i="15"/>
  <c r="U195" i="15" s="1"/>
  <c r="R199" i="15"/>
  <c r="U199" i="15" s="1"/>
  <c r="R203" i="15"/>
  <c r="U203" i="15" s="1"/>
  <c r="R8" i="15"/>
  <c r="U8" i="15" s="1"/>
  <c r="R56" i="15"/>
  <c r="U56" i="15" s="1"/>
  <c r="R72" i="15"/>
  <c r="U72" i="15" s="1"/>
  <c r="R84" i="15"/>
  <c r="U84" i="15" s="1"/>
  <c r="R95" i="15"/>
  <c r="U95" i="15" s="1"/>
  <c r="R105" i="15"/>
  <c r="U105" i="15" s="1"/>
  <c r="R116" i="15"/>
  <c r="U116" i="15" s="1"/>
  <c r="R127" i="15"/>
  <c r="U127" i="15" s="1"/>
  <c r="R137" i="15"/>
  <c r="U137" i="15" s="1"/>
  <c r="R148" i="15"/>
  <c r="U148" i="15" s="1"/>
  <c r="R157" i="15"/>
  <c r="U157" i="15" s="1"/>
  <c r="R165" i="15"/>
  <c r="U165" i="15" s="1"/>
  <c r="R15" i="15"/>
  <c r="U15" i="15" s="1"/>
  <c r="R23" i="15"/>
  <c r="U23" i="15" s="1"/>
  <c r="R31" i="15"/>
  <c r="U31" i="15" s="1"/>
  <c r="R39" i="15"/>
  <c r="U39" i="15" s="1"/>
  <c r="R47" i="15"/>
  <c r="U47" i="15" s="1"/>
  <c r="R55" i="15"/>
  <c r="U55" i="15" s="1"/>
  <c r="R63" i="15"/>
  <c r="U63" i="15" s="1"/>
  <c r="R71" i="15"/>
  <c r="U71" i="15" s="1"/>
  <c r="R77" i="15"/>
  <c r="U77" i="15" s="1"/>
  <c r="R83" i="15"/>
  <c r="U83" i="15" s="1"/>
  <c r="R88" i="15"/>
  <c r="U88" i="15" s="1"/>
  <c r="R93" i="15"/>
  <c r="U93" i="15" s="1"/>
  <c r="R99" i="15"/>
  <c r="U99" i="15" s="1"/>
  <c r="R104" i="15"/>
  <c r="U104" i="15" s="1"/>
  <c r="R109" i="15"/>
  <c r="U109" i="15" s="1"/>
  <c r="R115" i="15"/>
  <c r="U115" i="15" s="1"/>
  <c r="R120" i="15"/>
  <c r="U120" i="15" s="1"/>
  <c r="R125" i="15"/>
  <c r="U125" i="15" s="1"/>
  <c r="R131" i="15"/>
  <c r="U131" i="15" s="1"/>
  <c r="R136" i="15"/>
  <c r="U136" i="15" s="1"/>
  <c r="R141" i="15"/>
  <c r="U141" i="15" s="1"/>
  <c r="R147" i="15"/>
  <c r="U147" i="15" s="1"/>
  <c r="R152" i="15"/>
  <c r="U152" i="15" s="1"/>
  <c r="R156" i="15"/>
  <c r="U156" i="15" s="1"/>
  <c r="R160" i="15"/>
  <c r="U160" i="15" s="1"/>
  <c r="R164" i="15"/>
  <c r="U164" i="15" s="1"/>
  <c r="R168" i="15"/>
  <c r="U168" i="15" s="1"/>
  <c r="R172" i="15"/>
  <c r="U172" i="15" s="1"/>
  <c r="R176" i="15"/>
  <c r="U176" i="15" s="1"/>
  <c r="R180" i="15"/>
  <c r="U180" i="15" s="1"/>
  <c r="R184" i="15"/>
  <c r="U184" i="15" s="1"/>
  <c r="R188" i="15"/>
  <c r="U188" i="15" s="1"/>
  <c r="R192" i="15"/>
  <c r="U192" i="15" s="1"/>
  <c r="R196" i="15"/>
  <c r="U196" i="15" s="1"/>
  <c r="R200" i="15"/>
  <c r="U200" i="15" s="1"/>
  <c r="R7" i="15"/>
  <c r="U7" i="15" s="1"/>
  <c r="R16" i="15"/>
  <c r="U16" i="15" s="1"/>
  <c r="R24" i="15"/>
  <c r="U24" i="15" s="1"/>
  <c r="R32" i="15"/>
  <c r="U32" i="15" s="1"/>
  <c r="R40" i="15"/>
  <c r="U40" i="15" s="1"/>
  <c r="R48" i="15"/>
  <c r="U48" i="15" s="1"/>
  <c r="R64" i="15"/>
  <c r="U64" i="15" s="1"/>
  <c r="R79" i="15"/>
  <c r="U79" i="15" s="1"/>
  <c r="R89" i="15"/>
  <c r="U89" i="15" s="1"/>
  <c r="R100" i="15"/>
  <c r="U100" i="15" s="1"/>
  <c r="R111" i="15"/>
  <c r="U111" i="15" s="1"/>
  <c r="R121" i="15"/>
  <c r="U121" i="15" s="1"/>
  <c r="R132" i="15"/>
  <c r="U132" i="15" s="1"/>
  <c r="R143" i="15"/>
  <c r="U143" i="15" s="1"/>
  <c r="R153" i="15"/>
  <c r="U153" i="15" s="1"/>
  <c r="R161" i="15"/>
  <c r="U161" i="15" s="1"/>
  <c r="R169" i="15"/>
  <c r="U169" i="15" s="1"/>
  <c r="R185" i="15"/>
  <c r="U185" i="15" s="1"/>
  <c r="R201" i="15"/>
  <c r="U201" i="15" s="1"/>
  <c r="R197" i="15"/>
  <c r="U197" i="15" s="1"/>
  <c r="R173" i="15"/>
  <c r="U173" i="15" s="1"/>
  <c r="R189" i="15"/>
  <c r="U189" i="15" s="1"/>
  <c r="R177" i="15"/>
  <c r="U177" i="15" s="1"/>
  <c r="R193" i="15"/>
  <c r="U193" i="15" s="1"/>
  <c r="R181" i="15"/>
  <c r="U181" i="15" s="1"/>
  <c r="Q11" i="15"/>
  <c r="T11" i="15" s="1"/>
  <c r="S11" i="15" s="1"/>
  <c r="W11" i="15" s="1"/>
  <c r="Q15" i="15"/>
  <c r="T15" i="15" s="1"/>
  <c r="S15" i="15" s="1"/>
  <c r="W15" i="15" s="1"/>
  <c r="Q19" i="15"/>
  <c r="T19" i="15" s="1"/>
  <c r="S19" i="15" s="1"/>
  <c r="W19" i="15" s="1"/>
  <c r="Q23" i="15"/>
  <c r="T23" i="15" s="1"/>
  <c r="S23" i="15" s="1"/>
  <c r="W23" i="15" s="1"/>
  <c r="Q27" i="15"/>
  <c r="T27" i="15" s="1"/>
  <c r="S27" i="15" s="1"/>
  <c r="W27" i="15" s="1"/>
  <c r="Q31" i="15"/>
  <c r="T31" i="15" s="1"/>
  <c r="S31" i="15" s="1"/>
  <c r="W31" i="15" s="1"/>
  <c r="Q35" i="15"/>
  <c r="T35" i="15" s="1"/>
  <c r="S35" i="15" s="1"/>
  <c r="W35" i="15" s="1"/>
  <c r="Q39" i="15"/>
  <c r="T39" i="15" s="1"/>
  <c r="S39" i="15" s="1"/>
  <c r="W39" i="15" s="1"/>
  <c r="Q43" i="15"/>
  <c r="T43" i="15" s="1"/>
  <c r="S43" i="15" s="1"/>
  <c r="W43" i="15" s="1"/>
  <c r="Q47" i="15"/>
  <c r="T47" i="15" s="1"/>
  <c r="S47" i="15" s="1"/>
  <c r="W47" i="15" s="1"/>
  <c r="Q51" i="15"/>
  <c r="T51" i="15" s="1"/>
  <c r="S51" i="15" s="1"/>
  <c r="W51" i="15" s="1"/>
  <c r="Q55" i="15"/>
  <c r="T55" i="15" s="1"/>
  <c r="S55" i="15" s="1"/>
  <c r="W55" i="15" s="1"/>
  <c r="Q59" i="15"/>
  <c r="T59" i="15" s="1"/>
  <c r="S59" i="15" s="1"/>
  <c r="W59" i="15" s="1"/>
  <c r="Q63" i="15"/>
  <c r="T63" i="15" s="1"/>
  <c r="S63" i="15" s="1"/>
  <c r="W63" i="15" s="1"/>
  <c r="Q67" i="15"/>
  <c r="T67" i="15" s="1"/>
  <c r="S67" i="15" s="1"/>
  <c r="W67" i="15" s="1"/>
  <c r="Q71" i="15"/>
  <c r="T71" i="15" s="1"/>
  <c r="S71" i="15" s="1"/>
  <c r="W71" i="15" s="1"/>
  <c r="Q75" i="15"/>
  <c r="T75" i="15" s="1"/>
  <c r="S75" i="15" s="1"/>
  <c r="W75" i="15" s="1"/>
  <c r="Q79" i="15"/>
  <c r="T79" i="15" s="1"/>
  <c r="S79" i="15" s="1"/>
  <c r="W79" i="15" s="1"/>
  <c r="Q83" i="15"/>
  <c r="T83" i="15" s="1"/>
  <c r="S83" i="15" s="1"/>
  <c r="W83" i="15" s="1"/>
  <c r="Q87" i="15"/>
  <c r="T87" i="15" s="1"/>
  <c r="S87" i="15" s="1"/>
  <c r="W87" i="15" s="1"/>
  <c r="Q91" i="15"/>
  <c r="T91" i="15" s="1"/>
  <c r="S91" i="15" s="1"/>
  <c r="W91" i="15" s="1"/>
  <c r="Q95" i="15"/>
  <c r="T95" i="15" s="1"/>
  <c r="S95" i="15" s="1"/>
  <c r="W95" i="15" s="1"/>
  <c r="Q99" i="15"/>
  <c r="T99" i="15" s="1"/>
  <c r="S99" i="15" s="1"/>
  <c r="W99" i="15" s="1"/>
  <c r="Q103" i="15"/>
  <c r="T103" i="15" s="1"/>
  <c r="S103" i="15" s="1"/>
  <c r="W103" i="15" s="1"/>
  <c r="Q107" i="15"/>
  <c r="T107" i="15" s="1"/>
  <c r="S107" i="15" s="1"/>
  <c r="W107" i="15" s="1"/>
  <c r="Q111" i="15"/>
  <c r="T111" i="15" s="1"/>
  <c r="S111" i="15" s="1"/>
  <c r="W111" i="15" s="1"/>
  <c r="Q115" i="15"/>
  <c r="T115" i="15" s="1"/>
  <c r="S115" i="15" s="1"/>
  <c r="W115" i="15" s="1"/>
  <c r="Q119" i="15"/>
  <c r="T119" i="15" s="1"/>
  <c r="S119" i="15" s="1"/>
  <c r="W119" i="15" s="1"/>
  <c r="Q123" i="15"/>
  <c r="T123" i="15" s="1"/>
  <c r="S123" i="15" s="1"/>
  <c r="W123" i="15" s="1"/>
  <c r="Q127" i="15"/>
  <c r="T127" i="15" s="1"/>
  <c r="S127" i="15" s="1"/>
  <c r="W127" i="15" s="1"/>
  <c r="Q131" i="15"/>
  <c r="T131" i="15" s="1"/>
  <c r="S131" i="15" s="1"/>
  <c r="W131" i="15" s="1"/>
  <c r="Q135" i="15"/>
  <c r="T135" i="15" s="1"/>
  <c r="S135" i="15" s="1"/>
  <c r="W135" i="15" s="1"/>
  <c r="Q139" i="15"/>
  <c r="T139" i="15" s="1"/>
  <c r="S139" i="15" s="1"/>
  <c r="W139" i="15" s="1"/>
  <c r="Q143" i="15"/>
  <c r="T143" i="15" s="1"/>
  <c r="S143" i="15" s="1"/>
  <c r="W143" i="15" s="1"/>
  <c r="Q8" i="15"/>
  <c r="T8" i="15" s="1"/>
  <c r="S8" i="15" s="1"/>
  <c r="W8" i="15" s="1"/>
  <c r="Q12" i="15"/>
  <c r="T12" i="15" s="1"/>
  <c r="S12" i="15" s="1"/>
  <c r="W12" i="15" s="1"/>
  <c r="Q16" i="15"/>
  <c r="T16" i="15" s="1"/>
  <c r="S16" i="15" s="1"/>
  <c r="W16" i="15" s="1"/>
  <c r="Q20" i="15"/>
  <c r="T20" i="15" s="1"/>
  <c r="S20" i="15" s="1"/>
  <c r="W20" i="15" s="1"/>
  <c r="Q24" i="15"/>
  <c r="T24" i="15" s="1"/>
  <c r="S24" i="15" s="1"/>
  <c r="W24" i="15" s="1"/>
  <c r="Q28" i="15"/>
  <c r="T28" i="15" s="1"/>
  <c r="S28" i="15" s="1"/>
  <c r="W28" i="15" s="1"/>
  <c r="Q32" i="15"/>
  <c r="T32" i="15" s="1"/>
  <c r="S32" i="15" s="1"/>
  <c r="W32" i="15" s="1"/>
  <c r="Q36" i="15"/>
  <c r="T36" i="15" s="1"/>
  <c r="S36" i="15" s="1"/>
  <c r="W36" i="15" s="1"/>
  <c r="Q40" i="15"/>
  <c r="T40" i="15" s="1"/>
  <c r="S40" i="15" s="1"/>
  <c r="W40" i="15" s="1"/>
  <c r="Q44" i="15"/>
  <c r="T44" i="15" s="1"/>
  <c r="S44" i="15" s="1"/>
  <c r="W44" i="15" s="1"/>
  <c r="Q48" i="15"/>
  <c r="T48" i="15" s="1"/>
  <c r="S48" i="15" s="1"/>
  <c r="W48" i="15" s="1"/>
  <c r="Q52" i="15"/>
  <c r="T52" i="15" s="1"/>
  <c r="S52" i="15" s="1"/>
  <c r="W52" i="15" s="1"/>
  <c r="Q56" i="15"/>
  <c r="T56" i="15" s="1"/>
  <c r="S56" i="15" s="1"/>
  <c r="W56" i="15" s="1"/>
  <c r="Q60" i="15"/>
  <c r="T60" i="15" s="1"/>
  <c r="S60" i="15" s="1"/>
  <c r="W60" i="15" s="1"/>
  <c r="Q64" i="15"/>
  <c r="T64" i="15" s="1"/>
  <c r="S64" i="15" s="1"/>
  <c r="W64" i="15" s="1"/>
  <c r="Q68" i="15"/>
  <c r="T68" i="15" s="1"/>
  <c r="S68" i="15" s="1"/>
  <c r="W68" i="15" s="1"/>
  <c r="Q72" i="15"/>
  <c r="T72" i="15" s="1"/>
  <c r="S72" i="15" s="1"/>
  <c r="W72" i="15" s="1"/>
  <c r="Q76" i="15"/>
  <c r="T76" i="15" s="1"/>
  <c r="S76" i="15" s="1"/>
  <c r="W76" i="15" s="1"/>
  <c r="Q80" i="15"/>
  <c r="T80" i="15" s="1"/>
  <c r="S80" i="15" s="1"/>
  <c r="W80" i="15" s="1"/>
  <c r="Q84" i="15"/>
  <c r="T84" i="15" s="1"/>
  <c r="S84" i="15" s="1"/>
  <c r="W84" i="15" s="1"/>
  <c r="Q88" i="15"/>
  <c r="T88" i="15" s="1"/>
  <c r="S88" i="15" s="1"/>
  <c r="W88" i="15" s="1"/>
  <c r="Q92" i="15"/>
  <c r="T92" i="15" s="1"/>
  <c r="S92" i="15" s="1"/>
  <c r="W92" i="15" s="1"/>
  <c r="Q96" i="15"/>
  <c r="T96" i="15" s="1"/>
  <c r="S96" i="15" s="1"/>
  <c r="W96" i="15" s="1"/>
  <c r="Q100" i="15"/>
  <c r="T100" i="15" s="1"/>
  <c r="S100" i="15" s="1"/>
  <c r="W100" i="15" s="1"/>
  <c r="Q104" i="15"/>
  <c r="T104" i="15" s="1"/>
  <c r="S104" i="15" s="1"/>
  <c r="W104" i="15" s="1"/>
  <c r="Q108" i="15"/>
  <c r="T108" i="15" s="1"/>
  <c r="S108" i="15" s="1"/>
  <c r="W108" i="15" s="1"/>
  <c r="Q112" i="15"/>
  <c r="T112" i="15" s="1"/>
  <c r="S112" i="15" s="1"/>
  <c r="W112" i="15" s="1"/>
  <c r="Q116" i="15"/>
  <c r="T116" i="15" s="1"/>
  <c r="S116" i="15" s="1"/>
  <c r="W116" i="15" s="1"/>
  <c r="Q120" i="15"/>
  <c r="T120" i="15" s="1"/>
  <c r="S120" i="15" s="1"/>
  <c r="W120" i="15" s="1"/>
  <c r="Q124" i="15"/>
  <c r="T124" i="15" s="1"/>
  <c r="S124" i="15" s="1"/>
  <c r="W124" i="15" s="1"/>
  <c r="Q128" i="15"/>
  <c r="T128" i="15" s="1"/>
  <c r="S128" i="15" s="1"/>
  <c r="W128" i="15" s="1"/>
  <c r="Q132" i="15"/>
  <c r="T132" i="15" s="1"/>
  <c r="S132" i="15" s="1"/>
  <c r="W132" i="15" s="1"/>
  <c r="Q136" i="15"/>
  <c r="T136" i="15" s="1"/>
  <c r="S136" i="15" s="1"/>
  <c r="W136" i="15" s="1"/>
  <c r="Q140" i="15"/>
  <c r="T140" i="15" s="1"/>
  <c r="S140" i="15" s="1"/>
  <c r="W140" i="15" s="1"/>
  <c r="Q144" i="15"/>
  <c r="T144" i="15" s="1"/>
  <c r="S144" i="15" s="1"/>
  <c r="W144" i="15" s="1"/>
  <c r="Q148" i="15"/>
  <c r="T148" i="15" s="1"/>
  <c r="S148" i="15" s="1"/>
  <c r="W148" i="15" s="1"/>
  <c r="Q9" i="15"/>
  <c r="T9" i="15" s="1"/>
  <c r="S9" i="15" s="1"/>
  <c r="W9" i="15" s="1"/>
  <c r="Q13" i="15"/>
  <c r="T13" i="15" s="1"/>
  <c r="S13" i="15" s="1"/>
  <c r="W13" i="15" s="1"/>
  <c r="Q17" i="15"/>
  <c r="T17" i="15" s="1"/>
  <c r="S17" i="15" s="1"/>
  <c r="W17" i="15" s="1"/>
  <c r="Q21" i="15"/>
  <c r="T21" i="15" s="1"/>
  <c r="S21" i="15" s="1"/>
  <c r="W21" i="15" s="1"/>
  <c r="Q25" i="15"/>
  <c r="T25" i="15" s="1"/>
  <c r="S25" i="15" s="1"/>
  <c r="W25" i="15" s="1"/>
  <c r="Q29" i="15"/>
  <c r="T29" i="15" s="1"/>
  <c r="S29" i="15" s="1"/>
  <c r="W29" i="15" s="1"/>
  <c r="Q33" i="15"/>
  <c r="T33" i="15" s="1"/>
  <c r="S33" i="15" s="1"/>
  <c r="W33" i="15" s="1"/>
  <c r="Q37" i="15"/>
  <c r="T37" i="15" s="1"/>
  <c r="S37" i="15" s="1"/>
  <c r="W37" i="15" s="1"/>
  <c r="Q41" i="15"/>
  <c r="T41" i="15" s="1"/>
  <c r="S41" i="15" s="1"/>
  <c r="W41" i="15" s="1"/>
  <c r="Q45" i="15"/>
  <c r="T45" i="15" s="1"/>
  <c r="S45" i="15" s="1"/>
  <c r="W45" i="15" s="1"/>
  <c r="Q49" i="15"/>
  <c r="T49" i="15" s="1"/>
  <c r="S49" i="15" s="1"/>
  <c r="W49" i="15" s="1"/>
  <c r="Q53" i="15"/>
  <c r="T53" i="15" s="1"/>
  <c r="S53" i="15" s="1"/>
  <c r="W53" i="15" s="1"/>
  <c r="Q57" i="15"/>
  <c r="T57" i="15" s="1"/>
  <c r="S57" i="15" s="1"/>
  <c r="W57" i="15" s="1"/>
  <c r="Q61" i="15"/>
  <c r="T61" i="15" s="1"/>
  <c r="S61" i="15" s="1"/>
  <c r="W61" i="15" s="1"/>
  <c r="Q65" i="15"/>
  <c r="T65" i="15" s="1"/>
  <c r="S65" i="15" s="1"/>
  <c r="W65" i="15" s="1"/>
  <c r="Q69" i="15"/>
  <c r="T69" i="15" s="1"/>
  <c r="S69" i="15" s="1"/>
  <c r="W69" i="15" s="1"/>
  <c r="Q73" i="15"/>
  <c r="T73" i="15" s="1"/>
  <c r="S73" i="15" s="1"/>
  <c r="W73" i="15" s="1"/>
  <c r="Q77" i="15"/>
  <c r="T77" i="15" s="1"/>
  <c r="S77" i="15" s="1"/>
  <c r="W77" i="15" s="1"/>
  <c r="Q81" i="15"/>
  <c r="T81" i="15" s="1"/>
  <c r="S81" i="15" s="1"/>
  <c r="W81" i="15" s="1"/>
  <c r="Q85" i="15"/>
  <c r="T85" i="15" s="1"/>
  <c r="S85" i="15" s="1"/>
  <c r="W85" i="15" s="1"/>
  <c r="Q89" i="15"/>
  <c r="T89" i="15" s="1"/>
  <c r="S89" i="15" s="1"/>
  <c r="W89" i="15" s="1"/>
  <c r="Q93" i="15"/>
  <c r="T93" i="15" s="1"/>
  <c r="S93" i="15" s="1"/>
  <c r="W93" i="15" s="1"/>
  <c r="Q97" i="15"/>
  <c r="T97" i="15" s="1"/>
  <c r="S97" i="15" s="1"/>
  <c r="W97" i="15" s="1"/>
  <c r="Q101" i="15"/>
  <c r="T101" i="15" s="1"/>
  <c r="S101" i="15" s="1"/>
  <c r="W101" i="15" s="1"/>
  <c r="Q105" i="15"/>
  <c r="T105" i="15" s="1"/>
  <c r="S105" i="15" s="1"/>
  <c r="W105" i="15" s="1"/>
  <c r="Q109" i="15"/>
  <c r="T109" i="15" s="1"/>
  <c r="S109" i="15" s="1"/>
  <c r="W109" i="15" s="1"/>
  <c r="Q113" i="15"/>
  <c r="T113" i="15" s="1"/>
  <c r="S113" i="15" s="1"/>
  <c r="W113" i="15" s="1"/>
  <c r="Q117" i="15"/>
  <c r="T117" i="15" s="1"/>
  <c r="S117" i="15" s="1"/>
  <c r="W117" i="15" s="1"/>
  <c r="Q121" i="15"/>
  <c r="T121" i="15" s="1"/>
  <c r="S121" i="15" s="1"/>
  <c r="W121" i="15" s="1"/>
  <c r="Q125" i="15"/>
  <c r="T125" i="15" s="1"/>
  <c r="S125" i="15" s="1"/>
  <c r="W125" i="15" s="1"/>
  <c r="Q129" i="15"/>
  <c r="T129" i="15" s="1"/>
  <c r="S129" i="15" s="1"/>
  <c r="W129" i="15" s="1"/>
  <c r="Q133" i="15"/>
  <c r="T133" i="15" s="1"/>
  <c r="S133" i="15" s="1"/>
  <c r="W133" i="15" s="1"/>
  <c r="Q137" i="15"/>
  <c r="T137" i="15" s="1"/>
  <c r="S137" i="15" s="1"/>
  <c r="W137" i="15" s="1"/>
  <c r="Q141" i="15"/>
  <c r="T141" i="15" s="1"/>
  <c r="S141" i="15" s="1"/>
  <c r="W141" i="15" s="1"/>
  <c r="Q145" i="15"/>
  <c r="T145" i="15" s="1"/>
  <c r="S145" i="15" s="1"/>
  <c r="W145" i="15" s="1"/>
  <c r="Q149" i="15"/>
  <c r="T149" i="15" s="1"/>
  <c r="S149" i="15" s="1"/>
  <c r="W149" i="15" s="1"/>
  <c r="Q22" i="15"/>
  <c r="T22" i="15" s="1"/>
  <c r="S22" i="15" s="1"/>
  <c r="W22" i="15" s="1"/>
  <c r="Q38" i="15"/>
  <c r="T38" i="15" s="1"/>
  <c r="S38" i="15" s="1"/>
  <c r="W38" i="15" s="1"/>
  <c r="Q54" i="15"/>
  <c r="T54" i="15" s="1"/>
  <c r="S54" i="15" s="1"/>
  <c r="W54" i="15" s="1"/>
  <c r="Q70" i="15"/>
  <c r="T70" i="15" s="1"/>
  <c r="S70" i="15" s="1"/>
  <c r="W70" i="15" s="1"/>
  <c r="Q86" i="15"/>
  <c r="T86" i="15" s="1"/>
  <c r="S86" i="15" s="1"/>
  <c r="W86" i="15" s="1"/>
  <c r="Q102" i="15"/>
  <c r="T102" i="15" s="1"/>
  <c r="S102" i="15" s="1"/>
  <c r="W102" i="15" s="1"/>
  <c r="Q118" i="15"/>
  <c r="T118" i="15" s="1"/>
  <c r="S118" i="15" s="1"/>
  <c r="W118" i="15" s="1"/>
  <c r="Q134" i="15"/>
  <c r="T134" i="15" s="1"/>
  <c r="S134" i="15" s="1"/>
  <c r="W134" i="15" s="1"/>
  <c r="Q147" i="15"/>
  <c r="T147" i="15" s="1"/>
  <c r="S147" i="15" s="1"/>
  <c r="W147" i="15" s="1"/>
  <c r="Q153" i="15"/>
  <c r="T153" i="15" s="1"/>
  <c r="S153" i="15" s="1"/>
  <c r="W153" i="15" s="1"/>
  <c r="Q157" i="15"/>
  <c r="T157" i="15" s="1"/>
  <c r="S157" i="15" s="1"/>
  <c r="W157" i="15" s="1"/>
  <c r="Q161" i="15"/>
  <c r="T161" i="15" s="1"/>
  <c r="S161" i="15" s="1"/>
  <c r="W161" i="15" s="1"/>
  <c r="Q165" i="15"/>
  <c r="T165" i="15" s="1"/>
  <c r="S165" i="15" s="1"/>
  <c r="W165" i="15" s="1"/>
  <c r="Q169" i="15"/>
  <c r="T169" i="15" s="1"/>
  <c r="S169" i="15" s="1"/>
  <c r="W169" i="15" s="1"/>
  <c r="Q173" i="15"/>
  <c r="T173" i="15" s="1"/>
  <c r="S173" i="15" s="1"/>
  <c r="W173" i="15" s="1"/>
  <c r="Q177" i="15"/>
  <c r="T177" i="15" s="1"/>
  <c r="S177" i="15" s="1"/>
  <c r="W177" i="15" s="1"/>
  <c r="Q181" i="15"/>
  <c r="T181" i="15" s="1"/>
  <c r="S181" i="15" s="1"/>
  <c r="W181" i="15" s="1"/>
  <c r="Q185" i="15"/>
  <c r="T185" i="15" s="1"/>
  <c r="S185" i="15" s="1"/>
  <c r="W185" i="15" s="1"/>
  <c r="Q189" i="15"/>
  <c r="T189" i="15" s="1"/>
  <c r="S189" i="15" s="1"/>
  <c r="W189" i="15" s="1"/>
  <c r="Q193" i="15"/>
  <c r="T193" i="15" s="1"/>
  <c r="S193" i="15" s="1"/>
  <c r="W193" i="15" s="1"/>
  <c r="Q197" i="15"/>
  <c r="T197" i="15" s="1"/>
  <c r="S197" i="15" s="1"/>
  <c r="W197" i="15" s="1"/>
  <c r="Q201" i="15"/>
  <c r="T201" i="15" s="1"/>
  <c r="S201" i="15" s="1"/>
  <c r="W201" i="15" s="1"/>
  <c r="Q10" i="15"/>
  <c r="T10" i="15" s="1"/>
  <c r="S10" i="15" s="1"/>
  <c r="W10" i="15" s="1"/>
  <c r="Q26" i="15"/>
  <c r="T26" i="15" s="1"/>
  <c r="S26" i="15" s="1"/>
  <c r="W26" i="15" s="1"/>
  <c r="Q42" i="15"/>
  <c r="T42" i="15" s="1"/>
  <c r="S42" i="15" s="1"/>
  <c r="W42" i="15" s="1"/>
  <c r="Q58" i="15"/>
  <c r="T58" i="15" s="1"/>
  <c r="S58" i="15" s="1"/>
  <c r="W58" i="15" s="1"/>
  <c r="Q74" i="15"/>
  <c r="T74" i="15" s="1"/>
  <c r="S74" i="15" s="1"/>
  <c r="W74" i="15" s="1"/>
  <c r="Q90" i="15"/>
  <c r="T90" i="15" s="1"/>
  <c r="S90" i="15" s="1"/>
  <c r="W90" i="15" s="1"/>
  <c r="Q106" i="15"/>
  <c r="T106" i="15" s="1"/>
  <c r="S106" i="15" s="1"/>
  <c r="W106" i="15" s="1"/>
  <c r="Q122" i="15"/>
  <c r="T122" i="15" s="1"/>
  <c r="S122" i="15" s="1"/>
  <c r="W122" i="15" s="1"/>
  <c r="Q138" i="15"/>
  <c r="T138" i="15" s="1"/>
  <c r="S138" i="15" s="1"/>
  <c r="W138" i="15" s="1"/>
  <c r="Q150" i="15"/>
  <c r="T150" i="15" s="1"/>
  <c r="S150" i="15" s="1"/>
  <c r="W150" i="15" s="1"/>
  <c r="Q154" i="15"/>
  <c r="T154" i="15" s="1"/>
  <c r="S154" i="15" s="1"/>
  <c r="W154" i="15" s="1"/>
  <c r="Q158" i="15"/>
  <c r="T158" i="15" s="1"/>
  <c r="S158" i="15" s="1"/>
  <c r="W158" i="15" s="1"/>
  <c r="Q162" i="15"/>
  <c r="T162" i="15" s="1"/>
  <c r="S162" i="15" s="1"/>
  <c r="W162" i="15" s="1"/>
  <c r="Q166" i="15"/>
  <c r="T166" i="15" s="1"/>
  <c r="S166" i="15" s="1"/>
  <c r="W166" i="15" s="1"/>
  <c r="Q170" i="15"/>
  <c r="T170" i="15" s="1"/>
  <c r="S170" i="15" s="1"/>
  <c r="W170" i="15" s="1"/>
  <c r="Q174" i="15"/>
  <c r="T174" i="15" s="1"/>
  <c r="S174" i="15" s="1"/>
  <c r="W174" i="15" s="1"/>
  <c r="Q178" i="15"/>
  <c r="T178" i="15" s="1"/>
  <c r="S178" i="15" s="1"/>
  <c r="W178" i="15" s="1"/>
  <c r="Q182" i="15"/>
  <c r="T182" i="15" s="1"/>
  <c r="S182" i="15" s="1"/>
  <c r="W182" i="15" s="1"/>
  <c r="Q186" i="15"/>
  <c r="T186" i="15" s="1"/>
  <c r="S186" i="15" s="1"/>
  <c r="W186" i="15" s="1"/>
  <c r="Q190" i="15"/>
  <c r="T190" i="15" s="1"/>
  <c r="S190" i="15" s="1"/>
  <c r="W190" i="15" s="1"/>
  <c r="Q194" i="15"/>
  <c r="T194" i="15" s="1"/>
  <c r="S194" i="15" s="1"/>
  <c r="W194" i="15" s="1"/>
  <c r="Q198" i="15"/>
  <c r="T198" i="15" s="1"/>
  <c r="S198" i="15" s="1"/>
  <c r="W198" i="15" s="1"/>
  <c r="Q202" i="15"/>
  <c r="T202" i="15" s="1"/>
  <c r="S202" i="15" s="1"/>
  <c r="W202" i="15" s="1"/>
  <c r="Q34" i="15"/>
  <c r="T34" i="15" s="1"/>
  <c r="S34" i="15" s="1"/>
  <c r="W34" i="15" s="1"/>
  <c r="Q50" i="15"/>
  <c r="T50" i="15" s="1"/>
  <c r="S50" i="15" s="1"/>
  <c r="W50" i="15" s="1"/>
  <c r="Q82" i="15"/>
  <c r="T82" i="15" s="1"/>
  <c r="S82" i="15" s="1"/>
  <c r="W82" i="15" s="1"/>
  <c r="Q130" i="15"/>
  <c r="T130" i="15" s="1"/>
  <c r="S130" i="15" s="1"/>
  <c r="W130" i="15" s="1"/>
  <c r="Q152" i="15"/>
  <c r="T152" i="15" s="1"/>
  <c r="S152" i="15" s="1"/>
  <c r="W152" i="15" s="1"/>
  <c r="Q156" i="15"/>
  <c r="T156" i="15" s="1"/>
  <c r="S156" i="15" s="1"/>
  <c r="W156" i="15" s="1"/>
  <c r="Q164" i="15"/>
  <c r="T164" i="15" s="1"/>
  <c r="S164" i="15" s="1"/>
  <c r="W164" i="15" s="1"/>
  <c r="Q172" i="15"/>
  <c r="T172" i="15" s="1"/>
  <c r="S172" i="15" s="1"/>
  <c r="W172" i="15" s="1"/>
  <c r="Q180" i="15"/>
  <c r="T180" i="15" s="1"/>
  <c r="S180" i="15" s="1"/>
  <c r="W180" i="15" s="1"/>
  <c r="Q188" i="15"/>
  <c r="T188" i="15" s="1"/>
  <c r="S188" i="15" s="1"/>
  <c r="W188" i="15" s="1"/>
  <c r="Q196" i="15"/>
  <c r="T196" i="15" s="1"/>
  <c r="S196" i="15" s="1"/>
  <c r="W196" i="15" s="1"/>
  <c r="Q7" i="15"/>
  <c r="T7" i="15" s="1"/>
  <c r="S7" i="15" s="1"/>
  <c r="W7" i="15" s="1"/>
  <c r="Q14" i="15"/>
  <c r="T14" i="15" s="1"/>
  <c r="S14" i="15" s="1"/>
  <c r="W14" i="15" s="1"/>
  <c r="Q30" i="15"/>
  <c r="T30" i="15" s="1"/>
  <c r="S30" i="15" s="1"/>
  <c r="W30" i="15" s="1"/>
  <c r="Q46" i="15"/>
  <c r="T46" i="15" s="1"/>
  <c r="S46" i="15" s="1"/>
  <c r="W46" i="15" s="1"/>
  <c r="Q62" i="15"/>
  <c r="T62" i="15" s="1"/>
  <c r="S62" i="15" s="1"/>
  <c r="W62" i="15" s="1"/>
  <c r="Q78" i="15"/>
  <c r="T78" i="15" s="1"/>
  <c r="S78" i="15" s="1"/>
  <c r="W78" i="15" s="1"/>
  <c r="Q94" i="15"/>
  <c r="T94" i="15" s="1"/>
  <c r="S94" i="15" s="1"/>
  <c r="W94" i="15" s="1"/>
  <c r="Q110" i="15"/>
  <c r="T110" i="15" s="1"/>
  <c r="S110" i="15" s="1"/>
  <c r="W110" i="15" s="1"/>
  <c r="Q126" i="15"/>
  <c r="T126" i="15" s="1"/>
  <c r="S126" i="15" s="1"/>
  <c r="W126" i="15" s="1"/>
  <c r="Q142" i="15"/>
  <c r="T142" i="15" s="1"/>
  <c r="S142" i="15" s="1"/>
  <c r="W142" i="15" s="1"/>
  <c r="Q151" i="15"/>
  <c r="T151" i="15" s="1"/>
  <c r="S151" i="15" s="1"/>
  <c r="W151" i="15" s="1"/>
  <c r="Q155" i="15"/>
  <c r="T155" i="15" s="1"/>
  <c r="S155" i="15" s="1"/>
  <c r="W155" i="15" s="1"/>
  <c r="Q159" i="15"/>
  <c r="T159" i="15" s="1"/>
  <c r="S159" i="15" s="1"/>
  <c r="W159" i="15" s="1"/>
  <c r="Q163" i="15"/>
  <c r="T163" i="15" s="1"/>
  <c r="S163" i="15" s="1"/>
  <c r="W163" i="15" s="1"/>
  <c r="Q167" i="15"/>
  <c r="T167" i="15" s="1"/>
  <c r="S167" i="15" s="1"/>
  <c r="W167" i="15" s="1"/>
  <c r="Q171" i="15"/>
  <c r="T171" i="15" s="1"/>
  <c r="S171" i="15" s="1"/>
  <c r="W171" i="15" s="1"/>
  <c r="Q175" i="15"/>
  <c r="T175" i="15" s="1"/>
  <c r="S175" i="15" s="1"/>
  <c r="W175" i="15" s="1"/>
  <c r="Q179" i="15"/>
  <c r="T179" i="15" s="1"/>
  <c r="S179" i="15" s="1"/>
  <c r="W179" i="15" s="1"/>
  <c r="Q183" i="15"/>
  <c r="T183" i="15" s="1"/>
  <c r="S183" i="15" s="1"/>
  <c r="W183" i="15" s="1"/>
  <c r="Q187" i="15"/>
  <c r="T187" i="15" s="1"/>
  <c r="S187" i="15" s="1"/>
  <c r="W187" i="15" s="1"/>
  <c r="Q191" i="15"/>
  <c r="T191" i="15" s="1"/>
  <c r="S191" i="15" s="1"/>
  <c r="W191" i="15" s="1"/>
  <c r="Q195" i="15"/>
  <c r="T195" i="15" s="1"/>
  <c r="S195" i="15" s="1"/>
  <c r="W195" i="15" s="1"/>
  <c r="Q199" i="15"/>
  <c r="T199" i="15" s="1"/>
  <c r="S199" i="15" s="1"/>
  <c r="W199" i="15" s="1"/>
  <c r="Q203" i="15"/>
  <c r="T203" i="15" s="1"/>
  <c r="S203" i="15" s="1"/>
  <c r="W203" i="15" s="1"/>
  <c r="Q18" i="15"/>
  <c r="T18" i="15" s="1"/>
  <c r="S18" i="15" s="1"/>
  <c r="W18" i="15" s="1"/>
  <c r="Q66" i="15"/>
  <c r="T66" i="15" s="1"/>
  <c r="S66" i="15" s="1"/>
  <c r="W66" i="15" s="1"/>
  <c r="Q98" i="15"/>
  <c r="T98" i="15" s="1"/>
  <c r="S98" i="15" s="1"/>
  <c r="W98" i="15" s="1"/>
  <c r="Q114" i="15"/>
  <c r="T114" i="15" s="1"/>
  <c r="S114" i="15" s="1"/>
  <c r="W114" i="15" s="1"/>
  <c r="Q146" i="15"/>
  <c r="T146" i="15" s="1"/>
  <c r="S146" i="15" s="1"/>
  <c r="W146" i="15" s="1"/>
  <c r="Q160" i="15"/>
  <c r="T160" i="15" s="1"/>
  <c r="S160" i="15" s="1"/>
  <c r="W160" i="15" s="1"/>
  <c r="Q168" i="15"/>
  <c r="T168" i="15" s="1"/>
  <c r="S168" i="15" s="1"/>
  <c r="W168" i="15" s="1"/>
  <c r="Q176" i="15"/>
  <c r="T176" i="15" s="1"/>
  <c r="S176" i="15" s="1"/>
  <c r="W176" i="15" s="1"/>
  <c r="Q184" i="15"/>
  <c r="T184" i="15" s="1"/>
  <c r="S184" i="15" s="1"/>
  <c r="W184" i="15" s="1"/>
  <c r="Q192" i="15"/>
  <c r="T192" i="15" s="1"/>
  <c r="S192" i="15" s="1"/>
  <c r="W192" i="15" s="1"/>
  <c r="Q200" i="15"/>
  <c r="T200" i="15" s="1"/>
  <c r="S200" i="15" s="1"/>
  <c r="W200" i="15" s="1"/>
  <c r="AG7" i="15"/>
  <c r="V75" i="15"/>
  <c r="V15" i="15"/>
  <c r="V11" i="15"/>
  <c r="AG9" i="15"/>
  <c r="V47" i="15"/>
  <c r="V43" i="15"/>
  <c r="V97" i="15"/>
  <c r="T3" i="21" l="1"/>
  <c r="V7" i="21"/>
  <c r="V6" i="21" s="1"/>
  <c r="V13" i="15"/>
  <c r="V29" i="15"/>
  <c r="V74" i="15"/>
  <c r="V91" i="15"/>
  <c r="V22" i="15"/>
  <c r="V54" i="15"/>
  <c r="V109" i="15"/>
  <c r="V50" i="15"/>
  <c r="V64" i="15"/>
  <c r="V81" i="15"/>
  <c r="V52" i="15"/>
  <c r="V30" i="15"/>
  <c r="V17" i="15"/>
  <c r="V48" i="15"/>
  <c r="V95" i="15"/>
  <c r="V39" i="15"/>
  <c r="V113" i="15"/>
  <c r="V68" i="15"/>
  <c r="V36" i="15"/>
  <c r="V31" i="15"/>
  <c r="V79" i="15"/>
  <c r="V32" i="15"/>
  <c r="V63" i="15"/>
  <c r="V72" i="15"/>
  <c r="V107" i="15"/>
  <c r="V85" i="15"/>
  <c r="V59" i="15"/>
  <c r="V27" i="15"/>
  <c r="V66" i="15"/>
  <c r="V21" i="15"/>
  <c r="V115" i="15"/>
  <c r="V83" i="15"/>
  <c r="V67" i="15"/>
  <c r="V101" i="15"/>
  <c r="V62" i="15"/>
  <c r="V70" i="15"/>
  <c r="V51" i="15"/>
  <c r="V9" i="15"/>
  <c r="V25" i="15"/>
  <c r="V8" i="15"/>
  <c r="V56" i="15"/>
  <c r="V111" i="15"/>
  <c r="V99" i="15"/>
  <c r="V35" i="15"/>
  <c r="V46" i="15"/>
  <c r="V26" i="15"/>
  <c r="V19" i="15"/>
  <c r="V40" i="15"/>
  <c r="V174" i="15"/>
  <c r="V58" i="15"/>
  <c r="V186" i="15"/>
  <c r="V154" i="15"/>
  <c r="V181" i="15"/>
  <c r="V165" i="15"/>
  <c r="V147" i="15"/>
  <c r="V137" i="15"/>
  <c r="V121" i="15"/>
  <c r="V136" i="15"/>
  <c r="V120" i="15"/>
  <c r="V131" i="15"/>
  <c r="V192" i="15"/>
  <c r="V179" i="15"/>
  <c r="V142" i="15"/>
  <c r="V180" i="15"/>
  <c r="V152" i="15"/>
  <c r="V190" i="15"/>
  <c r="V185" i="15"/>
  <c r="V140" i="15"/>
  <c r="V135" i="15"/>
  <c r="V38" i="15"/>
  <c r="V12" i="15"/>
  <c r="V60" i="15"/>
  <c r="V184" i="15"/>
  <c r="V146" i="15"/>
  <c r="V191" i="15"/>
  <c r="V159" i="15"/>
  <c r="V130" i="15"/>
  <c r="V170" i="15"/>
  <c r="V197" i="15"/>
  <c r="V105" i="15"/>
  <c r="V78" i="15"/>
  <c r="V18" i="15"/>
  <c r="V77" i="15"/>
  <c r="V44" i="15"/>
  <c r="V176" i="15"/>
  <c r="V203" i="15"/>
  <c r="V187" i="15"/>
  <c r="V171" i="15"/>
  <c r="V155" i="15"/>
  <c r="V196" i="15"/>
  <c r="V164" i="15"/>
  <c r="V198" i="15"/>
  <c r="V182" i="15"/>
  <c r="V166" i="15"/>
  <c r="V150" i="15"/>
  <c r="V193" i="15"/>
  <c r="V177" i="15"/>
  <c r="V161" i="15"/>
  <c r="V134" i="15"/>
  <c r="V149" i="15"/>
  <c r="V133" i="15"/>
  <c r="V117" i="15"/>
  <c r="V148" i="15"/>
  <c r="V132" i="15"/>
  <c r="V143" i="15"/>
  <c r="V127" i="15"/>
  <c r="V160" i="15"/>
  <c r="V195" i="15"/>
  <c r="V163" i="15"/>
  <c r="V158" i="15"/>
  <c r="V122" i="15"/>
  <c r="V201" i="15"/>
  <c r="V169" i="15"/>
  <c r="V153" i="15"/>
  <c r="V141" i="15"/>
  <c r="V125" i="15"/>
  <c r="V124" i="15"/>
  <c r="V119" i="15"/>
  <c r="V93" i="15"/>
  <c r="V55" i="15"/>
  <c r="V175" i="15"/>
  <c r="V126" i="15"/>
  <c r="V172" i="15"/>
  <c r="V202" i="15"/>
  <c r="V103" i="15"/>
  <c r="V89" i="15"/>
  <c r="V87" i="15"/>
  <c r="V76" i="15"/>
  <c r="V34" i="15"/>
  <c r="V71" i="15"/>
  <c r="V42" i="15"/>
  <c r="V14" i="15"/>
  <c r="V23" i="15"/>
  <c r="V200" i="15"/>
  <c r="V168" i="15"/>
  <c r="V199" i="15"/>
  <c r="V183" i="15"/>
  <c r="V167" i="15"/>
  <c r="V151" i="15"/>
  <c r="V188" i="15"/>
  <c r="V156" i="15"/>
  <c r="V194" i="15"/>
  <c r="V178" i="15"/>
  <c r="V162" i="15"/>
  <c r="V138" i="15"/>
  <c r="V189" i="15"/>
  <c r="V173" i="15"/>
  <c r="V157" i="15"/>
  <c r="V118" i="15"/>
  <c r="V145" i="15"/>
  <c r="V129" i="15"/>
  <c r="V144" i="15"/>
  <c r="V128" i="15"/>
  <c r="V139" i="15"/>
  <c r="V123" i="15"/>
  <c r="V28" i="15"/>
  <c r="V20" i="15"/>
  <c r="V7" i="15"/>
  <c r="V94" i="15"/>
  <c r="V61" i="15"/>
  <c r="V65" i="15"/>
  <c r="Z203" i="15"/>
  <c r="AA203" i="15" s="1"/>
  <c r="Z201" i="15"/>
  <c r="AA201" i="15" s="1"/>
  <c r="Z199" i="15"/>
  <c r="AA199" i="15" s="1"/>
  <c r="Z197" i="15"/>
  <c r="AA197" i="15" s="1"/>
  <c r="Z195" i="15"/>
  <c r="AA195" i="15" s="1"/>
  <c r="Z193" i="15"/>
  <c r="AA193" i="15" s="1"/>
  <c r="Z191" i="15"/>
  <c r="AA191" i="15" s="1"/>
  <c r="Z189" i="15"/>
  <c r="AA189" i="15" s="1"/>
  <c r="Z187" i="15"/>
  <c r="AA187" i="15" s="1"/>
  <c r="Z185" i="15"/>
  <c r="AA185" i="15" s="1"/>
  <c r="Z183" i="15"/>
  <c r="AA183" i="15" s="1"/>
  <c r="Z181" i="15"/>
  <c r="AA181" i="15" s="1"/>
  <c r="Z179" i="15"/>
  <c r="AA179" i="15" s="1"/>
  <c r="Z177" i="15"/>
  <c r="AA177" i="15" s="1"/>
  <c r="Z175" i="15"/>
  <c r="AA175" i="15" s="1"/>
  <c r="Z173" i="15"/>
  <c r="AA173" i="15" s="1"/>
  <c r="Z171" i="15"/>
  <c r="AA171" i="15" s="1"/>
  <c r="Z169" i="15"/>
  <c r="AA169" i="15" s="1"/>
  <c r="Z167" i="15"/>
  <c r="AA167" i="15" s="1"/>
  <c r="Z165" i="15"/>
  <c r="AA165" i="15" s="1"/>
  <c r="Z163" i="15"/>
  <c r="AA163" i="15" s="1"/>
  <c r="Z161" i="15"/>
  <c r="AA161" i="15" s="1"/>
  <c r="Z159" i="15"/>
  <c r="AA159" i="15" s="1"/>
  <c r="Z200" i="15"/>
  <c r="AA200" i="15" s="1"/>
  <c r="Z194" i="15"/>
  <c r="AA194" i="15" s="1"/>
  <c r="Z186" i="15"/>
  <c r="AA186" i="15" s="1"/>
  <c r="Z176" i="15"/>
  <c r="AA176" i="15" s="1"/>
  <c r="Z168" i="15"/>
  <c r="AA168" i="15" s="1"/>
  <c r="Z160" i="15"/>
  <c r="AA160" i="15" s="1"/>
  <c r="Z157" i="15"/>
  <c r="AA157" i="15" s="1"/>
  <c r="Z155" i="15"/>
  <c r="AA155" i="15" s="1"/>
  <c r="Z153" i="15"/>
  <c r="AA153" i="15" s="1"/>
  <c r="Z151" i="15"/>
  <c r="AA151" i="15" s="1"/>
  <c r="Z149" i="15"/>
  <c r="AA149" i="15" s="1"/>
  <c r="Z147" i="15"/>
  <c r="AA147" i="15" s="1"/>
  <c r="Z145" i="15"/>
  <c r="AA145" i="15" s="1"/>
  <c r="Z192" i="15"/>
  <c r="AA192" i="15" s="1"/>
  <c r="Z184" i="15"/>
  <c r="AA184" i="15" s="1"/>
  <c r="Z182" i="15"/>
  <c r="AA182" i="15" s="1"/>
  <c r="Z174" i="15"/>
  <c r="AA174" i="15" s="1"/>
  <c r="Z166" i="15"/>
  <c r="AA166" i="15" s="1"/>
  <c r="Z202" i="15"/>
  <c r="AA202" i="15" s="1"/>
  <c r="Z198" i="15"/>
  <c r="AA198" i="15" s="1"/>
  <c r="Z190" i="15"/>
  <c r="AA190" i="15" s="1"/>
  <c r="Z180" i="15"/>
  <c r="AA180" i="15" s="1"/>
  <c r="Z172" i="15"/>
  <c r="AA172" i="15" s="1"/>
  <c r="Z164" i="15"/>
  <c r="AA164" i="15" s="1"/>
  <c r="Z158" i="15"/>
  <c r="AA158" i="15" s="1"/>
  <c r="Z156" i="15"/>
  <c r="AA156" i="15" s="1"/>
  <c r="Z154" i="15"/>
  <c r="AA154" i="15" s="1"/>
  <c r="Z152" i="15"/>
  <c r="AA152" i="15" s="1"/>
  <c r="Z150" i="15"/>
  <c r="AA150" i="15" s="1"/>
  <c r="Z148" i="15"/>
  <c r="AA148" i="15" s="1"/>
  <c r="Z146" i="15"/>
  <c r="AA146" i="15" s="1"/>
  <c r="Z144" i="15"/>
  <c r="AA144" i="15" s="1"/>
  <c r="Z142" i="15"/>
  <c r="AA142" i="15" s="1"/>
  <c r="Z140" i="15"/>
  <c r="Z138" i="15"/>
  <c r="AA138" i="15" s="1"/>
  <c r="Z136" i="15"/>
  <c r="AA136" i="15" s="1"/>
  <c r="Z134" i="15"/>
  <c r="AA134" i="15" s="1"/>
  <c r="Z132" i="15"/>
  <c r="AA132" i="15" s="1"/>
  <c r="Z130" i="15"/>
  <c r="AA130" i="15" s="1"/>
  <c r="Z128" i="15"/>
  <c r="AA128" i="15" s="1"/>
  <c r="Z162" i="15"/>
  <c r="AA162" i="15" s="1"/>
  <c r="Z141" i="15"/>
  <c r="AA141" i="15" s="1"/>
  <c r="Z129" i="15"/>
  <c r="AA129" i="15" s="1"/>
  <c r="Z139" i="15"/>
  <c r="AA139" i="15" s="1"/>
  <c r="Z133" i="15"/>
  <c r="AA133" i="15" s="1"/>
  <c r="Z125" i="15"/>
  <c r="AA125" i="15" s="1"/>
  <c r="Z123" i="15"/>
  <c r="AA123" i="15" s="1"/>
  <c r="Z121" i="15"/>
  <c r="AA121" i="15" s="1"/>
  <c r="Z119" i="15"/>
  <c r="AA119" i="15" s="1"/>
  <c r="Z117" i="15"/>
  <c r="AA117" i="15" s="1"/>
  <c r="Z115" i="15"/>
  <c r="AA115" i="15" s="1"/>
  <c r="Z113" i="15"/>
  <c r="AA113" i="15" s="1"/>
  <c r="Z111" i="15"/>
  <c r="AA111" i="15" s="1"/>
  <c r="Z109" i="15"/>
  <c r="AA109" i="15" s="1"/>
  <c r="Z107" i="15"/>
  <c r="AA107" i="15" s="1"/>
  <c r="Z105" i="15"/>
  <c r="AA105" i="15" s="1"/>
  <c r="Z103" i="15"/>
  <c r="AA103" i="15" s="1"/>
  <c r="Z101" i="15"/>
  <c r="AA101" i="15" s="1"/>
  <c r="Z99" i="15"/>
  <c r="AA99" i="15" s="1"/>
  <c r="Z97" i="15"/>
  <c r="AA97" i="15" s="1"/>
  <c r="Z95" i="15"/>
  <c r="AA95" i="15" s="1"/>
  <c r="Z93" i="15"/>
  <c r="AA93" i="15" s="1"/>
  <c r="Z91" i="15"/>
  <c r="AA91" i="15" s="1"/>
  <c r="Z89" i="15"/>
  <c r="AA89" i="15" s="1"/>
  <c r="Z87" i="15"/>
  <c r="AA87" i="15" s="1"/>
  <c r="Z85" i="15"/>
  <c r="AA85" i="15" s="1"/>
  <c r="Z83" i="15"/>
  <c r="AA83" i="15" s="1"/>
  <c r="Z81" i="15"/>
  <c r="AA81" i="15" s="1"/>
  <c r="Z79" i="15"/>
  <c r="AA79" i="15" s="1"/>
  <c r="Z196" i="15"/>
  <c r="AA196" i="15" s="1"/>
  <c r="Z178" i="15"/>
  <c r="AA178" i="15" s="1"/>
  <c r="Z143" i="15"/>
  <c r="AA143" i="15" s="1"/>
  <c r="Z137" i="15"/>
  <c r="AA137" i="15" s="1"/>
  <c r="Z131" i="15"/>
  <c r="AA131" i="15" s="1"/>
  <c r="Z127" i="15"/>
  <c r="AA127" i="15" s="1"/>
  <c r="Z188" i="15"/>
  <c r="AA188" i="15" s="1"/>
  <c r="Z122" i="15"/>
  <c r="AA122" i="15" s="1"/>
  <c r="Z114" i="15"/>
  <c r="AA114" i="15" s="1"/>
  <c r="Z106" i="15"/>
  <c r="AA106" i="15" s="1"/>
  <c r="Z98" i="15"/>
  <c r="AA98" i="15" s="1"/>
  <c r="Z86" i="15"/>
  <c r="AA86" i="15" s="1"/>
  <c r="Z78" i="15"/>
  <c r="AA78" i="15" s="1"/>
  <c r="Z73" i="15"/>
  <c r="AA73" i="15" s="1"/>
  <c r="Z69" i="15"/>
  <c r="AA69" i="15" s="1"/>
  <c r="Z65" i="15"/>
  <c r="AA65" i="15" s="1"/>
  <c r="Z61" i="15"/>
  <c r="AA61" i="15" s="1"/>
  <c r="Z57" i="15"/>
  <c r="AA57" i="15" s="1"/>
  <c r="Z53" i="15"/>
  <c r="AA53" i="15" s="1"/>
  <c r="Z49" i="15"/>
  <c r="AA49" i="15" s="1"/>
  <c r="Z45" i="15"/>
  <c r="AA45" i="15" s="1"/>
  <c r="Z41" i="15"/>
  <c r="AA41" i="15" s="1"/>
  <c r="Z120" i="15"/>
  <c r="AA120" i="15" s="1"/>
  <c r="Z112" i="15"/>
  <c r="AA112" i="15" s="1"/>
  <c r="Z104" i="15"/>
  <c r="AA104" i="15" s="1"/>
  <c r="Z94" i="15"/>
  <c r="AA94" i="15" s="1"/>
  <c r="Z90" i="15"/>
  <c r="AA90" i="15" s="1"/>
  <c r="Z84" i="15"/>
  <c r="AA84" i="15" s="1"/>
  <c r="Z76" i="15"/>
  <c r="AA76" i="15" s="1"/>
  <c r="Z74" i="15"/>
  <c r="AA74" i="15" s="1"/>
  <c r="Z70" i="15"/>
  <c r="AA70" i="15" s="1"/>
  <c r="Z66" i="15"/>
  <c r="AA66" i="15" s="1"/>
  <c r="Z62" i="15"/>
  <c r="AA62" i="15" s="1"/>
  <c r="Z58" i="15"/>
  <c r="AA58" i="15" s="1"/>
  <c r="Z54" i="15"/>
  <c r="AA54" i="15" s="1"/>
  <c r="Z50" i="15"/>
  <c r="AA50" i="15" s="1"/>
  <c r="Z46" i="15"/>
  <c r="AA46" i="15" s="1"/>
  <c r="Z42" i="15"/>
  <c r="AA42" i="15" s="1"/>
  <c r="Z38" i="15"/>
  <c r="AA38" i="15" s="1"/>
  <c r="Z34" i="15"/>
  <c r="AA34" i="15" s="1"/>
  <c r="Z30" i="15"/>
  <c r="AA30" i="15" s="1"/>
  <c r="Z126" i="15"/>
  <c r="AA126" i="15" s="1"/>
  <c r="Z118" i="15"/>
  <c r="AA118" i="15" s="1"/>
  <c r="Z110" i="15"/>
  <c r="AA110" i="15" s="1"/>
  <c r="Z102" i="15"/>
  <c r="AA102" i="15" s="1"/>
  <c r="Z82" i="15"/>
  <c r="AA82" i="15" s="1"/>
  <c r="Z71" i="15"/>
  <c r="AA71" i="15" s="1"/>
  <c r="Z67" i="15"/>
  <c r="AA67" i="15" s="1"/>
  <c r="Z63" i="15"/>
  <c r="AA63" i="15" s="1"/>
  <c r="Z59" i="15"/>
  <c r="AA59" i="15" s="1"/>
  <c r="Z55" i="15"/>
  <c r="AA55" i="15" s="1"/>
  <c r="Z51" i="15"/>
  <c r="AA51" i="15" s="1"/>
  <c r="Z47" i="15"/>
  <c r="AA47" i="15" s="1"/>
  <c r="Z43" i="15"/>
  <c r="AA43" i="15" s="1"/>
  <c r="Z39" i="15"/>
  <c r="AA39" i="15" s="1"/>
  <c r="Z35" i="15"/>
  <c r="AA35" i="15" s="1"/>
  <c r="Z31" i="15"/>
  <c r="AA31" i="15" s="1"/>
  <c r="Z96" i="15"/>
  <c r="AA96" i="15" s="1"/>
  <c r="Z64" i="15"/>
  <c r="AA64" i="15" s="1"/>
  <c r="Z48" i="15"/>
  <c r="AA48" i="15" s="1"/>
  <c r="Z28" i="15"/>
  <c r="AA28" i="15" s="1"/>
  <c r="Z24" i="15"/>
  <c r="AA24" i="15" s="1"/>
  <c r="Z20" i="15"/>
  <c r="AA20" i="15" s="1"/>
  <c r="Z16" i="15"/>
  <c r="AA16" i="15" s="1"/>
  <c r="Z10" i="15"/>
  <c r="AA10" i="15" s="1"/>
  <c r="Z7" i="15"/>
  <c r="AA7" i="15" s="1"/>
  <c r="Z116" i="15"/>
  <c r="AA116" i="15" s="1"/>
  <c r="Z100" i="15"/>
  <c r="AA100" i="15" s="1"/>
  <c r="Z68" i="15"/>
  <c r="AA68" i="15" s="1"/>
  <c r="Z52" i="15"/>
  <c r="AA52" i="15" s="1"/>
  <c r="Z32" i="15"/>
  <c r="AA32" i="15" s="1"/>
  <c r="Z23" i="15"/>
  <c r="AA23" i="15" s="1"/>
  <c r="Z80" i="15"/>
  <c r="AA80" i="15" s="1"/>
  <c r="Z77" i="15"/>
  <c r="AA77" i="15" s="1"/>
  <c r="Z60" i="15"/>
  <c r="AA60" i="15" s="1"/>
  <c r="Z44" i="15"/>
  <c r="AA44" i="15" s="1"/>
  <c r="Z29" i="15"/>
  <c r="AA29" i="15" s="1"/>
  <c r="Z25" i="15"/>
  <c r="AA25" i="15" s="1"/>
  <c r="Z21" i="15"/>
  <c r="AA21" i="15" s="1"/>
  <c r="Z17" i="15"/>
  <c r="AA17" i="15" s="1"/>
  <c r="Z12" i="15"/>
  <c r="AA12" i="15" s="1"/>
  <c r="Z11" i="15"/>
  <c r="AA11" i="15" s="1"/>
  <c r="Z8" i="15"/>
  <c r="AA8" i="15" s="1"/>
  <c r="Z108" i="15"/>
  <c r="AA108" i="15" s="1"/>
  <c r="Z75" i="15"/>
  <c r="AA75" i="15" s="1"/>
  <c r="Z36" i="15"/>
  <c r="AA36" i="15" s="1"/>
  <c r="Z19" i="15"/>
  <c r="AA19" i="15" s="1"/>
  <c r="Z15" i="15"/>
  <c r="AA15" i="15" s="1"/>
  <c r="Z135" i="15"/>
  <c r="AA135" i="15" s="1"/>
  <c r="Z88" i="15"/>
  <c r="AA88" i="15" s="1"/>
  <c r="Z72" i="15"/>
  <c r="AA72" i="15" s="1"/>
  <c r="Z56" i="15"/>
  <c r="AA56" i="15" s="1"/>
  <c r="Z40" i="15"/>
  <c r="AA40" i="15" s="1"/>
  <c r="Z37" i="15"/>
  <c r="AA37" i="15" s="1"/>
  <c r="Z33" i="15"/>
  <c r="AA33" i="15" s="1"/>
  <c r="Z26" i="15"/>
  <c r="AA26" i="15" s="1"/>
  <c r="Z22" i="15"/>
  <c r="AA22" i="15" s="1"/>
  <c r="Z18" i="15"/>
  <c r="AA18" i="15" s="1"/>
  <c r="Z14" i="15"/>
  <c r="AA14" i="15" s="1"/>
  <c r="Z13" i="15"/>
  <c r="AA13" i="15" s="1"/>
  <c r="Z9" i="15"/>
  <c r="AA9" i="15" s="1"/>
  <c r="AF7" i="15"/>
  <c r="AE9" i="15" s="1"/>
  <c r="Z170" i="15"/>
  <c r="AA170" i="15" s="1"/>
  <c r="Z124" i="15"/>
  <c r="AA124" i="15" s="1"/>
  <c r="Z92" i="15"/>
  <c r="AA92" i="15" s="1"/>
  <c r="Z27" i="15"/>
  <c r="AA27" i="15" s="1"/>
  <c r="V116" i="15"/>
  <c r="V108" i="15"/>
  <c r="V100" i="15"/>
  <c r="V96" i="15"/>
  <c r="V80" i="15"/>
  <c r="V41" i="15"/>
  <c r="V86" i="15"/>
  <c r="V69" i="15"/>
  <c r="V90" i="15"/>
  <c r="V82" i="15"/>
  <c r="V92" i="15"/>
  <c r="V45" i="15"/>
  <c r="V57" i="15"/>
  <c r="V104" i="15"/>
  <c r="V49" i="15"/>
  <c r="V10" i="15"/>
  <c r="V16" i="15"/>
  <c r="V37" i="15"/>
  <c r="V114" i="15"/>
  <c r="V110" i="15"/>
  <c r="V106" i="15"/>
  <c r="V102" i="15"/>
  <c r="V98" i="15"/>
  <c r="V84" i="15"/>
  <c r="V88" i="15"/>
  <c r="V73" i="15"/>
  <c r="V33" i="15"/>
  <c r="V112" i="15"/>
  <c r="V53" i="15"/>
  <c r="V24" i="15"/>
  <c r="AA140" i="15"/>
  <c r="AB8" i="15" l="1"/>
  <c r="AB24" i="15"/>
  <c r="AB40" i="15"/>
  <c r="AB56" i="15"/>
  <c r="AB72" i="15"/>
  <c r="AB88" i="15"/>
  <c r="AB104" i="15"/>
  <c r="AB120" i="15"/>
  <c r="AB15" i="15"/>
  <c r="AB31" i="15"/>
  <c r="AB47" i="15"/>
  <c r="AB63" i="15"/>
  <c r="AB17" i="15"/>
  <c r="AB49" i="15"/>
  <c r="AB78" i="15"/>
  <c r="AB99" i="15"/>
  <c r="AB121" i="15"/>
  <c r="AB26" i="15"/>
  <c r="AB58" i="15"/>
  <c r="AB85" i="15"/>
  <c r="AB106" i="15"/>
  <c r="AB127" i="15"/>
  <c r="AB69" i="15"/>
  <c r="AB113" i="15"/>
  <c r="AB54" i="15"/>
  <c r="AB103" i="15"/>
  <c r="AB29" i="15"/>
  <c r="AB86" i="15"/>
  <c r="AB129" i="15"/>
  <c r="AB98" i="15"/>
  <c r="AB130" i="15"/>
  <c r="AB12" i="15"/>
  <c r="AB28" i="15"/>
  <c r="AB44" i="15"/>
  <c r="AB60" i="15"/>
  <c r="AB76" i="15"/>
  <c r="AB92" i="15"/>
  <c r="AB108" i="15"/>
  <c r="AB124" i="15"/>
  <c r="AB19" i="15"/>
  <c r="AB35" i="15"/>
  <c r="AB51" i="15"/>
  <c r="AB67" i="15"/>
  <c r="AB25" i="15"/>
  <c r="AB57" i="15"/>
  <c r="AB83" i="15"/>
  <c r="AB105" i="15"/>
  <c r="AB126" i="15"/>
  <c r="AB34" i="15"/>
  <c r="AB66" i="15"/>
  <c r="AB90" i="15"/>
  <c r="AB111" i="15"/>
  <c r="AB21" i="15"/>
  <c r="AB81" i="15"/>
  <c r="AB123" i="15"/>
  <c r="AB70" i="15"/>
  <c r="AB114" i="15"/>
  <c r="AB45" i="15"/>
  <c r="AB97" i="15"/>
  <c r="AB14" i="15"/>
  <c r="AB87" i="15"/>
  <c r="AB77" i="15"/>
  <c r="AB169" i="15"/>
  <c r="AB183" i="15"/>
  <c r="AB180" i="15"/>
  <c r="AB16" i="15"/>
  <c r="AB32" i="15"/>
  <c r="AB48" i="15"/>
  <c r="AB64" i="15"/>
  <c r="AB80" i="15"/>
  <c r="AB96" i="15"/>
  <c r="AB112" i="15"/>
  <c r="AB128" i="15"/>
  <c r="AB23" i="15"/>
  <c r="AB39" i="15"/>
  <c r="AB55" i="15"/>
  <c r="AB71" i="15"/>
  <c r="AB33" i="15"/>
  <c r="AB65" i="15"/>
  <c r="AB89" i="15"/>
  <c r="AB110" i="15"/>
  <c r="AB10" i="15"/>
  <c r="AB42" i="15"/>
  <c r="AB74" i="15"/>
  <c r="AB95" i="15"/>
  <c r="AB117" i="15"/>
  <c r="AB37" i="15"/>
  <c r="AB91" i="15"/>
  <c r="AB22" i="15"/>
  <c r="AB82" i="15"/>
  <c r="AB125" i="15"/>
  <c r="AB61" i="15"/>
  <c r="AB107" i="15"/>
  <c r="AB30" i="15"/>
  <c r="AB62" i="15"/>
  <c r="AB119" i="15"/>
  <c r="AB20" i="15"/>
  <c r="AB36" i="15"/>
  <c r="AB52" i="15"/>
  <c r="AB68" i="15"/>
  <c r="AB84" i="15"/>
  <c r="AB100" i="15"/>
  <c r="AB116" i="15"/>
  <c r="AB11" i="15"/>
  <c r="AB27" i="15"/>
  <c r="AB43" i="15"/>
  <c r="AB59" i="15"/>
  <c r="AB9" i="15"/>
  <c r="AB41" i="15"/>
  <c r="AB73" i="15"/>
  <c r="AB94" i="15"/>
  <c r="AB115" i="15"/>
  <c r="AB18" i="15"/>
  <c r="AB50" i="15"/>
  <c r="AB79" i="15"/>
  <c r="AB101" i="15"/>
  <c r="AB122" i="15"/>
  <c r="AB53" i="15"/>
  <c r="AB102" i="15"/>
  <c r="AB38" i="15"/>
  <c r="AB93" i="15"/>
  <c r="AB13" i="15"/>
  <c r="AB75" i="15"/>
  <c r="AB118" i="15"/>
  <c r="AB46" i="15"/>
  <c r="AB109" i="15"/>
  <c r="AB161" i="15"/>
  <c r="AB190" i="15"/>
  <c r="AB168" i="15"/>
  <c r="AB166" i="15"/>
  <c r="AB165" i="15"/>
  <c r="AB201" i="15"/>
  <c r="AB184" i="15"/>
  <c r="AB200" i="15"/>
  <c r="AB178" i="15"/>
  <c r="AB189" i="15"/>
  <c r="AB137" i="15"/>
  <c r="AB147" i="15"/>
  <c r="AB179" i="15"/>
  <c r="AB135" i="15"/>
  <c r="AB131" i="15"/>
  <c r="AB141" i="15"/>
  <c r="AB132" i="15"/>
  <c r="AB140" i="15"/>
  <c r="AB148" i="15"/>
  <c r="AB154" i="15"/>
  <c r="AB159" i="15"/>
  <c r="AB177" i="15"/>
  <c r="AB160" i="15"/>
  <c r="AB156" i="15"/>
  <c r="AB187" i="15"/>
  <c r="AB198" i="15"/>
  <c r="AB153" i="15"/>
  <c r="AB133" i="15"/>
  <c r="AB145" i="15"/>
  <c r="AB163" i="15"/>
  <c r="AB134" i="15"/>
  <c r="AB142" i="15"/>
  <c r="AB158" i="15"/>
  <c r="AB199" i="15"/>
  <c r="AB172" i="15"/>
  <c r="AB197" i="15"/>
  <c r="AB173" i="15"/>
  <c r="AB174" i="15"/>
  <c r="AB170" i="15"/>
  <c r="AB182" i="15"/>
  <c r="AB193" i="15"/>
  <c r="AB176" i="15"/>
  <c r="AB143" i="15"/>
  <c r="AB171" i="15"/>
  <c r="AB155" i="15"/>
  <c r="AB139" i="15"/>
  <c r="AB136" i="15"/>
  <c r="AB144" i="15"/>
  <c r="AB149" i="15"/>
  <c r="AB203" i="15"/>
  <c r="AB162" i="15"/>
  <c r="AB195" i="15"/>
  <c r="AB188" i="15"/>
  <c r="AB185" i="15"/>
  <c r="AB192" i="15"/>
  <c r="AB164" i="15"/>
  <c r="AB194" i="15"/>
  <c r="AB191" i="15"/>
  <c r="AB157" i="15"/>
  <c r="AB138" i="15"/>
  <c r="AB151" i="15"/>
  <c r="AB146" i="15"/>
  <c r="AB181" i="15"/>
  <c r="AB196" i="15"/>
  <c r="AB150" i="15"/>
  <c r="AB167" i="15"/>
  <c r="AB202" i="15"/>
  <c r="AB152" i="15"/>
  <c r="AB175" i="15"/>
  <c r="AB186" i="15"/>
  <c r="V4" i="15"/>
  <c r="AC7" i="15"/>
  <c r="AB7" i="15"/>
  <c r="AD186" i="15" l="1"/>
  <c r="AD167" i="15"/>
  <c r="X167" i="15" s="1"/>
  <c r="Y167" i="15" s="1"/>
  <c r="AD146" i="15"/>
  <c r="X146" i="15" s="1"/>
  <c r="Y146" i="15" s="1"/>
  <c r="AD191" i="15"/>
  <c r="X191" i="15" s="1"/>
  <c r="Y191" i="15" s="1"/>
  <c r="AD185" i="15"/>
  <c r="AD175" i="15"/>
  <c r="X175" i="15" s="1"/>
  <c r="Y175" i="15" s="1"/>
  <c r="AD150" i="15"/>
  <c r="X150" i="15" s="1"/>
  <c r="Y150" i="15" s="1"/>
  <c r="AD202" i="15"/>
  <c r="X202" i="15" s="1"/>
  <c r="Y202" i="15" s="1"/>
  <c r="AD203" i="15"/>
  <c r="X203" i="15" s="1"/>
  <c r="Y203" i="15" s="1"/>
  <c r="AD139" i="15"/>
  <c r="X139" i="15" s="1"/>
  <c r="Y139" i="15" s="1"/>
  <c r="AD176" i="15"/>
  <c r="X176" i="15" s="1"/>
  <c r="Y176" i="15" s="1"/>
  <c r="AD174" i="15"/>
  <c r="X174" i="15" s="1"/>
  <c r="Y174" i="15" s="1"/>
  <c r="AD199" i="15"/>
  <c r="X199" i="15" s="1"/>
  <c r="Y199" i="15" s="1"/>
  <c r="AD163" i="15"/>
  <c r="X163" i="15" s="1"/>
  <c r="Y163" i="15" s="1"/>
  <c r="AD198" i="15"/>
  <c r="X198" i="15" s="1"/>
  <c r="Y198" i="15" s="1"/>
  <c r="AD177" i="15"/>
  <c r="X177" i="15" s="1"/>
  <c r="Y177" i="15" s="1"/>
  <c r="AD140" i="15"/>
  <c r="X140" i="15" s="1"/>
  <c r="Y140" i="15" s="1"/>
  <c r="AD135" i="15"/>
  <c r="AD189" i="15"/>
  <c r="X189" i="15" s="1"/>
  <c r="Y189" i="15" s="1"/>
  <c r="AD201" i="15"/>
  <c r="X201" i="15" s="1"/>
  <c r="Y201" i="15" s="1"/>
  <c r="AD190" i="15"/>
  <c r="X190" i="15" s="1"/>
  <c r="Y190" i="15" s="1"/>
  <c r="AD118" i="15"/>
  <c r="X118" i="15" s="1"/>
  <c r="Y118" i="15" s="1"/>
  <c r="AD38" i="15"/>
  <c r="X38" i="15" s="1"/>
  <c r="Y38" i="15" s="1"/>
  <c r="AD101" i="15"/>
  <c r="X101" i="15" s="1"/>
  <c r="Y101" i="15" s="1"/>
  <c r="AD115" i="15"/>
  <c r="X115" i="15" s="1"/>
  <c r="Y115" i="15" s="1"/>
  <c r="AD9" i="15"/>
  <c r="X9" i="15" s="1"/>
  <c r="Y9" i="15" s="1"/>
  <c r="AD183" i="15"/>
  <c r="X183" i="15" s="1"/>
  <c r="Y183" i="15" s="1"/>
  <c r="AD70" i="15"/>
  <c r="X70" i="15" s="1"/>
  <c r="Y70" i="15" s="1"/>
  <c r="AD151" i="15"/>
  <c r="AD194" i="15"/>
  <c r="X194" i="15" s="1"/>
  <c r="Y194" i="15" s="1"/>
  <c r="AD188" i="15"/>
  <c r="X188" i="15" s="1"/>
  <c r="Y188" i="15" s="1"/>
  <c r="AD149" i="15"/>
  <c r="X149" i="15" s="1"/>
  <c r="Y149" i="15" s="1"/>
  <c r="AD155" i="15"/>
  <c r="X155" i="15" s="1"/>
  <c r="Y155" i="15" s="1"/>
  <c r="AD193" i="15"/>
  <c r="X193" i="15" s="1"/>
  <c r="Y193" i="15" s="1"/>
  <c r="AD173" i="15"/>
  <c r="X173" i="15" s="1"/>
  <c r="Y173" i="15" s="1"/>
  <c r="AD158" i="15"/>
  <c r="X158" i="15" s="1"/>
  <c r="Y158" i="15" s="1"/>
  <c r="AD145" i="15"/>
  <c r="X145" i="15" s="1"/>
  <c r="Y145" i="15" s="1"/>
  <c r="AD187" i="15"/>
  <c r="AD159" i="15"/>
  <c r="X159" i="15" s="1"/>
  <c r="Y159" i="15" s="1"/>
  <c r="AD132" i="15"/>
  <c r="X132" i="15" s="1"/>
  <c r="Y132" i="15" s="1"/>
  <c r="AD179" i="15"/>
  <c r="X179" i="15" s="1"/>
  <c r="Y179" i="15" s="1"/>
  <c r="AD178" i="15"/>
  <c r="X178" i="15" s="1"/>
  <c r="Y178" i="15" s="1"/>
  <c r="AD165" i="15"/>
  <c r="X165" i="15" s="1"/>
  <c r="Y165" i="15" s="1"/>
  <c r="AD161" i="15"/>
  <c r="X161" i="15" s="1"/>
  <c r="Y161" i="15" s="1"/>
  <c r="AD169" i="15"/>
  <c r="X169" i="15" s="1"/>
  <c r="Y169" i="15" s="1"/>
  <c r="AD152" i="15"/>
  <c r="X152" i="15" s="1"/>
  <c r="Y152" i="15" s="1"/>
  <c r="AD196" i="15"/>
  <c r="X196" i="15" s="1"/>
  <c r="Y196" i="15" s="1"/>
  <c r="AD138" i="15"/>
  <c r="X138" i="15" s="1"/>
  <c r="Y138" i="15" s="1"/>
  <c r="AD164" i="15"/>
  <c r="X164" i="15" s="1"/>
  <c r="Y164" i="15" s="1"/>
  <c r="AD195" i="15"/>
  <c r="X195" i="15" s="1"/>
  <c r="Y195" i="15" s="1"/>
  <c r="AD144" i="15"/>
  <c r="X144" i="15" s="1"/>
  <c r="Y144" i="15" s="1"/>
  <c r="AD171" i="15"/>
  <c r="X171" i="15" s="1"/>
  <c r="Y171" i="15" s="1"/>
  <c r="AD182" i="15"/>
  <c r="X182" i="15" s="1"/>
  <c r="Y182" i="15" s="1"/>
  <c r="AD197" i="15"/>
  <c r="X197" i="15" s="1"/>
  <c r="Y197" i="15" s="1"/>
  <c r="AD142" i="15"/>
  <c r="AD133" i="15"/>
  <c r="X133" i="15" s="1"/>
  <c r="Y133" i="15" s="1"/>
  <c r="AD156" i="15"/>
  <c r="X156" i="15" s="1"/>
  <c r="Y156" i="15" s="1"/>
  <c r="AD154" i="15"/>
  <c r="X154" i="15" s="1"/>
  <c r="Y154" i="15" s="1"/>
  <c r="AD141" i="15"/>
  <c r="X141" i="15" s="1"/>
  <c r="Y141" i="15" s="1"/>
  <c r="AD147" i="15"/>
  <c r="X147" i="15" s="1"/>
  <c r="Y147" i="15" s="1"/>
  <c r="AD200" i="15"/>
  <c r="X200" i="15" s="1"/>
  <c r="Y200" i="15" s="1"/>
  <c r="AD166" i="15"/>
  <c r="X166" i="15" s="1"/>
  <c r="Y166" i="15" s="1"/>
  <c r="AD181" i="15"/>
  <c r="X181" i="15" s="1"/>
  <c r="Y181" i="15" s="1"/>
  <c r="AD157" i="15"/>
  <c r="X157" i="15" s="1"/>
  <c r="Y157" i="15" s="1"/>
  <c r="AD192" i="15"/>
  <c r="X192" i="15" s="1"/>
  <c r="Y192" i="15" s="1"/>
  <c r="AD162" i="15"/>
  <c r="X162" i="15" s="1"/>
  <c r="Y162" i="15" s="1"/>
  <c r="AD136" i="15"/>
  <c r="X136" i="15" s="1"/>
  <c r="Y136" i="15" s="1"/>
  <c r="AD143" i="15"/>
  <c r="X143" i="15" s="1"/>
  <c r="Y143" i="15" s="1"/>
  <c r="AD170" i="15"/>
  <c r="X170" i="15" s="1"/>
  <c r="Y170" i="15" s="1"/>
  <c r="AD172" i="15"/>
  <c r="X172" i="15" s="1"/>
  <c r="Y172" i="15" s="1"/>
  <c r="AD134" i="15"/>
  <c r="X134" i="15" s="1"/>
  <c r="Y134" i="15" s="1"/>
  <c r="AD153" i="15"/>
  <c r="X153" i="15" s="1"/>
  <c r="Y153" i="15" s="1"/>
  <c r="AD160" i="15"/>
  <c r="X160" i="15" s="1"/>
  <c r="Y160" i="15" s="1"/>
  <c r="AD148" i="15"/>
  <c r="X148" i="15" s="1"/>
  <c r="Y148" i="15" s="1"/>
  <c r="AD131" i="15"/>
  <c r="X131" i="15" s="1"/>
  <c r="Y131" i="15" s="1"/>
  <c r="AD137" i="15"/>
  <c r="X137" i="15" s="1"/>
  <c r="Y137" i="15" s="1"/>
  <c r="AD184" i="15"/>
  <c r="AD168" i="15"/>
  <c r="X168" i="15" s="1"/>
  <c r="Y168" i="15" s="1"/>
  <c r="AD180" i="15"/>
  <c r="X180" i="15" s="1"/>
  <c r="Y180" i="15" s="1"/>
  <c r="AD111" i="15"/>
  <c r="X111" i="15" s="1"/>
  <c r="Y111" i="15" s="1"/>
  <c r="AD126" i="15"/>
  <c r="X126" i="15" s="1"/>
  <c r="Y126" i="15" s="1"/>
  <c r="AD25" i="15"/>
  <c r="X25" i="15" s="1"/>
  <c r="Y25" i="15" s="1"/>
  <c r="AD19" i="15"/>
  <c r="X19" i="15" s="1"/>
  <c r="Y19" i="15" s="1"/>
  <c r="AD76" i="15"/>
  <c r="X76" i="15" s="1"/>
  <c r="Y76" i="15" s="1"/>
  <c r="AD12" i="15"/>
  <c r="X12" i="15" s="1"/>
  <c r="Y12" i="15" s="1"/>
  <c r="AD86" i="15"/>
  <c r="X86" i="15" s="1"/>
  <c r="Y86" i="15" s="1"/>
  <c r="AD113" i="15"/>
  <c r="X113" i="15" s="1"/>
  <c r="Y113" i="15" s="1"/>
  <c r="AD85" i="15"/>
  <c r="X85" i="15" s="1"/>
  <c r="Y85" i="15" s="1"/>
  <c r="AD99" i="15"/>
  <c r="X99" i="15" s="1"/>
  <c r="Y99" i="15" s="1"/>
  <c r="AD63" i="15"/>
  <c r="AD120" i="15"/>
  <c r="X120" i="15" s="1"/>
  <c r="Y120" i="15" s="1"/>
  <c r="AD56" i="15"/>
  <c r="X56" i="15" s="1"/>
  <c r="Y56" i="15" s="1"/>
  <c r="AD11" i="15"/>
  <c r="X11" i="15" s="1"/>
  <c r="Y11" i="15" s="1"/>
  <c r="AD68" i="15"/>
  <c r="X68" i="15" s="1"/>
  <c r="Y68" i="15" s="1"/>
  <c r="AD119" i="15"/>
  <c r="X119" i="15" s="1"/>
  <c r="Y119" i="15" s="1"/>
  <c r="AD61" i="15"/>
  <c r="X61" i="15" s="1"/>
  <c r="Y61" i="15" s="1"/>
  <c r="AD91" i="15"/>
  <c r="X91" i="15" s="1"/>
  <c r="Y91" i="15" s="1"/>
  <c r="AD74" i="15"/>
  <c r="X74" i="15" s="1"/>
  <c r="Y74" i="15" s="1"/>
  <c r="AD89" i="15"/>
  <c r="X89" i="15" s="1"/>
  <c r="Y89" i="15" s="1"/>
  <c r="AD55" i="15"/>
  <c r="X55" i="15" s="1"/>
  <c r="Y55" i="15" s="1"/>
  <c r="AD112" i="15"/>
  <c r="X112" i="15" s="1"/>
  <c r="Y112" i="15" s="1"/>
  <c r="AD48" i="15"/>
  <c r="X48" i="15" s="1"/>
  <c r="Y48" i="15" s="1"/>
  <c r="AD14" i="15"/>
  <c r="X14" i="15" s="1"/>
  <c r="Y14" i="15" s="1"/>
  <c r="AD7" i="15"/>
  <c r="X7" i="15" s="1"/>
  <c r="Y7" i="15" s="1"/>
  <c r="AD75" i="15"/>
  <c r="X75" i="15" s="1"/>
  <c r="Y75" i="15" s="1"/>
  <c r="AD102" i="15"/>
  <c r="X102" i="15" s="1"/>
  <c r="Y102" i="15" s="1"/>
  <c r="AD79" i="15"/>
  <c r="X79" i="15" s="1"/>
  <c r="Y79" i="15" s="1"/>
  <c r="AD94" i="15"/>
  <c r="X94" i="15" s="1"/>
  <c r="Y94" i="15" s="1"/>
  <c r="AD59" i="15"/>
  <c r="X59" i="15" s="1"/>
  <c r="Y59" i="15" s="1"/>
  <c r="AD116" i="15"/>
  <c r="X116" i="15" s="1"/>
  <c r="Y116" i="15" s="1"/>
  <c r="AD52" i="15"/>
  <c r="X52" i="15" s="1"/>
  <c r="Y52" i="15" s="1"/>
  <c r="AD62" i="15"/>
  <c r="X62" i="15" s="1"/>
  <c r="Y62" i="15" s="1"/>
  <c r="AD125" i="15"/>
  <c r="X125" i="15" s="1"/>
  <c r="Y125" i="15" s="1"/>
  <c r="AD37" i="15"/>
  <c r="X37" i="15" s="1"/>
  <c r="Y37" i="15" s="1"/>
  <c r="AD42" i="15"/>
  <c r="X42" i="15" s="1"/>
  <c r="Y42" i="15" s="1"/>
  <c r="AD65" i="15"/>
  <c r="X65" i="15" s="1"/>
  <c r="Y65" i="15" s="1"/>
  <c r="AD39" i="15"/>
  <c r="X39" i="15" s="1"/>
  <c r="Y39" i="15" s="1"/>
  <c r="AD96" i="15"/>
  <c r="X96" i="15" s="1"/>
  <c r="Y96" i="15" s="1"/>
  <c r="AD32" i="15"/>
  <c r="X32" i="15" s="1"/>
  <c r="Y32" i="15" s="1"/>
  <c r="AD97" i="15"/>
  <c r="X97" i="15" s="1"/>
  <c r="Y97" i="15" s="1"/>
  <c r="AD123" i="15"/>
  <c r="X123" i="15" s="1"/>
  <c r="Y123" i="15" s="1"/>
  <c r="AD90" i="15"/>
  <c r="X90" i="15" s="1"/>
  <c r="Y90" i="15" s="1"/>
  <c r="AD105" i="15"/>
  <c r="X105" i="15" s="1"/>
  <c r="Y105" i="15" s="1"/>
  <c r="AD67" i="15"/>
  <c r="X67" i="15" s="1"/>
  <c r="Y67" i="15" s="1"/>
  <c r="AD124" i="15"/>
  <c r="X124" i="15" s="1"/>
  <c r="Y124" i="15" s="1"/>
  <c r="AD60" i="15"/>
  <c r="X60" i="15" s="1"/>
  <c r="Y60" i="15" s="1"/>
  <c r="AD130" i="15"/>
  <c r="X130" i="15" s="1"/>
  <c r="Y130" i="15" s="1"/>
  <c r="AD29" i="15"/>
  <c r="X29" i="15" s="1"/>
  <c r="Y29" i="15" s="1"/>
  <c r="AD69" i="15"/>
  <c r="X69" i="15" s="1"/>
  <c r="Y69" i="15" s="1"/>
  <c r="AD58" i="15"/>
  <c r="X58" i="15" s="1"/>
  <c r="Y58" i="15" s="1"/>
  <c r="AD78" i="15"/>
  <c r="X78" i="15" s="1"/>
  <c r="Y78" i="15" s="1"/>
  <c r="AD47" i="15"/>
  <c r="X47" i="15" s="1"/>
  <c r="Y47" i="15" s="1"/>
  <c r="AD104" i="15"/>
  <c r="X104" i="15" s="1"/>
  <c r="Y104" i="15" s="1"/>
  <c r="AD40" i="15"/>
  <c r="X40" i="15" s="1"/>
  <c r="Y40" i="15" s="1"/>
  <c r="AD53" i="15"/>
  <c r="X53" i="15" s="1"/>
  <c r="Y53" i="15" s="1"/>
  <c r="AD73" i="15"/>
  <c r="X73" i="15" s="1"/>
  <c r="Y73" i="15" s="1"/>
  <c r="AD43" i="15"/>
  <c r="X43" i="15" s="1"/>
  <c r="Y43" i="15" s="1"/>
  <c r="AD100" i="15"/>
  <c r="X100" i="15" s="1"/>
  <c r="Y100" i="15" s="1"/>
  <c r="AD30" i="15"/>
  <c r="X30" i="15" s="1"/>
  <c r="Y30" i="15" s="1"/>
  <c r="AD82" i="15"/>
  <c r="X82" i="15" s="1"/>
  <c r="Y82" i="15" s="1"/>
  <c r="AD117" i="15"/>
  <c r="X117" i="15" s="1"/>
  <c r="Y117" i="15" s="1"/>
  <c r="AD10" i="15"/>
  <c r="X10" i="15" s="1"/>
  <c r="Y10" i="15" s="1"/>
  <c r="AD33" i="15"/>
  <c r="X33" i="15" s="1"/>
  <c r="Y33" i="15" s="1"/>
  <c r="AD23" i="15"/>
  <c r="X23" i="15" s="1"/>
  <c r="Y23" i="15" s="1"/>
  <c r="AD80" i="15"/>
  <c r="X80" i="15" s="1"/>
  <c r="Y80" i="15" s="1"/>
  <c r="AD16" i="15"/>
  <c r="X16" i="15" s="1"/>
  <c r="Y16" i="15" s="1"/>
  <c r="AD77" i="15"/>
  <c r="X77" i="15" s="1"/>
  <c r="Y77" i="15" s="1"/>
  <c r="AD45" i="15"/>
  <c r="X45" i="15" s="1"/>
  <c r="Y45" i="15" s="1"/>
  <c r="AD81" i="15"/>
  <c r="X81" i="15" s="1"/>
  <c r="Y81" i="15" s="1"/>
  <c r="AD66" i="15"/>
  <c r="X66" i="15" s="1"/>
  <c r="Y66" i="15" s="1"/>
  <c r="AD83" i="15"/>
  <c r="X83" i="15" s="1"/>
  <c r="Y83" i="15" s="1"/>
  <c r="AD51" i="15"/>
  <c r="X51" i="15" s="1"/>
  <c r="Y51" i="15" s="1"/>
  <c r="AD108" i="15"/>
  <c r="X108" i="15" s="1"/>
  <c r="Y108" i="15" s="1"/>
  <c r="AD44" i="15"/>
  <c r="X44" i="15" s="1"/>
  <c r="Y44" i="15" s="1"/>
  <c r="AD98" i="15"/>
  <c r="X98" i="15" s="1"/>
  <c r="Y98" i="15" s="1"/>
  <c r="AD103" i="15"/>
  <c r="X103" i="15" s="1"/>
  <c r="Y103" i="15" s="1"/>
  <c r="AD127" i="15"/>
  <c r="X127" i="15" s="1"/>
  <c r="Y127" i="15" s="1"/>
  <c r="AD26" i="15"/>
  <c r="X26" i="15" s="1"/>
  <c r="Y26" i="15" s="1"/>
  <c r="AD49" i="15"/>
  <c r="X49" i="15" s="1"/>
  <c r="Y49" i="15" s="1"/>
  <c r="AD31" i="15"/>
  <c r="X31" i="15" s="1"/>
  <c r="Y31" i="15" s="1"/>
  <c r="AD88" i="15"/>
  <c r="X88" i="15" s="1"/>
  <c r="Y88" i="15" s="1"/>
  <c r="AD24" i="15"/>
  <c r="X24" i="15" s="1"/>
  <c r="Y24" i="15" s="1"/>
  <c r="AD109" i="15"/>
  <c r="X109" i="15" s="1"/>
  <c r="Y109" i="15" s="1"/>
  <c r="AD13" i="15"/>
  <c r="X13" i="15" s="1"/>
  <c r="Y13" i="15" s="1"/>
  <c r="AD50" i="15"/>
  <c r="X50" i="15" s="1"/>
  <c r="Y50" i="15" s="1"/>
  <c r="AD36" i="15"/>
  <c r="X36" i="15" s="1"/>
  <c r="Y36" i="15" s="1"/>
  <c r="AD46" i="15"/>
  <c r="X46" i="15" s="1"/>
  <c r="Y46" i="15" s="1"/>
  <c r="AD93" i="15"/>
  <c r="X93" i="15" s="1"/>
  <c r="Y93" i="15" s="1"/>
  <c r="AD122" i="15"/>
  <c r="X122" i="15" s="1"/>
  <c r="Y122" i="15" s="1"/>
  <c r="AD18" i="15"/>
  <c r="X18" i="15" s="1"/>
  <c r="Y18" i="15" s="1"/>
  <c r="AD41" i="15"/>
  <c r="X41" i="15" s="1"/>
  <c r="Y41" i="15" s="1"/>
  <c r="AD27" i="15"/>
  <c r="X27" i="15" s="1"/>
  <c r="Y27" i="15" s="1"/>
  <c r="AD84" i="15"/>
  <c r="X84" i="15" s="1"/>
  <c r="Y84" i="15" s="1"/>
  <c r="AD20" i="15"/>
  <c r="X20" i="15" s="1"/>
  <c r="Y20" i="15" s="1"/>
  <c r="AD107" i="15"/>
  <c r="X107" i="15" s="1"/>
  <c r="Y107" i="15" s="1"/>
  <c r="AD22" i="15"/>
  <c r="X22" i="15" s="1"/>
  <c r="Y22" i="15" s="1"/>
  <c r="AD95" i="15"/>
  <c r="X95" i="15" s="1"/>
  <c r="Y95" i="15" s="1"/>
  <c r="AD110" i="15"/>
  <c r="X110" i="15" s="1"/>
  <c r="Y110" i="15" s="1"/>
  <c r="AD71" i="15"/>
  <c r="X71" i="15" s="1"/>
  <c r="Y71" i="15" s="1"/>
  <c r="AD128" i="15"/>
  <c r="X128" i="15" s="1"/>
  <c r="Y128" i="15" s="1"/>
  <c r="AD64" i="15"/>
  <c r="X64" i="15" s="1"/>
  <c r="Y64" i="15" s="1"/>
  <c r="AD87" i="15"/>
  <c r="X87" i="15" s="1"/>
  <c r="Y87" i="15" s="1"/>
  <c r="AD114" i="15"/>
  <c r="X114" i="15" s="1"/>
  <c r="Y114" i="15" s="1"/>
  <c r="AD21" i="15"/>
  <c r="X21" i="15" s="1"/>
  <c r="Y21" i="15" s="1"/>
  <c r="AD34" i="15"/>
  <c r="X34" i="15" s="1"/>
  <c r="Y34" i="15" s="1"/>
  <c r="AD57" i="15"/>
  <c r="X57" i="15" s="1"/>
  <c r="Y57" i="15" s="1"/>
  <c r="AD35" i="15"/>
  <c r="X35" i="15" s="1"/>
  <c r="Y35" i="15" s="1"/>
  <c r="AD92" i="15"/>
  <c r="X92" i="15" s="1"/>
  <c r="Y92" i="15" s="1"/>
  <c r="AD28" i="15"/>
  <c r="X28" i="15" s="1"/>
  <c r="Y28" i="15" s="1"/>
  <c r="AD129" i="15"/>
  <c r="X129" i="15" s="1"/>
  <c r="Y129" i="15" s="1"/>
  <c r="AD54" i="15"/>
  <c r="X54" i="15" s="1"/>
  <c r="Y54" i="15" s="1"/>
  <c r="AD106" i="15"/>
  <c r="X106" i="15" s="1"/>
  <c r="Y106" i="15" s="1"/>
  <c r="AD121" i="15"/>
  <c r="X121" i="15" s="1"/>
  <c r="Y121" i="15" s="1"/>
  <c r="AD17" i="15"/>
  <c r="X17" i="15" s="1"/>
  <c r="Y17" i="15" s="1"/>
  <c r="AD15" i="15"/>
  <c r="X15" i="15" s="1"/>
  <c r="Y15" i="15" s="1"/>
  <c r="AD72" i="15"/>
  <c r="X72" i="15" s="1"/>
  <c r="Y72" i="15" s="1"/>
  <c r="AD8" i="15"/>
  <c r="X8" i="15" s="1"/>
  <c r="Y8" i="15" s="1"/>
  <c r="X187" i="15"/>
  <c r="Y187" i="15" s="1"/>
  <c r="X142" i="15"/>
  <c r="Y142" i="15" s="1"/>
  <c r="X63" i="15"/>
  <c r="Y63" i="15" s="1"/>
  <c r="X184" i="15"/>
  <c r="Y184" i="15" s="1"/>
  <c r="X185" i="15"/>
  <c r="Y185" i="15" s="1"/>
  <c r="X186" i="15"/>
  <c r="Y186" i="15" s="1"/>
  <c r="X151" i="15"/>
  <c r="Y151" i="15" s="1"/>
  <c r="X135" i="15"/>
  <c r="Y135" i="15" s="1"/>
  <c r="Y4" i="15" l="1"/>
  <c r="O4" i="15" s="1"/>
  <c r="AG11" i="16" l="1"/>
  <c r="P176" i="16"/>
  <c r="S176" i="16" s="1"/>
  <c r="O174" i="16" l="1"/>
  <c r="R174" i="16" s="1"/>
  <c r="Q174" i="16" s="1"/>
  <c r="U174" i="16" s="1"/>
  <c r="O183" i="16"/>
  <c r="R183" i="16" s="1"/>
  <c r="Q183" i="16" s="1"/>
  <c r="U183" i="16" s="1"/>
  <c r="O61" i="16"/>
  <c r="R61" i="16" s="1"/>
  <c r="Q61" i="16" s="1"/>
  <c r="U61" i="16" s="1"/>
  <c r="O82" i="16"/>
  <c r="R82" i="16" s="1"/>
  <c r="Q82" i="16" s="1"/>
  <c r="U82" i="16" s="1"/>
  <c r="O86" i="16"/>
  <c r="R86" i="16" s="1"/>
  <c r="Q86" i="16" s="1"/>
  <c r="U86" i="16" s="1"/>
  <c r="O144" i="16"/>
  <c r="R144" i="16" s="1"/>
  <c r="Q144" i="16" s="1"/>
  <c r="U144" i="16" s="1"/>
  <c r="O190" i="16"/>
  <c r="R190" i="16" s="1"/>
  <c r="Q190" i="16" s="1"/>
  <c r="U190" i="16" s="1"/>
  <c r="O178" i="16"/>
  <c r="R178" i="16" s="1"/>
  <c r="Q178" i="16" s="1"/>
  <c r="U178" i="16" s="1"/>
  <c r="O121" i="16"/>
  <c r="R121" i="16" s="1"/>
  <c r="Q121" i="16" s="1"/>
  <c r="U121" i="16" s="1"/>
  <c r="O201" i="16"/>
  <c r="R201" i="16" s="1"/>
  <c r="Q201" i="16" s="1"/>
  <c r="U201" i="16" s="1"/>
  <c r="O67" i="16"/>
  <c r="R67" i="16" s="1"/>
  <c r="Q67" i="16" s="1"/>
  <c r="U67" i="16" s="1"/>
  <c r="O181" i="16"/>
  <c r="R181" i="16" s="1"/>
  <c r="Q181" i="16" s="1"/>
  <c r="U181" i="16" s="1"/>
  <c r="O41" i="16"/>
  <c r="R41" i="16" s="1"/>
  <c r="Q41" i="16" s="1"/>
  <c r="U41" i="16" s="1"/>
  <c r="O64" i="16"/>
  <c r="R64" i="16" s="1"/>
  <c r="Q64" i="16" s="1"/>
  <c r="U64" i="16" s="1"/>
  <c r="O83" i="16"/>
  <c r="R83" i="16" s="1"/>
  <c r="Q83" i="16" s="1"/>
  <c r="U83" i="16" s="1"/>
  <c r="O25" i="16"/>
  <c r="R25" i="16" s="1"/>
  <c r="Q25" i="16" s="1"/>
  <c r="U25" i="16" s="1"/>
  <c r="O50" i="16"/>
  <c r="R50" i="16" s="1"/>
  <c r="Q50" i="16" s="1"/>
  <c r="U50" i="16" s="1"/>
  <c r="O88" i="16"/>
  <c r="R88" i="16" s="1"/>
  <c r="Q88" i="16" s="1"/>
  <c r="U88" i="16" s="1"/>
  <c r="O138" i="16"/>
  <c r="R138" i="16" s="1"/>
  <c r="Q138" i="16" s="1"/>
  <c r="U138" i="16" s="1"/>
  <c r="O195" i="16"/>
  <c r="R195" i="16" s="1"/>
  <c r="Q195" i="16" s="1"/>
  <c r="U195" i="16" s="1"/>
  <c r="O42" i="16"/>
  <c r="R42" i="16" s="1"/>
  <c r="Q42" i="16" s="1"/>
  <c r="U42" i="16" s="1"/>
  <c r="O185" i="16"/>
  <c r="R185" i="16" s="1"/>
  <c r="Q185" i="16" s="1"/>
  <c r="U185" i="16" s="1"/>
  <c r="O79" i="16"/>
  <c r="R79" i="16" s="1"/>
  <c r="Q79" i="16" s="1"/>
  <c r="U79" i="16" s="1"/>
  <c r="O23" i="16"/>
  <c r="R23" i="16" s="1"/>
  <c r="Q23" i="16" s="1"/>
  <c r="U23" i="16" s="1"/>
  <c r="O116" i="16"/>
  <c r="R116" i="16" s="1"/>
  <c r="Q116" i="16" s="1"/>
  <c r="U116" i="16" s="1"/>
  <c r="O78" i="16"/>
  <c r="R78" i="16" s="1"/>
  <c r="Q78" i="16" s="1"/>
  <c r="U78" i="16" s="1"/>
  <c r="O106" i="16"/>
  <c r="R106" i="16" s="1"/>
  <c r="Q106" i="16" s="1"/>
  <c r="U106" i="16" s="1"/>
  <c r="O171" i="16"/>
  <c r="R171" i="16" s="1"/>
  <c r="Q171" i="16" s="1"/>
  <c r="U171" i="16" s="1"/>
  <c r="O177" i="16"/>
  <c r="R177" i="16" s="1"/>
  <c r="Q177" i="16" s="1"/>
  <c r="U177" i="16" s="1"/>
  <c r="O66" i="16"/>
  <c r="R66" i="16" s="1"/>
  <c r="Q66" i="16" s="1"/>
  <c r="U66" i="16" s="1"/>
  <c r="O208" i="16"/>
  <c r="R208" i="16" s="1"/>
  <c r="Q208" i="16" s="1"/>
  <c r="U208" i="16" s="1"/>
  <c r="O22" i="16"/>
  <c r="R22" i="16" s="1"/>
  <c r="Q22" i="16" s="1"/>
  <c r="U22" i="16" s="1"/>
  <c r="O98" i="16"/>
  <c r="R98" i="16" s="1"/>
  <c r="Q98" i="16" s="1"/>
  <c r="U98" i="16" s="1"/>
  <c r="O120" i="16"/>
  <c r="R120" i="16" s="1"/>
  <c r="Q120" i="16" s="1"/>
  <c r="U120" i="16" s="1"/>
  <c r="O189" i="16"/>
  <c r="R189" i="16" s="1"/>
  <c r="Q189" i="16" s="1"/>
  <c r="U189" i="16" s="1"/>
  <c r="O205" i="16"/>
  <c r="R205" i="16" s="1"/>
  <c r="Q205" i="16" s="1"/>
  <c r="U205" i="16" s="1"/>
  <c r="O151" i="16"/>
  <c r="R151" i="16" s="1"/>
  <c r="Q151" i="16" s="1"/>
  <c r="U151" i="16" s="1"/>
  <c r="O39" i="16"/>
  <c r="R39" i="16" s="1"/>
  <c r="Q39" i="16" s="1"/>
  <c r="U39" i="16" s="1"/>
  <c r="O172" i="16"/>
  <c r="R172" i="16" s="1"/>
  <c r="Q172" i="16" s="1"/>
  <c r="U172" i="16" s="1"/>
  <c r="O69" i="16"/>
  <c r="R69" i="16" s="1"/>
  <c r="Q69" i="16" s="1"/>
  <c r="U69" i="16" s="1"/>
  <c r="O198" i="16"/>
  <c r="R198" i="16" s="1"/>
  <c r="Q198" i="16" s="1"/>
  <c r="U198" i="16" s="1"/>
  <c r="O57" i="16"/>
  <c r="R57" i="16" s="1"/>
  <c r="Q57" i="16" s="1"/>
  <c r="U57" i="16" s="1"/>
  <c r="O134" i="16"/>
  <c r="R134" i="16" s="1"/>
  <c r="Q134" i="16" s="1"/>
  <c r="U134" i="16" s="1"/>
  <c r="O192" i="16"/>
  <c r="R192" i="16" s="1"/>
  <c r="Q192" i="16" s="1"/>
  <c r="U192" i="16" s="1"/>
  <c r="O115" i="16"/>
  <c r="R115" i="16" s="1"/>
  <c r="Q115" i="16" s="1"/>
  <c r="U115" i="16" s="1"/>
  <c r="O164" i="16"/>
  <c r="R164" i="16" s="1"/>
  <c r="Q164" i="16" s="1"/>
  <c r="U164" i="16" s="1"/>
  <c r="O207" i="16"/>
  <c r="R207" i="16" s="1"/>
  <c r="Q207" i="16" s="1"/>
  <c r="U207" i="16" s="1"/>
  <c r="O80" i="16"/>
  <c r="R80" i="16" s="1"/>
  <c r="Q80" i="16" s="1"/>
  <c r="U80" i="16" s="1"/>
  <c r="O175" i="16"/>
  <c r="R175" i="16" s="1"/>
  <c r="Q175" i="16" s="1"/>
  <c r="U175" i="16" s="1"/>
  <c r="O118" i="16"/>
  <c r="R118" i="16" s="1"/>
  <c r="Q118" i="16" s="1"/>
  <c r="U118" i="16" s="1"/>
  <c r="O166" i="16"/>
  <c r="R166" i="16" s="1"/>
  <c r="Q166" i="16" s="1"/>
  <c r="U166" i="16" s="1"/>
  <c r="O206" i="16"/>
  <c r="R206" i="16" s="1"/>
  <c r="Q206" i="16" s="1"/>
  <c r="U206" i="16" s="1"/>
  <c r="O99" i="16"/>
  <c r="R99" i="16" s="1"/>
  <c r="Q99" i="16" s="1"/>
  <c r="U99" i="16" s="1"/>
  <c r="O19" i="16"/>
  <c r="R19" i="16" s="1"/>
  <c r="Q19" i="16" s="1"/>
  <c r="U19" i="16" s="1"/>
  <c r="O40" i="16"/>
  <c r="R40" i="16" s="1"/>
  <c r="Q40" i="16" s="1"/>
  <c r="U40" i="16" s="1"/>
  <c r="O161" i="16"/>
  <c r="R161" i="16" s="1"/>
  <c r="Q161" i="16" s="1"/>
  <c r="U161" i="16" s="1"/>
  <c r="O110" i="16"/>
  <c r="R110" i="16" s="1"/>
  <c r="Q110" i="16" s="1"/>
  <c r="U110" i="16" s="1"/>
  <c r="O123" i="16"/>
  <c r="R123" i="16" s="1"/>
  <c r="Q123" i="16" s="1"/>
  <c r="U123" i="16" s="1"/>
  <c r="O125" i="16"/>
  <c r="R125" i="16" s="1"/>
  <c r="Q125" i="16" s="1"/>
  <c r="U125" i="16" s="1"/>
  <c r="O194" i="16"/>
  <c r="R194" i="16" s="1"/>
  <c r="Q194" i="16" s="1"/>
  <c r="U194" i="16" s="1"/>
  <c r="O107" i="16"/>
  <c r="R107" i="16" s="1"/>
  <c r="Q107" i="16" s="1"/>
  <c r="U107" i="16" s="1"/>
  <c r="O159" i="16"/>
  <c r="R159" i="16" s="1"/>
  <c r="Q159" i="16" s="1"/>
  <c r="U159" i="16" s="1"/>
  <c r="O92" i="16"/>
  <c r="R92" i="16" s="1"/>
  <c r="Q92" i="16" s="1"/>
  <c r="U92" i="16" s="1"/>
  <c r="O48" i="16"/>
  <c r="R48" i="16" s="1"/>
  <c r="Q48" i="16" s="1"/>
  <c r="U48" i="16" s="1"/>
  <c r="O52" i="16"/>
  <c r="R52" i="16" s="1"/>
  <c r="Q52" i="16" s="1"/>
  <c r="U52" i="16" s="1"/>
  <c r="O101" i="16"/>
  <c r="R101" i="16" s="1"/>
  <c r="Q101" i="16" s="1"/>
  <c r="U101" i="16" s="1"/>
  <c r="O38" i="16"/>
  <c r="R38" i="16" s="1"/>
  <c r="Q38" i="16" s="1"/>
  <c r="U38" i="16" s="1"/>
  <c r="O149" i="16"/>
  <c r="R149" i="16" s="1"/>
  <c r="Q149" i="16" s="1"/>
  <c r="U149" i="16" s="1"/>
  <c r="O141" i="16"/>
  <c r="R141" i="16" s="1"/>
  <c r="Q141" i="16" s="1"/>
  <c r="U141" i="16" s="1"/>
  <c r="O15" i="16"/>
  <c r="R15" i="16" s="1"/>
  <c r="Q15" i="16" s="1"/>
  <c r="U15" i="16" s="1"/>
  <c r="O45" i="16"/>
  <c r="R45" i="16" s="1"/>
  <c r="Q45" i="16" s="1"/>
  <c r="U45" i="16" s="1"/>
  <c r="O34" i="16"/>
  <c r="R34" i="16" s="1"/>
  <c r="Q34" i="16" s="1"/>
  <c r="U34" i="16" s="1"/>
  <c r="O170" i="16"/>
  <c r="R170" i="16" s="1"/>
  <c r="Q170" i="16" s="1"/>
  <c r="U170" i="16" s="1"/>
  <c r="O139" i="16"/>
  <c r="R139" i="16" s="1"/>
  <c r="Q139" i="16" s="1"/>
  <c r="U139" i="16" s="1"/>
  <c r="O35" i="16"/>
  <c r="R35" i="16" s="1"/>
  <c r="Q35" i="16" s="1"/>
  <c r="U35" i="16" s="1"/>
  <c r="O85" i="16"/>
  <c r="R85" i="16" s="1"/>
  <c r="Q85" i="16" s="1"/>
  <c r="U85" i="16" s="1"/>
  <c r="O157" i="16"/>
  <c r="R157" i="16" s="1"/>
  <c r="Q157" i="16" s="1"/>
  <c r="U157" i="16" s="1"/>
  <c r="O29" i="16"/>
  <c r="R29" i="16" s="1"/>
  <c r="Q29" i="16" s="1"/>
  <c r="U29" i="16" s="1"/>
  <c r="O74" i="16"/>
  <c r="R74" i="16" s="1"/>
  <c r="Q74" i="16" s="1"/>
  <c r="U74" i="16" s="1"/>
  <c r="O137" i="16"/>
  <c r="R137" i="16" s="1"/>
  <c r="Q137" i="16" s="1"/>
  <c r="U137" i="16" s="1"/>
  <c r="O93" i="16"/>
  <c r="R93" i="16" s="1"/>
  <c r="Q93" i="16" s="1"/>
  <c r="U93" i="16" s="1"/>
  <c r="O188" i="16"/>
  <c r="R188" i="16" s="1"/>
  <c r="Q188" i="16" s="1"/>
  <c r="U188" i="16" s="1"/>
  <c r="O168" i="16"/>
  <c r="R168" i="16" s="1"/>
  <c r="Q168" i="16" s="1"/>
  <c r="U168" i="16" s="1"/>
  <c r="O76" i="16"/>
  <c r="R76" i="16" s="1"/>
  <c r="Q76" i="16" s="1"/>
  <c r="U76" i="16" s="1"/>
  <c r="O154" i="16"/>
  <c r="R154" i="16" s="1"/>
  <c r="Q154" i="16" s="1"/>
  <c r="U154" i="16" s="1"/>
  <c r="O114" i="16"/>
  <c r="R114" i="16" s="1"/>
  <c r="Q114" i="16" s="1"/>
  <c r="U114" i="16" s="1"/>
  <c r="O65" i="16"/>
  <c r="R65" i="16" s="1"/>
  <c r="Q65" i="16" s="1"/>
  <c r="U65" i="16" s="1"/>
  <c r="O209" i="16"/>
  <c r="R209" i="16" s="1"/>
  <c r="Q209" i="16" s="1"/>
  <c r="U209" i="16" s="1"/>
  <c r="O128" i="16"/>
  <c r="R128" i="16" s="1"/>
  <c r="Q128" i="16" s="1"/>
  <c r="U128" i="16" s="1"/>
  <c r="O51" i="16"/>
  <c r="R51" i="16" s="1"/>
  <c r="Q51" i="16" s="1"/>
  <c r="U51" i="16" s="1"/>
  <c r="O18" i="16"/>
  <c r="R18" i="16" s="1"/>
  <c r="Q18" i="16" s="1"/>
  <c r="U18" i="16" s="1"/>
  <c r="O140" i="16"/>
  <c r="R140" i="16" s="1"/>
  <c r="Q140" i="16" s="1"/>
  <c r="U140" i="16" s="1"/>
  <c r="O89" i="16"/>
  <c r="R89" i="16" s="1"/>
  <c r="Q89" i="16" s="1"/>
  <c r="U89" i="16" s="1"/>
  <c r="O47" i="16"/>
  <c r="R47" i="16" s="1"/>
  <c r="Q47" i="16" s="1"/>
  <c r="U47" i="16" s="1"/>
  <c r="O131" i="16"/>
  <c r="R131" i="16" s="1"/>
  <c r="Q131" i="16" s="1"/>
  <c r="U131" i="16" s="1"/>
  <c r="O32" i="16"/>
  <c r="R32" i="16" s="1"/>
  <c r="Q32" i="16" s="1"/>
  <c r="U32" i="16" s="1"/>
  <c r="O77" i="16"/>
  <c r="R77" i="16" s="1"/>
  <c r="Q77" i="16" s="1"/>
  <c r="U77" i="16" s="1"/>
  <c r="O184" i="16"/>
  <c r="R184" i="16" s="1"/>
  <c r="Q184" i="16" s="1"/>
  <c r="U184" i="16" s="1"/>
  <c r="O148" i="16"/>
  <c r="R148" i="16" s="1"/>
  <c r="Q148" i="16" s="1"/>
  <c r="U148" i="16" s="1"/>
  <c r="O146" i="16"/>
  <c r="R146" i="16" s="1"/>
  <c r="Q146" i="16" s="1"/>
  <c r="U146" i="16" s="1"/>
  <c r="O58" i="16"/>
  <c r="R58" i="16" s="1"/>
  <c r="Q58" i="16" s="1"/>
  <c r="U58" i="16" s="1"/>
  <c r="O124" i="16"/>
  <c r="R124" i="16" s="1"/>
  <c r="Q124" i="16" s="1"/>
  <c r="U124" i="16" s="1"/>
  <c r="O193" i="16"/>
  <c r="R193" i="16" s="1"/>
  <c r="Q193" i="16" s="1"/>
  <c r="U193" i="16" s="1"/>
  <c r="O46" i="16"/>
  <c r="R46" i="16" s="1"/>
  <c r="Q46" i="16" s="1"/>
  <c r="U46" i="16" s="1"/>
  <c r="O162" i="16"/>
  <c r="R162" i="16" s="1"/>
  <c r="Q162" i="16" s="1"/>
  <c r="U162" i="16" s="1"/>
  <c r="O186" i="16"/>
  <c r="R186" i="16" s="1"/>
  <c r="Q186" i="16" s="1"/>
  <c r="U186" i="16" s="1"/>
  <c r="O158" i="16"/>
  <c r="R158" i="16" s="1"/>
  <c r="Q158" i="16" s="1"/>
  <c r="U158" i="16" s="1"/>
  <c r="O53" i="16"/>
  <c r="R53" i="16" s="1"/>
  <c r="Q53" i="16" s="1"/>
  <c r="U53" i="16" s="1"/>
  <c r="O196" i="16"/>
  <c r="R196" i="16" s="1"/>
  <c r="Q196" i="16" s="1"/>
  <c r="U196" i="16" s="1"/>
  <c r="O147" i="16"/>
  <c r="R147" i="16" s="1"/>
  <c r="Q147" i="16" s="1"/>
  <c r="U147" i="16" s="1"/>
  <c r="O111" i="16"/>
  <c r="R111" i="16" s="1"/>
  <c r="Q111" i="16" s="1"/>
  <c r="U111" i="16" s="1"/>
  <c r="O126" i="16"/>
  <c r="R126" i="16" s="1"/>
  <c r="Q126" i="16" s="1"/>
  <c r="U126" i="16" s="1"/>
  <c r="O169" i="16"/>
  <c r="R169" i="16" s="1"/>
  <c r="Q169" i="16" s="1"/>
  <c r="U169" i="16" s="1"/>
  <c r="O36" i="16"/>
  <c r="R36" i="16" s="1"/>
  <c r="Q36" i="16" s="1"/>
  <c r="U36" i="16" s="1"/>
  <c r="O109" i="16"/>
  <c r="R109" i="16" s="1"/>
  <c r="Q109" i="16" s="1"/>
  <c r="U109" i="16" s="1"/>
  <c r="O87" i="16"/>
  <c r="R87" i="16" s="1"/>
  <c r="Q87" i="16" s="1"/>
  <c r="U87" i="16" s="1"/>
  <c r="O27" i="16"/>
  <c r="R27" i="16" s="1"/>
  <c r="Q27" i="16" s="1"/>
  <c r="U27" i="16" s="1"/>
  <c r="O130" i="16"/>
  <c r="R130" i="16" s="1"/>
  <c r="Q130" i="16" s="1"/>
  <c r="U130" i="16" s="1"/>
  <c r="O103" i="16"/>
  <c r="R103" i="16" s="1"/>
  <c r="Q103" i="16" s="1"/>
  <c r="U103" i="16" s="1"/>
  <c r="O197" i="16"/>
  <c r="R197" i="16" s="1"/>
  <c r="Q197" i="16" s="1"/>
  <c r="U197" i="16" s="1"/>
  <c r="O97" i="16"/>
  <c r="R97" i="16" s="1"/>
  <c r="Q97" i="16" s="1"/>
  <c r="U97" i="16" s="1"/>
  <c r="O202" i="16"/>
  <c r="R202" i="16" s="1"/>
  <c r="Q202" i="16" s="1"/>
  <c r="U202" i="16" s="1"/>
  <c r="O100" i="16"/>
  <c r="R100" i="16" s="1"/>
  <c r="Q100" i="16" s="1"/>
  <c r="U100" i="16" s="1"/>
  <c r="O203" i="16"/>
  <c r="R203" i="16" s="1"/>
  <c r="Q203" i="16" s="1"/>
  <c r="U203" i="16" s="1"/>
  <c r="O56" i="16"/>
  <c r="R56" i="16" s="1"/>
  <c r="Q56" i="16" s="1"/>
  <c r="U56" i="16" s="1"/>
  <c r="O127" i="16"/>
  <c r="R127" i="16" s="1"/>
  <c r="Q127" i="16" s="1"/>
  <c r="U127" i="16" s="1"/>
  <c r="O73" i="16"/>
  <c r="R73" i="16" s="1"/>
  <c r="Q73" i="16" s="1"/>
  <c r="U73" i="16" s="1"/>
  <c r="O136" i="16"/>
  <c r="R136" i="16" s="1"/>
  <c r="Q136" i="16" s="1"/>
  <c r="U136" i="16" s="1"/>
  <c r="O142" i="16"/>
  <c r="R142" i="16" s="1"/>
  <c r="Q142" i="16" s="1"/>
  <c r="U142" i="16" s="1"/>
  <c r="O68" i="16"/>
  <c r="R68" i="16" s="1"/>
  <c r="Q68" i="16" s="1"/>
  <c r="U68" i="16" s="1"/>
  <c r="O20" i="16"/>
  <c r="R20" i="16" s="1"/>
  <c r="Q20" i="16" s="1"/>
  <c r="U20" i="16" s="1"/>
  <c r="O160" i="16"/>
  <c r="R160" i="16" s="1"/>
  <c r="Q160" i="16" s="1"/>
  <c r="U160" i="16" s="1"/>
  <c r="P90" i="16"/>
  <c r="S90" i="16" s="1"/>
  <c r="P108" i="16"/>
  <c r="S108" i="16" s="1"/>
  <c r="O44" i="16"/>
  <c r="R44" i="16" s="1"/>
  <c r="Q44" i="16" s="1"/>
  <c r="U44" i="16" s="1"/>
  <c r="X7" i="16"/>
  <c r="O31" i="16"/>
  <c r="R31" i="16" s="1"/>
  <c r="Q31" i="16" s="1"/>
  <c r="U31" i="16" s="1"/>
  <c r="O71" i="16"/>
  <c r="R71" i="16" s="1"/>
  <c r="Q71" i="16" s="1"/>
  <c r="U71" i="16" s="1"/>
  <c r="O43" i="16"/>
  <c r="R43" i="16" s="1"/>
  <c r="Q43" i="16" s="1"/>
  <c r="U43" i="16" s="1"/>
  <c r="P182" i="16"/>
  <c r="S182" i="16" s="1"/>
  <c r="O132" i="16"/>
  <c r="R132" i="16" s="1"/>
  <c r="Q132" i="16" s="1"/>
  <c r="U132" i="16" s="1"/>
  <c r="O72" i="16"/>
  <c r="R72" i="16" s="1"/>
  <c r="Q72" i="16" s="1"/>
  <c r="U72" i="16" s="1"/>
  <c r="P55" i="16"/>
  <c r="S55" i="16" s="1"/>
  <c r="AA55" i="16" s="1"/>
  <c r="O150" i="16"/>
  <c r="R150" i="16" s="1"/>
  <c r="Q150" i="16" s="1"/>
  <c r="U150" i="16" s="1"/>
  <c r="P122" i="16"/>
  <c r="S122" i="16" s="1"/>
  <c r="O90" i="16"/>
  <c r="R90" i="16" s="1"/>
  <c r="Q90" i="16" s="1"/>
  <c r="U90" i="16" s="1"/>
  <c r="O24" i="16"/>
  <c r="R24" i="16" s="1"/>
  <c r="Q24" i="16" s="1"/>
  <c r="U24" i="16" s="1"/>
  <c r="O108" i="16"/>
  <c r="R108" i="16" s="1"/>
  <c r="Q108" i="16" s="1"/>
  <c r="U108" i="16" s="1"/>
  <c r="O33" i="16"/>
  <c r="R33" i="16" s="1"/>
  <c r="Q33" i="16" s="1"/>
  <c r="U33" i="16" s="1"/>
  <c r="O59" i="16"/>
  <c r="R59" i="16" s="1"/>
  <c r="Q59" i="16" s="1"/>
  <c r="U59" i="16" s="1"/>
  <c r="O16" i="16"/>
  <c r="R16" i="16" s="1"/>
  <c r="Q16" i="16" s="1"/>
  <c r="U16" i="16" s="1"/>
  <c r="O112" i="16"/>
  <c r="R112" i="16" s="1"/>
  <c r="Q112" i="16" s="1"/>
  <c r="U112" i="16" s="1"/>
  <c r="O105" i="16"/>
  <c r="R105" i="16" s="1"/>
  <c r="Q105" i="16" s="1"/>
  <c r="U105" i="16" s="1"/>
  <c r="O96" i="16"/>
  <c r="R96" i="16" s="1"/>
  <c r="Q96" i="16" s="1"/>
  <c r="U96" i="16" s="1"/>
  <c r="P210" i="16"/>
  <c r="S210" i="16" s="1"/>
  <c r="P187" i="16"/>
  <c r="S187" i="16" s="1"/>
  <c r="P160" i="16"/>
  <c r="S160" i="16" s="1"/>
  <c r="AA160" i="16" s="1"/>
  <c r="O94" i="16"/>
  <c r="R94" i="16" s="1"/>
  <c r="Q94" i="16" s="1"/>
  <c r="U94" i="16" s="1"/>
  <c r="P102" i="16"/>
  <c r="S102" i="16" s="1"/>
  <c r="P91" i="16"/>
  <c r="S91" i="16" s="1"/>
  <c r="P200" i="16"/>
  <c r="S200" i="16" s="1"/>
  <c r="AA200" i="16" s="1"/>
  <c r="O176" i="16"/>
  <c r="R176" i="16" s="1"/>
  <c r="Q176" i="16" s="1"/>
  <c r="U176" i="16" s="1"/>
  <c r="P204" i="16"/>
  <c r="S204" i="16" s="1"/>
  <c r="O211" i="16"/>
  <c r="R211" i="16" s="1"/>
  <c r="Q211" i="16" s="1"/>
  <c r="U211" i="16" s="1"/>
  <c r="P17" i="16"/>
  <c r="S17" i="16" s="1"/>
  <c r="O129" i="16"/>
  <c r="R129" i="16" s="1"/>
  <c r="Q129" i="16" s="1"/>
  <c r="U129" i="16" s="1"/>
  <c r="O143" i="16"/>
  <c r="R143" i="16" s="1"/>
  <c r="Q143" i="16" s="1"/>
  <c r="U143" i="16" s="1"/>
  <c r="O21" i="16"/>
  <c r="R21" i="16" s="1"/>
  <c r="Q21" i="16" s="1"/>
  <c r="U21" i="16" s="1"/>
  <c r="P16" i="16"/>
  <c r="S16" i="16" s="1"/>
  <c r="O30" i="16"/>
  <c r="R30" i="16" s="1"/>
  <c r="Q30" i="16" s="1"/>
  <c r="U30" i="16" s="1"/>
  <c r="O165" i="16"/>
  <c r="R165" i="16" s="1"/>
  <c r="Q165" i="16" s="1"/>
  <c r="U165" i="16" s="1"/>
  <c r="P74" i="16"/>
  <c r="S74" i="16" s="1"/>
  <c r="P157" i="16"/>
  <c r="S157" i="16" s="1"/>
  <c r="AA157" i="16" s="1"/>
  <c r="P35" i="16"/>
  <c r="S35" i="16" s="1"/>
  <c r="O104" i="16"/>
  <c r="R104" i="16" s="1"/>
  <c r="Q104" i="16" s="1"/>
  <c r="U104" i="16" s="1"/>
  <c r="P150" i="16"/>
  <c r="S150" i="16" s="1"/>
  <c r="AA150" i="16" s="1"/>
  <c r="P211" i="16"/>
  <c r="S211" i="16" s="1"/>
  <c r="AA211" i="16" s="1"/>
  <c r="P129" i="16"/>
  <c r="S129" i="16" s="1"/>
  <c r="O70" i="16"/>
  <c r="R70" i="16" s="1"/>
  <c r="Q70" i="16" s="1"/>
  <c r="U70" i="16" s="1"/>
  <c r="P156" i="16"/>
  <c r="S156" i="16" s="1"/>
  <c r="O117" i="16"/>
  <c r="R117" i="16" s="1"/>
  <c r="Q117" i="16" s="1"/>
  <c r="U117" i="16" s="1"/>
  <c r="P98" i="16"/>
  <c r="S98" i="16" s="1"/>
  <c r="P41" i="16"/>
  <c r="S41" i="16" s="1"/>
  <c r="AA41" i="16" s="1"/>
  <c r="P25" i="16"/>
  <c r="S25" i="16" s="1"/>
  <c r="AA25" i="16" s="1"/>
  <c r="P61" i="16"/>
  <c r="S61" i="16" s="1"/>
  <c r="P123" i="16"/>
  <c r="S123" i="16" s="1"/>
  <c r="AA123" i="16" s="1"/>
  <c r="P144" i="16"/>
  <c r="S144" i="16" s="1"/>
  <c r="AA144" i="16" s="1"/>
  <c r="P149" i="16"/>
  <c r="S149" i="16" s="1"/>
  <c r="AA149" i="16" s="1"/>
  <c r="AH9" i="16"/>
  <c r="P86" i="16"/>
  <c r="S86" i="16" s="1"/>
  <c r="AA86" i="16" s="1"/>
  <c r="P107" i="16"/>
  <c r="S107" i="16" s="1"/>
  <c r="AA107" i="16" s="1"/>
  <c r="P121" i="16"/>
  <c r="S121" i="16" s="1"/>
  <c r="AA121" i="16" s="1"/>
  <c r="P201" i="16"/>
  <c r="S201" i="16" s="1"/>
  <c r="AA201" i="16" s="1"/>
  <c r="P207" i="16"/>
  <c r="S207" i="16" s="1"/>
  <c r="AA207" i="16" s="1"/>
  <c r="P99" i="16"/>
  <c r="S99" i="16" s="1"/>
  <c r="AA99" i="16" s="1"/>
  <c r="P136" i="16"/>
  <c r="S136" i="16" s="1"/>
  <c r="AA136" i="16" s="1"/>
  <c r="P19" i="16"/>
  <c r="S19" i="16" s="1"/>
  <c r="AA19" i="16" s="1"/>
  <c r="P206" i="16"/>
  <c r="S206" i="16" s="1"/>
  <c r="AA206" i="16" s="1"/>
  <c r="P50" i="16"/>
  <c r="S50" i="16" s="1"/>
  <c r="AA50" i="16" s="1"/>
  <c r="P205" i="16"/>
  <c r="S205" i="16" s="1"/>
  <c r="AA205" i="16" s="1"/>
  <c r="P181" i="16"/>
  <c r="S181" i="16" s="1"/>
  <c r="AA181" i="16" s="1"/>
  <c r="P82" i="16"/>
  <c r="S82" i="16" s="1"/>
  <c r="AA82" i="16" s="1"/>
  <c r="P22" i="16"/>
  <c r="S22" i="16" s="1"/>
  <c r="AA22" i="16" s="1"/>
  <c r="P80" i="16"/>
  <c r="S80" i="16" s="1"/>
  <c r="AA80" i="16" s="1"/>
  <c r="P164" i="16"/>
  <c r="S164" i="16" s="1"/>
  <c r="AA164" i="16" s="1"/>
  <c r="P194" i="16"/>
  <c r="S194" i="16" s="1"/>
  <c r="AA194" i="16" s="1"/>
  <c r="P178" i="16"/>
  <c r="S178" i="16" s="1"/>
  <c r="AA178" i="16" s="1"/>
  <c r="P208" i="16"/>
  <c r="S208" i="16" s="1"/>
  <c r="AA208" i="16" s="1"/>
  <c r="P40" i="16"/>
  <c r="S40" i="16" s="1"/>
  <c r="AA40" i="16" s="1"/>
  <c r="P101" i="16"/>
  <c r="S101" i="16" s="1"/>
  <c r="AA101" i="16" s="1"/>
  <c r="P166" i="16"/>
  <c r="S166" i="16" s="1"/>
  <c r="AA166" i="16" s="1"/>
  <c r="P69" i="16"/>
  <c r="S69" i="16" s="1"/>
  <c r="AA69" i="16" s="1"/>
  <c r="P79" i="16"/>
  <c r="S79" i="16" s="1"/>
  <c r="AA79" i="16" s="1"/>
  <c r="P151" i="16"/>
  <c r="S151" i="16" s="1"/>
  <c r="AA151" i="16" s="1"/>
  <c r="P146" i="16"/>
  <c r="S146" i="16" s="1"/>
  <c r="AA146" i="16" s="1"/>
  <c r="P198" i="16"/>
  <c r="S198" i="16" s="1"/>
  <c r="AA198" i="16" s="1"/>
  <c r="P23" i="16"/>
  <c r="S23" i="16" s="1"/>
  <c r="AA23" i="16" s="1"/>
  <c r="P125" i="16"/>
  <c r="S125" i="16" s="1"/>
  <c r="AA125" i="16" s="1"/>
  <c r="P67" i="16"/>
  <c r="S67" i="16" s="1"/>
  <c r="AA67" i="16" s="1"/>
  <c r="P177" i="16"/>
  <c r="S177" i="16" s="1"/>
  <c r="AA177" i="16" s="1"/>
  <c r="P83" i="16"/>
  <c r="S83" i="16" s="1"/>
  <c r="AA83" i="16" s="1"/>
  <c r="P148" i="16"/>
  <c r="S148" i="16" s="1"/>
  <c r="AA148" i="16" s="1"/>
  <c r="P197" i="16"/>
  <c r="S197" i="16" s="1"/>
  <c r="AA197" i="16" s="1"/>
  <c r="P120" i="16"/>
  <c r="S120" i="16" s="1"/>
  <c r="AA120" i="16" s="1"/>
  <c r="P161" i="16"/>
  <c r="S161" i="16" s="1"/>
  <c r="AA161" i="16" s="1"/>
  <c r="P88" i="16"/>
  <c r="S88" i="16" s="1"/>
  <c r="AA88" i="16" s="1"/>
  <c r="P110" i="16"/>
  <c r="S110" i="16" s="1"/>
  <c r="AA110" i="16" s="1"/>
  <c r="P52" i="16"/>
  <c r="S52" i="16" s="1"/>
  <c r="AA52" i="16" s="1"/>
  <c r="P115" i="16"/>
  <c r="S115" i="16" s="1"/>
  <c r="AA115" i="16" s="1"/>
  <c r="P162" i="16"/>
  <c r="S162" i="16" s="1"/>
  <c r="AA162" i="16" s="1"/>
  <c r="P15" i="16"/>
  <c r="S15" i="16" s="1"/>
  <c r="AA15" i="16" s="1"/>
  <c r="P126" i="16"/>
  <c r="S126" i="16" s="1"/>
  <c r="AA126" i="16" s="1"/>
  <c r="P154" i="16"/>
  <c r="S154" i="16" s="1"/>
  <c r="AA154" i="16" s="1"/>
  <c r="P64" i="16"/>
  <c r="S64" i="16" s="1"/>
  <c r="AA64" i="16" s="1"/>
  <c r="P169" i="16"/>
  <c r="S169" i="16" s="1"/>
  <c r="AA169" i="16" s="1"/>
  <c r="P202" i="16"/>
  <c r="S202" i="16" s="1"/>
  <c r="AA202" i="16" s="1"/>
  <c r="P36" i="16"/>
  <c r="S36" i="16" s="1"/>
  <c r="AA36" i="16" s="1"/>
  <c r="P38" i="16"/>
  <c r="S38" i="16" s="1"/>
  <c r="AA38" i="16" s="1"/>
  <c r="P109" i="16"/>
  <c r="S109" i="16" s="1"/>
  <c r="AA109" i="16" s="1"/>
  <c r="P114" i="16"/>
  <c r="S114" i="16" s="1"/>
  <c r="AA114" i="16" s="1"/>
  <c r="P184" i="16"/>
  <c r="S184" i="16" s="1"/>
  <c r="AA184" i="16" s="1"/>
  <c r="P134" i="16"/>
  <c r="S134" i="16" s="1"/>
  <c r="AA134" i="16" s="1"/>
  <c r="P171" i="16"/>
  <c r="S171" i="16" s="1"/>
  <c r="AA171" i="16" s="1"/>
  <c r="P39" i="16"/>
  <c r="S39" i="16" s="1"/>
  <c r="AA39" i="16" s="1"/>
  <c r="P42" i="16"/>
  <c r="S42" i="16" s="1"/>
  <c r="AA42" i="16" s="1"/>
  <c r="P111" i="16"/>
  <c r="S111" i="16" s="1"/>
  <c r="AA111" i="16" s="1"/>
  <c r="P116" i="16"/>
  <c r="S116" i="16" s="1"/>
  <c r="AA116" i="16" s="1"/>
  <c r="P172" i="16"/>
  <c r="S172" i="16" s="1"/>
  <c r="AA172" i="16" s="1"/>
  <c r="P185" i="16"/>
  <c r="S185" i="16" s="1"/>
  <c r="AA185" i="16" s="1"/>
  <c r="P159" i="16"/>
  <c r="S159" i="16" s="1"/>
  <c r="AA159" i="16" s="1"/>
  <c r="P92" i="16"/>
  <c r="S92" i="16" s="1"/>
  <c r="AA92" i="16" s="1"/>
  <c r="P141" i="16"/>
  <c r="S141" i="16" s="1"/>
  <c r="AA141" i="16" s="1"/>
  <c r="P209" i="16"/>
  <c r="S209" i="16" s="1"/>
  <c r="AA209" i="16" s="1"/>
  <c r="P195" i="16"/>
  <c r="S195" i="16" s="1"/>
  <c r="AA195" i="16" s="1"/>
  <c r="P97" i="16"/>
  <c r="S97" i="16" s="1"/>
  <c r="AA97" i="16" s="1"/>
  <c r="P137" i="16"/>
  <c r="S137" i="16" s="1"/>
  <c r="AA137" i="16" s="1"/>
  <c r="P142" i="16"/>
  <c r="S142" i="16" s="1"/>
  <c r="AA142" i="16" s="1"/>
  <c r="P189" i="16"/>
  <c r="S189" i="16" s="1"/>
  <c r="AA189" i="16" s="1"/>
  <c r="P138" i="16"/>
  <c r="S138" i="16" s="1"/>
  <c r="AA138" i="16" s="1"/>
  <c r="P175" i="16"/>
  <c r="S175" i="16" s="1"/>
  <c r="AA175" i="16" s="1"/>
  <c r="P89" i="16"/>
  <c r="S89" i="16" s="1"/>
  <c r="AA89" i="16" s="1"/>
  <c r="P196" i="16"/>
  <c r="S196" i="16" s="1"/>
  <c r="AA196" i="16" s="1"/>
  <c r="P100" i="16"/>
  <c r="S100" i="16" s="1"/>
  <c r="AA100" i="16" s="1"/>
  <c r="P131" i="16"/>
  <c r="S131" i="16" s="1"/>
  <c r="AA131" i="16" s="1"/>
  <c r="P45" i="16"/>
  <c r="S45" i="16" s="1"/>
  <c r="AA45" i="16" s="1"/>
  <c r="P32" i="16"/>
  <c r="S32" i="16" s="1"/>
  <c r="AA32" i="16" s="1"/>
  <c r="P65" i="16"/>
  <c r="S65" i="16" s="1"/>
  <c r="AA65" i="16" s="1"/>
  <c r="P77" i="16"/>
  <c r="S77" i="16" s="1"/>
  <c r="AA77" i="16" s="1"/>
  <c r="P147" i="16"/>
  <c r="S147" i="16" s="1"/>
  <c r="AA147" i="16" s="1"/>
  <c r="P153" i="16"/>
  <c r="S153" i="16" s="1"/>
  <c r="AA153" i="16" s="1"/>
  <c r="P48" i="16"/>
  <c r="S48" i="16" s="1"/>
  <c r="AA48" i="16" s="1"/>
  <c r="P128" i="16"/>
  <c r="S128" i="16" s="1"/>
  <c r="AA128" i="16" s="1"/>
  <c r="P174" i="16"/>
  <c r="S174" i="16" s="1"/>
  <c r="AA174" i="16" s="1"/>
  <c r="P78" i="16"/>
  <c r="S78" i="16" s="1"/>
  <c r="AA78" i="16" s="1"/>
  <c r="P66" i="16"/>
  <c r="S66" i="16" s="1"/>
  <c r="AA66" i="16" s="1"/>
  <c r="P188" i="16"/>
  <c r="S188" i="16" s="1"/>
  <c r="AA188" i="16" s="1"/>
  <c r="P20" i="16"/>
  <c r="S20" i="16" s="1"/>
  <c r="AA20" i="16" s="1"/>
  <c r="P43" i="16"/>
  <c r="S43" i="16" s="1"/>
  <c r="AA43" i="16" s="1"/>
  <c r="P117" i="16"/>
  <c r="S117" i="16" s="1"/>
  <c r="AA117" i="16" s="1"/>
  <c r="P84" i="16"/>
  <c r="S84" i="16" s="1"/>
  <c r="AA84" i="16" s="1"/>
  <c r="P54" i="16"/>
  <c r="S54" i="16" s="1"/>
  <c r="AA54" i="16" s="1"/>
  <c r="P191" i="16"/>
  <c r="S191" i="16" s="1"/>
  <c r="AA191" i="16" s="1"/>
  <c r="P51" i="16"/>
  <c r="S51" i="16" s="1"/>
  <c r="AA51" i="16" s="1"/>
  <c r="P140" i="16"/>
  <c r="S140" i="16" s="1"/>
  <c r="AA140" i="16" s="1"/>
  <c r="P192" i="16"/>
  <c r="S192" i="16" s="1"/>
  <c r="AA192" i="16" s="1"/>
  <c r="P27" i="16"/>
  <c r="S27" i="16" s="1"/>
  <c r="AA27" i="16" s="1"/>
  <c r="P103" i="16"/>
  <c r="S103" i="16" s="1"/>
  <c r="AA103" i="16" s="1"/>
  <c r="P47" i="16"/>
  <c r="S47" i="16" s="1"/>
  <c r="AA47" i="16" s="1"/>
  <c r="P113" i="16"/>
  <c r="S113" i="16" s="1"/>
  <c r="AA113" i="16" s="1"/>
  <c r="P145" i="16"/>
  <c r="S145" i="16" s="1"/>
  <c r="AA145" i="16" s="1"/>
  <c r="P199" i="16"/>
  <c r="S199" i="16" s="1"/>
  <c r="AA199" i="16" s="1"/>
  <c r="P68" i="16"/>
  <c r="S68" i="16" s="1"/>
  <c r="AA68" i="16" s="1"/>
  <c r="P71" i="16"/>
  <c r="S71" i="16" s="1"/>
  <c r="AA71" i="16" s="1"/>
  <c r="P94" i="16"/>
  <c r="S94" i="16" s="1"/>
  <c r="AA94" i="16" s="1"/>
  <c r="P31" i="16"/>
  <c r="S31" i="16" s="1"/>
  <c r="AA31" i="16" s="1"/>
  <c r="P59" i="16"/>
  <c r="S59" i="16" s="1"/>
  <c r="AA59" i="16" s="1"/>
  <c r="P57" i="16"/>
  <c r="S57" i="16" s="1"/>
  <c r="AA57" i="16" s="1"/>
  <c r="P106" i="16"/>
  <c r="S106" i="16" s="1"/>
  <c r="AA106" i="16" s="1"/>
  <c r="P158" i="16"/>
  <c r="S158" i="16" s="1"/>
  <c r="AA158" i="16" s="1"/>
  <c r="P190" i="16"/>
  <c r="S190" i="16" s="1"/>
  <c r="AA190" i="16" s="1"/>
  <c r="P49" i="16"/>
  <c r="S49" i="16" s="1"/>
  <c r="AA49" i="16" s="1"/>
  <c r="P87" i="16"/>
  <c r="S87" i="16" s="1"/>
  <c r="AA87" i="16" s="1"/>
  <c r="P152" i="16"/>
  <c r="S152" i="16" s="1"/>
  <c r="AA152" i="16" s="1"/>
  <c r="P28" i="16"/>
  <c r="S28" i="16" s="1"/>
  <c r="AA28" i="16" s="1"/>
  <c r="P81" i="16"/>
  <c r="S81" i="16" s="1"/>
  <c r="AA81" i="16" s="1"/>
  <c r="P93" i="16"/>
  <c r="S93" i="16" s="1"/>
  <c r="AA93" i="16" s="1"/>
  <c r="P168" i="16"/>
  <c r="S168" i="16" s="1"/>
  <c r="AA168" i="16" s="1"/>
  <c r="P37" i="16"/>
  <c r="S37" i="16" s="1"/>
  <c r="AA37" i="16" s="1"/>
  <c r="P62" i="16"/>
  <c r="S62" i="16" s="1"/>
  <c r="AA62" i="16" s="1"/>
  <c r="P60" i="16"/>
  <c r="S60" i="16" s="1"/>
  <c r="AA60" i="16" s="1"/>
  <c r="P127" i="16"/>
  <c r="S127" i="16" s="1"/>
  <c r="AA127" i="16" s="1"/>
  <c r="P193" i="16"/>
  <c r="S193" i="16" s="1"/>
  <c r="AA193" i="16" s="1"/>
  <c r="P173" i="16"/>
  <c r="S173" i="16" s="1"/>
  <c r="AA173" i="16" s="1"/>
  <c r="P119" i="16"/>
  <c r="S119" i="16" s="1"/>
  <c r="AA119" i="16" s="1"/>
  <c r="P26" i="16"/>
  <c r="S26" i="16" s="1"/>
  <c r="AA26" i="16" s="1"/>
  <c r="P18" i="16"/>
  <c r="S18" i="16" s="1"/>
  <c r="AA18" i="16" s="1"/>
  <c r="P130" i="16"/>
  <c r="S130" i="16" s="1"/>
  <c r="AA130" i="16" s="1"/>
  <c r="P34" i="16"/>
  <c r="S34" i="16" s="1"/>
  <c r="AA34" i="16" s="1"/>
  <c r="P96" i="16"/>
  <c r="S96" i="16" s="1"/>
  <c r="AA96" i="16" s="1"/>
  <c r="P165" i="16"/>
  <c r="S165" i="16" s="1"/>
  <c r="AA165" i="16" s="1"/>
  <c r="P44" i="16"/>
  <c r="S44" i="16" s="1"/>
  <c r="AA44" i="16" s="1"/>
  <c r="P105" i="16"/>
  <c r="S105" i="16" s="1"/>
  <c r="AA105" i="16" s="1"/>
  <c r="P170" i="16"/>
  <c r="S170" i="16" s="1"/>
  <c r="AA170" i="16" s="1"/>
  <c r="P179" i="16"/>
  <c r="S179" i="16" s="1"/>
  <c r="AA179" i="16" s="1"/>
  <c r="P21" i="16"/>
  <c r="S21" i="16" s="1"/>
  <c r="AA21" i="16" s="1"/>
  <c r="P112" i="16"/>
  <c r="S112" i="16" s="1"/>
  <c r="AA112" i="16" s="1"/>
  <c r="P143" i="16"/>
  <c r="S143" i="16" s="1"/>
  <c r="AA143" i="16" s="1"/>
  <c r="P75" i="16"/>
  <c r="S75" i="16" s="1"/>
  <c r="AA75" i="16" s="1"/>
  <c r="P186" i="16"/>
  <c r="S186" i="16" s="1"/>
  <c r="AA186" i="16" s="1"/>
  <c r="P53" i="16"/>
  <c r="S53" i="16" s="1"/>
  <c r="AA53" i="16" s="1"/>
  <c r="P76" i="16"/>
  <c r="S76" i="16" s="1"/>
  <c r="AA76" i="16" s="1"/>
  <c r="O167" i="16"/>
  <c r="R167" i="16" s="1"/>
  <c r="Q167" i="16" s="1"/>
  <c r="U167" i="16" s="1"/>
  <c r="P132" i="16"/>
  <c r="S132" i="16" s="1"/>
  <c r="AA132" i="16" s="1"/>
  <c r="P72" i="16"/>
  <c r="S72" i="16" s="1"/>
  <c r="AA72" i="16" s="1"/>
  <c r="O191" i="16"/>
  <c r="R191" i="16" s="1"/>
  <c r="Q191" i="16" s="1"/>
  <c r="U191" i="16" s="1"/>
  <c r="O119" i="16"/>
  <c r="R119" i="16" s="1"/>
  <c r="Q119" i="16" s="1"/>
  <c r="U119" i="16" s="1"/>
  <c r="O54" i="16"/>
  <c r="R54" i="16" s="1"/>
  <c r="Q54" i="16" s="1"/>
  <c r="U54" i="16" s="1"/>
  <c r="P24" i="16"/>
  <c r="S24" i="16" s="1"/>
  <c r="AA24" i="16" s="1"/>
  <c r="O173" i="16"/>
  <c r="R173" i="16" s="1"/>
  <c r="Q173" i="16" s="1"/>
  <c r="U173" i="16" s="1"/>
  <c r="O84" i="16"/>
  <c r="R84" i="16" s="1"/>
  <c r="Q84" i="16" s="1"/>
  <c r="U84" i="16" s="1"/>
  <c r="P33" i="16"/>
  <c r="S33" i="16" s="1"/>
  <c r="AA33" i="16" s="1"/>
  <c r="O113" i="16"/>
  <c r="R113" i="16" s="1"/>
  <c r="Q113" i="16" s="1"/>
  <c r="U113" i="16" s="1"/>
  <c r="O81" i="16"/>
  <c r="R81" i="16" s="1"/>
  <c r="Q81" i="16" s="1"/>
  <c r="U81" i="16" s="1"/>
  <c r="P124" i="16"/>
  <c r="S124" i="16" s="1"/>
  <c r="AA124" i="16" s="1"/>
  <c r="P56" i="16"/>
  <c r="S56" i="16" s="1"/>
  <c r="AA56" i="16" s="1"/>
  <c r="O49" i="16"/>
  <c r="R49" i="16" s="1"/>
  <c r="Q49" i="16" s="1"/>
  <c r="U49" i="16" s="1"/>
  <c r="P95" i="16"/>
  <c r="S95" i="16" s="1"/>
  <c r="AA95" i="16" s="1"/>
  <c r="P163" i="16"/>
  <c r="S163" i="16" s="1"/>
  <c r="AA163" i="16" s="1"/>
  <c r="P63" i="16"/>
  <c r="S63" i="16" s="1"/>
  <c r="AA63" i="16" s="1"/>
  <c r="P118" i="16"/>
  <c r="S118" i="16" s="1"/>
  <c r="AA118" i="16" s="1"/>
  <c r="O26" i="16"/>
  <c r="R26" i="16" s="1"/>
  <c r="Q26" i="16" s="1"/>
  <c r="U26" i="16" s="1"/>
  <c r="O204" i="16"/>
  <c r="R204" i="16" s="1"/>
  <c r="Q204" i="16" s="1"/>
  <c r="U204" i="16" s="1"/>
  <c r="O17" i="16"/>
  <c r="R17" i="16" s="1"/>
  <c r="Q17" i="16" s="1"/>
  <c r="U17" i="16" s="1"/>
  <c r="P133" i="16"/>
  <c r="S133" i="16" s="1"/>
  <c r="AA133" i="16" s="1"/>
  <c r="P46" i="16"/>
  <c r="S46" i="16" s="1"/>
  <c r="AA46" i="16" s="1"/>
  <c r="O152" i="16"/>
  <c r="R152" i="16" s="1"/>
  <c r="Q152" i="16" s="1"/>
  <c r="U152" i="16" s="1"/>
  <c r="P183" i="16"/>
  <c r="S183" i="16" s="1"/>
  <c r="AA183" i="16" s="1"/>
  <c r="P30" i="16"/>
  <c r="S30" i="16" s="1"/>
  <c r="AA30" i="16" s="1"/>
  <c r="O180" i="16"/>
  <c r="R180" i="16" s="1"/>
  <c r="Q180" i="16" s="1"/>
  <c r="U180" i="16" s="1"/>
  <c r="P155" i="16"/>
  <c r="S155" i="16" s="1"/>
  <c r="AA155" i="16" s="1"/>
  <c r="O62" i="16"/>
  <c r="R62" i="16" s="1"/>
  <c r="Q62" i="16" s="1"/>
  <c r="U62" i="16" s="1"/>
  <c r="O135" i="16"/>
  <c r="R135" i="16" s="1"/>
  <c r="Q135" i="16" s="1"/>
  <c r="U135" i="16" s="1"/>
  <c r="P104" i="16"/>
  <c r="S104" i="16" s="1"/>
  <c r="AA104" i="16" s="1"/>
  <c r="O179" i="16"/>
  <c r="R179" i="16" s="1"/>
  <c r="Q179" i="16" s="1"/>
  <c r="U179" i="16" s="1"/>
  <c r="O153" i="16"/>
  <c r="R153" i="16" s="1"/>
  <c r="Q153" i="16" s="1"/>
  <c r="U153" i="16" s="1"/>
  <c r="O210" i="16"/>
  <c r="R210" i="16" s="1"/>
  <c r="Q210" i="16" s="1"/>
  <c r="U210" i="16" s="1"/>
  <c r="P167" i="16"/>
  <c r="S167" i="16" s="1"/>
  <c r="AA167" i="16" s="1"/>
  <c r="O133" i="16"/>
  <c r="R133" i="16" s="1"/>
  <c r="Q133" i="16" s="1"/>
  <c r="U133" i="16" s="1"/>
  <c r="O102" i="16"/>
  <c r="R102" i="16" s="1"/>
  <c r="Q102" i="16" s="1"/>
  <c r="U102" i="16" s="1"/>
  <c r="P70" i="16"/>
  <c r="S70" i="16" s="1"/>
  <c r="AA70" i="16" s="1"/>
  <c r="O156" i="16"/>
  <c r="R156" i="16" s="1"/>
  <c r="Q156" i="16" s="1"/>
  <c r="U156" i="16" s="1"/>
  <c r="O91" i="16"/>
  <c r="R91" i="16" s="1"/>
  <c r="Q91" i="16" s="1"/>
  <c r="U91" i="16" s="1"/>
  <c r="O200" i="16"/>
  <c r="R200" i="16" s="1"/>
  <c r="Q200" i="16" s="1"/>
  <c r="U200" i="16" s="1"/>
  <c r="P180" i="16"/>
  <c r="S180" i="16" s="1"/>
  <c r="AA180" i="16" s="1"/>
  <c r="O145" i="16"/>
  <c r="R145" i="16" s="1"/>
  <c r="Q145" i="16" s="1"/>
  <c r="U145" i="16" s="1"/>
  <c r="P73" i="16"/>
  <c r="S73" i="16" s="1"/>
  <c r="AA73" i="16" s="1"/>
  <c r="O28" i="16"/>
  <c r="R28" i="16" s="1"/>
  <c r="Q28" i="16" s="1"/>
  <c r="U28" i="16" s="1"/>
  <c r="P58" i="16"/>
  <c r="S58" i="16" s="1"/>
  <c r="AA58" i="16" s="1"/>
  <c r="P203" i="16"/>
  <c r="S203" i="16" s="1"/>
  <c r="AA203" i="16" s="1"/>
  <c r="O75" i="16"/>
  <c r="R75" i="16" s="1"/>
  <c r="Q75" i="16" s="1"/>
  <c r="U75" i="16" s="1"/>
  <c r="O37" i="16"/>
  <c r="R37" i="16" s="1"/>
  <c r="Q37" i="16" s="1"/>
  <c r="U37" i="16" s="1"/>
  <c r="P135" i="16"/>
  <c r="S135" i="16" s="1"/>
  <c r="AA135" i="16" s="1"/>
  <c r="O95" i="16"/>
  <c r="R95" i="16" s="1"/>
  <c r="Q95" i="16" s="1"/>
  <c r="U95" i="16" s="1"/>
  <c r="O55" i="16"/>
  <c r="R55" i="16" s="1"/>
  <c r="Q55" i="16" s="1"/>
  <c r="U55" i="16" s="1"/>
  <c r="P29" i="16"/>
  <c r="S29" i="16" s="1"/>
  <c r="AA29" i="16" s="1"/>
  <c r="O163" i="16"/>
  <c r="R163" i="16" s="1"/>
  <c r="Q163" i="16" s="1"/>
  <c r="U163" i="16" s="1"/>
  <c r="O122" i="16"/>
  <c r="R122" i="16" s="1"/>
  <c r="Q122" i="16" s="1"/>
  <c r="U122" i="16" s="1"/>
  <c r="P85" i="16"/>
  <c r="S85" i="16" s="1"/>
  <c r="AA85" i="16" s="1"/>
  <c r="P139" i="16"/>
  <c r="S139" i="16" s="1"/>
  <c r="AA139" i="16" s="1"/>
  <c r="O63" i="16"/>
  <c r="R63" i="16" s="1"/>
  <c r="Q63" i="16" s="1"/>
  <c r="U63" i="16" s="1"/>
  <c r="O199" i="16"/>
  <c r="R199" i="16" s="1"/>
  <c r="Q199" i="16" s="1"/>
  <c r="U199" i="16" s="1"/>
  <c r="O60" i="16"/>
  <c r="R60" i="16" s="1"/>
  <c r="Q60" i="16" s="1"/>
  <c r="U60" i="16" s="1"/>
  <c r="O182" i="16"/>
  <c r="R182" i="16" s="1"/>
  <c r="Q182" i="16" s="1"/>
  <c r="U182" i="16" s="1"/>
  <c r="O187" i="16"/>
  <c r="R187" i="16" s="1"/>
  <c r="Q187" i="16" s="1"/>
  <c r="U187" i="16" s="1"/>
  <c r="O155" i="16"/>
  <c r="R155" i="16" s="1"/>
  <c r="Q155" i="16" s="1"/>
  <c r="U155" i="16" s="1"/>
  <c r="AH7" i="16"/>
  <c r="AA156" i="16" l="1"/>
  <c r="AB156" i="16" s="1"/>
  <c r="AA35" i="16"/>
  <c r="AB35" i="16" s="1"/>
  <c r="AA91" i="16"/>
  <c r="AB91" i="16" s="1"/>
  <c r="AA187" i="16"/>
  <c r="AB187" i="16" s="1"/>
  <c r="AA108" i="16"/>
  <c r="AB108" i="16" s="1"/>
  <c r="AA204" i="16"/>
  <c r="AB204" i="16" s="1"/>
  <c r="AA102" i="16"/>
  <c r="AB102" i="16" s="1"/>
  <c r="AA210" i="16"/>
  <c r="AB210" i="16" s="1"/>
  <c r="AA122" i="16"/>
  <c r="AB122" i="16" s="1"/>
  <c r="AA90" i="16"/>
  <c r="AB90" i="16" s="1"/>
  <c r="AA9" i="16"/>
  <c r="AB9" i="16" s="1"/>
  <c r="AA13" i="16"/>
  <c r="AB13" i="16" s="1"/>
  <c r="AA12" i="16"/>
  <c r="AB12" i="16" s="1"/>
  <c r="AA14" i="16"/>
  <c r="AB14" i="16" s="1"/>
  <c r="AA11" i="16"/>
  <c r="AB11" i="16" s="1"/>
  <c r="AA10" i="16"/>
  <c r="AB10" i="16" s="1"/>
  <c r="AA8" i="16"/>
  <c r="AB8" i="16" s="1"/>
  <c r="AA61" i="16"/>
  <c r="AB61" i="16" s="1"/>
  <c r="AA98" i="16"/>
  <c r="AB98" i="16" s="1"/>
  <c r="AA129" i="16"/>
  <c r="AB129" i="16" s="1"/>
  <c r="AA74" i="16"/>
  <c r="AB74" i="16" s="1"/>
  <c r="AA16" i="16"/>
  <c r="AB16" i="16" s="1"/>
  <c r="AA17" i="16"/>
  <c r="AB17" i="16" s="1"/>
  <c r="AA182" i="16"/>
  <c r="AB182" i="16" s="1"/>
  <c r="AA176" i="16"/>
  <c r="AB176" i="16" s="1"/>
  <c r="X63" i="16"/>
  <c r="X81" i="16"/>
  <c r="X167" i="16"/>
  <c r="X94" i="16"/>
  <c r="X108" i="16"/>
  <c r="X197" i="16"/>
  <c r="X53" i="16"/>
  <c r="X32" i="16"/>
  <c r="X74" i="16"/>
  <c r="X149" i="16"/>
  <c r="X110" i="16"/>
  <c r="X206" i="16"/>
  <c r="X134" i="16"/>
  <c r="X208" i="16"/>
  <c r="X42" i="16"/>
  <c r="X181" i="16"/>
  <c r="X82" i="16"/>
  <c r="X37" i="16"/>
  <c r="X28" i="16"/>
  <c r="X200" i="16"/>
  <c r="X102" i="16"/>
  <c r="X210" i="16"/>
  <c r="X180" i="16"/>
  <c r="X152" i="16"/>
  <c r="X49" i="16"/>
  <c r="X113" i="16"/>
  <c r="X173" i="16"/>
  <c r="X191" i="16"/>
  <c r="X117" i="16"/>
  <c r="X21" i="16"/>
  <c r="X96" i="16"/>
  <c r="X16" i="16"/>
  <c r="X24" i="16"/>
  <c r="X43" i="16"/>
  <c r="X44" i="16"/>
  <c r="X20" i="16"/>
  <c r="X68" i="16"/>
  <c r="X127" i="16"/>
  <c r="X103" i="16"/>
  <c r="X109" i="16"/>
  <c r="X111" i="16"/>
  <c r="X158" i="16"/>
  <c r="X193" i="16"/>
  <c r="X148" i="16"/>
  <c r="X131" i="16"/>
  <c r="X140" i="16"/>
  <c r="X209" i="16"/>
  <c r="X114" i="16"/>
  <c r="X188" i="16"/>
  <c r="X29" i="16"/>
  <c r="X139" i="16"/>
  <c r="X45" i="16"/>
  <c r="X38" i="16"/>
  <c r="X48" i="16"/>
  <c r="X159" i="16"/>
  <c r="X123" i="16"/>
  <c r="X40" i="16"/>
  <c r="X166" i="16"/>
  <c r="X164" i="16"/>
  <c r="X57" i="16"/>
  <c r="X39" i="16"/>
  <c r="X120" i="16"/>
  <c r="X66" i="16"/>
  <c r="X78" i="16"/>
  <c r="X23" i="16"/>
  <c r="X195" i="16"/>
  <c r="X50" i="16"/>
  <c r="X41" i="16"/>
  <c r="X190" i="16"/>
  <c r="X163" i="16"/>
  <c r="X17" i="16"/>
  <c r="X119" i="16"/>
  <c r="X104" i="16"/>
  <c r="X150" i="16"/>
  <c r="X160" i="16"/>
  <c r="X100" i="16"/>
  <c r="X126" i="16"/>
  <c r="X146" i="16"/>
  <c r="X128" i="16"/>
  <c r="X35" i="16"/>
  <c r="X52" i="16"/>
  <c r="X125" i="16"/>
  <c r="X80" i="16"/>
  <c r="X189" i="16"/>
  <c r="X83" i="16"/>
  <c r="X178" i="16"/>
  <c r="X155" i="16"/>
  <c r="X187" i="16"/>
  <c r="X75" i="16"/>
  <c r="X91" i="16"/>
  <c r="X133" i="16"/>
  <c r="X135" i="16"/>
  <c r="X204" i="16"/>
  <c r="X165" i="16"/>
  <c r="X143" i="16"/>
  <c r="X211" i="16"/>
  <c r="X105" i="16"/>
  <c r="X59" i="16"/>
  <c r="X90" i="16"/>
  <c r="X72" i="16"/>
  <c r="X71" i="16"/>
  <c r="X142" i="16"/>
  <c r="X56" i="16"/>
  <c r="X202" i="16"/>
  <c r="X130" i="16"/>
  <c r="X36" i="16"/>
  <c r="X147" i="16"/>
  <c r="X186" i="16"/>
  <c r="X124" i="16"/>
  <c r="X184" i="16"/>
  <c r="X47" i="16"/>
  <c r="X18" i="16"/>
  <c r="X154" i="16"/>
  <c r="X93" i="16"/>
  <c r="X157" i="16"/>
  <c r="X15" i="16"/>
  <c r="X92" i="16"/>
  <c r="X107" i="16"/>
  <c r="X19" i="16"/>
  <c r="X118" i="16"/>
  <c r="X115" i="16"/>
  <c r="X198" i="16"/>
  <c r="X151" i="16"/>
  <c r="X98" i="16"/>
  <c r="X177" i="16"/>
  <c r="X116" i="16"/>
  <c r="X79" i="16"/>
  <c r="X138" i="16"/>
  <c r="X25" i="16"/>
  <c r="X64" i="16"/>
  <c r="X67" i="16"/>
  <c r="X144" i="16"/>
  <c r="X183" i="16"/>
  <c r="X182" i="16"/>
  <c r="X179" i="16"/>
  <c r="X84" i="16"/>
  <c r="X176" i="16"/>
  <c r="X112" i="16"/>
  <c r="X73" i="16"/>
  <c r="X87" i="16"/>
  <c r="X46" i="16"/>
  <c r="X89" i="16"/>
  <c r="X168" i="16"/>
  <c r="X34" i="16"/>
  <c r="X207" i="16"/>
  <c r="X172" i="16"/>
  <c r="X106" i="16"/>
  <c r="X60" i="16"/>
  <c r="X55" i="16"/>
  <c r="X199" i="16"/>
  <c r="X122" i="16"/>
  <c r="X95" i="16"/>
  <c r="X145" i="16"/>
  <c r="X156" i="16"/>
  <c r="X153" i="16"/>
  <c r="X62" i="16"/>
  <c r="X26" i="16"/>
  <c r="X54" i="16"/>
  <c r="X70" i="16"/>
  <c r="X30" i="16"/>
  <c r="X129" i="16"/>
  <c r="X33" i="16"/>
  <c r="X132" i="16"/>
  <c r="X31" i="16"/>
  <c r="X136" i="16"/>
  <c r="X203" i="16"/>
  <c r="X97" i="16"/>
  <c r="X27" i="16"/>
  <c r="X169" i="16"/>
  <c r="X196" i="16"/>
  <c r="X162" i="16"/>
  <c r="X58" i="16"/>
  <c r="X77" i="16"/>
  <c r="X51" i="16"/>
  <c r="X65" i="16"/>
  <c r="X76" i="16"/>
  <c r="X137" i="16"/>
  <c r="X85" i="16"/>
  <c r="X170" i="16"/>
  <c r="X141" i="16"/>
  <c r="X101" i="16"/>
  <c r="X194" i="16"/>
  <c r="X161" i="16"/>
  <c r="X99" i="16"/>
  <c r="X175" i="16"/>
  <c r="X192" i="16"/>
  <c r="X69" i="16"/>
  <c r="X205" i="16"/>
  <c r="X22" i="16"/>
  <c r="X171" i="16"/>
  <c r="X185" i="16"/>
  <c r="X88" i="16"/>
  <c r="X201" i="16"/>
  <c r="X121" i="16"/>
  <c r="X86" i="16"/>
  <c r="X61" i="16"/>
  <c r="X174" i="16"/>
  <c r="AB143" i="16"/>
  <c r="AB170" i="16"/>
  <c r="AB127" i="16"/>
  <c r="AB106" i="16"/>
  <c r="AB94" i="16"/>
  <c r="AB117" i="16"/>
  <c r="AB100" i="16"/>
  <c r="AB141" i="16"/>
  <c r="AB111" i="16"/>
  <c r="AB120" i="16"/>
  <c r="AB136" i="16"/>
  <c r="AB149" i="16"/>
  <c r="AB200" i="16"/>
  <c r="AB160" i="16"/>
  <c r="AB85" i="16"/>
  <c r="AB73" i="16"/>
  <c r="AB119" i="16"/>
  <c r="AB152" i="16"/>
  <c r="AB190" i="16"/>
  <c r="AB145" i="16"/>
  <c r="AB153" i="16"/>
  <c r="AB189" i="16"/>
  <c r="AB195" i="16"/>
  <c r="AB92" i="16"/>
  <c r="AB184" i="16"/>
  <c r="AB115" i="16"/>
  <c r="AB151" i="16"/>
  <c r="AB101" i="16"/>
  <c r="AB80" i="16"/>
  <c r="AB99" i="16"/>
  <c r="AB144" i="16"/>
  <c r="AB88" i="16"/>
  <c r="AB146" i="16"/>
  <c r="AB203" i="16"/>
  <c r="AB167" i="16"/>
  <c r="AB163" i="16"/>
  <c r="AB124" i="16"/>
  <c r="AB186" i="16"/>
  <c r="AB173" i="16"/>
  <c r="AB93" i="16"/>
  <c r="AB59" i="16"/>
  <c r="AB192" i="16"/>
  <c r="AB147" i="16"/>
  <c r="AB89" i="16"/>
  <c r="AB159" i="16"/>
  <c r="AB172" i="16"/>
  <c r="AB114" i="16"/>
  <c r="AB202" i="16"/>
  <c r="AB197" i="16"/>
  <c r="AB177" i="16"/>
  <c r="AB79" i="16"/>
  <c r="AB107" i="16"/>
  <c r="AB123" i="16"/>
  <c r="T135" i="16"/>
  <c r="T183" i="16"/>
  <c r="T24" i="16"/>
  <c r="T112" i="16"/>
  <c r="T119" i="16"/>
  <c r="T60" i="16"/>
  <c r="T199" i="16"/>
  <c r="T117" i="16"/>
  <c r="T65" i="16"/>
  <c r="T97" i="16"/>
  <c r="T111" i="16"/>
  <c r="T64" i="16"/>
  <c r="T120" i="16"/>
  <c r="T146" i="16"/>
  <c r="T187" i="16"/>
  <c r="T182" i="16"/>
  <c r="T104" i="16"/>
  <c r="T118" i="16"/>
  <c r="T163" i="16"/>
  <c r="T124" i="16"/>
  <c r="T33" i="16"/>
  <c r="T132" i="16"/>
  <c r="T186" i="16"/>
  <c r="T21" i="16"/>
  <c r="T44" i="16"/>
  <c r="T130" i="16"/>
  <c r="T173" i="16"/>
  <c r="T62" i="16"/>
  <c r="T168" i="16"/>
  <c r="T152" i="16"/>
  <c r="T190" i="16"/>
  <c r="T57" i="16"/>
  <c r="T71" i="16"/>
  <c r="T145" i="16"/>
  <c r="T27" i="16"/>
  <c r="T191" i="16"/>
  <c r="T43" i="16"/>
  <c r="T78" i="16"/>
  <c r="T153" i="16"/>
  <c r="T32" i="16"/>
  <c r="T196" i="16"/>
  <c r="T189" i="16"/>
  <c r="T195" i="16"/>
  <c r="T92" i="16"/>
  <c r="T185" i="16"/>
  <c r="T42" i="16"/>
  <c r="T184" i="16"/>
  <c r="T36" i="16"/>
  <c r="T154" i="16"/>
  <c r="T115" i="16"/>
  <c r="T83" i="16"/>
  <c r="T151" i="16"/>
  <c r="T101" i="16"/>
  <c r="T80" i="16"/>
  <c r="T205" i="16"/>
  <c r="T136" i="16"/>
  <c r="T207" i="16"/>
  <c r="AB52" i="16"/>
  <c r="AB158" i="16"/>
  <c r="AB128" i="16"/>
  <c r="AB70" i="16"/>
  <c r="AB24" i="16"/>
  <c r="AB104" i="16"/>
  <c r="AB208" i="16"/>
  <c r="AB28" i="16"/>
  <c r="AB183" i="16"/>
  <c r="AB42" i="16"/>
  <c r="AB84" i="16"/>
  <c r="AB67" i="16"/>
  <c r="AB154" i="16"/>
  <c r="AB112" i="16"/>
  <c r="AB137" i="16"/>
  <c r="AB50" i="16"/>
  <c r="AB148" i="16"/>
  <c r="AB180" i="16"/>
  <c r="AB60" i="16"/>
  <c r="AB34" i="16"/>
  <c r="AB21" i="16"/>
  <c r="AB178" i="16"/>
  <c r="AB198" i="16"/>
  <c r="AB96" i="16"/>
  <c r="AB132" i="16"/>
  <c r="AB63" i="16"/>
  <c r="AB31" i="16"/>
  <c r="AB39" i="16"/>
  <c r="AB29" i="16"/>
  <c r="AB168" i="16"/>
  <c r="AB138" i="16"/>
  <c r="AB103" i="16"/>
  <c r="AB53" i="16"/>
  <c r="AB181" i="16"/>
  <c r="AB157" i="16"/>
  <c r="AB121" i="16"/>
  <c r="AB77" i="16"/>
  <c r="AB38" i="16"/>
  <c r="AB33" i="16"/>
  <c r="AB205" i="16"/>
  <c r="AB97" i="16"/>
  <c r="AB32" i="16"/>
  <c r="AB174" i="16"/>
  <c r="AB135" i="16"/>
  <c r="AB68" i="16"/>
  <c r="AB55" i="16"/>
  <c r="AB161" i="16"/>
  <c r="AB155" i="16"/>
  <c r="AB49" i="16"/>
  <c r="AB22" i="16"/>
  <c r="AB46" i="16"/>
  <c r="AB206" i="16"/>
  <c r="AB105" i="16"/>
  <c r="AB45" i="16"/>
  <c r="AB66" i="16"/>
  <c r="AB209" i="16"/>
  <c r="AB125" i="16"/>
  <c r="AB15" i="16"/>
  <c r="AB56" i="16"/>
  <c r="AB139" i="16"/>
  <c r="AB57" i="16"/>
  <c r="AB191" i="16"/>
  <c r="AB87" i="16"/>
  <c r="AB58" i="16"/>
  <c r="AB169" i="16"/>
  <c r="AB133" i="16"/>
  <c r="AB64" i="16"/>
  <c r="AB51" i="16"/>
  <c r="AB36" i="16"/>
  <c r="AB165" i="16"/>
  <c r="AB72" i="16"/>
  <c r="AB44" i="16"/>
  <c r="AB40" i="16"/>
  <c r="AB69" i="16"/>
  <c r="AB194" i="16"/>
  <c r="AB166" i="16"/>
  <c r="AB19" i="16"/>
  <c r="AB41" i="16"/>
  <c r="AB131" i="16"/>
  <c r="AB83" i="16"/>
  <c r="AB118" i="16"/>
  <c r="AB47" i="16"/>
  <c r="AB199" i="16"/>
  <c r="AB142" i="16"/>
  <c r="AB75" i="16"/>
  <c r="AB48" i="16"/>
  <c r="AB164" i="16"/>
  <c r="AB43" i="16"/>
  <c r="AB185" i="16"/>
  <c r="AB27" i="16"/>
  <c r="AB175" i="16"/>
  <c r="AB110" i="16"/>
  <c r="AB71" i="16"/>
  <c r="AB201" i="16"/>
  <c r="AB109" i="16"/>
  <c r="AB65" i="16"/>
  <c r="AB211" i="16"/>
  <c r="AB76" i="16"/>
  <c r="AB37" i="16"/>
  <c r="AB207" i="16"/>
  <c r="AB188" i="16"/>
  <c r="AB130" i="16"/>
  <c r="AB95" i="16"/>
  <c r="AB150" i="16"/>
  <c r="AB54" i="16"/>
  <c r="AA7" i="16"/>
  <c r="AB7" i="16" s="1"/>
  <c r="AB193" i="16"/>
  <c r="AB81" i="16"/>
  <c r="AB23" i="16"/>
  <c r="AB196" i="16"/>
  <c r="AB126" i="16"/>
  <c r="AB82" i="16"/>
  <c r="AB18" i="16"/>
  <c r="AB20" i="16"/>
  <c r="AB179" i="16"/>
  <c r="AB113" i="16"/>
  <c r="AB140" i="16"/>
  <c r="AB162" i="16"/>
  <c r="AB30" i="16"/>
  <c r="AB62" i="16"/>
  <c r="AB134" i="16"/>
  <c r="AB171" i="16"/>
  <c r="AB116" i="16"/>
  <c r="AB86" i="16"/>
  <c r="AB78" i="16"/>
  <c r="AB26" i="16"/>
  <c r="AB25" i="16"/>
  <c r="AG7" i="16"/>
  <c r="AF9" i="16" s="1"/>
  <c r="T61" i="16"/>
  <c r="T98" i="16"/>
  <c r="T129" i="16"/>
  <c r="T74" i="16"/>
  <c r="T16" i="16"/>
  <c r="T17" i="16"/>
  <c r="T102" i="16"/>
  <c r="T210" i="16"/>
  <c r="T55" i="16"/>
  <c r="T58" i="16"/>
  <c r="T70" i="16"/>
  <c r="T155" i="16"/>
  <c r="T133" i="16"/>
  <c r="T53" i="16"/>
  <c r="T34" i="16"/>
  <c r="T28" i="16"/>
  <c r="T94" i="16"/>
  <c r="T51" i="16"/>
  <c r="T48" i="16"/>
  <c r="T138" i="16"/>
  <c r="T38" i="16"/>
  <c r="T88" i="16"/>
  <c r="T166" i="16"/>
  <c r="T164" i="16"/>
  <c r="T86" i="16"/>
  <c r="T157" i="16"/>
  <c r="T204" i="16"/>
  <c r="T29" i="16"/>
  <c r="T85" i="16"/>
  <c r="T73" i="16"/>
  <c r="T95" i="16"/>
  <c r="T75" i="16"/>
  <c r="T179" i="16"/>
  <c r="T165" i="16"/>
  <c r="T18" i="16"/>
  <c r="T193" i="16"/>
  <c r="T37" i="16"/>
  <c r="T93" i="16"/>
  <c r="T87" i="16"/>
  <c r="T59" i="16"/>
  <c r="T113" i="16"/>
  <c r="T192" i="16"/>
  <c r="T54" i="16"/>
  <c r="T20" i="16"/>
  <c r="T174" i="16"/>
  <c r="T147" i="16"/>
  <c r="T45" i="16"/>
  <c r="T89" i="16"/>
  <c r="T142" i="16"/>
  <c r="T159" i="16"/>
  <c r="T172" i="16"/>
  <c r="T39" i="16"/>
  <c r="T114" i="16"/>
  <c r="T202" i="16"/>
  <c r="T126" i="16"/>
  <c r="T52" i="16"/>
  <c r="T197" i="16"/>
  <c r="T177" i="16"/>
  <c r="T23" i="16"/>
  <c r="T79" i="16"/>
  <c r="T40" i="16"/>
  <c r="T178" i="16"/>
  <c r="T22" i="16"/>
  <c r="T50" i="16"/>
  <c r="T99" i="16"/>
  <c r="T121" i="16"/>
  <c r="T149" i="16"/>
  <c r="T25" i="16"/>
  <c r="T211" i="16"/>
  <c r="T122" i="16"/>
  <c r="T108" i="16"/>
  <c r="T180" i="16"/>
  <c r="T56" i="16"/>
  <c r="T72" i="16"/>
  <c r="T105" i="16"/>
  <c r="T106" i="16"/>
  <c r="T103" i="16"/>
  <c r="T66" i="16"/>
  <c r="T100" i="16"/>
  <c r="T141" i="16"/>
  <c r="T134" i="16"/>
  <c r="T162" i="16"/>
  <c r="T125" i="16"/>
  <c r="T82" i="16"/>
  <c r="T19" i="16"/>
  <c r="T201" i="16"/>
  <c r="T123" i="16"/>
  <c r="T150" i="16"/>
  <c r="T91" i="16"/>
  <c r="T139" i="16"/>
  <c r="T203" i="16"/>
  <c r="T167" i="16"/>
  <c r="T30" i="16"/>
  <c r="T46" i="16"/>
  <c r="T63" i="16"/>
  <c r="T76" i="16"/>
  <c r="T143" i="16"/>
  <c r="T170" i="16"/>
  <c r="T96" i="16"/>
  <c r="T26" i="16"/>
  <c r="T127" i="16"/>
  <c r="T81" i="16"/>
  <c r="T49" i="16"/>
  <c r="T158" i="16"/>
  <c r="T31" i="16"/>
  <c r="T68" i="16"/>
  <c r="T47" i="16"/>
  <c r="T140" i="16"/>
  <c r="T84" i="16"/>
  <c r="T188" i="16"/>
  <c r="T128" i="16"/>
  <c r="T77" i="16"/>
  <c r="T131" i="16"/>
  <c r="T175" i="16"/>
  <c r="T137" i="16"/>
  <c r="T209" i="16"/>
  <c r="T116" i="16"/>
  <c r="T171" i="16"/>
  <c r="T109" i="16"/>
  <c r="T169" i="16"/>
  <c r="T15" i="16"/>
  <c r="T110" i="16"/>
  <c r="T161" i="16"/>
  <c r="T148" i="16"/>
  <c r="T67" i="16"/>
  <c r="T198" i="16"/>
  <c r="T69" i="16"/>
  <c r="T208" i="16"/>
  <c r="T194" i="16"/>
  <c r="T181" i="16"/>
  <c r="T206" i="16"/>
  <c r="T107" i="16"/>
  <c r="T144" i="16"/>
  <c r="T41" i="16"/>
  <c r="T156" i="16"/>
  <c r="T35" i="16"/>
  <c r="T200" i="16"/>
  <c r="T160" i="16"/>
  <c r="T90" i="16"/>
  <c r="T176" i="16"/>
  <c r="T4" i="16" l="1"/>
  <c r="AC12" i="16"/>
  <c r="AC14" i="16"/>
  <c r="AC13" i="16"/>
  <c r="AC24" i="16"/>
  <c r="AC49" i="16"/>
  <c r="AC95" i="16"/>
  <c r="AC98" i="16"/>
  <c r="AC84" i="16"/>
  <c r="AC17" i="16"/>
  <c r="AC34" i="16"/>
  <c r="AC104" i="16"/>
  <c r="AC37" i="16"/>
  <c r="AC139" i="16"/>
  <c r="AC63" i="16"/>
  <c r="AC27" i="16"/>
  <c r="AC45" i="16"/>
  <c r="AC86" i="16"/>
  <c r="AC18" i="16"/>
  <c r="AC35" i="16"/>
  <c r="AC145" i="16"/>
  <c r="AC150" i="16"/>
  <c r="AC209" i="16"/>
  <c r="AC143" i="16"/>
  <c r="AC134" i="16"/>
  <c r="AC171" i="16"/>
  <c r="AC154" i="16"/>
  <c r="AC147" i="16"/>
  <c r="AC125" i="16"/>
  <c r="AC201" i="16"/>
  <c r="AC32" i="16"/>
  <c r="AC166" i="16"/>
  <c r="AC66" i="16"/>
  <c r="AC178" i="16"/>
  <c r="AC28" i="16"/>
  <c r="AC176" i="16"/>
  <c r="AC187" i="16"/>
  <c r="AC144" i="16"/>
  <c r="AC211" i="16"/>
  <c r="AC70" i="16"/>
  <c r="AC135" i="16"/>
  <c r="AC129" i="16"/>
  <c r="AC115" i="16"/>
  <c r="AC100" i="16"/>
  <c r="AC167" i="16"/>
  <c r="AC189" i="16"/>
  <c r="AC83" i="16"/>
  <c r="AC156" i="16"/>
  <c r="AC41" i="16"/>
  <c r="AC141" i="16"/>
  <c r="AC157" i="16"/>
  <c r="AC60" i="16"/>
  <c r="AC146" i="16"/>
  <c r="AC79" i="16"/>
  <c r="AC113" i="16"/>
  <c r="AC89" i="16"/>
  <c r="AC90" i="16"/>
  <c r="AC16" i="16"/>
  <c r="AC151" i="16"/>
  <c r="AC53" i="16"/>
  <c r="AC132" i="16"/>
  <c r="AC15" i="16"/>
  <c r="AC206" i="16"/>
  <c r="AC175" i="16"/>
  <c r="AC173" i="16"/>
  <c r="AC97" i="16"/>
  <c r="AC198" i="16"/>
  <c r="AC52" i="16"/>
  <c r="AC177" i="16"/>
  <c r="AC203" i="16"/>
  <c r="AD7" i="16"/>
  <c r="AC74" i="16"/>
  <c r="AC170" i="16"/>
  <c r="AC75" i="16"/>
  <c r="AC58" i="16"/>
  <c r="AC82" i="16"/>
  <c r="AC71" i="16"/>
  <c r="AC126" i="16"/>
  <c r="AC31" i="16"/>
  <c r="AC169" i="16"/>
  <c r="AC51" i="16"/>
  <c r="AC160" i="16"/>
  <c r="AC11" i="16"/>
  <c r="AC165" i="16"/>
  <c r="AC46" i="16"/>
  <c r="AC193" i="16"/>
  <c r="AC102" i="16"/>
  <c r="AC184" i="16"/>
  <c r="AC33" i="16"/>
  <c r="AC44" i="16"/>
  <c r="AC59" i="16"/>
  <c r="AC106" i="16"/>
  <c r="AC38" i="16"/>
  <c r="AC92" i="16"/>
  <c r="AC87" i="16"/>
  <c r="AC207" i="16"/>
  <c r="AC62" i="16"/>
  <c r="AC114" i="16"/>
  <c r="AC68" i="16"/>
  <c r="AC57" i="16"/>
  <c r="AC55" i="16"/>
  <c r="AC8" i="16"/>
  <c r="AC105" i="16"/>
  <c r="AC50" i="16"/>
  <c r="AC94" i="16"/>
  <c r="AC131" i="16"/>
  <c r="AC61" i="16"/>
  <c r="AC99" i="16"/>
  <c r="AC112" i="16"/>
  <c r="AC48" i="16"/>
  <c r="AC91" i="16"/>
  <c r="AC119" i="16"/>
  <c r="AC158" i="16"/>
  <c r="AC122" i="16"/>
  <c r="AC54" i="16"/>
  <c r="AC65" i="16"/>
  <c r="AC124" i="16"/>
  <c r="AC39" i="16"/>
  <c r="AC30" i="16"/>
  <c r="AC172" i="16"/>
  <c r="AC9" i="16"/>
  <c r="AC152" i="16"/>
  <c r="AC26" i="16"/>
  <c r="AC174" i="16"/>
  <c r="AC133" i="16"/>
  <c r="AC123" i="16"/>
  <c r="AC88" i="16"/>
  <c r="AC110" i="16"/>
  <c r="AC47" i="16"/>
  <c r="AC118" i="16"/>
  <c r="AC85" i="16"/>
  <c r="AC153" i="16"/>
  <c r="AC185" i="16"/>
  <c r="AC117" i="16"/>
  <c r="AC42" i="16"/>
  <c r="AC20" i="16"/>
  <c r="AC164" i="16"/>
  <c r="AC183" i="16"/>
  <c r="AC40" i="16"/>
  <c r="AC181" i="16"/>
  <c r="AC108" i="16"/>
  <c r="AC25" i="16"/>
  <c r="AC199" i="16"/>
  <c r="AC149" i="16"/>
  <c r="AC196" i="16"/>
  <c r="AC10" i="16"/>
  <c r="AC182" i="16"/>
  <c r="AC162" i="16"/>
  <c r="AC19" i="16"/>
  <c r="AC69" i="16"/>
  <c r="AC29" i="16"/>
  <c r="AC77" i="16"/>
  <c r="AC200" i="16"/>
  <c r="AC93" i="16"/>
  <c r="AC159" i="16"/>
  <c r="AC56" i="16"/>
  <c r="AC188" i="16"/>
  <c r="AC208" i="16"/>
  <c r="AC204" i="16"/>
  <c r="AC109" i="16"/>
  <c r="AC121" i="16"/>
  <c r="AC64" i="16"/>
  <c r="AC101" i="16"/>
  <c r="AC107" i="16"/>
  <c r="AC130" i="16"/>
  <c r="AC72" i="16"/>
  <c r="AC155" i="16"/>
  <c r="AC210" i="16"/>
  <c r="AC180" i="16"/>
  <c r="AC21" i="16"/>
  <c r="AC190" i="16"/>
  <c r="AC138" i="16"/>
  <c r="AC205" i="16"/>
  <c r="AC81" i="16"/>
  <c r="AC191" i="16"/>
  <c r="AC194" i="16"/>
  <c r="AC73" i="16"/>
  <c r="AC120" i="16"/>
  <c r="AC78" i="16"/>
  <c r="AC111" i="16"/>
  <c r="AC161" i="16"/>
  <c r="AC36" i="16"/>
  <c r="AC136" i="16"/>
  <c r="AC179" i="16"/>
  <c r="AC23" i="16"/>
  <c r="AC67" i="16"/>
  <c r="AC43" i="16"/>
  <c r="AC148" i="16"/>
  <c r="AC127" i="16"/>
  <c r="AC195" i="16"/>
  <c r="AC116" i="16"/>
  <c r="AC96" i="16"/>
  <c r="AC103" i="16"/>
  <c r="AC76" i="16"/>
  <c r="AC186" i="16"/>
  <c r="AC168" i="16"/>
  <c r="AC137" i="16"/>
  <c r="AC7" i="16"/>
  <c r="AC163" i="16"/>
  <c r="AC202" i="16"/>
  <c r="AC197" i="16"/>
  <c r="AC140" i="16"/>
  <c r="AC22" i="16"/>
  <c r="AC192" i="16"/>
  <c r="AC80" i="16"/>
  <c r="AC142" i="16"/>
  <c r="AC128" i="16"/>
  <c r="T3" i="16" l="1"/>
  <c r="AE165" i="16"/>
  <c r="V165" i="16" s="1"/>
  <c r="AE51" i="16"/>
  <c r="V51" i="16" s="1"/>
  <c r="AE71" i="16"/>
  <c r="V71" i="16" s="1"/>
  <c r="AE112" i="16"/>
  <c r="V112" i="16" s="1"/>
  <c r="AE131" i="16"/>
  <c r="V131" i="16" s="1"/>
  <c r="AE105" i="16"/>
  <c r="V105" i="16" s="1"/>
  <c r="AE68" i="16"/>
  <c r="V68" i="16" s="1"/>
  <c r="AE207" i="16"/>
  <c r="V207" i="16" s="1"/>
  <c r="AE38" i="16"/>
  <c r="V38" i="16" s="1"/>
  <c r="AE33" i="16"/>
  <c r="V33" i="16" s="1"/>
  <c r="AE193" i="16"/>
  <c r="V193" i="16" s="1"/>
  <c r="AE48" i="16"/>
  <c r="V48" i="16" s="1"/>
  <c r="AE128" i="16"/>
  <c r="V128" i="16" s="1"/>
  <c r="AE186" i="16"/>
  <c r="V186" i="16" s="1"/>
  <c r="AE96" i="16"/>
  <c r="V96" i="16" s="1"/>
  <c r="AE127" i="16"/>
  <c r="V127" i="16" s="1"/>
  <c r="AE23" i="16"/>
  <c r="V23" i="16" s="1"/>
  <c r="AE161" i="16"/>
  <c r="V161" i="16" s="1"/>
  <c r="AE73" i="16"/>
  <c r="V73" i="16" s="1"/>
  <c r="AE205" i="16"/>
  <c r="V205" i="16" s="1"/>
  <c r="AE72" i="16"/>
  <c r="V72" i="16" s="1"/>
  <c r="AE101" i="16"/>
  <c r="V101" i="16" s="1"/>
  <c r="AE204" i="16"/>
  <c r="V204" i="16" s="1"/>
  <c r="AE56" i="16"/>
  <c r="V56" i="16" s="1"/>
  <c r="AE200" i="16"/>
  <c r="V200" i="16" s="1"/>
  <c r="AE10" i="16"/>
  <c r="V10" i="16" s="1"/>
  <c r="AE25" i="16"/>
  <c r="V25" i="16" s="1"/>
  <c r="AE183" i="16"/>
  <c r="V183" i="16" s="1"/>
  <c r="AE153" i="16"/>
  <c r="V153" i="16" s="1"/>
  <c r="AE110" i="16"/>
  <c r="V110" i="16" s="1"/>
  <c r="AE174" i="16"/>
  <c r="V174" i="16" s="1"/>
  <c r="AE172" i="16"/>
  <c r="V172" i="16" s="1"/>
  <c r="AE65" i="16"/>
  <c r="V65" i="16" s="1"/>
  <c r="AE12" i="16"/>
  <c r="V12" i="16" s="1"/>
  <c r="AE13" i="16"/>
  <c r="V13" i="16" s="1"/>
  <c r="AE14" i="16"/>
  <c r="V14" i="16" s="1"/>
  <c r="AE58" i="16"/>
  <c r="V58" i="16" s="1"/>
  <c r="AE192" i="16"/>
  <c r="V192" i="16" s="1"/>
  <c r="AE140" i="16"/>
  <c r="V140" i="16" s="1"/>
  <c r="AE163" i="16"/>
  <c r="V163" i="16" s="1"/>
  <c r="AE168" i="16"/>
  <c r="V168" i="16" s="1"/>
  <c r="AE195" i="16"/>
  <c r="V195" i="16" s="1"/>
  <c r="AE67" i="16"/>
  <c r="V67" i="16" s="1"/>
  <c r="AE36" i="16"/>
  <c r="V36" i="16" s="1"/>
  <c r="AE120" i="16"/>
  <c r="V120" i="16" s="1"/>
  <c r="AE81" i="16"/>
  <c r="V81" i="16" s="1"/>
  <c r="AE21" i="16"/>
  <c r="V21" i="16" s="1"/>
  <c r="AE155" i="16"/>
  <c r="V155" i="16" s="1"/>
  <c r="AE107" i="16"/>
  <c r="V107" i="16" s="1"/>
  <c r="AE109" i="16"/>
  <c r="V109" i="16" s="1"/>
  <c r="AE93" i="16"/>
  <c r="V93" i="16" s="1"/>
  <c r="AE69" i="16"/>
  <c r="V69" i="16" s="1"/>
  <c r="AE182" i="16"/>
  <c r="V182" i="16" s="1"/>
  <c r="AE199" i="16"/>
  <c r="V199" i="16" s="1"/>
  <c r="AE142" i="16"/>
  <c r="V142" i="16" s="1"/>
  <c r="AE197" i="16"/>
  <c r="V197" i="16" s="1"/>
  <c r="AE7" i="16"/>
  <c r="V7" i="16" s="1"/>
  <c r="W7" i="16" s="1"/>
  <c r="AE76" i="16"/>
  <c r="V76" i="16" s="1"/>
  <c r="AE148" i="16"/>
  <c r="V148" i="16" s="1"/>
  <c r="AE179" i="16"/>
  <c r="V179" i="16" s="1"/>
  <c r="AE111" i="16"/>
  <c r="V111" i="16" s="1"/>
  <c r="AE194" i="16"/>
  <c r="V194" i="16" s="1"/>
  <c r="AE138" i="16"/>
  <c r="V138" i="16" s="1"/>
  <c r="AE180" i="16"/>
  <c r="V180" i="16" s="1"/>
  <c r="AE64" i="16"/>
  <c r="V64" i="16" s="1"/>
  <c r="AE208" i="16"/>
  <c r="V208" i="16" s="1"/>
  <c r="AE159" i="16"/>
  <c r="V159" i="16" s="1"/>
  <c r="AE77" i="16"/>
  <c r="V77" i="16" s="1"/>
  <c r="AE19" i="16"/>
  <c r="V19" i="16" s="1"/>
  <c r="AE22" i="16"/>
  <c r="V22" i="16" s="1"/>
  <c r="AE80" i="16"/>
  <c r="V80" i="16" s="1"/>
  <c r="AE202" i="16"/>
  <c r="V202" i="16" s="1"/>
  <c r="AE137" i="16"/>
  <c r="V137" i="16" s="1"/>
  <c r="AE103" i="16"/>
  <c r="V103" i="16" s="1"/>
  <c r="AE116" i="16"/>
  <c r="V116" i="16" s="1"/>
  <c r="AE43" i="16"/>
  <c r="V43" i="16" s="1"/>
  <c r="AE136" i="16"/>
  <c r="V136" i="16" s="1"/>
  <c r="AE78" i="16"/>
  <c r="V78" i="16" s="1"/>
  <c r="AE191" i="16"/>
  <c r="V191" i="16" s="1"/>
  <c r="AE190" i="16"/>
  <c r="V190" i="16" s="1"/>
  <c r="AE196" i="16"/>
  <c r="V196" i="16" s="1"/>
  <c r="AE108" i="16"/>
  <c r="V108" i="16" s="1"/>
  <c r="AE164" i="16"/>
  <c r="V164" i="16" s="1"/>
  <c r="AE117" i="16"/>
  <c r="V117" i="16" s="1"/>
  <c r="AE85" i="16"/>
  <c r="V85" i="16" s="1"/>
  <c r="AE88" i="16"/>
  <c r="V88" i="16" s="1"/>
  <c r="AE210" i="16"/>
  <c r="V210" i="16" s="1"/>
  <c r="AE130" i="16"/>
  <c r="V130" i="16" s="1"/>
  <c r="AE121" i="16"/>
  <c r="V121" i="16" s="1"/>
  <c r="AE188" i="16"/>
  <c r="V188" i="16" s="1"/>
  <c r="AE29" i="16"/>
  <c r="V29" i="16" s="1"/>
  <c r="AE162" i="16"/>
  <c r="V162" i="16" s="1"/>
  <c r="AE149" i="16"/>
  <c r="V149" i="16" s="1"/>
  <c r="AE181" i="16"/>
  <c r="V181" i="16" s="1"/>
  <c r="AE20" i="16"/>
  <c r="V20" i="16" s="1"/>
  <c r="AE118" i="16"/>
  <c r="V118" i="16" s="1"/>
  <c r="AE123" i="16"/>
  <c r="V123" i="16" s="1"/>
  <c r="AE152" i="16"/>
  <c r="V152" i="16" s="1"/>
  <c r="AE39" i="16"/>
  <c r="V39" i="16" s="1"/>
  <c r="AE122" i="16"/>
  <c r="V122" i="16" s="1"/>
  <c r="AE119" i="16"/>
  <c r="V119" i="16" s="1"/>
  <c r="AE99" i="16"/>
  <c r="V99" i="16" s="1"/>
  <c r="AE50" i="16"/>
  <c r="V50" i="16" s="1"/>
  <c r="AE55" i="16"/>
  <c r="V55" i="16" s="1"/>
  <c r="AE62" i="16"/>
  <c r="V62" i="16" s="1"/>
  <c r="AE87" i="16"/>
  <c r="V87" i="16" s="1"/>
  <c r="AE59" i="16"/>
  <c r="V59" i="16" s="1"/>
  <c r="AE160" i="16"/>
  <c r="V160" i="16" s="1"/>
  <c r="AE31" i="16"/>
  <c r="V31" i="16" s="1"/>
  <c r="AE82" i="16"/>
  <c r="V82" i="16" s="1"/>
  <c r="AE170" i="16"/>
  <c r="V170" i="16" s="1"/>
  <c r="AE203" i="16"/>
  <c r="V203" i="16" s="1"/>
  <c r="AE40" i="16"/>
  <c r="V40" i="16" s="1"/>
  <c r="AE42" i="16"/>
  <c r="V42" i="16" s="1"/>
  <c r="AE185" i="16"/>
  <c r="V185" i="16" s="1"/>
  <c r="AE47" i="16"/>
  <c r="V47" i="16" s="1"/>
  <c r="AE133" i="16"/>
  <c r="V133" i="16" s="1"/>
  <c r="AE9" i="16"/>
  <c r="V9" i="16" s="1"/>
  <c r="AE124" i="16"/>
  <c r="V124" i="16" s="1"/>
  <c r="AE91" i="16"/>
  <c r="V91" i="16" s="1"/>
  <c r="AE61" i="16"/>
  <c r="V61" i="16" s="1"/>
  <c r="AE57" i="16"/>
  <c r="V57" i="16" s="1"/>
  <c r="AE92" i="16"/>
  <c r="V92" i="16" s="1"/>
  <c r="AE44" i="16"/>
  <c r="V44" i="16" s="1"/>
  <c r="AE102" i="16"/>
  <c r="V102" i="16" s="1"/>
  <c r="AE46" i="16"/>
  <c r="V46" i="16" s="1"/>
  <c r="AE126" i="16"/>
  <c r="V126" i="16" s="1"/>
  <c r="AE26" i="16"/>
  <c r="V26" i="16" s="1"/>
  <c r="AE30" i="16"/>
  <c r="V30" i="16" s="1"/>
  <c r="AE54" i="16"/>
  <c r="V54" i="16" s="1"/>
  <c r="AE158" i="16"/>
  <c r="V158" i="16" s="1"/>
  <c r="AE94" i="16"/>
  <c r="V94" i="16" s="1"/>
  <c r="AE8" i="16"/>
  <c r="V8" i="16" s="1"/>
  <c r="AE114" i="16"/>
  <c r="V114" i="16" s="1"/>
  <c r="AE106" i="16"/>
  <c r="V106" i="16" s="1"/>
  <c r="AE184" i="16"/>
  <c r="V184" i="16" s="1"/>
  <c r="AE11" i="16"/>
  <c r="V11" i="16" s="1"/>
  <c r="AE169" i="16"/>
  <c r="V169" i="16" s="1"/>
  <c r="AE75" i="16"/>
  <c r="V75" i="16" s="1"/>
  <c r="AE52" i="16"/>
  <c r="V52" i="16" s="1"/>
  <c r="AE173" i="16"/>
  <c r="V173" i="16" s="1"/>
  <c r="AE15" i="16"/>
  <c r="V15" i="16" s="1"/>
  <c r="AE146" i="16"/>
  <c r="V146" i="16" s="1"/>
  <c r="AE141" i="16"/>
  <c r="V141" i="16" s="1"/>
  <c r="AE189" i="16"/>
  <c r="V189" i="16" s="1"/>
  <c r="AE70" i="16"/>
  <c r="V70" i="16" s="1"/>
  <c r="AE198" i="16"/>
  <c r="V198" i="16" s="1"/>
  <c r="AE176" i="16"/>
  <c r="V176" i="16" s="1"/>
  <c r="AE104" i="16"/>
  <c r="V104" i="16" s="1"/>
  <c r="AE66" i="16"/>
  <c r="V66" i="16" s="1"/>
  <c r="AE125" i="16"/>
  <c r="V125" i="16" s="1"/>
  <c r="AE134" i="16"/>
  <c r="V134" i="16" s="1"/>
  <c r="AE145" i="16"/>
  <c r="V145" i="16" s="1"/>
  <c r="AE175" i="16"/>
  <c r="V175" i="16" s="1"/>
  <c r="AE24" i="16"/>
  <c r="V24" i="16" s="1"/>
  <c r="AE151" i="16"/>
  <c r="V151" i="16" s="1"/>
  <c r="AE89" i="16"/>
  <c r="V89" i="16" s="1"/>
  <c r="AE60" i="16"/>
  <c r="V60" i="16" s="1"/>
  <c r="AE41" i="16"/>
  <c r="V41" i="16" s="1"/>
  <c r="AE167" i="16"/>
  <c r="V167" i="16" s="1"/>
  <c r="AE115" i="16"/>
  <c r="V115" i="16" s="1"/>
  <c r="AE211" i="16"/>
  <c r="V211" i="16" s="1"/>
  <c r="AE166" i="16"/>
  <c r="V166" i="16" s="1"/>
  <c r="AE147" i="16"/>
  <c r="V147" i="16" s="1"/>
  <c r="AE143" i="16"/>
  <c r="V143" i="16" s="1"/>
  <c r="AE35" i="16"/>
  <c r="V35" i="16" s="1"/>
  <c r="AE45" i="16"/>
  <c r="V45" i="16" s="1"/>
  <c r="AE63" i="16"/>
  <c r="V63" i="16" s="1"/>
  <c r="AE98" i="16"/>
  <c r="V98" i="16" s="1"/>
  <c r="AE34" i="16"/>
  <c r="V34" i="16" s="1"/>
  <c r="AE74" i="16"/>
  <c r="V74" i="16" s="1"/>
  <c r="AE177" i="16"/>
  <c r="V177" i="16" s="1"/>
  <c r="AE97" i="16"/>
  <c r="V97" i="16" s="1"/>
  <c r="AE132" i="16"/>
  <c r="V132" i="16" s="1"/>
  <c r="AE16" i="16"/>
  <c r="V16" i="16" s="1"/>
  <c r="AE113" i="16"/>
  <c r="V113" i="16" s="1"/>
  <c r="AE156" i="16"/>
  <c r="V156" i="16" s="1"/>
  <c r="AE100" i="16"/>
  <c r="V100" i="16" s="1"/>
  <c r="AE129" i="16"/>
  <c r="V129" i="16" s="1"/>
  <c r="AE144" i="16"/>
  <c r="V144" i="16" s="1"/>
  <c r="AE28" i="16"/>
  <c r="V28" i="16" s="1"/>
  <c r="AE32" i="16"/>
  <c r="V32" i="16" s="1"/>
  <c r="AE154" i="16"/>
  <c r="V154" i="16" s="1"/>
  <c r="AE209" i="16"/>
  <c r="V209" i="16" s="1"/>
  <c r="AE18" i="16"/>
  <c r="V18" i="16" s="1"/>
  <c r="AE139" i="16"/>
  <c r="V139" i="16" s="1"/>
  <c r="AE17" i="16"/>
  <c r="V17" i="16" s="1"/>
  <c r="AE49" i="16"/>
  <c r="V49" i="16" s="1"/>
  <c r="AE84" i="16"/>
  <c r="V84" i="16" s="1"/>
  <c r="AE206" i="16"/>
  <c r="V206" i="16" s="1"/>
  <c r="AE53" i="16"/>
  <c r="V53" i="16" s="1"/>
  <c r="AE90" i="16"/>
  <c r="V90" i="16" s="1"/>
  <c r="AE79" i="16"/>
  <c r="V79" i="16" s="1"/>
  <c r="AE157" i="16"/>
  <c r="V157" i="16" s="1"/>
  <c r="AE83" i="16"/>
  <c r="V83" i="16" s="1"/>
  <c r="AE135" i="16"/>
  <c r="V135" i="16" s="1"/>
  <c r="AE187" i="16"/>
  <c r="V187" i="16" s="1"/>
  <c r="AE178" i="16"/>
  <c r="V178" i="16" s="1"/>
  <c r="AE201" i="16"/>
  <c r="V201" i="16" s="1"/>
  <c r="AE171" i="16"/>
  <c r="V171" i="16" s="1"/>
  <c r="AE150" i="16"/>
  <c r="V150" i="16" s="1"/>
  <c r="AE86" i="16"/>
  <c r="V86" i="16" s="1"/>
  <c r="AE27" i="16"/>
  <c r="V27" i="16" s="1"/>
  <c r="AE37" i="16"/>
  <c r="V37" i="16" s="1"/>
  <c r="AE95" i="16"/>
  <c r="V95" i="16" s="1"/>
  <c r="Y86" i="16" l="1"/>
  <c r="Z86" i="16" s="1"/>
  <c r="W86" i="16"/>
  <c r="Y53" i="16"/>
  <c r="Z53" i="16" s="1"/>
  <c r="W53" i="16"/>
  <c r="Y154" i="16"/>
  <c r="Z154" i="16" s="1"/>
  <c r="W154" i="16"/>
  <c r="Y97" i="16"/>
  <c r="Z97" i="16" s="1"/>
  <c r="W97" i="16"/>
  <c r="Y211" i="16"/>
  <c r="Z211" i="16" s="1"/>
  <c r="W211" i="16"/>
  <c r="Y145" i="16"/>
  <c r="Z145" i="16" s="1"/>
  <c r="W145" i="16"/>
  <c r="Y9" i="16"/>
  <c r="Z9" i="16" s="1"/>
  <c r="W9" i="16"/>
  <c r="Y123" i="16"/>
  <c r="Z123" i="16" s="1"/>
  <c r="W123" i="16"/>
  <c r="Y210" i="16"/>
  <c r="Z210" i="16" s="1"/>
  <c r="W210" i="16"/>
  <c r="Y116" i="16"/>
  <c r="Z116" i="16" s="1"/>
  <c r="W116" i="16"/>
  <c r="Y111" i="16"/>
  <c r="Z111" i="16" s="1"/>
  <c r="W111" i="16"/>
  <c r="Y58" i="16"/>
  <c r="Z58" i="16" s="1"/>
  <c r="W58" i="16"/>
  <c r="Y153" i="16"/>
  <c r="Z153" i="16" s="1"/>
  <c r="W153" i="16"/>
  <c r="Y204" i="16"/>
  <c r="Z204" i="16" s="1"/>
  <c r="W204" i="16"/>
  <c r="Y127" i="16"/>
  <c r="Z127" i="16" s="1"/>
  <c r="W127" i="16"/>
  <c r="Y193" i="16"/>
  <c r="Z193" i="16" s="1"/>
  <c r="W193" i="16"/>
  <c r="Y150" i="16"/>
  <c r="Z150" i="16" s="1"/>
  <c r="W150" i="16"/>
  <c r="Y157" i="16"/>
  <c r="Z157" i="16" s="1"/>
  <c r="W157" i="16"/>
  <c r="Y206" i="16"/>
  <c r="Z206" i="16" s="1"/>
  <c r="W206" i="16"/>
  <c r="Y84" i="16"/>
  <c r="Z84" i="16" s="1"/>
  <c r="W84" i="16"/>
  <c r="Y32" i="16"/>
  <c r="Z32" i="16" s="1"/>
  <c r="W32" i="16"/>
  <c r="Y100" i="16"/>
  <c r="Z100" i="16" s="1"/>
  <c r="W100" i="16"/>
  <c r="Y16" i="16"/>
  <c r="Z16" i="16" s="1"/>
  <c r="W16" i="16"/>
  <c r="Y177" i="16"/>
  <c r="Z177" i="16" s="1"/>
  <c r="W177" i="16"/>
  <c r="Y63" i="16"/>
  <c r="Z63" i="16" s="1"/>
  <c r="W63" i="16"/>
  <c r="Y147" i="16"/>
  <c r="Z147" i="16" s="1"/>
  <c r="W147" i="16"/>
  <c r="Y115" i="16"/>
  <c r="Z115" i="16" s="1"/>
  <c r="W115" i="16"/>
  <c r="Y89" i="16"/>
  <c r="Z89" i="16" s="1"/>
  <c r="W89" i="16"/>
  <c r="Y175" i="16"/>
  <c r="Z175" i="16" s="1"/>
  <c r="W175" i="16"/>
  <c r="Y134" i="16"/>
  <c r="Z134" i="16" s="1"/>
  <c r="W134" i="16"/>
  <c r="Y176" i="16"/>
  <c r="Z176" i="16" s="1"/>
  <c r="W176" i="16"/>
  <c r="Y189" i="16"/>
  <c r="Z189" i="16" s="1"/>
  <c r="W189" i="16"/>
  <c r="Y11" i="16"/>
  <c r="Z11" i="16" s="1"/>
  <c r="W11" i="16"/>
  <c r="Y114" i="16"/>
  <c r="Z114" i="16" s="1"/>
  <c r="W114" i="16"/>
  <c r="Y26" i="16"/>
  <c r="Z26" i="16" s="1"/>
  <c r="W26" i="16"/>
  <c r="Y46" i="16"/>
  <c r="Z46" i="16" s="1"/>
  <c r="W46" i="16"/>
  <c r="Y91" i="16"/>
  <c r="Z91" i="16" s="1"/>
  <c r="W91" i="16"/>
  <c r="Y133" i="16"/>
  <c r="Z133" i="16" s="1"/>
  <c r="W133" i="16"/>
  <c r="Y40" i="16"/>
  <c r="Z40" i="16" s="1"/>
  <c r="W40" i="16"/>
  <c r="Y31" i="16"/>
  <c r="Z31" i="16" s="1"/>
  <c r="W31" i="16"/>
  <c r="Y59" i="16"/>
  <c r="Z59" i="16" s="1"/>
  <c r="W59" i="16"/>
  <c r="Y50" i="16"/>
  <c r="Z50" i="16" s="1"/>
  <c r="W50" i="16"/>
  <c r="Y122" i="16"/>
  <c r="Z122" i="16" s="1"/>
  <c r="W122" i="16"/>
  <c r="Y118" i="16"/>
  <c r="Z118" i="16" s="1"/>
  <c r="W118" i="16"/>
  <c r="Y149" i="16"/>
  <c r="Z149" i="16" s="1"/>
  <c r="W149" i="16"/>
  <c r="Y188" i="16"/>
  <c r="Z188" i="16" s="1"/>
  <c r="W188" i="16"/>
  <c r="Y88" i="16"/>
  <c r="Z88" i="16" s="1"/>
  <c r="W88" i="16"/>
  <c r="Y108" i="16"/>
  <c r="Z108" i="16" s="1"/>
  <c r="W108" i="16"/>
  <c r="Y78" i="16"/>
  <c r="Z78" i="16" s="1"/>
  <c r="W78" i="16"/>
  <c r="Y103" i="16"/>
  <c r="Z103" i="16" s="1"/>
  <c r="W103" i="16"/>
  <c r="Y80" i="16"/>
  <c r="Z80" i="16" s="1"/>
  <c r="W80" i="16"/>
  <c r="Y159" i="16"/>
  <c r="Z159" i="16" s="1"/>
  <c r="W159" i="16"/>
  <c r="Y180" i="16"/>
  <c r="Z180" i="16" s="1"/>
  <c r="W180" i="16"/>
  <c r="Y179" i="16"/>
  <c r="Z179" i="16" s="1"/>
  <c r="W179" i="16"/>
  <c r="Y182" i="16"/>
  <c r="Z182" i="16" s="1"/>
  <c r="W182" i="16"/>
  <c r="Y109" i="16"/>
  <c r="Z109" i="16" s="1"/>
  <c r="W109" i="16"/>
  <c r="Y81" i="16"/>
  <c r="Z81" i="16" s="1"/>
  <c r="W81" i="16"/>
  <c r="Y195" i="16"/>
  <c r="Z195" i="16" s="1"/>
  <c r="W195" i="16"/>
  <c r="Y140" i="16"/>
  <c r="Z140" i="16" s="1"/>
  <c r="W140" i="16"/>
  <c r="Y13" i="16"/>
  <c r="Z13" i="16" s="1"/>
  <c r="W13" i="16"/>
  <c r="Y172" i="16"/>
  <c r="Z172" i="16" s="1"/>
  <c r="W172" i="16"/>
  <c r="Y101" i="16"/>
  <c r="Z101" i="16" s="1"/>
  <c r="W101" i="16"/>
  <c r="Y73" i="16"/>
  <c r="Z73" i="16" s="1"/>
  <c r="W73" i="16"/>
  <c r="Y96" i="16"/>
  <c r="Z96" i="16" s="1"/>
  <c r="W96" i="16"/>
  <c r="Y33" i="16"/>
  <c r="Z33" i="16" s="1"/>
  <c r="W33" i="16"/>
  <c r="Y105" i="16"/>
  <c r="Z105" i="16" s="1"/>
  <c r="W105" i="16"/>
  <c r="Y51" i="16"/>
  <c r="Z51" i="16" s="1"/>
  <c r="W51" i="16"/>
  <c r="Y95" i="16"/>
  <c r="Z95" i="16" s="1"/>
  <c r="W95" i="16"/>
  <c r="Y83" i="16"/>
  <c r="Z83" i="16" s="1"/>
  <c r="W83" i="16"/>
  <c r="Y129" i="16"/>
  <c r="Z129" i="16" s="1"/>
  <c r="W129" i="16"/>
  <c r="Y143" i="16"/>
  <c r="Z143" i="16" s="1"/>
  <c r="W143" i="16"/>
  <c r="Y24" i="16"/>
  <c r="Z24" i="16" s="1"/>
  <c r="W24" i="16"/>
  <c r="Y104" i="16"/>
  <c r="Z104" i="16" s="1"/>
  <c r="W104" i="16"/>
  <c r="Y52" i="16"/>
  <c r="Z52" i="16" s="1"/>
  <c r="W52" i="16"/>
  <c r="Y92" i="16"/>
  <c r="Z92" i="16" s="1"/>
  <c r="W92" i="16"/>
  <c r="Y42" i="16"/>
  <c r="Z42" i="16" s="1"/>
  <c r="W42" i="16"/>
  <c r="Y55" i="16"/>
  <c r="Z55" i="16" s="1"/>
  <c r="W55" i="16"/>
  <c r="Y181" i="16"/>
  <c r="Z181" i="16" s="1"/>
  <c r="W181" i="16"/>
  <c r="Y164" i="16"/>
  <c r="Z164" i="16" s="1"/>
  <c r="W164" i="16"/>
  <c r="Y76" i="16"/>
  <c r="Z76" i="16" s="1"/>
  <c r="W76" i="16"/>
  <c r="Y21" i="16"/>
  <c r="Z21" i="16" s="1"/>
  <c r="W21" i="16"/>
  <c r="Y163" i="16"/>
  <c r="Z163" i="16" s="1"/>
  <c r="W163" i="16"/>
  <c r="Y10" i="16"/>
  <c r="Z10" i="16" s="1"/>
  <c r="W10" i="16"/>
  <c r="Y68" i="16"/>
  <c r="Z68" i="16" s="1"/>
  <c r="W68" i="16"/>
  <c r="Y37" i="16"/>
  <c r="Z37" i="16" s="1"/>
  <c r="W37" i="16"/>
  <c r="Y135" i="16"/>
  <c r="Z135" i="16" s="1"/>
  <c r="W135" i="16"/>
  <c r="Y79" i="16"/>
  <c r="Z79" i="16" s="1"/>
  <c r="W79" i="16"/>
  <c r="Y49" i="16"/>
  <c r="Z49" i="16" s="1"/>
  <c r="W49" i="16"/>
  <c r="Y18" i="16"/>
  <c r="Z18" i="16" s="1"/>
  <c r="W18" i="16"/>
  <c r="Y28" i="16"/>
  <c r="Z28" i="16" s="1"/>
  <c r="W28" i="16"/>
  <c r="Y156" i="16"/>
  <c r="Z156" i="16" s="1"/>
  <c r="W156" i="16"/>
  <c r="Y132" i="16"/>
  <c r="Z132" i="16" s="1"/>
  <c r="W132" i="16"/>
  <c r="Y74" i="16"/>
  <c r="Z74" i="16" s="1"/>
  <c r="W74" i="16"/>
  <c r="Y45" i="16"/>
  <c r="Z45" i="16" s="1"/>
  <c r="W45" i="16"/>
  <c r="Y166" i="16"/>
  <c r="Z166" i="16" s="1"/>
  <c r="W166" i="16"/>
  <c r="Y167" i="16"/>
  <c r="Z167" i="16" s="1"/>
  <c r="W167" i="16"/>
  <c r="Y151" i="16"/>
  <c r="Z151" i="16" s="1"/>
  <c r="W151" i="16"/>
  <c r="Y125" i="16"/>
  <c r="Z125" i="16" s="1"/>
  <c r="W125" i="16"/>
  <c r="Y198" i="16"/>
  <c r="Z198" i="16" s="1"/>
  <c r="W198" i="16"/>
  <c r="Y141" i="16"/>
  <c r="Z141" i="16" s="1"/>
  <c r="W141" i="16"/>
  <c r="Y15" i="16"/>
  <c r="Z15" i="16" s="1"/>
  <c r="W15" i="16"/>
  <c r="Y75" i="16"/>
  <c r="Z75" i="16" s="1"/>
  <c r="W75" i="16"/>
  <c r="Y184" i="16"/>
  <c r="Z184" i="16" s="1"/>
  <c r="W184" i="16"/>
  <c r="Y8" i="16"/>
  <c r="Z8" i="16" s="1"/>
  <c r="W8" i="16"/>
  <c r="Y158" i="16"/>
  <c r="Z158" i="16" s="1"/>
  <c r="W158" i="16"/>
  <c r="Y102" i="16"/>
  <c r="Z102" i="16" s="1"/>
  <c r="W102" i="16"/>
  <c r="Y57" i="16"/>
  <c r="Z57" i="16" s="1"/>
  <c r="W57" i="16"/>
  <c r="Y47" i="16"/>
  <c r="Z47" i="16" s="1"/>
  <c r="W47" i="16"/>
  <c r="Y203" i="16"/>
  <c r="Z203" i="16" s="1"/>
  <c r="W203" i="16"/>
  <c r="Y160" i="16"/>
  <c r="Z160" i="16" s="1"/>
  <c r="W160" i="16"/>
  <c r="Y87" i="16"/>
  <c r="Z87" i="16" s="1"/>
  <c r="W87" i="16"/>
  <c r="Y99" i="16"/>
  <c r="Z99" i="16" s="1"/>
  <c r="W99" i="16"/>
  <c r="Y39" i="16"/>
  <c r="Z39" i="16" s="1"/>
  <c r="W39" i="16"/>
  <c r="Y162" i="16"/>
  <c r="Z162" i="16" s="1"/>
  <c r="W162" i="16"/>
  <c r="Y121" i="16"/>
  <c r="Z121" i="16" s="1"/>
  <c r="W121" i="16"/>
  <c r="Y85" i="16"/>
  <c r="Z85" i="16" s="1"/>
  <c r="W85" i="16"/>
  <c r="Y196" i="16"/>
  <c r="Z196" i="16" s="1"/>
  <c r="W196" i="16"/>
  <c r="Y136" i="16"/>
  <c r="Z136" i="16" s="1"/>
  <c r="W136" i="16"/>
  <c r="Y137" i="16"/>
  <c r="Z137" i="16" s="1"/>
  <c r="W137" i="16"/>
  <c r="Y22" i="16"/>
  <c r="Z22" i="16" s="1"/>
  <c r="W22" i="16"/>
  <c r="Y208" i="16"/>
  <c r="Z208" i="16" s="1"/>
  <c r="W208" i="16"/>
  <c r="Y138" i="16"/>
  <c r="Z138" i="16" s="1"/>
  <c r="W138" i="16"/>
  <c r="Y148" i="16"/>
  <c r="Z148" i="16" s="1"/>
  <c r="W148" i="16"/>
  <c r="Y197" i="16"/>
  <c r="Z197" i="16" s="1"/>
  <c r="W197" i="16"/>
  <c r="Y69" i="16"/>
  <c r="Z69" i="16" s="1"/>
  <c r="W69" i="16"/>
  <c r="Y107" i="16"/>
  <c r="Z107" i="16" s="1"/>
  <c r="W107" i="16"/>
  <c r="Y120" i="16"/>
  <c r="Z120" i="16" s="1"/>
  <c r="W120" i="16"/>
  <c r="Y192" i="16"/>
  <c r="Z192" i="16" s="1"/>
  <c r="W192" i="16"/>
  <c r="Y174" i="16"/>
  <c r="Z174" i="16" s="1"/>
  <c r="W174" i="16"/>
  <c r="Y183" i="16"/>
  <c r="Z183" i="16" s="1"/>
  <c r="W183" i="16"/>
  <c r="Y200" i="16"/>
  <c r="Z200" i="16" s="1"/>
  <c r="W200" i="16"/>
  <c r="Y72" i="16"/>
  <c r="Z72" i="16" s="1"/>
  <c r="W72" i="16"/>
  <c r="Y161" i="16"/>
  <c r="Z161" i="16" s="1"/>
  <c r="W161" i="16"/>
  <c r="Y186" i="16"/>
  <c r="Z186" i="16" s="1"/>
  <c r="W186" i="16"/>
  <c r="Y128" i="16"/>
  <c r="Z128" i="16" s="1"/>
  <c r="W128" i="16"/>
  <c r="Y38" i="16"/>
  <c r="Z38" i="16" s="1"/>
  <c r="W38" i="16"/>
  <c r="Y131" i="16"/>
  <c r="Z131" i="16" s="1"/>
  <c r="W131" i="16"/>
  <c r="Y165" i="16"/>
  <c r="Z165" i="16" s="1"/>
  <c r="W165" i="16"/>
  <c r="Y178" i="16"/>
  <c r="Z178" i="16" s="1"/>
  <c r="W178" i="16"/>
  <c r="Y139" i="16"/>
  <c r="Z139" i="16" s="1"/>
  <c r="W139" i="16"/>
  <c r="Y113" i="16"/>
  <c r="Z113" i="16" s="1"/>
  <c r="W113" i="16"/>
  <c r="Y98" i="16"/>
  <c r="Z98" i="16" s="1"/>
  <c r="W98" i="16"/>
  <c r="Y60" i="16"/>
  <c r="Z60" i="16" s="1"/>
  <c r="W60" i="16"/>
  <c r="Y169" i="16"/>
  <c r="Z169" i="16" s="1"/>
  <c r="W169" i="16"/>
  <c r="Y30" i="16"/>
  <c r="Z30" i="16" s="1"/>
  <c r="W30" i="16"/>
  <c r="Y61" i="16"/>
  <c r="Z61" i="16" s="1"/>
  <c r="W61" i="16"/>
  <c r="Y82" i="16"/>
  <c r="Z82" i="16" s="1"/>
  <c r="W82" i="16"/>
  <c r="Y119" i="16"/>
  <c r="Z119" i="16" s="1"/>
  <c r="W119" i="16"/>
  <c r="Y191" i="16"/>
  <c r="Z191" i="16" s="1"/>
  <c r="W191" i="16"/>
  <c r="Y77" i="16"/>
  <c r="Z77" i="16" s="1"/>
  <c r="W77" i="16"/>
  <c r="Y199" i="16"/>
  <c r="Z199" i="16" s="1"/>
  <c r="W199" i="16"/>
  <c r="Y67" i="16"/>
  <c r="Z67" i="16" s="1"/>
  <c r="W67" i="16"/>
  <c r="Y65" i="16"/>
  <c r="Z65" i="16" s="1"/>
  <c r="W65" i="16"/>
  <c r="Y205" i="16"/>
  <c r="Z205" i="16" s="1"/>
  <c r="W205" i="16"/>
  <c r="Y71" i="16"/>
  <c r="Z71" i="16" s="1"/>
  <c r="W71" i="16"/>
  <c r="Y187" i="16"/>
  <c r="Z187" i="16" s="1"/>
  <c r="W187" i="16"/>
  <c r="Y171" i="16"/>
  <c r="Z171" i="16" s="1"/>
  <c r="W171" i="16"/>
  <c r="Y27" i="16"/>
  <c r="Z27" i="16" s="1"/>
  <c r="W27" i="16"/>
  <c r="Y201" i="16"/>
  <c r="Z201" i="16" s="1"/>
  <c r="W201" i="16"/>
  <c r="Y90" i="16"/>
  <c r="Z90" i="16" s="1"/>
  <c r="W90" i="16"/>
  <c r="Y17" i="16"/>
  <c r="Z17" i="16" s="1"/>
  <c r="W17" i="16"/>
  <c r="Y209" i="16"/>
  <c r="Z209" i="16" s="1"/>
  <c r="W209" i="16"/>
  <c r="Y144" i="16"/>
  <c r="Z144" i="16" s="1"/>
  <c r="W144" i="16"/>
  <c r="Y34" i="16"/>
  <c r="Z34" i="16" s="1"/>
  <c r="W34" i="16"/>
  <c r="Y35" i="16"/>
  <c r="Z35" i="16" s="1"/>
  <c r="W35" i="16"/>
  <c r="Y41" i="16"/>
  <c r="Z41" i="16" s="1"/>
  <c r="W41" i="16"/>
  <c r="Y66" i="16"/>
  <c r="Z66" i="16" s="1"/>
  <c r="W66" i="16"/>
  <c r="Y70" i="16"/>
  <c r="Z70" i="16" s="1"/>
  <c r="W70" i="16"/>
  <c r="Y146" i="16"/>
  <c r="Z146" i="16" s="1"/>
  <c r="W146" i="16"/>
  <c r="Y173" i="16"/>
  <c r="Z173" i="16" s="1"/>
  <c r="W173" i="16"/>
  <c r="Y106" i="16"/>
  <c r="Z106" i="16" s="1"/>
  <c r="W106" i="16"/>
  <c r="Y94" i="16"/>
  <c r="Z94" i="16" s="1"/>
  <c r="W94" i="16"/>
  <c r="Y54" i="16"/>
  <c r="Z54" i="16" s="1"/>
  <c r="W54" i="16"/>
  <c r="Y126" i="16"/>
  <c r="Z126" i="16" s="1"/>
  <c r="W126" i="16"/>
  <c r="Y44" i="16"/>
  <c r="Z44" i="16" s="1"/>
  <c r="W44" i="16"/>
  <c r="Y124" i="16"/>
  <c r="Z124" i="16" s="1"/>
  <c r="W124" i="16"/>
  <c r="Y185" i="16"/>
  <c r="Z185" i="16" s="1"/>
  <c r="W185" i="16"/>
  <c r="Y170" i="16"/>
  <c r="Z170" i="16" s="1"/>
  <c r="W170" i="16"/>
  <c r="Y62" i="16"/>
  <c r="Z62" i="16" s="1"/>
  <c r="W62" i="16"/>
  <c r="Y152" i="16"/>
  <c r="Z152" i="16" s="1"/>
  <c r="W152" i="16"/>
  <c r="Y20" i="16"/>
  <c r="Z20" i="16" s="1"/>
  <c r="W20" i="16"/>
  <c r="Y29" i="16"/>
  <c r="Z29" i="16" s="1"/>
  <c r="W29" i="16"/>
  <c r="Y130" i="16"/>
  <c r="Z130" i="16" s="1"/>
  <c r="W130" i="16"/>
  <c r="Y117" i="16"/>
  <c r="Z117" i="16" s="1"/>
  <c r="W117" i="16"/>
  <c r="Y190" i="16"/>
  <c r="Z190" i="16" s="1"/>
  <c r="W190" i="16"/>
  <c r="Y43" i="16"/>
  <c r="Z43" i="16" s="1"/>
  <c r="W43" i="16"/>
  <c r="Y202" i="16"/>
  <c r="Z202" i="16" s="1"/>
  <c r="W202" i="16"/>
  <c r="Y19" i="16"/>
  <c r="Z19" i="16" s="1"/>
  <c r="W19" i="16"/>
  <c r="Y64" i="16"/>
  <c r="Z64" i="16" s="1"/>
  <c r="W64" i="16"/>
  <c r="Y194" i="16"/>
  <c r="Z194" i="16" s="1"/>
  <c r="W194" i="16"/>
  <c r="Y142" i="16"/>
  <c r="Z142" i="16" s="1"/>
  <c r="W142" i="16"/>
  <c r="Y93" i="16"/>
  <c r="Z93" i="16" s="1"/>
  <c r="W93" i="16"/>
  <c r="Y155" i="16"/>
  <c r="Z155" i="16" s="1"/>
  <c r="W155" i="16"/>
  <c r="Y36" i="16"/>
  <c r="Z36" i="16" s="1"/>
  <c r="W36" i="16"/>
  <c r="Y168" i="16"/>
  <c r="Z168" i="16" s="1"/>
  <c r="W168" i="16"/>
  <c r="Y14" i="16"/>
  <c r="Z14" i="16" s="1"/>
  <c r="W14" i="16"/>
  <c r="Y12" i="16"/>
  <c r="Z12" i="16" s="1"/>
  <c r="W12" i="16"/>
  <c r="Y110" i="16"/>
  <c r="Z110" i="16" s="1"/>
  <c r="W110" i="16"/>
  <c r="Y25" i="16"/>
  <c r="Z25" i="16" s="1"/>
  <c r="W25" i="16"/>
  <c r="Y56" i="16"/>
  <c r="Z56" i="16" s="1"/>
  <c r="W56" i="16"/>
  <c r="Y23" i="16"/>
  <c r="Z23" i="16" s="1"/>
  <c r="W23" i="16"/>
  <c r="Y48" i="16"/>
  <c r="Z48" i="16" s="1"/>
  <c r="W48" i="16"/>
  <c r="Y207" i="16"/>
  <c r="Z207" i="16" s="1"/>
  <c r="W207" i="16"/>
  <c r="Y112" i="16"/>
  <c r="Z112" i="16" s="1"/>
  <c r="W112" i="16"/>
  <c r="Y7" i="16"/>
  <c r="Z7" i="16" s="1"/>
  <c r="W6" i="16" l="1"/>
  <c r="V4" i="16"/>
  <c r="M4" i="16" s="1"/>
  <c r="V3" i="16" l="1"/>
</calcChain>
</file>

<file path=xl/sharedStrings.xml><?xml version="1.0" encoding="utf-8"?>
<sst xmlns="http://schemas.openxmlformats.org/spreadsheetml/2006/main" count="376" uniqueCount="169">
  <si>
    <t>thetas</t>
  </si>
  <si>
    <t>thetar</t>
  </si>
  <si>
    <t>alpha</t>
  </si>
  <si>
    <t>n</t>
  </si>
  <si>
    <t>h- cm</t>
  </si>
  <si>
    <t>VGM</t>
  </si>
  <si>
    <t>GRT</t>
  </si>
  <si>
    <t>k</t>
  </si>
  <si>
    <t>p</t>
  </si>
  <si>
    <t>alfa</t>
  </si>
  <si>
    <t>n:</t>
  </si>
  <si>
    <t>alfa:</t>
  </si>
  <si>
    <t>1/alfa</t>
  </si>
  <si>
    <t>log K</t>
  </si>
  <si>
    <t>b</t>
  </si>
  <si>
    <t>a(x)</t>
  </si>
  <si>
    <t>a</t>
  </si>
  <si>
    <t>soma erro</t>
  </si>
  <si>
    <t>VG alpha</t>
  </si>
  <si>
    <t>k1</t>
  </si>
  <si>
    <t>x2</t>
  </si>
  <si>
    <t>x1</t>
  </si>
  <si>
    <r>
      <t>Gamma(s,x) </t>
    </r>
    <r>
      <rPr>
        <i/>
        <sz val="11"/>
        <color rgb="FF252525"/>
        <rFont val="Arial"/>
        <family val="2"/>
      </rPr>
      <t>= EXP(GAMMALN(s))*(1-GAMMA.DIST(x,s,1,TRUE))</t>
    </r>
    <r>
      <rPr>
        <sz val="11"/>
        <color rgb="FF252525"/>
        <rFont val="Arial"/>
        <family val="2"/>
      </rPr>
      <t>.</t>
    </r>
    <r>
      <rPr>
        <sz val="12"/>
        <color rgb="FF222222"/>
        <rFont val="Arial"/>
        <family val="2"/>
      </rPr>
      <t>  </t>
    </r>
  </si>
  <si>
    <t>I(1)</t>
  </si>
  <si>
    <t>Fórmulas e nomenclaturas conforme Groenevelt–Grant, 2010</t>
  </si>
  <si>
    <t>λ</t>
  </si>
  <si>
    <t xml:space="preserve">β </t>
  </si>
  <si>
    <t>ξ</t>
  </si>
  <si>
    <r>
      <t>p (=</t>
    </r>
    <r>
      <rPr>
        <b/>
        <sz val="11"/>
        <color theme="1"/>
        <rFont val="Calibri"/>
        <family val="2"/>
      </rPr>
      <t>λ</t>
    </r>
    <r>
      <rPr>
        <b/>
        <sz val="10.55"/>
        <color theme="1"/>
        <rFont val="Calibri"/>
        <family val="2"/>
      </rPr>
      <t xml:space="preserve"> VGM)</t>
    </r>
  </si>
  <si>
    <t>n (= p GRT)</t>
  </si>
  <si>
    <t>k1 GRT</t>
  </si>
  <si>
    <r>
      <t>I(</t>
    </r>
    <r>
      <rPr>
        <b/>
        <sz val="11"/>
        <color theme="1"/>
        <rFont val="Calibri"/>
        <family val="2"/>
      </rPr>
      <t>Θ</t>
    </r>
    <r>
      <rPr>
        <b/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</si>
  <si>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</rPr>
      <t>Θ</t>
    </r>
    <r>
      <rPr>
        <b/>
        <sz val="11"/>
        <color theme="1"/>
        <rFont val="Calibri"/>
        <family val="2"/>
        <scheme val="minor"/>
      </rPr>
      <t xml:space="preserve"> inferior GRT</t>
    </r>
  </si>
  <si>
    <t xml:space="preserve">Gama 2  Г(a, x1) </t>
  </si>
  <si>
    <t xml:space="preserve">Gama 1  Г(a, x2) </t>
  </si>
  <si>
    <r>
      <t>Kr(</t>
    </r>
    <r>
      <rPr>
        <b/>
        <sz val="11"/>
        <color theme="1"/>
        <rFont val="Calibri"/>
        <family val="2"/>
      </rPr>
      <t>Θ</t>
    </r>
    <r>
      <rPr>
        <b/>
        <sz val="11"/>
        <color theme="1"/>
        <rFont val="Calibri"/>
        <family val="2"/>
        <scheme val="minor"/>
      </rPr>
      <t>) GRT</t>
    </r>
  </si>
  <si>
    <t>α</t>
  </si>
  <si>
    <t>Θ VGM</t>
  </si>
  <si>
    <t>Θ GRT</t>
  </si>
  <si>
    <r>
      <t xml:space="preserve">erro^2 </t>
    </r>
    <r>
      <rPr>
        <sz val="11"/>
        <color theme="1"/>
        <rFont val="Calibri"/>
        <family val="2"/>
      </rPr>
      <t>Θ</t>
    </r>
  </si>
  <si>
    <t>erro^2 kr</t>
  </si>
  <si>
    <t xml:space="preserve">soma erro </t>
  </si>
  <si>
    <t>Objetivo</t>
  </si>
  <si>
    <t>h-m</t>
  </si>
  <si>
    <t>θ VGM</t>
  </si>
  <si>
    <t>θ GRT</t>
  </si>
  <si>
    <r>
      <t>Kr(</t>
    </r>
    <r>
      <rPr>
        <b/>
        <sz val="11"/>
        <color theme="1"/>
        <rFont val="Calibri"/>
        <family val="2"/>
      </rPr>
      <t>Θn</t>
    </r>
    <r>
      <rPr>
        <b/>
        <sz val="11"/>
        <color theme="1"/>
        <rFont val="Calibri"/>
        <family val="2"/>
        <scheme val="minor"/>
      </rPr>
      <t>) VGM</t>
    </r>
  </si>
  <si>
    <t>Θn VGM</t>
  </si>
  <si>
    <t>Ɵn VGM</t>
  </si>
  <si>
    <t>SQ theta</t>
  </si>
  <si>
    <t>SQ k</t>
  </si>
  <si>
    <t>abs log 1/alfa</t>
  </si>
  <si>
    <t>RMSE theta</t>
  </si>
  <si>
    <t>RMSE k</t>
  </si>
  <si>
    <t>Dados solo 3 3. Medium fine sand Groenevelt–Grant, 2010</t>
  </si>
  <si>
    <t>m-1</t>
  </si>
  <si>
    <t>a1</t>
  </si>
  <si>
    <t>a2</t>
  </si>
  <si>
    <t>b1</t>
  </si>
  <si>
    <t>b2</t>
  </si>
  <si>
    <t>MÉDIA</t>
  </si>
  <si>
    <t>a3</t>
  </si>
  <si>
    <t>b3</t>
  </si>
  <si>
    <t>alfa=1</t>
  </si>
  <si>
    <t>alfa=1.78</t>
  </si>
  <si>
    <t>alfa=3.16</t>
  </si>
  <si>
    <t>alfa=5.62</t>
  </si>
  <si>
    <t>alfa=10</t>
  </si>
  <si>
    <t>alfa=17.78</t>
  </si>
  <si>
    <t>alfa=31.62</t>
  </si>
  <si>
    <t>alfa=56.23</t>
  </si>
  <si>
    <t>alfa=100</t>
  </si>
  <si>
    <t>a(x) + 1</t>
  </si>
  <si>
    <t>alfa = 1</t>
  </si>
  <si>
    <t>alfa = 17.78</t>
  </si>
  <si>
    <t>média</t>
  </si>
  <si>
    <t>alfa = 31.62</t>
  </si>
  <si>
    <r>
      <t>α (m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>)</t>
    </r>
  </si>
  <si>
    <t>k (m)</t>
  </si>
  <si>
    <r>
      <t>abs log 1/</t>
    </r>
    <r>
      <rPr>
        <sz val="11"/>
        <rFont val="Calibri"/>
        <family val="2"/>
      </rPr>
      <t>α</t>
    </r>
  </si>
  <si>
    <t>n ---&gt; p</t>
  </si>
  <si>
    <r>
      <t xml:space="preserve"> </t>
    </r>
    <r>
      <rPr>
        <b/>
        <sz val="11"/>
        <rFont val="Calibri"/>
        <family val="2"/>
      </rPr>
      <t>α ---&gt;  k</t>
    </r>
  </si>
  <si>
    <t>Cálculo das estatísticas x = VGM, y = GRT</t>
  </si>
  <si>
    <t>Cálculo r de theta</t>
  </si>
  <si>
    <t>Cálculo r de k</t>
  </si>
  <si>
    <t>E de theta</t>
  </si>
  <si>
    <t>E de k</t>
  </si>
  <si>
    <t>NSE de theta</t>
  </si>
  <si>
    <t>NSE de k</t>
  </si>
  <si>
    <t>M de theta</t>
  </si>
  <si>
    <t>M de k</t>
  </si>
  <si>
    <t>(x-xm)</t>
  </si>
  <si>
    <t>(x-xm)²</t>
  </si>
  <si>
    <t>(y-ym)</t>
  </si>
  <si>
    <t>(y-ym)²</t>
  </si>
  <si>
    <t>(x-xm)(y-ym)</t>
  </si>
  <si>
    <t>(x-y)</t>
  </si>
  <si>
    <t>(x-y)/x</t>
  </si>
  <si>
    <t>(x-y)²</t>
  </si>
  <si>
    <t>(x-y)/n</t>
  </si>
  <si>
    <t>somas</t>
  </si>
  <si>
    <t xml:space="preserve">Estatísticas para Θ </t>
  </si>
  <si>
    <t>Esatísticas para Kr(Θ)</t>
  </si>
  <si>
    <t>RMSE</t>
  </si>
  <si>
    <t>NSE</t>
  </si>
  <si>
    <t>M =</t>
  </si>
  <si>
    <t>dif med</t>
  </si>
  <si>
    <t>M</t>
  </si>
  <si>
    <t>E =</t>
  </si>
  <si>
    <t>erro rel</t>
  </si>
  <si>
    <t>E</t>
  </si>
  <si>
    <t>R²</t>
  </si>
  <si>
    <t>r</t>
  </si>
  <si>
    <r>
      <t>Kr(</t>
    </r>
    <r>
      <rPr>
        <sz val="11"/>
        <color theme="1"/>
        <rFont val="Calibri"/>
        <family val="2"/>
      </rPr>
      <t>Θn</t>
    </r>
    <r>
      <rPr>
        <sz val="11"/>
        <color theme="1"/>
        <rFont val="Calibri"/>
        <family val="2"/>
        <scheme val="minor"/>
      </rPr>
      <t>) VGM</t>
    </r>
  </si>
  <si>
    <r>
      <t>Kr(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>) GRT</t>
    </r>
  </si>
  <si>
    <r>
      <t>log Kr(</t>
    </r>
    <r>
      <rPr>
        <b/>
        <sz val="11"/>
        <color theme="1"/>
        <rFont val="Calibri"/>
        <family val="2"/>
      </rPr>
      <t>Θn</t>
    </r>
    <r>
      <rPr>
        <b/>
        <sz val="11"/>
        <color theme="1"/>
        <rFont val="Calibri"/>
        <family val="2"/>
        <scheme val="minor"/>
      </rPr>
      <t>) VGM</t>
    </r>
  </si>
  <si>
    <r>
      <t>log Kr(</t>
    </r>
    <r>
      <rPr>
        <b/>
        <sz val="11"/>
        <color theme="1"/>
        <rFont val="Calibri"/>
        <family val="2"/>
      </rPr>
      <t>Θ</t>
    </r>
    <r>
      <rPr>
        <b/>
        <sz val="11"/>
        <color theme="1"/>
        <rFont val="Calibri"/>
        <family val="2"/>
        <scheme val="minor"/>
      </rPr>
      <t>) GRT</t>
    </r>
  </si>
  <si>
    <t>log Kr(Θn) VGM</t>
  </si>
  <si>
    <t>SQ log k</t>
  </si>
  <si>
    <t>RMSE log k</t>
  </si>
  <si>
    <t>erro</t>
  </si>
  <si>
    <t>c1</t>
  </si>
  <si>
    <t>d1</t>
  </si>
  <si>
    <t>e1</t>
  </si>
  <si>
    <t>f1</t>
  </si>
  <si>
    <t>g1</t>
  </si>
  <si>
    <t>h1</t>
  </si>
  <si>
    <t>i1</t>
  </si>
  <si>
    <t>c2</t>
  </si>
  <si>
    <t>d2</t>
  </si>
  <si>
    <t>e2</t>
  </si>
  <si>
    <t>f2</t>
  </si>
  <si>
    <t>c3</t>
  </si>
  <si>
    <t>l</t>
  </si>
  <si>
    <t>RMSE Kr</t>
  </si>
  <si>
    <r>
      <t xml:space="preserve">RMSE </t>
    </r>
    <r>
      <rPr>
        <sz val="11"/>
        <color theme="1"/>
        <rFont val="Calibri"/>
        <family val="2"/>
      </rPr>
      <t>Θ</t>
    </r>
  </si>
  <si>
    <t>Média</t>
  </si>
  <si>
    <t>Desvio padrão</t>
  </si>
  <si>
    <t>a predito</t>
  </si>
  <si>
    <t>b predito</t>
  </si>
  <si>
    <t>ID</t>
  </si>
  <si>
    <t>T</t>
  </si>
  <si>
    <t>Common parameters</t>
  </si>
  <si>
    <t>VGM parameters</t>
  </si>
  <si>
    <t>GRT parameters</t>
  </si>
  <si>
    <t>(m)</t>
  </si>
  <si>
    <t>Minimum</t>
  </si>
  <si>
    <t>Mean</t>
  </si>
  <si>
    <t>Median</t>
  </si>
  <si>
    <t>Maximum</t>
  </si>
  <si>
    <r>
      <t>Θ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h</t>
    </r>
    <r>
      <rPr>
        <sz val="10"/>
        <rFont val="Times New Roman"/>
        <family val="1"/>
      </rPr>
      <t>)</t>
    </r>
  </si>
  <si>
    <r>
      <t>θ</t>
    </r>
    <r>
      <rPr>
        <i/>
        <vertAlign val="subscript"/>
        <sz val="10"/>
        <rFont val="Times New Roman"/>
        <family val="1"/>
      </rPr>
      <t>s</t>
    </r>
  </si>
  <si>
    <r>
      <t>θ</t>
    </r>
    <r>
      <rPr>
        <i/>
        <vertAlign val="subscript"/>
        <sz val="10"/>
        <rFont val="Times New Roman"/>
        <family val="1"/>
      </rPr>
      <t>r</t>
    </r>
  </si>
  <si>
    <r>
      <t>(m</t>
    </r>
    <r>
      <rPr>
        <vertAlign val="superscript"/>
        <sz val="10"/>
        <rFont val="Times New Roman"/>
        <family val="1"/>
      </rPr>
      <t xml:space="preserve">3 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-3</t>
    </r>
    <r>
      <rPr>
        <sz val="10"/>
        <rFont val="Times New Roman"/>
        <family val="1"/>
      </rPr>
      <t>)</t>
    </r>
  </si>
  <si>
    <r>
      <t>(m</t>
    </r>
    <r>
      <rPr>
        <vertAlign val="superscript"/>
        <sz val="10"/>
        <rFont val="Times New Roman"/>
        <family val="1"/>
      </rPr>
      <t>‑1</t>
    </r>
    <r>
      <rPr>
        <sz val="10"/>
        <rFont val="Times New Roman"/>
        <family val="1"/>
      </rPr>
      <t>)</t>
    </r>
  </si>
  <si>
    <t>silt loam</t>
  </si>
  <si>
    <t>loam</t>
  </si>
  <si>
    <t>clay</t>
  </si>
  <si>
    <t>sand</t>
  </si>
  <si>
    <t>clay loam</t>
  </si>
  <si>
    <t>silty clay</t>
  </si>
  <si>
    <t>loamy sand</t>
  </si>
  <si>
    <t>silty clay loam</t>
  </si>
  <si>
    <t>RMSE log Kr</t>
  </si>
  <si>
    <r>
      <t>log Kr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Θ</t>
    </r>
    <r>
      <rPr>
        <sz val="10"/>
        <rFont val="Times New Roman"/>
        <family val="1"/>
      </rPr>
      <t>)</t>
    </r>
  </si>
  <si>
    <t>alfa &gt; 10</t>
  </si>
  <si>
    <t>theta r &gt; 0.3</t>
  </si>
  <si>
    <t>l &lt; -3</t>
  </si>
  <si>
    <t>thetas-thetar &lt;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</si>
</sst>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0.000"/>
    <numFmt numFmtId="166" formatCode="0.0"/>
    <numFmt numFmtId="167" formatCode="0.00000"/>
    <numFmt numFmtId="168" formatCode="0.0000000"/>
    <numFmt numFmtId="169" formatCode="0.000000"/>
    <numFmt numFmtId="170" formatCode="0.00000000"/>
  </numFmts>
  <fonts count="3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i/>
      <sz val="11"/>
      <name val="Times New Roman"/>
      <family val="1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</font>
    <font>
      <b/>
      <sz val="13"/>
      <color theme="1"/>
      <name val="Calibri"/>
      <family val="2"/>
    </font>
    <font>
      <sz val="11"/>
      <color theme="1"/>
      <name val="Calibri"/>
      <family val="2"/>
    </font>
    <font>
      <sz val="11"/>
      <color rgb="FF252525"/>
      <name val="Arial"/>
      <family val="2"/>
    </font>
    <font>
      <i/>
      <sz val="11"/>
      <color rgb="FF252525"/>
      <name val="Arial"/>
      <family val="2"/>
    </font>
    <font>
      <sz val="12"/>
      <color rgb="FF222222"/>
      <name val="Arial"/>
      <family val="2"/>
    </font>
    <font>
      <b/>
      <sz val="10.55"/>
      <color theme="1"/>
      <name val="Calibri"/>
      <family val="2"/>
    </font>
    <font>
      <b/>
      <sz val="11"/>
      <name val="Times New Roman"/>
      <family val="1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10"/>
      <name val="Times New Roman"/>
      <family val="1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vertAlign val="superscript"/>
      <sz val="10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9">
    <xf numFmtId="0" fontId="0" fillId="0" borderId="0" xfId="0"/>
    <xf numFmtId="0" fontId="2" fillId="0" borderId="1" xfId="1" applyFont="1" applyFill="1" applyBorder="1" applyAlignment="1">
      <alignment horizontal="right" wrapText="1"/>
    </xf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Fill="1"/>
    <xf numFmtId="165" fontId="0" fillId="0" borderId="0" xfId="0" applyNumberFormat="1" applyFill="1"/>
    <xf numFmtId="0" fontId="5" fillId="0" borderId="0" xfId="0" applyFont="1" applyBorder="1" applyAlignment="1">
      <alignment horizontal="center" vertical="center"/>
    </xf>
    <xf numFmtId="2" fontId="0" fillId="0" borderId="0" xfId="0" applyNumberFormat="1"/>
    <xf numFmtId="165" fontId="7" fillId="0" borderId="0" xfId="0" applyNumberFormat="1" applyFont="1"/>
    <xf numFmtId="11" fontId="0" fillId="0" borderId="0" xfId="0" applyNumberFormat="1"/>
    <xf numFmtId="0" fontId="0" fillId="0" borderId="0" xfId="0" applyBorder="1"/>
    <xf numFmtId="0" fontId="0" fillId="0" borderId="2" xfId="0" applyBorder="1"/>
    <xf numFmtId="165" fontId="0" fillId="0" borderId="2" xfId="0" applyNumberFormat="1" applyBorder="1"/>
    <xf numFmtId="164" fontId="0" fillId="0" borderId="2" xfId="0" applyNumberFormat="1" applyBorder="1"/>
    <xf numFmtId="165" fontId="0" fillId="0" borderId="0" xfId="0" applyNumberFormat="1" applyBorder="1"/>
    <xf numFmtId="165" fontId="0" fillId="0" borderId="0" xfId="0" applyNumberFormat="1" applyFill="1" applyBorder="1"/>
    <xf numFmtId="0" fontId="0" fillId="0" borderId="0" xfId="0" applyFill="1" applyBorder="1"/>
    <xf numFmtId="0" fontId="8" fillId="2" borderId="0" xfId="0" applyFont="1" applyFill="1"/>
    <xf numFmtId="0" fontId="0" fillId="0" borderId="2" xfId="0" applyFill="1" applyBorder="1"/>
    <xf numFmtId="2" fontId="0" fillId="0" borderId="0" xfId="0" applyNumberFormat="1" applyBorder="1"/>
    <xf numFmtId="0" fontId="0" fillId="0" borderId="0" xfId="0" applyAlignment="1">
      <alignment horizontal="right"/>
    </xf>
    <xf numFmtId="164" fontId="0" fillId="0" borderId="0" xfId="0" applyNumberFormat="1" applyBorder="1"/>
    <xf numFmtId="165" fontId="0" fillId="0" borderId="0" xfId="0" applyNumberFormat="1" applyAlignment="1">
      <alignment horizontal="right"/>
    </xf>
    <xf numFmtId="165" fontId="0" fillId="3" borderId="0" xfId="0" applyNumberFormat="1" applyFill="1"/>
    <xf numFmtId="2" fontId="0" fillId="0" borderId="0" xfId="0" applyNumberFormat="1" applyAlignment="1">
      <alignment wrapText="1"/>
    </xf>
    <xf numFmtId="167" fontId="0" fillId="0" borderId="0" xfId="0" applyNumberFormat="1" applyAlignment="1">
      <alignment horizontal="right"/>
    </xf>
    <xf numFmtId="0" fontId="9" fillId="0" borderId="0" xfId="0" applyFont="1" applyBorder="1"/>
    <xf numFmtId="0" fontId="9" fillId="0" borderId="0" xfId="0" applyFont="1" applyFill="1" applyBorder="1"/>
    <xf numFmtId="0" fontId="8" fillId="0" borderId="0" xfId="0" applyFont="1"/>
    <xf numFmtId="165" fontId="9" fillId="0" borderId="0" xfId="0" applyNumberFormat="1" applyFont="1" applyBorder="1"/>
    <xf numFmtId="167" fontId="0" fillId="0" borderId="0" xfId="0" applyNumberFormat="1"/>
    <xf numFmtId="168" fontId="0" fillId="0" borderId="0" xfId="0" applyNumberFormat="1"/>
    <xf numFmtId="0" fontId="2" fillId="0" borderId="4" xfId="1" applyFont="1" applyFill="1" applyBorder="1" applyAlignment="1">
      <alignment horizontal="right" wrapText="1"/>
    </xf>
    <xf numFmtId="165" fontId="3" fillId="0" borderId="0" xfId="0" applyNumberFormat="1" applyFont="1"/>
    <xf numFmtId="2" fontId="0" fillId="0" borderId="0" xfId="0" applyNumberFormat="1" applyFill="1"/>
    <xf numFmtId="164" fontId="0" fillId="0" borderId="0" xfId="0" applyNumberFormat="1" applyFill="1"/>
    <xf numFmtId="0" fontId="11" fillId="0" borderId="0" xfId="0" applyFont="1"/>
    <xf numFmtId="0" fontId="12" fillId="0" borderId="0" xfId="0" applyFont="1"/>
    <xf numFmtId="0" fontId="10" fillId="0" borderId="0" xfId="0" applyFont="1"/>
    <xf numFmtId="168" fontId="3" fillId="0" borderId="0" xfId="0" applyNumberFormat="1" applyFont="1"/>
    <xf numFmtId="0" fontId="13" fillId="0" borderId="0" xfId="0" applyFont="1"/>
    <xf numFmtId="168" fontId="3" fillId="0" borderId="0" xfId="0" applyNumberFormat="1" applyFont="1" applyFill="1"/>
    <xf numFmtId="168" fontId="0" fillId="0" borderId="0" xfId="0" applyNumberFormat="1" applyFill="1"/>
    <xf numFmtId="166" fontId="0" fillId="0" borderId="0" xfId="0" applyNumberFormat="1" applyFill="1"/>
    <xf numFmtId="168" fontId="0" fillId="0" borderId="0" xfId="0" applyNumberFormat="1" applyFont="1" applyFill="1"/>
    <xf numFmtId="11" fontId="0" fillId="0" borderId="0" xfId="0" applyNumberFormat="1" applyFill="1"/>
    <xf numFmtId="2" fontId="0" fillId="4" borderId="0" xfId="0" applyNumberFormat="1" applyFill="1"/>
    <xf numFmtId="167" fontId="0" fillId="0" borderId="0" xfId="0" applyNumberFormat="1" applyFill="1"/>
    <xf numFmtId="0" fontId="4" fillId="0" borderId="0" xfId="0" applyFont="1" applyBorder="1" applyAlignment="1">
      <alignment horizontal="center" vertical="center"/>
    </xf>
    <xf numFmtId="170" fontId="0" fillId="2" borderId="0" xfId="0" applyNumberFormat="1" applyFill="1"/>
    <xf numFmtId="169" fontId="0" fillId="0" borderId="0" xfId="0" applyNumberFormat="1"/>
    <xf numFmtId="169" fontId="0" fillId="0" borderId="0" xfId="0" applyNumberFormat="1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/>
    <xf numFmtId="0" fontId="6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0" xfId="0"/>
    <xf numFmtId="165" fontId="0" fillId="0" borderId="0" xfId="0" applyNumberFormat="1"/>
    <xf numFmtId="0" fontId="0" fillId="2" borderId="0" xfId="0" applyFill="1"/>
    <xf numFmtId="0" fontId="0" fillId="0" borderId="3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3" xfId="0" applyNumberFormat="1" applyFill="1" applyBorder="1"/>
    <xf numFmtId="0" fontId="0" fillId="0" borderId="3" xfId="0" applyFill="1" applyBorder="1"/>
    <xf numFmtId="166" fontId="0" fillId="0" borderId="0" xfId="0" applyNumberFormat="1"/>
    <xf numFmtId="2" fontId="0" fillId="0" borderId="0" xfId="0" applyNumberFormat="1"/>
    <xf numFmtId="164" fontId="18" fillId="0" borderId="0" xfId="0" applyNumberFormat="1" applyFont="1"/>
    <xf numFmtId="0" fontId="0" fillId="0" borderId="0" xfId="0" applyFill="1" applyBorder="1" applyAlignment="1"/>
    <xf numFmtId="164" fontId="3" fillId="0" borderId="0" xfId="0" applyNumberFormat="1" applyFont="1" applyBorder="1"/>
    <xf numFmtId="164" fontId="3" fillId="0" borderId="0" xfId="0" applyNumberFormat="1" applyFont="1"/>
    <xf numFmtId="0" fontId="0" fillId="0" borderId="0" xfId="0" applyAlignment="1">
      <alignment wrapText="1"/>
    </xf>
    <xf numFmtId="165" fontId="18" fillId="0" borderId="0" xfId="0" applyNumberFormat="1" applyFont="1"/>
    <xf numFmtId="0" fontId="18" fillId="0" borderId="0" xfId="0" applyFont="1"/>
    <xf numFmtId="165" fontId="18" fillId="0" borderId="0" xfId="0" applyNumberFormat="1" applyFont="1" applyFill="1"/>
    <xf numFmtId="2" fontId="18" fillId="0" borderId="0" xfId="0" applyNumberFormat="1" applyFont="1"/>
    <xf numFmtId="2" fontId="6" fillId="0" borderId="0" xfId="0" applyNumberFormat="1" applyFont="1" applyBorder="1"/>
    <xf numFmtId="2" fontId="18" fillId="0" borderId="2" xfId="0" applyNumberFormat="1" applyFont="1" applyBorder="1"/>
    <xf numFmtId="2" fontId="3" fillId="0" borderId="0" xfId="0" applyNumberFormat="1" applyFont="1" applyBorder="1"/>
    <xf numFmtId="0" fontId="18" fillId="0" borderId="0" xfId="0" applyFont="1" applyFill="1"/>
    <xf numFmtId="2" fontId="18" fillId="5" borderId="0" xfId="0" applyNumberFormat="1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2" fontId="21" fillId="5" borderId="2" xfId="0" applyNumberFormat="1" applyFont="1" applyFill="1" applyBorder="1" applyAlignment="1">
      <alignment horizontal="center"/>
    </xf>
    <xf numFmtId="164" fontId="18" fillId="0" borderId="0" xfId="0" applyNumberFormat="1" applyFont="1" applyFill="1"/>
    <xf numFmtId="2" fontId="18" fillId="0" borderId="0" xfId="0" applyNumberFormat="1" applyFont="1" applyBorder="1"/>
    <xf numFmtId="164" fontId="0" fillId="0" borderId="0" xfId="0" applyNumberFormat="1" applyFont="1" applyBorder="1"/>
    <xf numFmtId="165" fontId="0" fillId="8" borderId="0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3" fillId="0" borderId="3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0" fillId="0" borderId="0" xfId="0" applyFont="1"/>
    <xf numFmtId="0" fontId="0" fillId="2" borderId="11" xfId="0" applyFont="1" applyFill="1" applyBorder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Alignment="1">
      <alignment horizontal="center"/>
    </xf>
    <xf numFmtId="0" fontId="18" fillId="0" borderId="0" xfId="0" applyFont="1" applyBorder="1"/>
    <xf numFmtId="165" fontId="18" fillId="0" borderId="0" xfId="0" applyNumberFormat="1" applyFont="1" applyBorder="1"/>
    <xf numFmtId="0" fontId="18" fillId="0" borderId="2" xfId="0" applyFont="1" applyBorder="1"/>
    <xf numFmtId="165" fontId="18" fillId="0" borderId="2" xfId="0" applyNumberFormat="1" applyFont="1" applyBorder="1"/>
    <xf numFmtId="164" fontId="18" fillId="0" borderId="2" xfId="0" applyNumberFormat="1" applyFont="1" applyBorder="1"/>
    <xf numFmtId="164" fontId="18" fillId="0" borderId="0" xfId="0" applyNumberFormat="1" applyFont="1" applyBorder="1"/>
    <xf numFmtId="164" fontId="21" fillId="0" borderId="0" xfId="0" applyNumberFormat="1" applyFont="1" applyBorder="1"/>
    <xf numFmtId="164" fontId="21" fillId="0" borderId="0" xfId="0" applyNumberFormat="1" applyFont="1"/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wrapText="1"/>
    </xf>
    <xf numFmtId="165" fontId="0" fillId="2" borderId="0" xfId="0" applyNumberFormat="1" applyFill="1"/>
    <xf numFmtId="2" fontId="7" fillId="2" borderId="0" xfId="0" applyNumberFormat="1" applyFont="1" applyFill="1"/>
    <xf numFmtId="165" fontId="7" fillId="2" borderId="0" xfId="0" applyNumberFormat="1" applyFont="1" applyFill="1"/>
    <xf numFmtId="165" fontId="0" fillId="2" borderId="0" xfId="0" applyNumberFormat="1" applyFont="1" applyFill="1"/>
    <xf numFmtId="2" fontId="18" fillId="0" borderId="0" xfId="0" applyNumberFormat="1" applyFont="1" applyFill="1"/>
    <xf numFmtId="0" fontId="0" fillId="0" borderId="0" xfId="0" applyFont="1" applyAlignment="1">
      <alignment horizontal="center"/>
    </xf>
    <xf numFmtId="166" fontId="18" fillId="0" borderId="0" xfId="0" applyNumberFormat="1" applyFont="1" applyFill="1"/>
    <xf numFmtId="2" fontId="8" fillId="0" borderId="3" xfId="0" applyNumberFormat="1" applyFont="1" applyBorder="1"/>
    <xf numFmtId="165" fontId="8" fillId="0" borderId="0" xfId="0" applyNumberFormat="1" applyFont="1" applyFill="1"/>
    <xf numFmtId="2" fontId="8" fillId="0" borderId="0" xfId="0" applyNumberFormat="1" applyFont="1"/>
    <xf numFmtId="2" fontId="8" fillId="0" borderId="3" xfId="0" applyNumberFormat="1" applyFont="1" applyFill="1" applyBorder="1"/>
    <xf numFmtId="2" fontId="8" fillId="0" borderId="0" xfId="0" applyNumberFormat="1" applyFont="1" applyFill="1"/>
    <xf numFmtId="0" fontId="8" fillId="0" borderId="0" xfId="0" applyFont="1" applyFill="1"/>
    <xf numFmtId="165" fontId="8" fillId="0" borderId="0" xfId="0" applyNumberFormat="1" applyFont="1"/>
    <xf numFmtId="164" fontId="8" fillId="0" borderId="0" xfId="0" applyNumberFormat="1" applyFont="1"/>
    <xf numFmtId="0" fontId="8" fillId="0" borderId="0" xfId="0" applyFont="1" applyAlignment="1">
      <alignment wrapText="1"/>
    </xf>
    <xf numFmtId="2" fontId="8" fillId="0" borderId="0" xfId="0" applyNumberFormat="1" applyFont="1" applyAlignment="1">
      <alignment wrapText="1"/>
    </xf>
    <xf numFmtId="165" fontId="18" fillId="0" borderId="2" xfId="0" applyNumberFormat="1" applyFont="1" applyFill="1" applyBorder="1"/>
    <xf numFmtId="165" fontId="8" fillId="0" borderId="2" xfId="0" applyNumberFormat="1" applyFont="1" applyFill="1" applyBorder="1"/>
    <xf numFmtId="165" fontId="3" fillId="0" borderId="0" xfId="0" applyNumberFormat="1" applyFont="1" applyBorder="1"/>
    <xf numFmtId="2" fontId="7" fillId="0" borderId="0" xfId="0" applyNumberFormat="1" applyFont="1" applyBorder="1"/>
    <xf numFmtId="165" fontId="7" fillId="0" borderId="0" xfId="0" applyNumberFormat="1" applyFont="1" applyBorder="1"/>
    <xf numFmtId="1" fontId="0" fillId="5" borderId="0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0" fillId="0" borderId="8" xfId="0" applyBorder="1"/>
    <xf numFmtId="165" fontId="3" fillId="0" borderId="3" xfId="0" applyNumberFormat="1" applyFont="1" applyBorder="1"/>
    <xf numFmtId="0" fontId="12" fillId="0" borderId="8" xfId="0" applyFont="1" applyBorder="1"/>
    <xf numFmtId="0" fontId="18" fillId="5" borderId="8" xfId="0" applyFon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21" fillId="5" borderId="9" xfId="0" applyFont="1" applyFill="1" applyBorder="1" applyAlignment="1">
      <alignment horizontal="center"/>
    </xf>
    <xf numFmtId="0" fontId="18" fillId="5" borderId="9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0" xfId="0" applyBorder="1"/>
    <xf numFmtId="0" fontId="23" fillId="0" borderId="8" xfId="0" applyFont="1" applyBorder="1"/>
    <xf numFmtId="165" fontId="21" fillId="10" borderId="11" xfId="0" applyNumberFormat="1" applyFont="1" applyFill="1" applyBorder="1"/>
    <xf numFmtId="2" fontId="21" fillId="10" borderId="11" xfId="0" applyNumberFormat="1" applyFont="1" applyFill="1" applyBorder="1"/>
    <xf numFmtId="1" fontId="0" fillId="0" borderId="0" xfId="0" applyNumberForma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18" fillId="0" borderId="0" xfId="0" applyNumberFormat="1" applyFont="1" applyFill="1" applyBorder="1"/>
    <xf numFmtId="2" fontId="18" fillId="0" borderId="0" xfId="0" applyNumberFormat="1" applyFont="1" applyFill="1" applyBorder="1" applyAlignment="1">
      <alignment horizontal="center"/>
    </xf>
    <xf numFmtId="2" fontId="21" fillId="0" borderId="0" xfId="0" applyNumberFormat="1" applyFont="1" applyFill="1" applyBorder="1" applyAlignment="1">
      <alignment horizontal="center"/>
    </xf>
    <xf numFmtId="166" fontId="0" fillId="5" borderId="0" xfId="0" applyNumberFormat="1" applyFill="1" applyBorder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/>
    </xf>
    <xf numFmtId="165" fontId="24" fillId="0" borderId="0" xfId="0" applyNumberFormat="1" applyFont="1" applyFill="1" applyBorder="1" applyAlignment="1">
      <alignment horizontal="center" vertical="center" wrapText="1"/>
    </xf>
    <xf numFmtId="165" fontId="24" fillId="0" borderId="12" xfId="0" applyNumberFormat="1" applyFont="1" applyFill="1" applyBorder="1" applyAlignment="1">
      <alignment horizontal="center" vertical="center"/>
    </xf>
    <xf numFmtId="165" fontId="24" fillId="0" borderId="0" xfId="0" applyNumberFormat="1" applyFont="1" applyFill="1" applyBorder="1" applyAlignment="1">
      <alignment horizontal="center" vertical="center"/>
    </xf>
    <xf numFmtId="165" fontId="24" fillId="0" borderId="13" xfId="0" applyNumberFormat="1" applyFont="1" applyFill="1" applyBorder="1" applyAlignment="1">
      <alignment horizontal="center" vertical="center" wrapText="1"/>
    </xf>
    <xf numFmtId="165" fontId="24" fillId="0" borderId="13" xfId="0" applyNumberFormat="1" applyFont="1" applyFill="1" applyBorder="1" applyAlignment="1">
      <alignment horizontal="center" vertical="center"/>
    </xf>
    <xf numFmtId="165" fontId="24" fillId="0" borderId="0" xfId="0" applyNumberFormat="1" applyFont="1" applyFill="1" applyAlignment="1">
      <alignment horizontal="center" vertical="center" wrapText="1"/>
    </xf>
    <xf numFmtId="165" fontId="24" fillId="0" borderId="0" xfId="0" applyNumberFormat="1" applyFont="1" applyFill="1" applyAlignment="1">
      <alignment horizontal="center"/>
    </xf>
    <xf numFmtId="0" fontId="25" fillId="0" borderId="0" xfId="0" applyFont="1" applyAlignment="1">
      <alignment vertical="center" wrapText="1"/>
    </xf>
    <xf numFmtId="0" fontId="24" fillId="0" borderId="13" xfId="0" applyFont="1" applyBorder="1" applyAlignment="1">
      <alignment vertical="center"/>
    </xf>
    <xf numFmtId="0" fontId="24" fillId="0" borderId="0" xfId="0" applyFont="1" applyFill="1" applyAlignment="1">
      <alignment horizontal="center"/>
    </xf>
    <xf numFmtId="0" fontId="24" fillId="0" borderId="1" xfId="2" applyFont="1" applyFill="1" applyBorder="1" applyAlignment="1">
      <alignment horizontal="center" wrapText="1"/>
    </xf>
    <xf numFmtId="165" fontId="24" fillId="0" borderId="12" xfId="0" applyNumberFormat="1" applyFont="1" applyFill="1" applyBorder="1" applyAlignment="1">
      <alignment vertical="center"/>
    </xf>
    <xf numFmtId="165" fontId="24" fillId="0" borderId="0" xfId="0" applyNumberFormat="1" applyFont="1" applyFill="1" applyBorder="1" applyAlignment="1">
      <alignment vertical="center"/>
    </xf>
    <xf numFmtId="2" fontId="24" fillId="0" borderId="0" xfId="0" applyNumberFormat="1" applyFont="1" applyBorder="1" applyAlignment="1">
      <alignment horizontal="center"/>
    </xf>
    <xf numFmtId="165" fontId="24" fillId="0" borderId="0" xfId="0" applyNumberFormat="1" applyFont="1" applyBorder="1" applyAlignment="1">
      <alignment horizontal="center"/>
    </xf>
    <xf numFmtId="165" fontId="24" fillId="0" borderId="0" xfId="0" applyNumberFormat="1" applyFont="1" applyAlignment="1">
      <alignment horizontal="center"/>
    </xf>
    <xf numFmtId="0" fontId="24" fillId="0" borderId="13" xfId="0" applyFont="1" applyFill="1" applyBorder="1" applyAlignment="1">
      <alignment horizontal="center"/>
    </xf>
    <xf numFmtId="0" fontId="24" fillId="0" borderId="14" xfId="2" applyFont="1" applyFill="1" applyBorder="1" applyAlignment="1">
      <alignment horizontal="center" wrapText="1"/>
    </xf>
    <xf numFmtId="165" fontId="24" fillId="0" borderId="15" xfId="0" applyNumberFormat="1" applyFont="1" applyFill="1" applyBorder="1" applyAlignment="1">
      <alignment horizontal="center"/>
    </xf>
    <xf numFmtId="165" fontId="24" fillId="0" borderId="13" xfId="0" applyNumberFormat="1" applyFont="1" applyFill="1" applyBorder="1" applyAlignment="1">
      <alignment horizontal="center"/>
    </xf>
    <xf numFmtId="165" fontId="24" fillId="0" borderId="13" xfId="0" applyNumberFormat="1" applyFont="1" applyFill="1" applyBorder="1" applyAlignment="1">
      <alignment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2" borderId="0" xfId="0" applyFont="1" applyFill="1" applyAlignment="1">
      <alignment horizontal="center"/>
    </xf>
    <xf numFmtId="0" fontId="24" fillId="2" borderId="1" xfId="2" applyFont="1" applyFill="1" applyBorder="1" applyAlignment="1">
      <alignment horizontal="center" wrapText="1"/>
    </xf>
    <xf numFmtId="165" fontId="24" fillId="2" borderId="0" xfId="0" applyNumberFormat="1" applyFont="1" applyFill="1" applyAlignment="1">
      <alignment horizontal="center"/>
    </xf>
    <xf numFmtId="165" fontId="24" fillId="2" borderId="0" xfId="0" applyNumberFormat="1" applyFont="1" applyFill="1" applyBorder="1" applyAlignment="1">
      <alignment horizontal="center" vertical="center" wrapText="1"/>
    </xf>
    <xf numFmtId="165" fontId="24" fillId="2" borderId="0" xfId="0" applyNumberFormat="1" applyFont="1" applyFill="1" applyBorder="1" applyAlignment="1">
      <alignment vertical="center"/>
    </xf>
    <xf numFmtId="165" fontId="24" fillId="2" borderId="0" xfId="0" applyNumberFormat="1" applyFont="1" applyFill="1" applyBorder="1" applyAlignment="1">
      <alignment horizontal="center" vertical="center"/>
    </xf>
    <xf numFmtId="165" fontId="29" fillId="2" borderId="0" xfId="0" applyNumberFormat="1" applyFont="1" applyFill="1" applyBorder="1" applyAlignment="1">
      <alignment horizontal="center" vertical="center" wrapText="1"/>
    </xf>
    <xf numFmtId="0" fontId="24" fillId="9" borderId="0" xfId="0" applyFont="1" applyFill="1" applyAlignment="1">
      <alignment horizontal="center"/>
    </xf>
    <xf numFmtId="0" fontId="24" fillId="9" borderId="1" xfId="2" applyFont="1" applyFill="1" applyBorder="1" applyAlignment="1">
      <alignment horizontal="center" wrapText="1"/>
    </xf>
    <xf numFmtId="165" fontId="24" fillId="9" borderId="0" xfId="0" applyNumberFormat="1" applyFont="1" applyFill="1" applyAlignment="1">
      <alignment horizontal="center"/>
    </xf>
    <xf numFmtId="2" fontId="24" fillId="9" borderId="0" xfId="0" applyNumberFormat="1" applyFont="1" applyFill="1" applyBorder="1" applyAlignment="1">
      <alignment horizontal="center"/>
    </xf>
    <xf numFmtId="165" fontId="24" fillId="9" borderId="0" xfId="0" applyNumberFormat="1" applyFont="1" applyFill="1" applyBorder="1" applyAlignment="1">
      <alignment horizontal="center" vertical="center" wrapText="1"/>
    </xf>
    <xf numFmtId="165" fontId="24" fillId="9" borderId="0" xfId="0" applyNumberFormat="1" applyFont="1" applyFill="1" applyBorder="1" applyAlignment="1">
      <alignment vertical="center"/>
    </xf>
    <xf numFmtId="165" fontId="24" fillId="9" borderId="0" xfId="0" applyNumberFormat="1" applyFont="1" applyFill="1" applyBorder="1" applyAlignment="1">
      <alignment horizontal="center" vertical="center"/>
    </xf>
    <xf numFmtId="165" fontId="0" fillId="9" borderId="0" xfId="0" applyNumberFormat="1" applyFill="1"/>
    <xf numFmtId="0" fontId="0" fillId="0" borderId="0" xfId="0" applyAlignment="1">
      <alignment horizontal="center"/>
    </xf>
    <xf numFmtId="0" fontId="21" fillId="6" borderId="8" xfId="0" applyFont="1" applyFill="1" applyBorder="1" applyAlignment="1">
      <alignment horizontal="center"/>
    </xf>
    <xf numFmtId="0" fontId="21" fillId="6" borderId="0" xfId="0" applyFont="1" applyFill="1" applyBorder="1" applyAlignment="1">
      <alignment horizontal="center"/>
    </xf>
    <xf numFmtId="165" fontId="3" fillId="6" borderId="0" xfId="0" applyNumberFormat="1" applyFont="1" applyFill="1" applyBorder="1" applyAlignment="1">
      <alignment horizontal="center"/>
    </xf>
    <xf numFmtId="165" fontId="3" fillId="6" borderId="3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4" fillId="0" borderId="12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</cellXfs>
  <cellStyles count="3">
    <cellStyle name="Normal" xfId="0" builtinId="0"/>
    <cellStyle name="Normal_dados" xfId="1"/>
    <cellStyle name="Normal_Plan1" xfId="2"/>
  </cellStyles>
  <dxfs count="0"/>
  <tableStyles count="0" defaultTableStyle="TableStyleMedium2" defaultPivotStyle="PivotStyleLight16"/>
  <colors>
    <mruColors>
      <color rgb="FF0000CC"/>
      <color rgb="FFA50021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90841622647242"/>
          <c:y val="0.11997525129638312"/>
          <c:w val="0.72931006123621112"/>
          <c:h val="0.6874927035548386"/>
        </c:manualLayout>
      </c:layout>
      <c:scatterChart>
        <c:scatterStyle val="smoothMarker"/>
        <c:varyColors val="0"/>
        <c:ser>
          <c:idx val="0"/>
          <c:order val="0"/>
          <c:tx>
            <c:v>VGM</c:v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'Converter (Immediate)'!$N$11:$N$215</c:f>
              <c:numCache>
                <c:formatCode>0.000</c:formatCode>
                <c:ptCount val="205"/>
                <c:pt idx="0">
                  <c:v>1E-3</c:v>
                </c:pt>
                <c:pt idx="1">
                  <c:v>1.2589254117941666E-3</c:v>
                </c:pt>
                <c:pt idx="2">
                  <c:v>1.9952623149688794E-3</c:v>
                </c:pt>
                <c:pt idx="3">
                  <c:v>3.1622776601683794E-3</c:v>
                </c:pt>
                <c:pt idx="4">
                  <c:v>3.9810717055349717E-3</c:v>
                </c:pt>
                <c:pt idx="5">
                  <c:v>5.011872336272722E-3</c:v>
                </c:pt>
                <c:pt idx="6">
                  <c:v>6.3095734448019329E-3</c:v>
                </c:pt>
                <c:pt idx="7">
                  <c:v>7.9432823472428155E-3</c:v>
                </c:pt>
                <c:pt idx="8">
                  <c:v>0.01</c:v>
                </c:pt>
                <c:pt idx="9">
                  <c:v>1.2589254117941673E-2</c:v>
                </c:pt>
                <c:pt idx="10">
                  <c:v>1.3182567385564073E-2</c:v>
                </c:pt>
                <c:pt idx="11">
                  <c:v>1.380384264602885E-2</c:v>
                </c:pt>
                <c:pt idx="12">
                  <c:v>1.4454397707459274E-2</c:v>
                </c:pt>
                <c:pt idx="13">
                  <c:v>1.5135612484362081E-2</c:v>
                </c:pt>
                <c:pt idx="14">
                  <c:v>1.5848931924611134E-2</c:v>
                </c:pt>
                <c:pt idx="15">
                  <c:v>1.6595869074375606E-2</c:v>
                </c:pt>
                <c:pt idx="16">
                  <c:v>1.7378008287493755E-2</c:v>
                </c:pt>
                <c:pt idx="17">
                  <c:v>1.8197008586099836E-2</c:v>
                </c:pt>
                <c:pt idx="18">
                  <c:v>1.9054607179632473E-2</c:v>
                </c:pt>
                <c:pt idx="19">
                  <c:v>1.9952623149688799E-2</c:v>
                </c:pt>
                <c:pt idx="20">
                  <c:v>2.0892961308540396E-2</c:v>
                </c:pt>
                <c:pt idx="21">
                  <c:v>2.1877616239495527E-2</c:v>
                </c:pt>
                <c:pt idx="22">
                  <c:v>2.2908676527677731E-2</c:v>
                </c:pt>
                <c:pt idx="23">
                  <c:v>2.3988329190194908E-2</c:v>
                </c:pt>
                <c:pt idx="24">
                  <c:v>2.5118864315095805E-2</c:v>
                </c:pt>
                <c:pt idx="25">
                  <c:v>2.6302679918953822E-2</c:v>
                </c:pt>
                <c:pt idx="26">
                  <c:v>2.7542287033381664E-2</c:v>
                </c:pt>
                <c:pt idx="27">
                  <c:v>2.8840315031266061E-2</c:v>
                </c:pt>
                <c:pt idx="28">
                  <c:v>3.0199517204020164E-2</c:v>
                </c:pt>
                <c:pt idx="29">
                  <c:v>3.1622776601683798E-2</c:v>
                </c:pt>
                <c:pt idx="30">
                  <c:v>3.3113112148259113E-2</c:v>
                </c:pt>
                <c:pt idx="31">
                  <c:v>3.4673685045253172E-2</c:v>
                </c:pt>
                <c:pt idx="32">
                  <c:v>3.6307805477010138E-2</c:v>
                </c:pt>
                <c:pt idx="33">
                  <c:v>3.8018939632056117E-2</c:v>
                </c:pt>
                <c:pt idx="34">
                  <c:v>3.9810717055349727E-2</c:v>
                </c:pt>
                <c:pt idx="35">
                  <c:v>4.1686938347033548E-2</c:v>
                </c:pt>
                <c:pt idx="36">
                  <c:v>4.3651583224016605E-2</c:v>
                </c:pt>
                <c:pt idx="37">
                  <c:v>4.5708818961487506E-2</c:v>
                </c:pt>
                <c:pt idx="38">
                  <c:v>4.7863009232263838E-2</c:v>
                </c:pt>
                <c:pt idx="39">
                  <c:v>5.0118723362727352E-2</c:v>
                </c:pt>
                <c:pt idx="40">
                  <c:v>5.248074602497739E-2</c:v>
                </c:pt>
                <c:pt idx="41">
                  <c:v>5.4954087385762594E-2</c:v>
                </c:pt>
                <c:pt idx="42">
                  <c:v>5.754399373371584E-2</c:v>
                </c:pt>
                <c:pt idx="43">
                  <c:v>6.0255958607435926E-2</c:v>
                </c:pt>
                <c:pt idx="44">
                  <c:v>6.3095734448019483E-2</c:v>
                </c:pt>
                <c:pt idx="45">
                  <c:v>6.6069344800759766E-2</c:v>
                </c:pt>
                <c:pt idx="46">
                  <c:v>6.9183097091893811E-2</c:v>
                </c:pt>
                <c:pt idx="47">
                  <c:v>7.2443596007499181E-2</c:v>
                </c:pt>
                <c:pt idx="48">
                  <c:v>7.585775750291858E-2</c:v>
                </c:pt>
                <c:pt idx="49">
                  <c:v>7.943282347242836E-2</c:v>
                </c:pt>
                <c:pt idx="50">
                  <c:v>8.3176377110267333E-2</c:v>
                </c:pt>
                <c:pt idx="51">
                  <c:v>8.7096358995608275E-2</c:v>
                </c:pt>
                <c:pt idx="52">
                  <c:v>9.120108393559119E-2</c:v>
                </c:pt>
                <c:pt idx="53">
                  <c:v>9.5499258602143852E-2</c:v>
                </c:pt>
                <c:pt idx="54">
                  <c:v>0.1</c:v>
                </c:pt>
                <c:pt idx="55">
                  <c:v>0.10471285480509</c:v>
                </c:pt>
                <c:pt idx="56">
                  <c:v>0.10964781961431853</c:v>
                </c:pt>
                <c:pt idx="57">
                  <c:v>0.11481536214968834</c:v>
                </c:pt>
                <c:pt idx="58">
                  <c:v>0.12022644346174133</c:v>
                </c:pt>
                <c:pt idx="59">
                  <c:v>0.12589254117941681</c:v>
                </c:pt>
                <c:pt idx="60">
                  <c:v>0.13182567385564076</c:v>
                </c:pt>
                <c:pt idx="61">
                  <c:v>0.13803842646028852</c:v>
                </c:pt>
                <c:pt idx="62">
                  <c:v>0.14454397707459277</c:v>
                </c:pt>
                <c:pt idx="63">
                  <c:v>0.15135612484362088</c:v>
                </c:pt>
                <c:pt idx="64">
                  <c:v>0.15848931924611137</c:v>
                </c:pt>
                <c:pt idx="65">
                  <c:v>0.16595869074375613</c:v>
                </c:pt>
                <c:pt idx="66">
                  <c:v>0.17378008287493757</c:v>
                </c:pt>
                <c:pt idx="67">
                  <c:v>0.18197008586099842</c:v>
                </c:pt>
                <c:pt idx="68">
                  <c:v>0.19054607179632477</c:v>
                </c:pt>
                <c:pt idx="69">
                  <c:v>0.19952623149688806</c:v>
                </c:pt>
                <c:pt idx="70">
                  <c:v>0.208929613085404</c:v>
                </c:pt>
                <c:pt idx="71">
                  <c:v>0.21877616239495537</c:v>
                </c:pt>
                <c:pt idx="72">
                  <c:v>0.22908676527677738</c:v>
                </c:pt>
                <c:pt idx="73">
                  <c:v>0.23988329190194907</c:v>
                </c:pt>
                <c:pt idx="74">
                  <c:v>0.25118864315095801</c:v>
                </c:pt>
                <c:pt idx="75">
                  <c:v>0.26302679918953825</c:v>
                </c:pt>
                <c:pt idx="76">
                  <c:v>0.27542287033381663</c:v>
                </c:pt>
                <c:pt idx="77">
                  <c:v>0.28840315031266067</c:v>
                </c:pt>
                <c:pt idx="78">
                  <c:v>0.30199517204020165</c:v>
                </c:pt>
                <c:pt idx="79">
                  <c:v>0.31622776601683805</c:v>
                </c:pt>
                <c:pt idx="80">
                  <c:v>0.33113112148259127</c:v>
                </c:pt>
                <c:pt idx="81">
                  <c:v>0.34673685045253178</c:v>
                </c:pt>
                <c:pt idx="82">
                  <c:v>0.36307805477010158</c:v>
                </c:pt>
                <c:pt idx="83">
                  <c:v>0.38018939632056137</c:v>
                </c:pt>
                <c:pt idx="84">
                  <c:v>0.39810717055349754</c:v>
                </c:pt>
                <c:pt idx="85">
                  <c:v>0.41686938347033559</c:v>
                </c:pt>
                <c:pt idx="86">
                  <c:v>0.4365158322401661</c:v>
                </c:pt>
                <c:pt idx="87">
                  <c:v>0.45708818961487507</c:v>
                </c:pt>
                <c:pt idx="88">
                  <c:v>0.47863009232263853</c:v>
                </c:pt>
                <c:pt idx="89">
                  <c:v>0.50118723362727235</c:v>
                </c:pt>
                <c:pt idx="90">
                  <c:v>0.52480746024977287</c:v>
                </c:pt>
                <c:pt idx="91">
                  <c:v>0.54954087385762473</c:v>
                </c:pt>
                <c:pt idx="92">
                  <c:v>0.57543993733715693</c:v>
                </c:pt>
                <c:pt idx="93">
                  <c:v>0.60255958607435822</c:v>
                </c:pt>
                <c:pt idx="94">
                  <c:v>0.63095734448019369</c:v>
                </c:pt>
                <c:pt idx="95">
                  <c:v>0.66069344800759622</c:v>
                </c:pt>
                <c:pt idx="96">
                  <c:v>0.69183097091893653</c:v>
                </c:pt>
                <c:pt idx="97">
                  <c:v>0.72443596007499067</c:v>
                </c:pt>
                <c:pt idx="98">
                  <c:v>0.75857757502918366</c:v>
                </c:pt>
                <c:pt idx="99">
                  <c:v>0.79432823472428193</c:v>
                </c:pt>
                <c:pt idx="100">
                  <c:v>0.8317637711026713</c:v>
                </c:pt>
                <c:pt idx="101">
                  <c:v>0.8709635899560807</c:v>
                </c:pt>
                <c:pt idx="102">
                  <c:v>0.91201083935590976</c:v>
                </c:pt>
                <c:pt idx="103">
                  <c:v>0.95499258602143655</c:v>
                </c:pt>
                <c:pt idx="104">
                  <c:v>1</c:v>
                </c:pt>
                <c:pt idx="105">
                  <c:v>1.0471285480508998</c:v>
                </c:pt>
                <c:pt idx="106">
                  <c:v>1.096478196143186</c:v>
                </c:pt>
                <c:pt idx="107">
                  <c:v>1.1481536214968835</c:v>
                </c:pt>
                <c:pt idx="108">
                  <c:v>1.2022644346174136</c:v>
                </c:pt>
                <c:pt idx="109">
                  <c:v>1.2589254117941677</c:v>
                </c:pt>
                <c:pt idx="110">
                  <c:v>1.3182567385564083</c:v>
                </c:pt>
                <c:pt idx="111">
                  <c:v>1.3803842646028861</c:v>
                </c:pt>
                <c:pt idx="112">
                  <c:v>1.4454397707459286</c:v>
                </c:pt>
                <c:pt idx="113">
                  <c:v>1.5135612484362091</c:v>
                </c:pt>
                <c:pt idx="114">
                  <c:v>1.5848931924611154</c:v>
                </c:pt>
                <c:pt idx="115">
                  <c:v>1.6595869074375622</c:v>
                </c:pt>
                <c:pt idx="116">
                  <c:v>1.7378008287493767</c:v>
                </c:pt>
                <c:pt idx="117">
                  <c:v>1.819700858609983</c:v>
                </c:pt>
                <c:pt idx="118">
                  <c:v>1.9054607179632481</c:v>
                </c:pt>
                <c:pt idx="119">
                  <c:v>1.9952623149688802</c:v>
                </c:pt>
                <c:pt idx="120">
                  <c:v>2.0892961308540396</c:v>
                </c:pt>
                <c:pt idx="121">
                  <c:v>2.1877616239495525</c:v>
                </c:pt>
                <c:pt idx="122">
                  <c:v>2.2908676527677745</c:v>
                </c:pt>
                <c:pt idx="123">
                  <c:v>2.3988329190194912</c:v>
                </c:pt>
                <c:pt idx="124">
                  <c:v>2.5118864315095806</c:v>
                </c:pt>
                <c:pt idx="125">
                  <c:v>2.6302679918953817</c:v>
                </c:pt>
                <c:pt idx="126">
                  <c:v>2.7542287033381685</c:v>
                </c:pt>
                <c:pt idx="127">
                  <c:v>2.8840315031266073</c:v>
                </c:pt>
                <c:pt idx="128">
                  <c:v>3.019951720402017</c:v>
                </c:pt>
                <c:pt idx="129">
                  <c:v>3.1622776601683826</c:v>
                </c:pt>
                <c:pt idx="130">
                  <c:v>3.3113112148259138</c:v>
                </c:pt>
                <c:pt idx="131">
                  <c:v>3.4673685045253184</c:v>
                </c:pt>
                <c:pt idx="132">
                  <c:v>3.6307805477010153</c:v>
                </c:pt>
                <c:pt idx="133">
                  <c:v>3.8018939632056163</c:v>
                </c:pt>
                <c:pt idx="134">
                  <c:v>3.9810717055349762</c:v>
                </c:pt>
                <c:pt idx="135">
                  <c:v>4.1686938347033573</c:v>
                </c:pt>
                <c:pt idx="136">
                  <c:v>4.3651583224016619</c:v>
                </c:pt>
                <c:pt idx="137">
                  <c:v>4.5708818961487561</c:v>
                </c:pt>
                <c:pt idx="138">
                  <c:v>4.7863009232263884</c:v>
                </c:pt>
                <c:pt idx="139">
                  <c:v>5.0118723362727273</c:v>
                </c:pt>
                <c:pt idx="140">
                  <c:v>5.2480746024977289</c:v>
                </c:pt>
                <c:pt idx="141">
                  <c:v>5.4954087385762538</c:v>
                </c:pt>
                <c:pt idx="142">
                  <c:v>5.7543993733715704</c:v>
                </c:pt>
                <c:pt idx="143">
                  <c:v>6.0255958607435778</c:v>
                </c:pt>
                <c:pt idx="144">
                  <c:v>6.3095734448019325</c:v>
                </c:pt>
                <c:pt idx="145">
                  <c:v>6.6069344800759646</c:v>
                </c:pt>
                <c:pt idx="146">
                  <c:v>6.9183097091893675</c:v>
                </c:pt>
                <c:pt idx="147">
                  <c:v>7.2443596007499025</c:v>
                </c:pt>
                <c:pt idx="148">
                  <c:v>7.5857757502918375</c:v>
                </c:pt>
                <c:pt idx="149">
                  <c:v>7.9432823472428211</c:v>
                </c:pt>
                <c:pt idx="150">
                  <c:v>8.3176377110267143</c:v>
                </c:pt>
                <c:pt idx="151">
                  <c:v>8.7096358995608085</c:v>
                </c:pt>
                <c:pt idx="152">
                  <c:v>9.1201083935590983</c:v>
                </c:pt>
                <c:pt idx="153">
                  <c:v>9.5499258602143673</c:v>
                </c:pt>
                <c:pt idx="154">
                  <c:v>10</c:v>
                </c:pt>
                <c:pt idx="155">
                  <c:v>10.471285480509</c:v>
                </c:pt>
                <c:pt idx="156">
                  <c:v>10.964781961431862</c:v>
                </c:pt>
                <c:pt idx="157">
                  <c:v>11.481536214968839</c:v>
                </c:pt>
                <c:pt idx="158">
                  <c:v>12.022644346174138</c:v>
                </c:pt>
                <c:pt idx="159">
                  <c:v>12.58925411794168</c:v>
                </c:pt>
                <c:pt idx="160">
                  <c:v>13.18256738556409</c:v>
                </c:pt>
                <c:pt idx="161">
                  <c:v>13.803842646028864</c:v>
                </c:pt>
                <c:pt idx="162">
                  <c:v>14.454397707459288</c:v>
                </c:pt>
                <c:pt idx="163">
                  <c:v>15.135612484362094</c:v>
                </c:pt>
                <c:pt idx="164">
                  <c:v>15.848931924611156</c:v>
                </c:pt>
                <c:pt idx="165">
                  <c:v>16.595869074375624</c:v>
                </c:pt>
                <c:pt idx="166">
                  <c:v>17.37800828749377</c:v>
                </c:pt>
                <c:pt idx="167">
                  <c:v>18.197008586099834</c:v>
                </c:pt>
                <c:pt idx="168">
                  <c:v>19.054607179632484</c:v>
                </c:pt>
                <c:pt idx="169">
                  <c:v>19.952623149688804</c:v>
                </c:pt>
                <c:pt idx="170">
                  <c:v>20.892961308540396</c:v>
                </c:pt>
                <c:pt idx="171">
                  <c:v>21.877616239495527</c:v>
                </c:pt>
                <c:pt idx="172">
                  <c:v>22.908676527677748</c:v>
                </c:pt>
                <c:pt idx="173">
                  <c:v>23.988329190194918</c:v>
                </c:pt>
                <c:pt idx="174">
                  <c:v>25.118864315095813</c:v>
                </c:pt>
                <c:pt idx="175">
                  <c:v>26.302679918953821</c:v>
                </c:pt>
                <c:pt idx="176">
                  <c:v>27.54228703338169</c:v>
                </c:pt>
                <c:pt idx="177">
                  <c:v>28.840315031266076</c:v>
                </c:pt>
                <c:pt idx="178">
                  <c:v>30.199517204020175</c:v>
                </c:pt>
                <c:pt idx="179">
                  <c:v>31.622776601683803</c:v>
                </c:pt>
                <c:pt idx="180">
                  <c:v>33.113112148259113</c:v>
                </c:pt>
                <c:pt idx="181">
                  <c:v>34.673685045253222</c:v>
                </c:pt>
                <c:pt idx="182">
                  <c:v>36.307805477010191</c:v>
                </c:pt>
                <c:pt idx="183">
                  <c:v>38.018939632056174</c:v>
                </c:pt>
                <c:pt idx="184">
                  <c:v>39.81071705534977</c:v>
                </c:pt>
                <c:pt idx="185">
                  <c:v>41.686938347033582</c:v>
                </c:pt>
                <c:pt idx="186">
                  <c:v>43.651583224016633</c:v>
                </c:pt>
                <c:pt idx="187">
                  <c:v>45.70881896148753</c:v>
                </c:pt>
                <c:pt idx="188">
                  <c:v>47.863009232263849</c:v>
                </c:pt>
                <c:pt idx="189">
                  <c:v>50.118723362727323</c:v>
                </c:pt>
                <c:pt idx="190">
                  <c:v>52.48074602497735</c:v>
                </c:pt>
                <c:pt idx="191">
                  <c:v>54.954087385762541</c:v>
                </c:pt>
                <c:pt idx="192">
                  <c:v>57.543993733715666</c:v>
                </c:pt>
                <c:pt idx="193">
                  <c:v>60.255958607435851</c:v>
                </c:pt>
                <c:pt idx="194">
                  <c:v>63.095734448019385</c:v>
                </c:pt>
                <c:pt idx="195">
                  <c:v>66.069344800759652</c:v>
                </c:pt>
                <c:pt idx="196">
                  <c:v>69.183097091893686</c:v>
                </c:pt>
                <c:pt idx="197">
                  <c:v>72.443596007499039</c:v>
                </c:pt>
                <c:pt idx="198">
                  <c:v>75.857757502918389</c:v>
                </c:pt>
                <c:pt idx="199">
                  <c:v>79.432823472428154</c:v>
                </c:pt>
                <c:pt idx="200">
                  <c:v>83.176377110267097</c:v>
                </c:pt>
                <c:pt idx="201">
                  <c:v>87.096358995608185</c:v>
                </c:pt>
                <c:pt idx="202">
                  <c:v>91.201083935591086</c:v>
                </c:pt>
                <c:pt idx="203">
                  <c:v>95.499258602143698</c:v>
                </c:pt>
                <c:pt idx="204">
                  <c:v>100</c:v>
                </c:pt>
              </c:numCache>
            </c:numRef>
          </c:xVal>
          <c:yVal>
            <c:numRef>
              <c:f>'Converter (Immediate)'!$R$11:$R$215</c:f>
              <c:numCache>
                <c:formatCode>0.000</c:formatCode>
                <c:ptCount val="205"/>
                <c:pt idx="0">
                  <c:v>0.99816149399226517</c:v>
                </c:pt>
                <c:pt idx="1">
                  <c:v>0.99673702716688573</c:v>
                </c:pt>
                <c:pt idx="2">
                  <c:v>0.98978038721172956</c:v>
                </c:pt>
                <c:pt idx="3">
                  <c:v>0.968629654519228</c:v>
                </c:pt>
                <c:pt idx="4">
                  <c:v>0.94600633819841251</c:v>
                </c:pt>
                <c:pt idx="5">
                  <c:v>0.90913712124980994</c:v>
                </c:pt>
                <c:pt idx="6">
                  <c:v>0.85235332548681086</c:v>
                </c:pt>
                <c:pt idx="7">
                  <c:v>0.7718392317586753</c:v>
                </c:pt>
                <c:pt idx="8">
                  <c:v>0.66947527094683434</c:v>
                </c:pt>
                <c:pt idx="9">
                  <c:v>0.55476473650629909</c:v>
                </c:pt>
                <c:pt idx="10">
                  <c:v>0.53155054685515812</c:v>
                </c:pt>
                <c:pt idx="11">
                  <c:v>0.50851119871851214</c:v>
                </c:pt>
                <c:pt idx="12">
                  <c:v>0.48575076698154757</c:v>
                </c:pt>
                <c:pt idx="13">
                  <c:v>0.46336507050216902</c:v>
                </c:pt>
                <c:pt idx="14">
                  <c:v>0.44144039859867595</c:v>
                </c:pt>
                <c:pt idx="15">
                  <c:v>0.42005264387668662</c:v>
                </c:pt>
                <c:pt idx="16">
                  <c:v>0.39926682824004789</c:v>
                </c:pt>
                <c:pt idx="17">
                  <c:v>0.37913698923366368</c:v>
                </c:pt>
                <c:pt idx="18">
                  <c:v>0.35970637982470122</c:v>
                </c:pt>
                <c:pt idx="19">
                  <c:v>0.34100792643345607</c:v>
                </c:pt>
                <c:pt idx="20">
                  <c:v>0.32306488696044511</c:v>
                </c:pt>
                <c:pt idx="21">
                  <c:v>0.30589165181029326</c:v>
                </c:pt>
                <c:pt idx="22">
                  <c:v>0.2894946353863766</c:v>
                </c:pt>
                <c:pt idx="23">
                  <c:v>0.27387321210986326</c:v>
                </c:pt>
                <c:pt idx="24">
                  <c:v>0.25902065869995244</c:v>
                </c:pt>
                <c:pt idx="25">
                  <c:v>0.2449250724182018</c:v>
                </c:pt>
                <c:pt idx="26">
                  <c:v>0.23157024261807699</c:v>
                </c:pt>
                <c:pt idx="27">
                  <c:v>0.21893645984434734</c:v>
                </c:pt>
                <c:pt idx="28">
                  <c:v>0.20700125266630331</c:v>
                </c:pt>
                <c:pt idx="29">
                  <c:v>0.19574004731549749</c:v>
                </c:pt>
                <c:pt idx="30">
                  <c:v>0.18512674904693918</c:v>
                </c:pt>
                <c:pt idx="31">
                  <c:v>0.1751342470339487</c:v>
                </c:pt>
                <c:pt idx="32">
                  <c:v>0.16573484666107191</c:v>
                </c:pt>
                <c:pt idx="33">
                  <c:v>0.15690063443254215</c:v>
                </c:pt>
                <c:pt idx="34">
                  <c:v>0.14860378150216497</c:v>
                </c:pt>
                <c:pt idx="35">
                  <c:v>0.14081679218106871</c:v>
                </c:pt>
                <c:pt idx="36">
                  <c:v>0.13351270380424338</c:v>
                </c:pt>
                <c:pt idx="37">
                  <c:v>0.1266652441294813</c:v>
                </c:pt>
                <c:pt idx="38">
                  <c:v>0.1202489520799488</c:v>
                </c:pt>
                <c:pt idx="39">
                  <c:v>0.11423926718450113</c:v>
                </c:pt>
                <c:pt idx="40">
                  <c:v>0.10861259256395667</c:v>
                </c:pt>
                <c:pt idx="41">
                  <c:v>0.10334633579062999</c:v>
                </c:pt>
                <c:pt idx="42">
                  <c:v>9.8418931436342977E-2</c:v>
                </c:pt>
                <c:pt idx="43">
                  <c:v>9.3809848636832172E-2</c:v>
                </c:pt>
                <c:pt idx="44">
                  <c:v>8.9499586547897969E-2</c:v>
                </c:pt>
                <c:pt idx="45">
                  <c:v>8.5469660156169636E-2</c:v>
                </c:pt>
                <c:pt idx="46">
                  <c:v>8.1702578537109577E-2</c:v>
                </c:pt>
                <c:pt idx="47">
                  <c:v>7.818181732466542E-2</c:v>
                </c:pt>
                <c:pt idx="48">
                  <c:v>7.489178686908704E-2</c:v>
                </c:pt>
                <c:pt idx="49">
                  <c:v>7.1817797309189038E-2</c:v>
                </c:pt>
                <c:pt idx="50">
                  <c:v>6.8946021569560437E-2</c:v>
                </c:pt>
                <c:pt idx="51">
                  <c:v>6.6263457108478155E-2</c:v>
                </c:pt>
                <c:pt idx="52">
                  <c:v>6.3757887085126752E-2</c:v>
                </c:pt>
                <c:pt idx="53">
                  <c:v>6.1417841481849728E-2</c:v>
                </c:pt>
                <c:pt idx="54">
                  <c:v>5.9232558605443665E-2</c:v>
                </c:pt>
                <c:pt idx="55">
                  <c:v>5.7191947298106893E-2</c:v>
                </c:pt>
                <c:pt idx="56">
                  <c:v>5.5286550111002863E-2</c:v>
                </c:pt>
                <c:pt idx="57">
                  <c:v>5.3507507629186893E-2</c:v>
                </c:pt>
                <c:pt idx="58">
                  <c:v>5.1846524083883891E-2</c:v>
                </c:pt>
                <c:pt idx="59">
                  <c:v>5.0295834345001345E-2</c:v>
                </c:pt>
                <c:pt idx="60">
                  <c:v>4.8848172351815794E-2</c:v>
                </c:pt>
                <c:pt idx="61">
                  <c:v>4.749674101164706E-2</c:v>
                </c:pt>
                <c:pt idx="62">
                  <c:v>4.6235183573920417E-2</c:v>
                </c:pt>
                <c:pt idx="63">
                  <c:v>4.5057556469342668E-2</c:v>
                </c:pt>
                <c:pt idx="64">
                  <c:v>4.3958303590174858E-2</c:v>
                </c:pt>
                <c:pt idx="65">
                  <c:v>4.2932231977080536E-2</c:v>
                </c:pt>
                <c:pt idx="66">
                  <c:v>4.1974488870184082E-2</c:v>
                </c:pt>
                <c:pt idx="67">
                  <c:v>4.1080540076302782E-2</c:v>
                </c:pt>
                <c:pt idx="68">
                  <c:v>4.0246149600410161E-2</c:v>
                </c:pt>
                <c:pt idx="69">
                  <c:v>3.9467360486906633E-2</c:v>
                </c:pt>
                <c:pt idx="70">
                  <c:v>3.8740476814935761E-2</c:v>
                </c:pt>
                <c:pt idx="71">
                  <c:v>3.8062046791552812E-2</c:v>
                </c:pt>
                <c:pt idx="72">
                  <c:v>3.7428846886836488E-2</c:v>
                </c:pt>
                <c:pt idx="73">
                  <c:v>3.6837866955872316E-2</c:v>
                </c:pt>
                <c:pt idx="74">
                  <c:v>3.6286296293798218E-2</c:v>
                </c:pt>
                <c:pt idx="75">
                  <c:v>3.5771510571680695E-2</c:v>
                </c:pt>
                <c:pt idx="76">
                  <c:v>3.5291059602797714E-2</c:v>
                </c:pt>
                <c:pt idx="77">
                  <c:v>3.484265589087096E-2</c:v>
                </c:pt>
                <c:pt idx="78">
                  <c:v>3.4424163913858115E-2</c:v>
                </c:pt>
                <c:pt idx="79">
                  <c:v>3.4033590099040667E-2</c:v>
                </c:pt>
                <c:pt idx="80">
                  <c:v>3.3669073447288332E-2</c:v>
                </c:pt>
                <c:pt idx="81">
                  <c:v>3.3328876766517739E-2</c:v>
                </c:pt>
                <c:pt idx="82">
                  <c:v>3.3011378476471037E-2</c:v>
                </c:pt>
                <c:pt idx="83">
                  <c:v>3.2715064949000248E-2</c:v>
                </c:pt>
                <c:pt idx="84">
                  <c:v>3.2438523350044698E-2</c:v>
                </c:pt>
                <c:pt idx="85">
                  <c:v>3.2180434951421734E-2</c:v>
                </c:pt>
                <c:pt idx="86">
                  <c:v>3.1939568882409265E-2</c:v>
                </c:pt>
                <c:pt idx="87">
                  <c:v>3.1714776292877868E-2</c:v>
                </c:pt>
                <c:pt idx="88">
                  <c:v>3.1504984901428654E-2</c:v>
                </c:pt>
                <c:pt idx="89">
                  <c:v>3.1309193903609256E-2</c:v>
                </c:pt>
                <c:pt idx="90">
                  <c:v>3.1126469216814764E-2</c:v>
                </c:pt>
                <c:pt idx="91">
                  <c:v>3.0955939039934276E-2</c:v>
                </c:pt>
                <c:pt idx="92">
                  <c:v>3.0796789707178411E-2</c:v>
                </c:pt>
                <c:pt idx="93">
                  <c:v>3.0648261816821353E-2</c:v>
                </c:pt>
                <c:pt idx="94">
                  <c:v>3.0509646616814882E-2</c:v>
                </c:pt>
                <c:pt idx="95">
                  <c:v>3.0380282630384489E-2</c:v>
                </c:pt>
                <c:pt idx="96">
                  <c:v>3.0259552505802149E-2</c:v>
                </c:pt>
                <c:pt idx="97">
                  <c:v>3.0146880075549633E-2</c:v>
                </c:pt>
                <c:pt idx="98">
                  <c:v>3.0041727611043251E-2</c:v>
                </c:pt>
                <c:pt idx="99">
                  <c:v>2.9943593259989472E-2</c:v>
                </c:pt>
                <c:pt idx="100">
                  <c:v>2.9852008654283179E-2</c:v>
                </c:pt>
                <c:pt idx="101">
                  <c:v>2.9766536677150231E-2</c:v>
                </c:pt>
                <c:pt idx="102">
                  <c:v>2.9686769378975731E-2</c:v>
                </c:pt>
                <c:pt idx="103">
                  <c:v>2.9612326031952442E-2</c:v>
                </c:pt>
                <c:pt idx="104">
                  <c:v>2.9542851314332343E-2</c:v>
                </c:pt>
                <c:pt idx="105">
                  <c:v>2.9478013615671379E-2</c:v>
                </c:pt>
                <c:pt idx="106">
                  <c:v>2.94175034550253E-2</c:v>
                </c:pt>
                <c:pt idx="107">
                  <c:v>2.9361032004585629E-2</c:v>
                </c:pt>
                <c:pt idx="108">
                  <c:v>2.9308329711741323E-2</c:v>
                </c:pt>
                <c:pt idx="109">
                  <c:v>2.9259145013016099E-2</c:v>
                </c:pt>
                <c:pt idx="110">
                  <c:v>2.9213243133765155E-2</c:v>
                </c:pt>
                <c:pt idx="111">
                  <c:v>2.917040496792073E-2</c:v>
                </c:pt>
                <c:pt idx="112">
                  <c:v>2.9130426032454634E-2</c:v>
                </c:pt>
                <c:pt idx="113">
                  <c:v>2.9093115491580012E-2</c:v>
                </c:pt>
                <c:pt idx="114">
                  <c:v>2.9058295246045373E-2</c:v>
                </c:pt>
                <c:pt idx="115">
                  <c:v>2.9025799083182514E-2</c:v>
                </c:pt>
                <c:pt idx="116">
                  <c:v>2.8995471883658724E-2</c:v>
                </c:pt>
                <c:pt idx="117">
                  <c:v>2.8967168881152919E-2</c:v>
                </c:pt>
                <c:pt idx="118">
                  <c:v>2.8940754971426896E-2</c:v>
                </c:pt>
                <c:pt idx="119">
                  <c:v>2.8916104067498005E-2</c:v>
                </c:pt>
                <c:pt idx="120">
                  <c:v>2.8893098497838558E-2</c:v>
                </c:pt>
                <c:pt idx="121">
                  <c:v>2.8871628444732383E-2</c:v>
                </c:pt>
                <c:pt idx="122">
                  <c:v>2.8851591420109877E-2</c:v>
                </c:pt>
                <c:pt idx="123">
                  <c:v>2.8832891776361592E-2</c:v>
                </c:pt>
                <c:pt idx="124">
                  <c:v>2.8815440249796816E-2</c:v>
                </c:pt>
                <c:pt idx="125">
                  <c:v>2.8799153534569338E-2</c:v>
                </c:pt>
                <c:pt idx="126">
                  <c:v>2.8783953885037634E-2</c:v>
                </c:pt>
                <c:pt idx="127">
                  <c:v>2.8769768744662316E-2</c:v>
                </c:pt>
                <c:pt idx="128">
                  <c:v>2.8756530399670199E-2</c:v>
                </c:pt>
                <c:pt idx="129">
                  <c:v>2.8744175655832382E-2</c:v>
                </c:pt>
                <c:pt idx="130">
                  <c:v>2.8732645536814008E-2</c:v>
                </c:pt>
                <c:pt idx="131">
                  <c:v>2.8721885002656225E-2</c:v>
                </c:pt>
                <c:pt idx="132">
                  <c:v>2.871184268704683E-2</c:v>
                </c:pt>
                <c:pt idx="133">
                  <c:v>2.8702470652125903E-2</c:v>
                </c:pt>
                <c:pt idx="134">
                  <c:v>2.8693724159656053E-2</c:v>
                </c:pt>
                <c:pt idx="135">
                  <c:v>2.8685561457465349E-2</c:v>
                </c:pt>
                <c:pt idx="136">
                  <c:v>2.8677943580143552E-2</c:v>
                </c:pt>
                <c:pt idx="137">
                  <c:v>2.8670834163040507E-2</c:v>
                </c:pt>
                <c:pt idx="138">
                  <c:v>2.8664199268678827E-2</c:v>
                </c:pt>
                <c:pt idx="139">
                  <c:v>2.8658007224752476E-2</c:v>
                </c:pt>
                <c:pt idx="140">
                  <c:v>2.865222847293785E-2</c:v>
                </c:pt>
                <c:pt idx="141">
                  <c:v>2.8646835427795888E-2</c:v>
                </c:pt>
                <c:pt idx="142">
                  <c:v>2.8641802345091567E-2</c:v>
                </c:pt>
                <c:pt idx="143">
                  <c:v>2.8637105198902373E-2</c:v>
                </c:pt>
                <c:pt idx="144">
                  <c:v>2.863272156692907E-2</c:v>
                </c:pt>
                <c:pt idx="145">
                  <c:v>2.8628630523461384E-2</c:v>
                </c:pt>
                <c:pt idx="146">
                  <c:v>2.8624812539487621E-2</c:v>
                </c:pt>
                <c:pt idx="147">
                  <c:v>2.8621249389471509E-2</c:v>
                </c:pt>
                <c:pt idx="148">
                  <c:v>2.8617924064351142E-2</c:v>
                </c:pt>
                <c:pt idx="149">
                  <c:v>2.8614820690344881E-2</c:v>
                </c:pt>
                <c:pt idx="150">
                  <c:v>2.86119244531765E-2</c:v>
                </c:pt>
                <c:pt idx="151">
                  <c:v>2.8609221527357988E-2</c:v>
                </c:pt>
                <c:pt idx="152">
                  <c:v>2.8606699010192329E-2</c:v>
                </c:pt>
                <c:pt idx="153">
                  <c:v>2.8604344860181347E-2</c:v>
                </c:pt>
                <c:pt idx="154">
                  <c:v>2.8602147839544494E-2</c:v>
                </c:pt>
                <c:pt idx="155">
                  <c:v>2.860009746057425E-2</c:v>
                </c:pt>
                <c:pt idx="156">
                  <c:v>2.859818393557205E-2</c:v>
                </c:pt>
                <c:pt idx="157">
                  <c:v>2.8596398130125787E-2</c:v>
                </c:pt>
                <c:pt idx="158">
                  <c:v>2.8594731519505791E-2</c:v>
                </c:pt>
                <c:pt idx="159">
                  <c:v>2.8593176147971199E-2</c:v>
                </c:pt>
                <c:pt idx="160">
                  <c:v>2.8591724590792442E-2</c:v>
                </c:pt>
                <c:pt idx="161">
                  <c:v>2.8590369918808548E-2</c:v>
                </c:pt>
                <c:pt idx="162">
                  <c:v>2.8589105665350119E-2</c:v>
                </c:pt>
                <c:pt idx="163">
                  <c:v>2.8587925795369999E-2</c:v>
                </c:pt>
                <c:pt idx="164">
                  <c:v>2.8586824676634391E-2</c:v>
                </c:pt>
                <c:pt idx="165">
                  <c:v>2.8585797052836804E-2</c:v>
                </c:pt>
                <c:pt idx="166">
                  <c:v>2.8584838018506521E-2</c:v>
                </c:pt>
                <c:pt idx="167">
                  <c:v>2.8583942995591863E-2</c:v>
                </c:pt>
                <c:pt idx="168">
                  <c:v>2.8583107711606357E-2</c:v>
                </c:pt>
                <c:pt idx="169">
                  <c:v>2.858232817923359E-2</c:v>
                </c:pt>
                <c:pt idx="170">
                  <c:v>2.8581600677293338E-2</c:v>
                </c:pt>
                <c:pt idx="171">
                  <c:v>2.8580921732978128E-2</c:v>
                </c:pt>
                <c:pt idx="172">
                  <c:v>2.858028810527544E-2</c:v>
                </c:pt>
                <c:pt idx="173">
                  <c:v>2.8579696769496368E-2</c:v>
                </c:pt>
                <c:pt idx="174">
                  <c:v>2.8579144902836969E-2</c:v>
                </c:pt>
                <c:pt idx="175">
                  <c:v>2.8578629870903319E-2</c:v>
                </c:pt>
                <c:pt idx="176">
                  <c:v>2.8578149215135944E-2</c:v>
                </c:pt>
                <c:pt idx="177">
                  <c:v>2.8577700641073629E-2</c:v>
                </c:pt>
                <c:pt idx="178">
                  <c:v>2.8577282007400576E-2</c:v>
                </c:pt>
                <c:pt idx="179">
                  <c:v>2.8576891315724596E-2</c:v>
                </c:pt>
                <c:pt idx="180">
                  <c:v>2.857652670103758E-2</c:v>
                </c:pt>
                <c:pt idx="181">
                  <c:v>2.8576186422812695E-2</c:v>
                </c:pt>
                <c:pt idx="182">
                  <c:v>2.8575868856695764E-2</c:v>
                </c:pt>
                <c:pt idx="183">
                  <c:v>2.8575572486751286E-2</c:v>
                </c:pt>
                <c:pt idx="184">
                  <c:v>2.8575295898225918E-2</c:v>
                </c:pt>
                <c:pt idx="185">
                  <c:v>2.8575037770795016E-2</c:v>
                </c:pt>
                <c:pt idx="186">
                  <c:v>2.8574796872259937E-2</c:v>
                </c:pt>
                <c:pt idx="187">
                  <c:v>2.8574572052665982E-2</c:v>
                </c:pt>
                <c:pt idx="188">
                  <c:v>2.8574362238812996E-2</c:v>
                </c:pt>
                <c:pt idx="189">
                  <c:v>2.8574166429132308E-2</c:v>
                </c:pt>
                <c:pt idx="190">
                  <c:v>2.8573983688905649E-2</c:v>
                </c:pt>
                <c:pt idx="191">
                  <c:v>2.8573813145803168E-2</c:v>
                </c:pt>
                <c:pt idx="192">
                  <c:v>2.8573653985719302E-2</c:v>
                </c:pt>
                <c:pt idx="193">
                  <c:v>2.8573505448886503E-2</c:v>
                </c:pt>
                <c:pt idx="194">
                  <c:v>2.8573366826248461E-2</c:v>
                </c:pt>
                <c:pt idx="195">
                  <c:v>2.8573237456075311E-2</c:v>
                </c:pt>
                <c:pt idx="196">
                  <c:v>2.8573116720804821E-2</c:v>
                </c:pt>
                <c:pt idx="197">
                  <c:v>2.857300404409437E-2</c:v>
                </c:pt>
                <c:pt idx="198">
                  <c:v>2.8572898888069735E-2</c:v>
                </c:pt>
                <c:pt idx="199">
                  <c:v>2.857280075075749E-2</c:v>
                </c:pt>
                <c:pt idx="200">
                  <c:v>2.8572709163688762E-2</c:v>
                </c:pt>
                <c:pt idx="201">
                  <c:v>2.8572623689662974E-2</c:v>
                </c:pt>
                <c:pt idx="202">
                  <c:v>2.8572543920660803E-2</c:v>
                </c:pt>
                <c:pt idx="203">
                  <c:v>2.857246947589645E-2</c:v>
                </c:pt>
                <c:pt idx="204">
                  <c:v>2.8572399999999942E-2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D27-43EF-8D30-02D94AD73EA6}"/>
            </c:ext>
          </c:extLst>
        </c:ser>
        <c:ser>
          <c:idx val="3"/>
          <c:order val="1"/>
          <c:tx>
            <c:v>GRT</c:v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'Converter (Immediate)'!$N$11:$N$215</c:f>
              <c:numCache>
                <c:formatCode>0.000</c:formatCode>
                <c:ptCount val="205"/>
                <c:pt idx="0">
                  <c:v>1E-3</c:v>
                </c:pt>
                <c:pt idx="1">
                  <c:v>1.2589254117941666E-3</c:v>
                </c:pt>
                <c:pt idx="2">
                  <c:v>1.9952623149688794E-3</c:v>
                </c:pt>
                <c:pt idx="3">
                  <c:v>3.1622776601683794E-3</c:v>
                </c:pt>
                <c:pt idx="4">
                  <c:v>3.9810717055349717E-3</c:v>
                </c:pt>
                <c:pt idx="5">
                  <c:v>5.011872336272722E-3</c:v>
                </c:pt>
                <c:pt idx="6">
                  <c:v>6.3095734448019329E-3</c:v>
                </c:pt>
                <c:pt idx="7">
                  <c:v>7.9432823472428155E-3</c:v>
                </c:pt>
                <c:pt idx="8">
                  <c:v>0.01</c:v>
                </c:pt>
                <c:pt idx="9">
                  <c:v>1.2589254117941673E-2</c:v>
                </c:pt>
                <c:pt idx="10">
                  <c:v>1.3182567385564073E-2</c:v>
                </c:pt>
                <c:pt idx="11">
                  <c:v>1.380384264602885E-2</c:v>
                </c:pt>
                <c:pt idx="12">
                  <c:v>1.4454397707459274E-2</c:v>
                </c:pt>
                <c:pt idx="13">
                  <c:v>1.5135612484362081E-2</c:v>
                </c:pt>
                <c:pt idx="14">
                  <c:v>1.5848931924611134E-2</c:v>
                </c:pt>
                <c:pt idx="15">
                  <c:v>1.6595869074375606E-2</c:v>
                </c:pt>
                <c:pt idx="16">
                  <c:v>1.7378008287493755E-2</c:v>
                </c:pt>
                <c:pt idx="17">
                  <c:v>1.8197008586099836E-2</c:v>
                </c:pt>
                <c:pt idx="18">
                  <c:v>1.9054607179632473E-2</c:v>
                </c:pt>
                <c:pt idx="19">
                  <c:v>1.9952623149688799E-2</c:v>
                </c:pt>
                <c:pt idx="20">
                  <c:v>2.0892961308540396E-2</c:v>
                </c:pt>
                <c:pt idx="21">
                  <c:v>2.1877616239495527E-2</c:v>
                </c:pt>
                <c:pt idx="22">
                  <c:v>2.2908676527677731E-2</c:v>
                </c:pt>
                <c:pt idx="23">
                  <c:v>2.3988329190194908E-2</c:v>
                </c:pt>
                <c:pt idx="24">
                  <c:v>2.5118864315095805E-2</c:v>
                </c:pt>
                <c:pt idx="25">
                  <c:v>2.6302679918953822E-2</c:v>
                </c:pt>
                <c:pt idx="26">
                  <c:v>2.7542287033381664E-2</c:v>
                </c:pt>
                <c:pt idx="27">
                  <c:v>2.8840315031266061E-2</c:v>
                </c:pt>
                <c:pt idx="28">
                  <c:v>3.0199517204020164E-2</c:v>
                </c:pt>
                <c:pt idx="29">
                  <c:v>3.1622776601683798E-2</c:v>
                </c:pt>
                <c:pt idx="30">
                  <c:v>3.3113112148259113E-2</c:v>
                </c:pt>
                <c:pt idx="31">
                  <c:v>3.4673685045253172E-2</c:v>
                </c:pt>
                <c:pt idx="32">
                  <c:v>3.6307805477010138E-2</c:v>
                </c:pt>
                <c:pt idx="33">
                  <c:v>3.8018939632056117E-2</c:v>
                </c:pt>
                <c:pt idx="34">
                  <c:v>3.9810717055349727E-2</c:v>
                </c:pt>
                <c:pt idx="35">
                  <c:v>4.1686938347033548E-2</c:v>
                </c:pt>
                <c:pt idx="36">
                  <c:v>4.3651583224016605E-2</c:v>
                </c:pt>
                <c:pt idx="37">
                  <c:v>4.5708818961487506E-2</c:v>
                </c:pt>
                <c:pt idx="38">
                  <c:v>4.7863009232263838E-2</c:v>
                </c:pt>
                <c:pt idx="39">
                  <c:v>5.0118723362727352E-2</c:v>
                </c:pt>
                <c:pt idx="40">
                  <c:v>5.248074602497739E-2</c:v>
                </c:pt>
                <c:pt idx="41">
                  <c:v>5.4954087385762594E-2</c:v>
                </c:pt>
                <c:pt idx="42">
                  <c:v>5.754399373371584E-2</c:v>
                </c:pt>
                <c:pt idx="43">
                  <c:v>6.0255958607435926E-2</c:v>
                </c:pt>
                <c:pt idx="44">
                  <c:v>6.3095734448019483E-2</c:v>
                </c:pt>
                <c:pt idx="45">
                  <c:v>6.6069344800759766E-2</c:v>
                </c:pt>
                <c:pt idx="46">
                  <c:v>6.9183097091893811E-2</c:v>
                </c:pt>
                <c:pt idx="47">
                  <c:v>7.2443596007499181E-2</c:v>
                </c:pt>
                <c:pt idx="48">
                  <c:v>7.585775750291858E-2</c:v>
                </c:pt>
                <c:pt idx="49">
                  <c:v>7.943282347242836E-2</c:v>
                </c:pt>
                <c:pt idx="50">
                  <c:v>8.3176377110267333E-2</c:v>
                </c:pt>
                <c:pt idx="51">
                  <c:v>8.7096358995608275E-2</c:v>
                </c:pt>
                <c:pt idx="52">
                  <c:v>9.120108393559119E-2</c:v>
                </c:pt>
                <c:pt idx="53">
                  <c:v>9.5499258602143852E-2</c:v>
                </c:pt>
                <c:pt idx="54">
                  <c:v>0.1</c:v>
                </c:pt>
                <c:pt idx="55">
                  <c:v>0.10471285480509</c:v>
                </c:pt>
                <c:pt idx="56">
                  <c:v>0.10964781961431853</c:v>
                </c:pt>
                <c:pt idx="57">
                  <c:v>0.11481536214968834</c:v>
                </c:pt>
                <c:pt idx="58">
                  <c:v>0.12022644346174133</c:v>
                </c:pt>
                <c:pt idx="59">
                  <c:v>0.12589254117941681</c:v>
                </c:pt>
                <c:pt idx="60">
                  <c:v>0.13182567385564076</c:v>
                </c:pt>
                <c:pt idx="61">
                  <c:v>0.13803842646028852</c:v>
                </c:pt>
                <c:pt idx="62">
                  <c:v>0.14454397707459277</c:v>
                </c:pt>
                <c:pt idx="63">
                  <c:v>0.15135612484362088</c:v>
                </c:pt>
                <c:pt idx="64">
                  <c:v>0.15848931924611137</c:v>
                </c:pt>
                <c:pt idx="65">
                  <c:v>0.16595869074375613</c:v>
                </c:pt>
                <c:pt idx="66">
                  <c:v>0.17378008287493757</c:v>
                </c:pt>
                <c:pt idx="67">
                  <c:v>0.18197008586099842</c:v>
                </c:pt>
                <c:pt idx="68">
                  <c:v>0.19054607179632477</c:v>
                </c:pt>
                <c:pt idx="69">
                  <c:v>0.19952623149688806</c:v>
                </c:pt>
                <c:pt idx="70">
                  <c:v>0.208929613085404</c:v>
                </c:pt>
                <c:pt idx="71">
                  <c:v>0.21877616239495537</c:v>
                </c:pt>
                <c:pt idx="72">
                  <c:v>0.22908676527677738</c:v>
                </c:pt>
                <c:pt idx="73">
                  <c:v>0.23988329190194907</c:v>
                </c:pt>
                <c:pt idx="74">
                  <c:v>0.25118864315095801</c:v>
                </c:pt>
                <c:pt idx="75">
                  <c:v>0.26302679918953825</c:v>
                </c:pt>
                <c:pt idx="76">
                  <c:v>0.27542287033381663</c:v>
                </c:pt>
                <c:pt idx="77">
                  <c:v>0.28840315031266067</c:v>
                </c:pt>
                <c:pt idx="78">
                  <c:v>0.30199517204020165</c:v>
                </c:pt>
                <c:pt idx="79">
                  <c:v>0.31622776601683805</c:v>
                </c:pt>
                <c:pt idx="80">
                  <c:v>0.33113112148259127</c:v>
                </c:pt>
                <c:pt idx="81">
                  <c:v>0.34673685045253178</c:v>
                </c:pt>
                <c:pt idx="82">
                  <c:v>0.36307805477010158</c:v>
                </c:pt>
                <c:pt idx="83">
                  <c:v>0.38018939632056137</c:v>
                </c:pt>
                <c:pt idx="84">
                  <c:v>0.39810717055349754</c:v>
                </c:pt>
                <c:pt idx="85">
                  <c:v>0.41686938347033559</c:v>
                </c:pt>
                <c:pt idx="86">
                  <c:v>0.4365158322401661</c:v>
                </c:pt>
                <c:pt idx="87">
                  <c:v>0.45708818961487507</c:v>
                </c:pt>
                <c:pt idx="88">
                  <c:v>0.47863009232263853</c:v>
                </c:pt>
                <c:pt idx="89">
                  <c:v>0.50118723362727235</c:v>
                </c:pt>
                <c:pt idx="90">
                  <c:v>0.52480746024977287</c:v>
                </c:pt>
                <c:pt idx="91">
                  <c:v>0.54954087385762473</c:v>
                </c:pt>
                <c:pt idx="92">
                  <c:v>0.57543993733715693</c:v>
                </c:pt>
                <c:pt idx="93">
                  <c:v>0.60255958607435822</c:v>
                </c:pt>
                <c:pt idx="94">
                  <c:v>0.63095734448019369</c:v>
                </c:pt>
                <c:pt idx="95">
                  <c:v>0.66069344800759622</c:v>
                </c:pt>
                <c:pt idx="96">
                  <c:v>0.69183097091893653</c:v>
                </c:pt>
                <c:pt idx="97">
                  <c:v>0.72443596007499067</c:v>
                </c:pt>
                <c:pt idx="98">
                  <c:v>0.75857757502918366</c:v>
                </c:pt>
                <c:pt idx="99">
                  <c:v>0.79432823472428193</c:v>
                </c:pt>
                <c:pt idx="100">
                  <c:v>0.8317637711026713</c:v>
                </c:pt>
                <c:pt idx="101">
                  <c:v>0.8709635899560807</c:v>
                </c:pt>
                <c:pt idx="102">
                  <c:v>0.91201083935590976</c:v>
                </c:pt>
                <c:pt idx="103">
                  <c:v>0.95499258602143655</c:v>
                </c:pt>
                <c:pt idx="104">
                  <c:v>1</c:v>
                </c:pt>
                <c:pt idx="105">
                  <c:v>1.0471285480508998</c:v>
                </c:pt>
                <c:pt idx="106">
                  <c:v>1.096478196143186</c:v>
                </c:pt>
                <c:pt idx="107">
                  <c:v>1.1481536214968835</c:v>
                </c:pt>
                <c:pt idx="108">
                  <c:v>1.2022644346174136</c:v>
                </c:pt>
                <c:pt idx="109">
                  <c:v>1.2589254117941677</c:v>
                </c:pt>
                <c:pt idx="110">
                  <c:v>1.3182567385564083</c:v>
                </c:pt>
                <c:pt idx="111">
                  <c:v>1.3803842646028861</c:v>
                </c:pt>
                <c:pt idx="112">
                  <c:v>1.4454397707459286</c:v>
                </c:pt>
                <c:pt idx="113">
                  <c:v>1.5135612484362091</c:v>
                </c:pt>
                <c:pt idx="114">
                  <c:v>1.5848931924611154</c:v>
                </c:pt>
                <c:pt idx="115">
                  <c:v>1.6595869074375622</c:v>
                </c:pt>
                <c:pt idx="116">
                  <c:v>1.7378008287493767</c:v>
                </c:pt>
                <c:pt idx="117">
                  <c:v>1.819700858609983</c:v>
                </c:pt>
                <c:pt idx="118">
                  <c:v>1.9054607179632481</c:v>
                </c:pt>
                <c:pt idx="119">
                  <c:v>1.9952623149688802</c:v>
                </c:pt>
                <c:pt idx="120">
                  <c:v>2.0892961308540396</c:v>
                </c:pt>
                <c:pt idx="121">
                  <c:v>2.1877616239495525</c:v>
                </c:pt>
                <c:pt idx="122">
                  <c:v>2.2908676527677745</c:v>
                </c:pt>
                <c:pt idx="123">
                  <c:v>2.3988329190194912</c:v>
                </c:pt>
                <c:pt idx="124">
                  <c:v>2.5118864315095806</c:v>
                </c:pt>
                <c:pt idx="125">
                  <c:v>2.6302679918953817</c:v>
                </c:pt>
                <c:pt idx="126">
                  <c:v>2.7542287033381685</c:v>
                </c:pt>
                <c:pt idx="127">
                  <c:v>2.8840315031266073</c:v>
                </c:pt>
                <c:pt idx="128">
                  <c:v>3.019951720402017</c:v>
                </c:pt>
                <c:pt idx="129">
                  <c:v>3.1622776601683826</c:v>
                </c:pt>
                <c:pt idx="130">
                  <c:v>3.3113112148259138</c:v>
                </c:pt>
                <c:pt idx="131">
                  <c:v>3.4673685045253184</c:v>
                </c:pt>
                <c:pt idx="132">
                  <c:v>3.6307805477010153</c:v>
                </c:pt>
                <c:pt idx="133">
                  <c:v>3.8018939632056163</c:v>
                </c:pt>
                <c:pt idx="134">
                  <c:v>3.9810717055349762</c:v>
                </c:pt>
                <c:pt idx="135">
                  <c:v>4.1686938347033573</c:v>
                </c:pt>
                <c:pt idx="136">
                  <c:v>4.3651583224016619</c:v>
                </c:pt>
                <c:pt idx="137">
                  <c:v>4.5708818961487561</c:v>
                </c:pt>
                <c:pt idx="138">
                  <c:v>4.7863009232263884</c:v>
                </c:pt>
                <c:pt idx="139">
                  <c:v>5.0118723362727273</c:v>
                </c:pt>
                <c:pt idx="140">
                  <c:v>5.2480746024977289</c:v>
                </c:pt>
                <c:pt idx="141">
                  <c:v>5.4954087385762538</c:v>
                </c:pt>
                <c:pt idx="142">
                  <c:v>5.7543993733715704</c:v>
                </c:pt>
                <c:pt idx="143">
                  <c:v>6.0255958607435778</c:v>
                </c:pt>
                <c:pt idx="144">
                  <c:v>6.3095734448019325</c:v>
                </c:pt>
                <c:pt idx="145">
                  <c:v>6.6069344800759646</c:v>
                </c:pt>
                <c:pt idx="146">
                  <c:v>6.9183097091893675</c:v>
                </c:pt>
                <c:pt idx="147">
                  <c:v>7.2443596007499025</c:v>
                </c:pt>
                <c:pt idx="148">
                  <c:v>7.5857757502918375</c:v>
                </c:pt>
                <c:pt idx="149">
                  <c:v>7.9432823472428211</c:v>
                </c:pt>
                <c:pt idx="150">
                  <c:v>8.3176377110267143</c:v>
                </c:pt>
                <c:pt idx="151">
                  <c:v>8.7096358995608085</c:v>
                </c:pt>
                <c:pt idx="152">
                  <c:v>9.1201083935590983</c:v>
                </c:pt>
                <c:pt idx="153">
                  <c:v>9.5499258602143673</c:v>
                </c:pt>
                <c:pt idx="154">
                  <c:v>10</c:v>
                </c:pt>
                <c:pt idx="155">
                  <c:v>10.471285480509</c:v>
                </c:pt>
                <c:pt idx="156">
                  <c:v>10.964781961431862</c:v>
                </c:pt>
                <c:pt idx="157">
                  <c:v>11.481536214968839</c:v>
                </c:pt>
                <c:pt idx="158">
                  <c:v>12.022644346174138</c:v>
                </c:pt>
                <c:pt idx="159">
                  <c:v>12.58925411794168</c:v>
                </c:pt>
                <c:pt idx="160">
                  <c:v>13.18256738556409</c:v>
                </c:pt>
                <c:pt idx="161">
                  <c:v>13.803842646028864</c:v>
                </c:pt>
                <c:pt idx="162">
                  <c:v>14.454397707459288</c:v>
                </c:pt>
                <c:pt idx="163">
                  <c:v>15.135612484362094</c:v>
                </c:pt>
                <c:pt idx="164">
                  <c:v>15.848931924611156</c:v>
                </c:pt>
                <c:pt idx="165">
                  <c:v>16.595869074375624</c:v>
                </c:pt>
                <c:pt idx="166">
                  <c:v>17.37800828749377</c:v>
                </c:pt>
                <c:pt idx="167">
                  <c:v>18.197008586099834</c:v>
                </c:pt>
                <c:pt idx="168">
                  <c:v>19.054607179632484</c:v>
                </c:pt>
                <c:pt idx="169">
                  <c:v>19.952623149688804</c:v>
                </c:pt>
                <c:pt idx="170">
                  <c:v>20.892961308540396</c:v>
                </c:pt>
                <c:pt idx="171">
                  <c:v>21.877616239495527</c:v>
                </c:pt>
                <c:pt idx="172">
                  <c:v>22.908676527677748</c:v>
                </c:pt>
                <c:pt idx="173">
                  <c:v>23.988329190194918</c:v>
                </c:pt>
                <c:pt idx="174">
                  <c:v>25.118864315095813</c:v>
                </c:pt>
                <c:pt idx="175">
                  <c:v>26.302679918953821</c:v>
                </c:pt>
                <c:pt idx="176">
                  <c:v>27.54228703338169</c:v>
                </c:pt>
                <c:pt idx="177">
                  <c:v>28.840315031266076</c:v>
                </c:pt>
                <c:pt idx="178">
                  <c:v>30.199517204020175</c:v>
                </c:pt>
                <c:pt idx="179">
                  <c:v>31.622776601683803</c:v>
                </c:pt>
                <c:pt idx="180">
                  <c:v>33.113112148259113</c:v>
                </c:pt>
                <c:pt idx="181">
                  <c:v>34.673685045253222</c:v>
                </c:pt>
                <c:pt idx="182">
                  <c:v>36.307805477010191</c:v>
                </c:pt>
                <c:pt idx="183">
                  <c:v>38.018939632056174</c:v>
                </c:pt>
                <c:pt idx="184">
                  <c:v>39.81071705534977</c:v>
                </c:pt>
                <c:pt idx="185">
                  <c:v>41.686938347033582</c:v>
                </c:pt>
                <c:pt idx="186">
                  <c:v>43.651583224016633</c:v>
                </c:pt>
                <c:pt idx="187">
                  <c:v>45.70881896148753</c:v>
                </c:pt>
                <c:pt idx="188">
                  <c:v>47.863009232263849</c:v>
                </c:pt>
                <c:pt idx="189">
                  <c:v>50.118723362727323</c:v>
                </c:pt>
                <c:pt idx="190">
                  <c:v>52.48074602497735</c:v>
                </c:pt>
                <c:pt idx="191">
                  <c:v>54.954087385762541</c:v>
                </c:pt>
                <c:pt idx="192">
                  <c:v>57.543993733715666</c:v>
                </c:pt>
                <c:pt idx="193">
                  <c:v>60.255958607435851</c:v>
                </c:pt>
                <c:pt idx="194">
                  <c:v>63.095734448019385</c:v>
                </c:pt>
                <c:pt idx="195">
                  <c:v>66.069344800759652</c:v>
                </c:pt>
                <c:pt idx="196">
                  <c:v>69.183097091893686</c:v>
                </c:pt>
                <c:pt idx="197">
                  <c:v>72.443596007499039</c:v>
                </c:pt>
                <c:pt idx="198">
                  <c:v>75.857757502918389</c:v>
                </c:pt>
                <c:pt idx="199">
                  <c:v>79.432823472428154</c:v>
                </c:pt>
                <c:pt idx="200">
                  <c:v>83.176377110267097</c:v>
                </c:pt>
                <c:pt idx="201">
                  <c:v>87.096358995608185</c:v>
                </c:pt>
                <c:pt idx="202">
                  <c:v>91.201083935591086</c:v>
                </c:pt>
                <c:pt idx="203">
                  <c:v>95.499258602143698</c:v>
                </c:pt>
                <c:pt idx="204">
                  <c:v>100</c:v>
                </c:pt>
              </c:numCache>
            </c:numRef>
          </c:xVal>
          <c:yVal>
            <c:numRef>
              <c:f>'Converter (Immediate)'!$S$11:$S$215</c:f>
              <c:numCache>
                <c:formatCode>0.000</c:formatCode>
                <c:ptCount val="205"/>
                <c:pt idx="0">
                  <c:v>1</c:v>
                </c:pt>
                <c:pt idx="1">
                  <c:v>0.99999999999999856</c:v>
                </c:pt>
                <c:pt idx="2">
                  <c:v>0.99999986189332946</c:v>
                </c:pt>
                <c:pt idx="3">
                  <c:v>0.99932547259486959</c:v>
                </c:pt>
                <c:pt idx="4">
                  <c:v>0.99304470816846935</c:v>
                </c:pt>
                <c:pt idx="5">
                  <c:v>0.96607435104891015</c:v>
                </c:pt>
                <c:pt idx="6">
                  <c:v>0.90047296312602088</c:v>
                </c:pt>
                <c:pt idx="7">
                  <c:v>0.79327475947449411</c:v>
                </c:pt>
                <c:pt idx="8">
                  <c:v>0.66037675630489423</c:v>
                </c:pt>
                <c:pt idx="9">
                  <c:v>0.5241950850455126</c:v>
                </c:pt>
                <c:pt idx="10">
                  <c:v>0.49822396326912038</c:v>
                </c:pt>
                <c:pt idx="11">
                  <c:v>0.47292511972935192</c:v>
                </c:pt>
                <c:pt idx="12">
                  <c:v>0.44837480457675077</c:v>
                </c:pt>
                <c:pt idx="13">
                  <c:v>0.42463468151560313</c:v>
                </c:pt>
                <c:pt idx="14">
                  <c:v>0.40175277270673726</c:v>
                </c:pt>
                <c:pt idx="15">
                  <c:v>0.37976453862053661</c:v>
                </c:pt>
                <c:pt idx="16">
                  <c:v>0.3586940380159</c:v>
                </c:pt>
                <c:pt idx="17">
                  <c:v>0.33855512243289271</c:v>
                </c:pt>
                <c:pt idx="18">
                  <c:v>0.31935262839012496</c:v>
                </c:pt>
                <c:pt idx="19">
                  <c:v>0.30108353856868642</c:v>
                </c:pt>
                <c:pt idx="20">
                  <c:v>0.28373809046579435</c:v>
                </c:pt>
                <c:pt idx="21">
                  <c:v>0.26730081723411225</c:v>
                </c:pt>
                <c:pt idx="22">
                  <c:v>0.25175151067983081</c:v>
                </c:pt>
                <c:pt idx="23">
                  <c:v>0.23706610071685205</c:v>
                </c:pt>
                <c:pt idx="24">
                  <c:v>0.22321744904055571</c:v>
                </c:pt>
                <c:pt idx="25">
                  <c:v>0.21017605748549234</c:v>
                </c:pt>
                <c:pt idx="26">
                  <c:v>0.19791069356739563</c:v>
                </c:pt>
                <c:pt idx="27">
                  <c:v>0.18638893718175228</c:v>
                </c:pt>
                <c:pt idx="28">
                  <c:v>0.17557765343458898</c:v>
                </c:pt>
                <c:pt idx="29">
                  <c:v>0.16544339720394524</c:v>
                </c:pt>
                <c:pt idx="30">
                  <c:v>0.15595275535087222</c:v>
                </c:pt>
                <c:pt idx="31">
                  <c:v>0.14707263258464684</c:v>
                </c:pt>
                <c:pt idx="32">
                  <c:v>0.13877048689596624</c:v>
                </c:pt>
                <c:pt idx="33">
                  <c:v>0.13101452025233207</c:v>
                </c:pt>
                <c:pt idx="34">
                  <c:v>0.12377382994105368</c:v>
                </c:pt>
                <c:pt idx="35">
                  <c:v>0.11701852557893062</c:v>
                </c:pt>
                <c:pt idx="36">
                  <c:v>0.1107198164086421</c:v>
                </c:pt>
                <c:pt idx="37">
                  <c:v>0.10485007308937984</c:v>
                </c:pt>
                <c:pt idx="38">
                  <c:v>9.9382867777753139E-2</c:v>
                </c:pt>
                <c:pt idx="39">
                  <c:v>9.4292995894983522E-2</c:v>
                </c:pt>
                <c:pt idx="40">
                  <c:v>8.9556482595263276E-2</c:v>
                </c:pt>
                <c:pt idx="41">
                  <c:v>8.5150576592700603E-2</c:v>
                </c:pt>
                <c:pt idx="42">
                  <c:v>8.1053733673423167E-2</c:v>
                </c:pt>
                <c:pt idx="43">
                  <c:v>7.724559191649534E-2</c:v>
                </c:pt>
                <c:pt idx="44">
                  <c:v>7.3706940372614646E-2</c:v>
                </c:pt>
                <c:pt idx="45">
                  <c:v>7.0419682702482805E-2</c:v>
                </c:pt>
                <c:pt idx="46">
                  <c:v>6.7366797056175556E-2</c:v>
                </c:pt>
                <c:pt idx="47">
                  <c:v>6.4532293279212088E-2</c:v>
                </c:pt>
                <c:pt idx="48">
                  <c:v>6.1901168358608011E-2</c:v>
                </c:pt>
                <c:pt idx="49">
                  <c:v>5.9459360871081939E-2</c:v>
                </c:pt>
                <c:pt idx="50">
                  <c:v>5.7193705063877547E-2</c:v>
                </c:pt>
                <c:pt idx="51">
                  <c:v>5.5091885084456262E-2</c:v>
                </c:pt>
                <c:pt idx="52">
                  <c:v>5.3142389776797659E-2</c:v>
                </c:pt>
                <c:pt idx="53">
                  <c:v>5.1334468377494169E-2</c:v>
                </c:pt>
                <c:pt idx="54">
                  <c:v>4.9658087372634954E-2</c:v>
                </c:pt>
                <c:pt idx="55">
                  <c:v>4.810388871517262E-2</c:v>
                </c:pt>
                <c:pt idx="56">
                  <c:v>4.6663149550697142E-2</c:v>
                </c:pt>
                <c:pt idx="57">
                  <c:v>4.5327743556093272E-2</c:v>
                </c:pt>
                <c:pt idx="58">
                  <c:v>4.4090103959330128E-2</c:v>
                </c:pt>
                <c:pt idx="59">
                  <c:v>4.2943188278651484E-2</c:v>
                </c:pt>
                <c:pt idx="60">
                  <c:v>4.1880444794830871E-2</c:v>
                </c:pt>
                <c:pt idx="61">
                  <c:v>4.0895780750163681E-2</c:v>
                </c:pt>
                <c:pt idx="62">
                  <c:v>3.9983532251811914E-2</c:v>
                </c:pt>
                <c:pt idx="63">
                  <c:v>3.9138435844412872E-2</c:v>
                </c:pt>
                <c:pt idx="64">
                  <c:v>3.8355601706987971E-2</c:v>
                </c:pt>
                <c:pt idx="65">
                  <c:v>3.7630488421704009E-2</c:v>
                </c:pt>
                <c:pt idx="66">
                  <c:v>3.6958879256551287E-2</c:v>
                </c:pt>
                <c:pt idx="67">
                  <c:v>3.6336859900188145E-2</c:v>
                </c:pt>
                <c:pt idx="68">
                  <c:v>3.5760797584760688E-2</c:v>
                </c:pt>
                <c:pt idx="69">
                  <c:v>3.5227321531204531E-2</c:v>
                </c:pt>
                <c:pt idx="70">
                  <c:v>3.4733304651157065E-2</c:v>
                </c:pt>
                <c:pt idx="71">
                  <c:v>3.4275846439975333E-2</c:v>
                </c:pt>
                <c:pt idx="72">
                  <c:v>3.3852256996319011E-2</c:v>
                </c:pt>
                <c:pt idx="73">
                  <c:v>3.3460042105186522E-2</c:v>
                </c:pt>
                <c:pt idx="74">
                  <c:v>3.3096889323084251E-2</c:v>
                </c:pt>
                <c:pt idx="75">
                  <c:v>3.2760655006064711E-2</c:v>
                </c:pt>
                <c:pt idx="76">
                  <c:v>3.2449352223628443E-2</c:v>
                </c:pt>
                <c:pt idx="77">
                  <c:v>3.2161139503867356E-2</c:v>
                </c:pt>
                <c:pt idx="78">
                  <c:v>3.1894310357698324E-2</c:v>
                </c:pt>
                <c:pt idx="79">
                  <c:v>3.1647283532542564E-2</c:v>
                </c:pt>
                <c:pt idx="80">
                  <c:v>3.1418593948321707E-2</c:v>
                </c:pt>
                <c:pt idx="81">
                  <c:v>3.1206884271132839E-2</c:v>
                </c:pt>
                <c:pt idx="82">
                  <c:v>3.1010897082417152E-2</c:v>
                </c:pt>
                <c:pt idx="83">
                  <c:v>3.0829467603824271E-2</c:v>
                </c:pt>
                <c:pt idx="84">
                  <c:v>3.066151694029768E-2</c:v>
                </c:pt>
                <c:pt idx="85">
                  <c:v>3.0506045806138013E-2</c:v>
                </c:pt>
                <c:pt idx="86">
                  <c:v>3.0362128700953589E-2</c:v>
                </c:pt>
                <c:pt idx="87">
                  <c:v>3.0228908504462939E-2</c:v>
                </c:pt>
                <c:pt idx="88">
                  <c:v>3.0105591461071682E-2</c:v>
                </c:pt>
                <c:pt idx="89">
                  <c:v>2.9991442527015143E-2</c:v>
                </c:pt>
                <c:pt idx="90">
                  <c:v>2.9885781054622265E-2</c:v>
                </c:pt>
                <c:pt idx="91">
                  <c:v>2.9787976789931236E-2</c:v>
                </c:pt>
                <c:pt idx="92">
                  <c:v>2.9697446161467047E-2</c:v>
                </c:pt>
                <c:pt idx="93">
                  <c:v>2.9613648839480415E-2</c:v>
                </c:pt>
                <c:pt idx="94">
                  <c:v>2.9536084546349626E-2</c:v>
                </c:pt>
                <c:pt idx="95">
                  <c:v>2.9464290100162854E-2</c:v>
                </c:pt>
                <c:pt idx="96">
                  <c:v>2.9397836674735701E-2</c:v>
                </c:pt>
                <c:pt idx="97">
                  <c:v>2.9336327260477395E-2</c:v>
                </c:pt>
                <c:pt idx="98">
                  <c:v>2.927939431160383E-2</c:v>
                </c:pt>
                <c:pt idx="99">
                  <c:v>2.9226697566209662E-2</c:v>
                </c:pt>
                <c:pt idx="100">
                  <c:v>2.9177922026663524E-2</c:v>
                </c:pt>
                <c:pt idx="101">
                  <c:v>2.913277608867192E-2</c:v>
                </c:pt>
                <c:pt idx="102">
                  <c:v>2.9090989808188254E-2</c:v>
                </c:pt>
                <c:pt idx="103">
                  <c:v>2.9052313296111586E-2</c:v>
                </c:pt>
                <c:pt idx="104">
                  <c:v>2.9016515231440155E-2</c:v>
                </c:pt>
                <c:pt idx="105">
                  <c:v>2.8983381484214036E-2</c:v>
                </c:pt>
                <c:pt idx="106">
                  <c:v>2.8952713840202343E-2</c:v>
                </c:pt>
                <c:pt idx="107">
                  <c:v>2.8924328819874019E-2</c:v>
                </c:pt>
                <c:pt idx="108">
                  <c:v>2.8898056584727307E-2</c:v>
                </c:pt>
                <c:pt idx="109">
                  <c:v>2.887373992455726E-2</c:v>
                </c:pt>
                <c:pt idx="110">
                  <c:v>2.8851233319705266E-2</c:v>
                </c:pt>
                <c:pt idx="111">
                  <c:v>2.883040207276789E-2</c:v>
                </c:pt>
                <c:pt idx="112">
                  <c:v>2.8811121504646826E-2</c:v>
                </c:pt>
                <c:pt idx="113">
                  <c:v>2.8793276210192217E-2</c:v>
                </c:pt>
                <c:pt idx="114">
                  <c:v>2.8776759369041272E-2</c:v>
                </c:pt>
                <c:pt idx="115">
                  <c:v>2.8761472107575708E-2</c:v>
                </c:pt>
                <c:pt idx="116">
                  <c:v>2.8747322908217823E-2</c:v>
                </c:pt>
                <c:pt idx="117">
                  <c:v>2.8734227062567577E-2</c:v>
                </c:pt>
                <c:pt idx="118">
                  <c:v>2.8722106165133373E-2</c:v>
                </c:pt>
                <c:pt idx="119">
                  <c:v>2.8710887644655621E-2</c:v>
                </c:pt>
                <c:pt idx="120">
                  <c:v>2.8700504330234952E-2</c:v>
                </c:pt>
                <c:pt idx="121">
                  <c:v>2.869089404969024E-2</c:v>
                </c:pt>
                <c:pt idx="122">
                  <c:v>2.8681999257754869E-2</c:v>
                </c:pt>
                <c:pt idx="123">
                  <c:v>2.8673766691901255E-2</c:v>
                </c:pt>
                <c:pt idx="124">
                  <c:v>2.866614705374276E-2</c:v>
                </c:pt>
                <c:pt idx="125">
                  <c:v>2.8659094714117286E-2</c:v>
                </c:pt>
                <c:pt idx="126">
                  <c:v>2.8652567440093236E-2</c:v>
                </c:pt>
                <c:pt idx="127">
                  <c:v>2.8646526142272609E-2</c:v>
                </c:pt>
                <c:pt idx="128">
                  <c:v>2.8640934640882836E-2</c:v>
                </c:pt>
                <c:pt idx="129">
                  <c:v>2.8635759449263529E-2</c:v>
                </c:pt>
                <c:pt idx="130">
                  <c:v>2.8630969573454224E-2</c:v>
                </c:pt>
                <c:pt idx="131">
                  <c:v>2.8626536326688833E-2</c:v>
                </c:pt>
                <c:pt idx="132">
                  <c:v>2.8622433157688719E-2</c:v>
                </c:pt>
                <c:pt idx="133">
                  <c:v>2.861863549172838E-2</c:v>
                </c:pt>
                <c:pt idx="134">
                  <c:v>2.8615120583524657E-2</c:v>
                </c:pt>
                <c:pt idx="135">
                  <c:v>2.8611867381071666E-2</c:v>
                </c:pt>
                <c:pt idx="136">
                  <c:v>2.860885639960609E-2</c:v>
                </c:pt>
                <c:pt idx="137">
                  <c:v>2.8606069604950376E-2</c:v>
                </c:pt>
                <c:pt idx="138">
                  <c:v>2.8603490305537323E-2</c:v>
                </c:pt>
                <c:pt idx="139">
                  <c:v>2.8601103052468393E-2</c:v>
                </c:pt>
                <c:pt idx="140">
                  <c:v>2.8598893547010642E-2</c:v>
                </c:pt>
                <c:pt idx="141">
                  <c:v>2.8596848554977253E-2</c:v>
                </c:pt>
                <c:pt idx="142">
                  <c:v>2.8594955827480246E-2</c:v>
                </c:pt>
                <c:pt idx="143">
                  <c:v>2.859320402758132E-2</c:v>
                </c:pt>
                <c:pt idx="144">
                  <c:v>2.8591582662402176E-2</c:v>
                </c:pt>
                <c:pt idx="145">
                  <c:v>2.859008202028784E-2</c:v>
                </c:pt>
                <c:pt idx="146">
                  <c:v>2.8588693112647025E-2</c:v>
                </c:pt>
                <c:pt idx="147">
                  <c:v>2.8587407620121814E-2</c:v>
                </c:pt>
                <c:pt idx="148">
                  <c:v>2.8586217842763859E-2</c:v>
                </c:pt>
                <c:pt idx="149">
                  <c:v>2.8585116653920547E-2</c:v>
                </c:pt>
                <c:pt idx="150">
                  <c:v>2.8584097457552398E-2</c:v>
                </c:pt>
                <c:pt idx="151">
                  <c:v>2.8583154148728501E-2</c:v>
                </c:pt>
                <c:pt idx="152">
                  <c:v>2.8582281077063544E-2</c:v>
                </c:pt>
                <c:pt idx="153">
                  <c:v>2.8581473012875069E-2</c:v>
                </c:pt>
                <c:pt idx="154">
                  <c:v>2.8580725115861814E-2</c:v>
                </c:pt>
                <c:pt idx="155">
                  <c:v>2.8580032906112825E-2</c:v>
                </c:pt>
                <c:pt idx="156">
                  <c:v>2.8579392237275177E-2</c:v>
                </c:pt>
                <c:pt idx="157">
                  <c:v>2.8578799271719389E-2</c:v>
                </c:pt>
                <c:pt idx="158">
                  <c:v>2.8578250457553439E-2</c:v>
                </c:pt>
                <c:pt idx="159">
                  <c:v>2.8577742507348645E-2</c:v>
                </c:pt>
                <c:pt idx="160">
                  <c:v>2.8577272378448586E-2</c:v>
                </c:pt>
                <c:pt idx="161">
                  <c:v>2.8576837254745094E-2</c:v>
                </c:pt>
                <c:pt idx="162">
                  <c:v>2.8576434529809847E-2</c:v>
                </c:pt>
                <c:pt idx="163">
                  <c:v>2.8576061791282952E-2</c:v>
                </c:pt>
                <c:pt idx="164">
                  <c:v>2.8575716806423245E-2</c:v>
                </c:pt>
                <c:pt idx="165">
                  <c:v>2.8575397508734342E-2</c:v>
                </c:pt>
                <c:pt idx="166">
                  <c:v>2.8575101985587204E-2</c:v>
                </c:pt>
                <c:pt idx="167">
                  <c:v>2.8574828466762767E-2</c:v>
                </c:pt>
                <c:pt idx="168">
                  <c:v>2.8574575313849535E-2</c:v>
                </c:pt>
                <c:pt idx="169">
                  <c:v>2.8574341010428626E-2</c:v>
                </c:pt>
                <c:pt idx="170">
                  <c:v>2.8574124152991532E-2</c:v>
                </c:pt>
                <c:pt idx="171">
                  <c:v>2.8573923442531977E-2</c:v>
                </c:pt>
                <c:pt idx="172">
                  <c:v>2.8573737676766263E-2</c:v>
                </c:pt>
                <c:pt idx="173">
                  <c:v>2.8573565742930154E-2</c:v>
                </c:pt>
                <c:pt idx="174">
                  <c:v>2.8573406611114613E-2</c:v>
                </c:pt>
                <c:pt idx="175">
                  <c:v>2.8573259328095787E-2</c:v>
                </c:pt>
                <c:pt idx="176">
                  <c:v>2.8573123011625838E-2</c:v>
                </c:pt>
                <c:pt idx="177">
                  <c:v>2.8572996845147552E-2</c:v>
                </c:pt>
                <c:pt idx="178">
                  <c:v>2.8572880072903626E-2</c:v>
                </c:pt>
                <c:pt idx="179">
                  <c:v>2.8572771995409457E-2</c:v>
                </c:pt>
                <c:pt idx="180">
                  <c:v>2.8572671965263158E-2</c:v>
                </c:pt>
                <c:pt idx="181">
                  <c:v>2.8572579383267578E-2</c:v>
                </c:pt>
                <c:pt idx="182">
                  <c:v>2.8572493694840946E-2</c:v>
                </c:pt>
                <c:pt idx="183">
                  <c:v>2.8572414386695184E-2</c:v>
                </c:pt>
                <c:pt idx="184">
                  <c:v>2.8572340983760904E-2</c:v>
                </c:pt>
                <c:pt idx="185">
                  <c:v>2.8572273046341953E-2</c:v>
                </c:pt>
                <c:pt idx="186">
                  <c:v>2.8572210167481328E-2</c:v>
                </c:pt>
                <c:pt idx="187">
                  <c:v>2.8572151970523717E-2</c:v>
                </c:pt>
                <c:pt idx="188">
                  <c:v>2.8572098106859203E-2</c:v>
                </c:pt>
                <c:pt idx="189">
                  <c:v>2.8572048253834696E-2</c:v>
                </c:pt>
                <c:pt idx="190">
                  <c:v>2.8572002112821862E-2</c:v>
                </c:pt>
                <c:pt idx="191">
                  <c:v>2.8571959407427815E-2</c:v>
                </c:pt>
                <c:pt idx="192">
                  <c:v>2.8571919881839457E-2</c:v>
                </c:pt>
                <c:pt idx="193">
                  <c:v>2.8571883299291438E-2</c:v>
                </c:pt>
                <c:pt idx="194">
                  <c:v>2.8571849440647713E-2</c:v>
                </c:pt>
                <c:pt idx="195">
                  <c:v>2.8571818103088904E-2</c:v>
                </c:pt>
                <c:pt idx="196">
                  <c:v>2.8571789098897148E-2</c:v>
                </c:pt>
                <c:pt idx="197">
                  <c:v>2.8571762254332281E-2</c:v>
                </c:pt>
                <c:pt idx="198">
                  <c:v>2.8571737408590151E-2</c:v>
                </c:pt>
                <c:pt idx="199">
                  <c:v>2.8571714412840447E-2</c:v>
                </c:pt>
                <c:pt idx="200">
                  <c:v>2.8571693129334153E-2</c:v>
                </c:pt>
                <c:pt idx="201">
                  <c:v>2.8571673430579338E-2</c:v>
                </c:pt>
                <c:pt idx="202">
                  <c:v>2.8571655198576747E-2</c:v>
                </c:pt>
                <c:pt idx="203">
                  <c:v>2.857163832411334E-2</c:v>
                </c:pt>
                <c:pt idx="204">
                  <c:v>2.8571622706107882E-2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D27-43EF-8D30-02D94AD73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361680"/>
        <c:axId val="1664467600"/>
      </c:scatterChart>
      <c:valAx>
        <c:axId val="1476361680"/>
        <c:scaling>
          <c:logBase val="10"/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Pressure head,  h (|m|)</a:t>
                </a:r>
              </a:p>
            </c:rich>
          </c:tx>
          <c:layout>
            <c:manualLayout>
              <c:xMode val="edge"/>
              <c:yMode val="edge"/>
              <c:x val="0.3703644781439846"/>
              <c:y val="0.928647735277738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664467600"/>
        <c:crosses val="autoZero"/>
        <c:crossBetween val="midCat"/>
        <c:majorUnit val="10"/>
      </c:valAx>
      <c:valAx>
        <c:axId val="1664467600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Relative water content, </a:t>
                </a:r>
                <a:r>
                  <a:rPr lang="el-GR"/>
                  <a:t>Θ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5.3461468284891737E-4"/>
              <c:y val="0.204248904721054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476361680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2.2631817552087449E-3"/>
          <c:w val="1"/>
          <c:h val="4.6932371469005932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71053937875351"/>
          <c:y val="8.4973549929715869E-2"/>
          <c:w val="0.74877618224178821"/>
          <c:h val="0.672440042553683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394044181605283"/>
                  <c:y val="-0.1259143138330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D4-436D-B962-3F0DF40C1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34288"/>
        <c:axId val="1826140272"/>
      </c:scatterChart>
      <c:valAx>
        <c:axId val="182613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140272"/>
        <c:crosses val="autoZero"/>
        <c:crossBetween val="midCat"/>
      </c:valAx>
      <c:valAx>
        <c:axId val="18261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coef linear + .05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13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'Converter (Solver)'!$S$7:$S$261</c:f>
              <c:numCache>
                <c:formatCode>0.000</c:formatCode>
                <c:ptCount val="255"/>
                <c:pt idx="0">
                  <c:v>0.99999999936252615</c:v>
                </c:pt>
                <c:pt idx="1">
                  <c:v>0.99999997772416283</c:v>
                </c:pt>
                <c:pt idx="2">
                  <c:v>0.99999498820618671</c:v>
                </c:pt>
                <c:pt idx="3">
                  <c:v>0.99978721400505255</c:v>
                </c:pt>
                <c:pt idx="4">
                  <c:v>0.99912302504554329</c:v>
                </c:pt>
                <c:pt idx="5">
                  <c:v>0.99715120427628934</c:v>
                </c:pt>
                <c:pt idx="6">
                  <c:v>0.99240830550919823</c:v>
                </c:pt>
                <c:pt idx="7">
                  <c:v>0.98284175609628444</c:v>
                </c:pt>
                <c:pt idx="8">
                  <c:v>0.96618667465667307</c:v>
                </c:pt>
                <c:pt idx="9">
                  <c:v>0.94054516357947426</c:v>
                </c:pt>
                <c:pt idx="10">
                  <c:v>0.93423062143645541</c:v>
                </c:pt>
                <c:pt idx="11">
                  <c:v>0.92751028818311831</c:v>
                </c:pt>
                <c:pt idx="12">
                  <c:v>0.9203836389831912</c:v>
                </c:pt>
                <c:pt idx="13">
                  <c:v>0.91285213495375317</c:v>
                </c:pt>
                <c:pt idx="14">
                  <c:v>0.90491919973635238</c:v>
                </c:pt>
                <c:pt idx="15">
                  <c:v>0.89659017563780674</c:v>
                </c:pt>
                <c:pt idx="16">
                  <c:v>0.88787226094157601</c:v>
                </c:pt>
                <c:pt idx="17">
                  <c:v>0.87877443020718005</c:v>
                </c:pt>
                <c:pt idx="18">
                  <c:v>0.86930733953500139</c:v>
                </c:pt>
                <c:pt idx="19">
                  <c:v>0.85948321887901058</c:v>
                </c:pt>
                <c:pt idx="20">
                  <c:v>0.84931575354388245</c:v>
                </c:pt>
                <c:pt idx="21">
                  <c:v>0.83881995700999079</c:v>
                </c:pt>
                <c:pt idx="22">
                  <c:v>0.82801203719496119</c:v>
                </c:pt>
                <c:pt idx="23">
                  <c:v>0.81690925818935212</c:v>
                </c:pt>
                <c:pt idx="24">
                  <c:v>0.80552979940239966</c:v>
                </c:pt>
                <c:pt idx="25">
                  <c:v>0.79389261392736121</c:v>
                </c:pt>
                <c:pt idx="26">
                  <c:v>0.78201728779045543</c:v>
                </c:pt>
                <c:pt idx="27">
                  <c:v>0.76992390158806523</c:v>
                </c:pt>
                <c:pt idx="28">
                  <c:v>0.75763289584868221</c:v>
                </c:pt>
                <c:pt idx="29">
                  <c:v>0.74516494128349042</c:v>
                </c:pt>
                <c:pt idx="30">
                  <c:v>0.73254081491647172</c:v>
                </c:pt>
                <c:pt idx="31">
                  <c:v>0.71978128291488297</c:v>
                </c:pt>
                <c:pt idx="32">
                  <c:v>0.70690699077674202</c:v>
                </c:pt>
                <c:pt idx="33">
                  <c:v>0.69393836137591847</c:v>
                </c:pt>
                <c:pt idx="34">
                  <c:v>0.68089550121935882</c:v>
                </c:pt>
                <c:pt idx="35">
                  <c:v>0.66779811513623166</c:v>
                </c:pt>
                <c:pt idx="36">
                  <c:v>0.65466542949626616</c:v>
                </c:pt>
                <c:pt idx="37">
                  <c:v>0.64151612394481805</c:v>
                </c:pt>
                <c:pt idx="38">
                  <c:v>0.62836827154541575</c:v>
                </c:pt>
                <c:pt idx="39">
                  <c:v>0.61523928713662135</c:v>
                </c:pt>
                <c:pt idx="40">
                  <c:v>0.60214588363868382</c:v>
                </c:pt>
                <c:pt idx="41">
                  <c:v>0.58910403598610461</c:v>
                </c:pt>
                <c:pt idx="42">
                  <c:v>0.57612895231427441</c:v>
                </c:pt>
                <c:pt idx="43">
                  <c:v>0.56323505199091817</c:v>
                </c:pt>
                <c:pt idx="44">
                  <c:v>0.55043595005541746</c:v>
                </c:pt>
                <c:pt idx="45">
                  <c:v>0.53774444761023521</c:v>
                </c:pt>
                <c:pt idx="46">
                  <c:v>0.52517252769772038</c:v>
                </c:pt>
                <c:pt idx="47">
                  <c:v>0.51273135619162713</c:v>
                </c:pt>
                <c:pt idx="48">
                  <c:v>0.50043128723482333</c:v>
                </c:pt>
                <c:pt idx="49">
                  <c:v>0.4882818727620315</c:v>
                </c:pt>
                <c:pt idx="50">
                  <c:v>0.47629187565823028</c:v>
                </c:pt>
                <c:pt idx="51">
                  <c:v>0.46446928611876226</c:v>
                </c:pt>
                <c:pt idx="52">
                  <c:v>0.45282134079554687</c:v>
                </c:pt>
                <c:pt idx="53">
                  <c:v>0.44135454433444232</c:v>
                </c:pt>
                <c:pt idx="54">
                  <c:v>0.43007469293114264</c:v>
                </c:pt>
                <c:pt idx="55">
                  <c:v>0.41898689955651414</c:v>
                </c:pt>
                <c:pt idx="56">
                  <c:v>0.40809562052654097</c:v>
                </c:pt>
                <c:pt idx="57">
                  <c:v>0.39740468311658983</c:v>
                </c:pt>
                <c:pt idx="58">
                  <c:v>0.38691731394427792</c:v>
                </c:pt>
                <c:pt idx="59">
                  <c:v>0.37663616786944065</c:v>
                </c:pt>
                <c:pt idx="60">
                  <c:v>0.36656335718337923</c:v>
                </c:pt>
                <c:pt idx="61">
                  <c:v>0.35670048088248424</c:v>
                </c:pt>
                <c:pt idx="62">
                  <c:v>0.3470486538433365</c:v>
                </c:pt>
                <c:pt idx="63">
                  <c:v>0.33760853573735933</c:v>
                </c:pt>
                <c:pt idx="64">
                  <c:v>0.32838035954293854</c:v>
                </c:pt>
                <c:pt idx="65">
                  <c:v>0.31936395953158392</c:v>
                </c:pt>
                <c:pt idx="66">
                  <c:v>0.31055879862214814</c:v>
                </c:pt>
                <c:pt idx="67">
                  <c:v>0.30196399501329924</c:v>
                </c:pt>
                <c:pt idx="68">
                  <c:v>0.29357834801941529</c:v>
                </c:pt>
                <c:pt idx="69">
                  <c:v>0.28540036304878935</c:v>
                </c:pt>
                <c:pt idx="70">
                  <c:v>0.2774282756755862</c:v>
                </c:pt>
                <c:pt idx="71">
                  <c:v>0.26966007476836751</c:v>
                </c:pt>
                <c:pt idx="72">
                  <c:v>0.26209352464829128</c:v>
                </c:pt>
                <c:pt idx="73">
                  <c:v>0.25472618625930377</c:v>
                </c:pt>
                <c:pt idx="74">
                  <c:v>0.24755543734087021</c:v>
                </c:pt>
                <c:pt idx="75">
                  <c:v>0.24057849160106964</c:v>
                </c:pt>
                <c:pt idx="76">
                  <c:v>0.23379241689427857</c:v>
                </c:pt>
                <c:pt idx="77">
                  <c:v>0.22719415241325233</c:v>
                </c:pt>
                <c:pt idx="78">
                  <c:v>0.22078052491023378</c:v>
                </c:pt>
                <c:pt idx="79">
                  <c:v>0.21454826396584409</c:v>
                </c:pt>
                <c:pt idx="80">
                  <c:v>0.2084940163279983</c:v>
                </c:pt>
                <c:pt idx="81">
                  <c:v>0.2026143593459814</c:v>
                </c:pt>
                <c:pt idx="82">
                  <c:v>0.19690581352720105</c:v>
                </c:pt>
                <c:pt idx="83">
                  <c:v>0.1913648542460169</c:v>
                </c:pt>
                <c:pt idx="84">
                  <c:v>0.18598792263551212</c:v>
                </c:pt>
                <c:pt idx="85">
                  <c:v>0.18077143569415027</c:v>
                </c:pt>
                <c:pt idx="86">
                  <c:v>0.17571179563999145</c:v>
                </c:pt>
                <c:pt idx="87">
                  <c:v>0.17080539854558063</c:v>
                </c:pt>
                <c:pt idx="88">
                  <c:v>0.16604864228678184</c:v>
                </c:pt>
                <c:pt idx="89">
                  <c:v>0.16143793383877164</c:v>
                </c:pt>
                <c:pt idx="90">
                  <c:v>0.15696969595213647</c:v>
                </c:pt>
                <c:pt idx="91">
                  <c:v>0.15264037324158533</c:v>
                </c:pt>
                <c:pt idx="92">
                  <c:v>0.1484464377191981</c:v>
                </c:pt>
                <c:pt idx="93">
                  <c:v>0.14438439380343021</c:v>
                </c:pt>
                <c:pt idx="94">
                  <c:v>0.14045078283428178</c:v>
                </c:pt>
                <c:pt idx="95">
                  <c:v>0.136642187124146</c:v>
                </c:pt>
                <c:pt idx="96">
                  <c:v>0.13295523357289896</c:v>
                </c:pt>
                <c:pt idx="97">
                  <c:v>0.1293865968747808</c:v>
                </c:pt>
                <c:pt idx="98">
                  <c:v>0.12593300234357641</c:v>
                </c:pt>
                <c:pt idx="99">
                  <c:v>0.12259122838152876</c:v>
                </c:pt>
                <c:pt idx="100">
                  <c:v>0.11935810861633889</c:v>
                </c:pt>
                <c:pt idx="101">
                  <c:v>0.11623053372950981</c:v>
                </c:pt>
                <c:pt idx="102">
                  <c:v>0.1132054529982046</c:v>
                </c:pt>
                <c:pt idx="103">
                  <c:v>0.11027987557170922</c:v>
                </c:pt>
                <c:pt idx="104">
                  <c:v>0.10745087150252203</c:v>
                </c:pt>
                <c:pt idx="105">
                  <c:v>0.10471557255104776</c:v>
                </c:pt>
                <c:pt idx="106">
                  <c:v>0.10207117278184789</c:v>
                </c:pt>
                <c:pt idx="107">
                  <c:v>9.9514928968404956E-2</c:v>
                </c:pt>
                <c:pt idx="108">
                  <c:v>9.704416082238744E-2</c:v>
                </c:pt>
                <c:pt idx="109">
                  <c:v>9.4656251062470192E-2</c:v>
                </c:pt>
                <c:pt idx="110">
                  <c:v>9.2348645336857188E-2</c:v>
                </c:pt>
                <c:pt idx="111">
                  <c:v>9.0118852012789893E-2</c:v>
                </c:pt>
                <c:pt idx="112">
                  <c:v>8.796444184548477E-2</c:v>
                </c:pt>
                <c:pt idx="113">
                  <c:v>8.5883047538149321E-2</c:v>
                </c:pt>
                <c:pt idx="114">
                  <c:v>8.3872363203961603E-2</c:v>
                </c:pt>
                <c:pt idx="115">
                  <c:v>8.1930143740168007E-2</c:v>
                </c:pt>
                <c:pt idx="116">
                  <c:v>8.0054204123764974E-2</c:v>
                </c:pt>
                <c:pt idx="117">
                  <c:v>7.8242418637568797E-2</c:v>
                </c:pt>
                <c:pt idx="118">
                  <c:v>7.6492720034855619E-2</c:v>
                </c:pt>
                <c:pt idx="119">
                  <c:v>7.4803098650159897E-2</c:v>
                </c:pt>
                <c:pt idx="120">
                  <c:v>7.3171601463262487E-2</c:v>
                </c:pt>
                <c:pt idx="121">
                  <c:v>7.1596331122870352E-2</c:v>
                </c:pt>
                <c:pt idx="122">
                  <c:v>7.0075444935991202E-2</c:v>
                </c:pt>
                <c:pt idx="123">
                  <c:v>6.8607153828539325E-2</c:v>
                </c:pt>
                <c:pt idx="124">
                  <c:v>6.7189721282265649E-2</c:v>
                </c:pt>
                <c:pt idx="125">
                  <c:v>6.5821462252693377E-2</c:v>
                </c:pt>
                <c:pt idx="126">
                  <c:v>6.4500742072348224E-2</c:v>
                </c:pt>
                <c:pt idx="127">
                  <c:v>6.3225975343214363E-2</c:v>
                </c:pt>
                <c:pt idx="128">
                  <c:v>6.1995624821998212E-2</c:v>
                </c:pt>
                <c:pt idx="129">
                  <c:v>6.0808200301472111E-2</c:v>
                </c:pt>
                <c:pt idx="130">
                  <c:v>5.9662257490867572E-2</c:v>
                </c:pt>
                <c:pt idx="131">
                  <c:v>5.8556396898010676E-2</c:v>
                </c:pt>
                <c:pt idx="132">
                  <c:v>5.748926271563768E-2</c:v>
                </c:pt>
                <c:pt idx="133">
                  <c:v>5.64595417140836E-2</c:v>
                </c:pt>
                <c:pt idx="134">
                  <c:v>5.5465962142318123E-2</c:v>
                </c:pt>
                <c:pt idx="135">
                  <c:v>5.4507292639091619E-2</c:v>
                </c:pt>
                <c:pt idx="136">
                  <c:v>5.3582341155765573E-2</c:v>
                </c:pt>
                <c:pt idx="137">
                  <c:v>5.2689953892221413E-2</c:v>
                </c:pt>
                <c:pt idx="138">
                  <c:v>5.18290142470786E-2</c:v>
                </c:pt>
                <c:pt idx="139">
                  <c:v>5.0998441783298973E-2</c:v>
                </c:pt>
                <c:pt idx="140">
                  <c:v>5.0197191210117689E-2</c:v>
                </c:pt>
                <c:pt idx="141">
                  <c:v>4.94242513821073E-2</c:v>
                </c:pt>
                <c:pt idx="142">
                  <c:v>4.8678644316066291E-2</c:v>
                </c:pt>
                <c:pt idx="143">
                  <c:v>4.7959424226313822E-2</c:v>
                </c:pt>
                <c:pt idx="144">
                  <c:v>4.7265676578869584E-2</c:v>
                </c:pt>
                <c:pt idx="145">
                  <c:v>4.6596517164909527E-2</c:v>
                </c:pt>
                <c:pt idx="146">
                  <c:v>4.5951091193802578E-2</c:v>
                </c:pt>
                <c:pt idx="147">
                  <c:v>4.5328572405956641E-2</c:v>
                </c:pt>
                <c:pt idx="148">
                  <c:v>4.4728162205634421E-2</c:v>
                </c:pt>
                <c:pt idx="149">
                  <c:v>4.4149088813833386E-2</c:v>
                </c:pt>
                <c:pt idx="150">
                  <c:v>4.3590606441270614E-2</c:v>
                </c:pt>
                <c:pt idx="151">
                  <c:v>4.3051994481457349E-2</c:v>
                </c:pt>
                <c:pt idx="152">
                  <c:v>4.2532556723804418E-2</c:v>
                </c:pt>
                <c:pt idx="153">
                  <c:v>4.2031620586656319E-2</c:v>
                </c:pt>
                <c:pt idx="154">
                  <c:v>4.1548536370113118E-2</c:v>
                </c:pt>
                <c:pt idx="155">
                  <c:v>4.1082676528467803E-2</c:v>
                </c:pt>
                <c:pt idx="156">
                  <c:v>4.0633434962054682E-2</c:v>
                </c:pt>
                <c:pt idx="157">
                  <c:v>4.0200226328278292E-2</c:v>
                </c:pt>
                <c:pt idx="158">
                  <c:v>3.978248537157112E-2</c:v>
                </c:pt>
                <c:pt idx="159">
                  <c:v>3.9379666272003407E-2</c:v>
                </c:pt>
                <c:pt idx="160">
                  <c:v>3.8991242012255678E-2</c:v>
                </c:pt>
                <c:pt idx="161">
                  <c:v>3.8616703762645005E-2</c:v>
                </c:pt>
                <c:pt idx="162">
                  <c:v>3.8255560283886651E-2</c:v>
                </c:pt>
                <c:pt idx="163">
                  <c:v>3.7907337347257361E-2</c:v>
                </c:pt>
                <c:pt idx="164">
                  <c:v>3.7571577171823065E-2</c:v>
                </c:pt>
                <c:pt idx="165">
                  <c:v>3.7247837878380971E-2</c:v>
                </c:pt>
                <c:pt idx="166">
                  <c:v>3.6935692959763171E-2</c:v>
                </c:pt>
                <c:pt idx="167">
                  <c:v>3.6634730767144977E-2</c:v>
                </c:pt>
                <c:pt idx="168">
                  <c:v>3.6344554011995753E-2</c:v>
                </c:pt>
                <c:pt idx="169">
                  <c:v>3.606477928331045E-2</c:v>
                </c:pt>
                <c:pt idx="170">
                  <c:v>3.5795036579757598E-2</c:v>
                </c:pt>
                <c:pt idx="171">
                  <c:v>3.5534968856381348E-2</c:v>
                </c:pt>
                <c:pt idx="172">
                  <c:v>3.5284231585494506E-2</c:v>
                </c:pt>
                <c:pt idx="173">
                  <c:v>3.5042492331402303E-2</c:v>
                </c:pt>
                <c:pt idx="174">
                  <c:v>3.4809430338599227E-2</c:v>
                </c:pt>
                <c:pt idx="175">
                  <c:v>3.4584736133083466E-2</c:v>
                </c:pt>
                <c:pt idx="176">
                  <c:v>3.4368111136438596E-2</c:v>
                </c:pt>
                <c:pt idx="177">
                  <c:v>3.4159267292335323E-2</c:v>
                </c:pt>
                <c:pt idx="178">
                  <c:v>3.3957926705110539E-2</c:v>
                </c:pt>
                <c:pt idx="179">
                  <c:v>3.3763821290087315E-2</c:v>
                </c:pt>
                <c:pt idx="180">
                  <c:v>3.3576692435302501E-2</c:v>
                </c:pt>
                <c:pt idx="181">
                  <c:v>3.3396290674316979E-2</c:v>
                </c:pt>
                <c:pt idx="182">
                  <c:v>3.3222375369787428E-2</c:v>
                </c:pt>
                <c:pt idx="183">
                  <c:v>3.3054714407483636E-2</c:v>
                </c:pt>
                <c:pt idx="184">
                  <c:v>3.2893083900446242E-2</c:v>
                </c:pt>
                <c:pt idx="185">
                  <c:v>3.2737267902979372E-2</c:v>
                </c:pt>
                <c:pt idx="186">
                  <c:v>3.2587058134184811E-2</c:v>
                </c:pt>
                <c:pt idx="187">
                  <c:v>3.2442253710748409E-2</c:v>
                </c:pt>
                <c:pt idx="188">
                  <c:v>3.230266088869474E-2</c:v>
                </c:pt>
                <c:pt idx="189">
                  <c:v>3.2168092813835862E-2</c:v>
                </c:pt>
                <c:pt idx="190">
                  <c:v>3.2038369280644324E-2</c:v>
                </c:pt>
                <c:pt idx="191">
                  <c:v>3.1913316499286595E-2</c:v>
                </c:pt>
                <c:pt idx="192">
                  <c:v>3.1792766870562608E-2</c:v>
                </c:pt>
                <c:pt idx="193">
                  <c:v>3.1676558768500167E-2</c:v>
                </c:pt>
                <c:pt idx="194">
                  <c:v>3.1564536330362783E-2</c:v>
                </c:pt>
                <c:pt idx="195">
                  <c:v>3.1456549253831893E-2</c:v>
                </c:pt>
                <c:pt idx="196">
                  <c:v>3.1352452601136074E-2</c:v>
                </c:pt>
                <c:pt idx="197">
                  <c:v>3.1252106609900895E-2</c:v>
                </c:pt>
                <c:pt idx="198">
                  <c:v>3.1155376510502434E-2</c:v>
                </c:pt>
                <c:pt idx="199">
                  <c:v>3.1062132349713542E-2</c:v>
                </c:pt>
                <c:pt idx="200">
                  <c:v>3.0972248820435731E-2</c:v>
                </c:pt>
                <c:pt idx="201">
                  <c:v>3.0885605097317741E-2</c:v>
                </c:pt>
                <c:pt idx="202">
                  <c:v>3.0802084678066732E-2</c:v>
                </c:pt>
                <c:pt idx="203">
                  <c:v>3.0721575230264274E-2</c:v>
                </c:pt>
                <c:pt idx="204">
                  <c:v>3.0643968443502943E-2</c:v>
                </c:pt>
              </c:numCache>
            </c:numRef>
          </c:xVal>
          <c:yVal>
            <c:numRef>
              <c:f>'Converter (Solver)'!$AE$7:$AE$261</c:f>
              <c:numCache>
                <c:formatCode>0.0000000</c:formatCode>
                <c:ptCount val="255"/>
                <c:pt idx="0">
                  <c:v>0.99999994382595747</c:v>
                </c:pt>
                <c:pt idx="1">
                  <c:v>0.99999842056696431</c:v>
                </c:pt>
                <c:pt idx="2">
                  <c:v>0.99976809062205474</c:v>
                </c:pt>
                <c:pt idx="3">
                  <c:v>0.99349280105950333</c:v>
                </c:pt>
                <c:pt idx="4">
                  <c:v>0.97811856592320623</c:v>
                </c:pt>
                <c:pt idx="5">
                  <c:v>0.94201637872035304</c:v>
                </c:pt>
                <c:pt idx="6">
                  <c:v>0.87435131311497705</c:v>
                </c:pt>
                <c:pt idx="7">
                  <c:v>0.77041444446379359</c:v>
                </c:pt>
                <c:pt idx="8">
                  <c:v>0.63673662399970654</c:v>
                </c:pt>
                <c:pt idx="9">
                  <c:v>0.49007272617811415</c:v>
                </c:pt>
                <c:pt idx="10">
                  <c:v>0.46098348229436342</c:v>
                </c:pt>
                <c:pt idx="11">
                  <c:v>0.43234215387030356</c:v>
                </c:pt>
                <c:pt idx="12">
                  <c:v>0.40428799845059293</c:v>
                </c:pt>
                <c:pt idx="13">
                  <c:v>0.37694781928945742</c:v>
                </c:pt>
                <c:pt idx="14">
                  <c:v>0.35043464259583262</c:v>
                </c:pt>
                <c:pt idx="15">
                  <c:v>0.32484678746536227</c:v>
                </c:pt>
                <c:pt idx="16">
                  <c:v>0.30026732057715905</c:v>
                </c:pt>
                <c:pt idx="17">
                  <c:v>0.27676387584361606</c:v>
                </c:pt>
                <c:pt idx="18">
                  <c:v>0.25438880939062869</c:v>
                </c:pt>
                <c:pt idx="19">
                  <c:v>0.23317965269536889</c:v>
                </c:pt>
                <c:pt idx="20">
                  <c:v>0.21315982146215043</c:v>
                </c:pt>
                <c:pt idx="21">
                  <c:v>0.19433953479573654</c:v>
                </c:pt>
                <c:pt idx="22">
                  <c:v>0.17671689825956677</c:v>
                </c:pt>
                <c:pt idx="23">
                  <c:v>0.16027910523449335</c:v>
                </c:pt>
                <c:pt idx="24">
                  <c:v>0.14500371332526094</c:v>
                </c:pt>
                <c:pt idx="25">
                  <c:v>0.13085995607660003</c:v>
                </c:pt>
                <c:pt idx="26">
                  <c:v>0.11781005463529788</c:v>
                </c:pt>
                <c:pt idx="27">
                  <c:v>0.10581049892020702</c:v>
                </c:pt>
                <c:pt idx="28">
                  <c:v>9.4813273057737221E-2</c:v>
                </c:pt>
                <c:pt idx="29">
                  <c:v>8.4767005061614081E-2</c:v>
                </c:pt>
                <c:pt idx="30">
                  <c:v>7.5618025780280235E-2</c:v>
                </c:pt>
                <c:pt idx="31">
                  <c:v>6.7311326844948755E-2</c:v>
                </c:pt>
                <c:pt idx="32">
                  <c:v>5.979141161079287E-2</c:v>
                </c:pt>
                <c:pt idx="33">
                  <c:v>5.3003036818095463E-2</c:v>
                </c:pt>
                <c:pt idx="34">
                  <c:v>4.6891845870092645E-2</c:v>
                </c:pt>
                <c:pt idx="35">
                  <c:v>4.1404897220810977E-2</c:v>
                </c:pt>
                <c:pt idx="36">
                  <c:v>3.6491093405085974E-2</c:v>
                </c:pt>
                <c:pt idx="37">
                  <c:v>3.2101517758656495E-2</c:v>
                </c:pt>
                <c:pt idx="38">
                  <c:v>2.8189686916637945E-2</c:v>
                </c:pt>
                <c:pt idx="39">
                  <c:v>2.4711727800182756E-2</c:v>
                </c:pt>
                <c:pt idx="40">
                  <c:v>2.1626488064410351E-2</c:v>
                </c:pt>
                <c:pt idx="41">
                  <c:v>1.8895588947236235E-2</c:v>
                </c:pt>
                <c:pt idx="42">
                  <c:v>1.6483429188144317E-2</c:v>
                </c:pt>
                <c:pt idx="43">
                  <c:v>1.4357148233900717E-2</c:v>
                </c:pt>
                <c:pt idx="44">
                  <c:v>1.2486556365092617E-2</c:v>
                </c:pt>
                <c:pt idx="45">
                  <c:v>1.0844038707461317E-2</c:v>
                </c:pt>
                <c:pt idx="46">
                  <c:v>9.4044393730746152E-3</c:v>
                </c:pt>
                <c:pt idx="47">
                  <c:v>8.1449312397800459E-3</c:v>
                </c:pt>
                <c:pt idx="48">
                  <c:v>7.0448761482183328E-3</c:v>
                </c:pt>
                <c:pt idx="49">
                  <c:v>6.0856795933608527E-3</c:v>
                </c:pt>
                <c:pt idx="50">
                  <c:v>5.2506433263429858E-3</c:v>
                </c:pt>
                <c:pt idx="51">
                  <c:v>4.5248186721043105E-3</c:v>
                </c:pt>
                <c:pt idx="52">
                  <c:v>3.8948628150422388E-3</c:v>
                </c:pt>
                <c:pt idx="53">
                  <c:v>3.3488998114475257E-3</c:v>
                </c:pt>
                <c:pt idx="54">
                  <c:v>2.8763876543331764E-3</c:v>
                </c:pt>
                <c:pt idx="55">
                  <c:v>2.4679923418877286E-3</c:v>
                </c:pt>
                <c:pt idx="56">
                  <c:v>2.1154695822590717E-3</c:v>
                </c:pt>
                <c:pt idx="57">
                  <c:v>1.811554500792298E-3</c:v>
                </c:pt>
                <c:pt idx="58">
                  <c:v>1.549859496677792E-3</c:v>
                </c:pt>
                <c:pt idx="59">
                  <c:v>1.3247802193468456E-3</c:v>
                </c:pt>
                <c:pt idx="60">
                  <c:v>1.1314094959328001E-3</c:v>
                </c:pt>
                <c:pt idx="61">
                  <c:v>9.654589348220391E-4</c:v>
                </c:pt>
                <c:pt idx="62">
                  <c:v>8.2318785210232649E-4</c:v>
                </c:pt>
                <c:pt idx="63">
                  <c:v>7.013391132292305E-4</c:v>
                </c:pt>
                <c:pt idx="64">
                  <c:v>5.9708144749796475E-4</c:v>
                </c:pt>
                <c:pt idx="65">
                  <c:v>5.0795777434673014E-4</c:v>
                </c:pt>
                <c:pt idx="66">
                  <c:v>4.3183907495492437E-4</c:v>
                </c:pt>
                <c:pt idx="67">
                  <c:v>3.6688334726369933E-4</c:v>
                </c:pt>
                <c:pt idx="68">
                  <c:v>3.1149919504980971E-4</c:v>
                </c:pt>
                <c:pt idx="69">
                  <c:v>2.6431361999804093E-4</c:v>
                </c:pt>
                <c:pt idx="70">
                  <c:v>2.2414360814355789E-4</c:v>
                </c:pt>
                <c:pt idx="71">
                  <c:v>1.8997112718992354E-4</c:v>
                </c:pt>
                <c:pt idx="72">
                  <c:v>1.6092117791089276E-4</c:v>
                </c:pt>
                <c:pt idx="73">
                  <c:v>1.3624257020349712E-4</c:v>
                </c:pt>
                <c:pt idx="74">
                  <c:v>1.1529112166334845E-4</c:v>
                </c:pt>
                <c:pt idx="75">
                  <c:v>9.7515003256016974E-5</c:v>
                </c:pt>
                <c:pt idx="76">
                  <c:v>8.244198235833215E-5</c:v>
                </c:pt>
                <c:pt idx="77">
                  <c:v>6.9668337854735153E-5</c:v>
                </c:pt>
                <c:pt idx="78">
                  <c:v>5.8849244907572133E-5</c:v>
                </c:pt>
                <c:pt idx="79">
                  <c:v>4.9690448364184654E-5</c:v>
                </c:pt>
                <c:pt idx="80">
                  <c:v>4.194106346741982E-5</c:v>
                </c:pt>
                <c:pt idx="81">
                  <c:v>3.5387360596598871E-5</c:v>
                </c:pt>
                <c:pt idx="82">
                  <c:v>2.98474072157373E-5</c:v>
                </c:pt>
                <c:pt idx="83">
                  <c:v>2.516645510462178E-5</c:v>
                </c:pt>
                <c:pt idx="84">
                  <c:v>2.1212974373721101E-5</c:v>
                </c:pt>
                <c:pt idx="85">
                  <c:v>1.7875247806214711E-5</c:v>
                </c:pt>
                <c:pt idx="86">
                  <c:v>1.5058449826864119E-5</c:v>
                </c:pt>
                <c:pt idx="87">
                  <c:v>1.2682143968420669E-5</c:v>
                </c:pt>
                <c:pt idx="88">
                  <c:v>1.0678141192435221E-5</c:v>
                </c:pt>
                <c:pt idx="89">
                  <c:v>8.9886689211013859E-6</c:v>
                </c:pt>
                <c:pt idx="90">
                  <c:v>7.5648072447334022E-6</c:v>
                </c:pt>
                <c:pt idx="91">
                  <c:v>6.3651545754257447E-6</c:v>
                </c:pt>
                <c:pt idx="92">
                  <c:v>5.3546901052751008E-6</c:v>
                </c:pt>
                <c:pt idx="93">
                  <c:v>4.5038048752858084E-6</c:v>
                </c:pt>
                <c:pt idx="94">
                  <c:v>3.7874771402406004E-6</c:v>
                </c:pt>
                <c:pt idx="95">
                  <c:v>3.1845710909727868E-6</c:v>
                </c:pt>
                <c:pt idx="96">
                  <c:v>2.6772409277885037E-6</c:v>
                </c:pt>
                <c:pt idx="97">
                  <c:v>2.250424820857287E-6</c:v>
                </c:pt>
                <c:pt idx="98">
                  <c:v>1.8914154931917094E-6</c:v>
                </c:pt>
                <c:pt idx="99">
                  <c:v>1.5894960622335167E-6</c:v>
                </c:pt>
                <c:pt idx="100">
                  <c:v>1.3356314152011471E-6</c:v>
                </c:pt>
                <c:pt idx="101">
                  <c:v>1.1222068050155334E-6</c:v>
                </c:pt>
                <c:pt idx="102">
                  <c:v>9.4280656764511617E-7</c:v>
                </c:pt>
                <c:pt idx="103">
                  <c:v>7.9202690434947952E-7</c:v>
                </c:pt>
                <c:pt idx="104">
                  <c:v>6.6531756661061228E-7</c:v>
                </c:pt>
                <c:pt idx="105">
                  <c:v>5.5884804768804218E-7</c:v>
                </c:pt>
                <c:pt idx="106">
                  <c:v>4.6939454032445761E-7</c:v>
                </c:pt>
                <c:pt idx="107">
                  <c:v>3.9424448051323009E-7</c:v>
                </c:pt>
                <c:pt idx="108">
                  <c:v>3.3111597572842941E-7</c:v>
                </c:pt>
                <c:pt idx="109">
                  <c:v>2.780898241921954E-7</c:v>
                </c:pt>
                <c:pt idx="110">
                  <c:v>2.3355217961083645E-7</c:v>
                </c:pt>
                <c:pt idx="111">
                  <c:v>1.961462119960904E-7</c:v>
                </c:pt>
                <c:pt idx="112">
                  <c:v>1.6473136716947144E-7</c:v>
                </c:pt>
                <c:pt idx="113">
                  <c:v>1.3834904174182781E-7</c:v>
                </c:pt>
                <c:pt idx="114">
                  <c:v>1.161936722981216E-7</c:v>
                </c:pt>
                <c:pt idx="115">
                  <c:v>9.7588391940206613E-8</c:v>
                </c:pt>
                <c:pt idx="116">
                  <c:v>8.196453831994389E-8</c:v>
                </c:pt>
                <c:pt idx="117">
                  <c:v>6.8844408312441406E-8</c:v>
                </c:pt>
                <c:pt idx="118">
                  <c:v>5.7826748526174655E-8</c:v>
                </c:pt>
                <c:pt idx="119">
                  <c:v>4.8574550454222734E-8</c:v>
                </c:pt>
                <c:pt idx="120">
                  <c:v>4.0804786435534705E-8</c:v>
                </c:pt>
                <c:pt idx="121">
                  <c:v>3.4279779552091713E-8</c:v>
                </c:pt>
                <c:pt idx="122">
                  <c:v>2.8799948732019968E-8</c:v>
                </c:pt>
                <c:pt idx="123">
                  <c:v>2.419771099658378E-8</c:v>
                </c:pt>
                <c:pt idx="124">
                  <c:v>2.0332357127663195E-8</c:v>
                </c:pt>
                <c:pt idx="125">
                  <c:v>1.7085746016012721E-8</c:v>
                </c:pt>
                <c:pt idx="126">
                  <c:v>1.4358687399257233E-8</c:v>
                </c:pt>
                <c:pt idx="127">
                  <c:v>1.2067903318455417E-8</c:v>
                </c:pt>
                <c:pt idx="128">
                  <c:v>1.0143476002656525E-8</c:v>
                </c:pt>
                <c:pt idx="129">
                  <c:v>8.5267045376970484E-9</c:v>
                </c:pt>
                <c:pt idx="130">
                  <c:v>7.1683050131684429E-9</c:v>
                </c:pt>
                <c:pt idx="131">
                  <c:v>6.026899231702664E-9</c:v>
                </c:pt>
                <c:pt idx="132">
                  <c:v>5.0677458112202132E-9</c:v>
                </c:pt>
                <c:pt idx="133">
                  <c:v>4.2616748722351179E-9</c:v>
                </c:pt>
                <c:pt idx="134">
                  <c:v>3.5841936961184059E-9</c:v>
                </c:pt>
                <c:pt idx="135">
                  <c:v>3.014735949772722E-9</c:v>
                </c:pt>
                <c:pt idx="136">
                  <c:v>2.5360314541047076E-9</c:v>
                </c:pt>
                <c:pt idx="137">
                  <c:v>2.1335771566527865E-9</c:v>
                </c:pt>
                <c:pt idx="138">
                  <c:v>1.7951930658917627E-9</c:v>
                </c:pt>
                <c:pt idx="139">
                  <c:v>1.5106495067707577E-9</c:v>
                </c:pt>
                <c:pt idx="140">
                  <c:v>1.271354243844908E-9</c:v>
                </c:pt>
                <c:pt idx="141">
                  <c:v>1.0700898555756824E-9</c:v>
                </c:pt>
                <c:pt idx="142">
                  <c:v>9.0079328647919539E-10</c:v>
                </c:pt>
                <c:pt idx="143">
                  <c:v>7.5837079999405369E-10</c:v>
                </c:pt>
                <c:pt idx="144">
                  <c:v>6.3854264334813422E-10</c:v>
                </c:pt>
                <c:pt idx="145">
                  <c:v>5.3771264950426271E-10</c:v>
                </c:pt>
                <c:pt idx="146">
                  <c:v>4.5285876871271829E-10</c:v>
                </c:pt>
                <c:pt idx="147">
                  <c:v>3.8144116630026371E-10</c:v>
                </c:pt>
                <c:pt idx="148">
                  <c:v>3.2132506386415689E-10</c:v>
                </c:pt>
                <c:pt idx="149">
                  <c:v>2.7071595513600079E-10</c:v>
                </c:pt>
                <c:pt idx="150">
                  <c:v>2.2810520844161811E-10</c:v>
                </c:pt>
                <c:pt idx="151">
                  <c:v>1.9222438745483016E-10</c:v>
                </c:pt>
                <c:pt idx="152">
                  <c:v>1.6200689024559056E-10</c:v>
                </c:pt>
                <c:pt idx="153">
                  <c:v>1.365557316260293E-10</c:v>
                </c:pt>
                <c:pt idx="154">
                  <c:v>1.1511648279153754E-10</c:v>
                </c:pt>
                <c:pt idx="155">
                  <c:v>9.7054540746496046E-11</c:v>
                </c:pt>
                <c:pt idx="156">
                  <c:v>8.1836033005440499E-11</c:v>
                </c:pt>
                <c:pt idx="157">
                  <c:v>6.9011774666169111E-11</c:v>
                </c:pt>
                <c:pt idx="158">
                  <c:v>5.8203788643062932E-11</c:v>
                </c:pt>
                <c:pt idx="159">
                  <c:v>4.9093978371880355E-11</c:v>
                </c:pt>
                <c:pt idx="160">
                  <c:v>4.1414608307174483E-11</c:v>
                </c:pt>
                <c:pt idx="161">
                  <c:v>3.4940302824265884E-11</c:v>
                </c:pt>
                <c:pt idx="162">
                  <c:v>2.9481320589342771E-11</c:v>
                </c:pt>
                <c:pt idx="163">
                  <c:v>2.4877900450495892E-11</c:v>
                </c:pt>
                <c:pt idx="164">
                  <c:v>2.0995507569169806E-11</c:v>
                </c:pt>
                <c:pt idx="165">
                  <c:v>1.7720836002504828E-11</c:v>
                </c:pt>
                <c:pt idx="166">
                  <c:v>1.4958446955029448E-11</c:v>
                </c:pt>
                <c:pt idx="167">
                  <c:v>1.2627941290093128E-11</c:v>
                </c:pt>
                <c:pt idx="168">
                  <c:v>1.0661581079310816E-11</c:v>
                </c:pt>
                <c:pt idx="169">
                  <c:v>9.002288652191002E-12</c:v>
                </c:pt>
                <c:pt idx="170">
                  <c:v>7.6019630042652298E-12</c:v>
                </c:pt>
                <c:pt idx="171">
                  <c:v>6.4200630591201434E-12</c:v>
                </c:pt>
                <c:pt idx="172">
                  <c:v>5.4224153307452798E-12</c:v>
                </c:pt>
                <c:pt idx="173">
                  <c:v>4.5802103193728572E-12</c:v>
                </c:pt>
                <c:pt idx="174">
                  <c:v>3.8691576528485502E-12</c:v>
                </c:pt>
                <c:pt idx="175">
                  <c:v>3.268774778228399E-12</c:v>
                </c:pt>
                <c:pt idx="176">
                  <c:v>2.7617880135593002E-12</c:v>
                </c:pt>
                <c:pt idx="177">
                  <c:v>2.3336281422362877E-12</c:v>
                </c:pt>
                <c:pt idx="178">
                  <c:v>1.9720055812759321E-12</c:v>
                </c:pt>
                <c:pt idx="179">
                  <c:v>1.6665525142902406E-12</c:v>
                </c:pt>
                <c:pt idx="180">
                  <c:v>1.4085214026242387E-12</c:v>
                </c:pt>
                <c:pt idx="181">
                  <c:v>1.1905309573828498E-12</c:v>
                </c:pt>
                <c:pt idx="182">
                  <c:v>1.0063520745885853E-12</c:v>
                </c:pt>
                <c:pt idx="183">
                  <c:v>8.5072742331199516E-13</c:v>
                </c:pt>
                <c:pt idx="184">
                  <c:v>7.1921937878886422E-13</c:v>
                </c:pt>
                <c:pt idx="185">
                  <c:v>6.0808183039492266E-13</c:v>
                </c:pt>
                <c:pt idx="186">
                  <c:v>5.1415210228591633E-13</c:v>
                </c:pt>
                <c:pt idx="187">
                  <c:v>4.3475982113333141E-13</c:v>
                </c:pt>
                <c:pt idx="188">
                  <c:v>3.6765006469087493E-13</c:v>
                </c:pt>
                <c:pt idx="189">
                  <c:v>3.1091854399824094E-13</c:v>
                </c:pt>
                <c:pt idx="190">
                  <c:v>2.6295693014296508E-13</c:v>
                </c:pt>
                <c:pt idx="191">
                  <c:v>2.2240673218084892E-13</c:v>
                </c:pt>
                <c:pt idx="192">
                  <c:v>1.8812038375726214E-13</c:v>
                </c:pt>
                <c:pt idx="193">
                  <c:v>1.5912840882766823E-13</c:v>
                </c:pt>
                <c:pt idx="194">
                  <c:v>1.3461171335128805E-13</c:v>
                </c:pt>
                <c:pt idx="195">
                  <c:v>1.1387820005888788E-13</c:v>
                </c:pt>
                <c:pt idx="196">
                  <c:v>9.634303028296724E-14</c:v>
                </c:pt>
                <c:pt idx="197">
                  <c:v>8.151196138959272E-14</c:v>
                </c:pt>
                <c:pt idx="198">
                  <c:v>6.8967280232181725E-14</c:v>
                </c:pt>
                <c:pt idx="199">
                  <c:v>5.8355925954675932E-14</c:v>
                </c:pt>
                <c:pt idx="200">
                  <c:v>4.937946093033557E-14</c:v>
                </c:pt>
                <c:pt idx="201">
                  <c:v>4.1785601632504068E-14</c:v>
                </c:pt>
                <c:pt idx="202">
                  <c:v>3.5361065574536401E-14</c:v>
                </c:pt>
                <c:pt idx="203">
                  <c:v>2.9925529393816891E-14</c:v>
                </c:pt>
                <c:pt idx="204">
                  <c:v>2.5326525519721483E-14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40816"/>
        <c:axId val="1826141360"/>
      </c:scatterChart>
      <c:valAx>
        <c:axId val="182614081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</a:rPr>
                  <a:t>Θ</a:t>
                </a:r>
                <a:r>
                  <a:rPr lang="pt-BR">
                    <a:latin typeface="Calibri" panose="020F0502020204030204" pitchFamily="34" charset="0"/>
                  </a:rPr>
                  <a:t> GRT 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776983108972333"/>
              <c:y val="0.894389068150291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141360"/>
        <c:crosses val="autoZero"/>
        <c:crossBetween val="midCat"/>
      </c:valAx>
      <c:valAx>
        <c:axId val="18261413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Kr GRT</a:t>
                </a:r>
              </a:p>
            </c:rich>
          </c:tx>
          <c:layout>
            <c:manualLayout>
              <c:xMode val="edge"/>
              <c:yMode val="edge"/>
              <c:x val="3.305060935065491E-3"/>
              <c:y val="0.315066528651353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14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8042921744962"/>
          <c:y val="2.9280097351607859E-2"/>
          <c:w val="0.80226811517665197"/>
          <c:h val="0.85252597953662834"/>
        </c:manualLayout>
      </c:layout>
      <c:scatterChart>
        <c:scatterStyle val="smoothMarker"/>
        <c:varyColors val="0"/>
        <c:ser>
          <c:idx val="0"/>
          <c:order val="0"/>
          <c:tx>
            <c:v>VGM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'Converter (Solver)'!$R$7:$R$261</c:f>
              <c:numCache>
                <c:formatCode>0.000</c:formatCode>
                <c:ptCount val="255"/>
                <c:pt idx="0">
                  <c:v>0.99887488456714835</c:v>
                </c:pt>
                <c:pt idx="1">
                  <c:v>0.9983374128121808</c:v>
                </c:pt>
                <c:pt idx="2">
                  <c:v>0.99637527087680955</c:v>
                </c:pt>
                <c:pt idx="3">
                  <c:v>0.99212958458225442</c:v>
                </c:pt>
                <c:pt idx="4">
                  <c:v>0.98843539083498799</c:v>
                </c:pt>
                <c:pt idx="5">
                  <c:v>0.98305917587535907</c:v>
                </c:pt>
                <c:pt idx="6">
                  <c:v>0.97529296215642891</c:v>
                </c:pt>
                <c:pt idx="7">
                  <c:v>0.96419254050117043</c:v>
                </c:pt>
                <c:pt idx="8">
                  <c:v>0.94856099075451028</c:v>
                </c:pt>
                <c:pt idx="9">
                  <c:v>0.92699480323032202</c:v>
                </c:pt>
                <c:pt idx="10">
                  <c:v>0.92183958103243258</c:v>
                </c:pt>
                <c:pt idx="11">
                  <c:v>0.91637702567936263</c:v>
                </c:pt>
                <c:pt idx="12">
                  <c:v>0.91059652738224339</c:v>
                </c:pt>
                <c:pt idx="13">
                  <c:v>0.90448812678372914</c:v>
                </c:pt>
                <c:pt idx="14">
                  <c:v>0.89804266135003685</c:v>
                </c:pt>
                <c:pt idx="15">
                  <c:v>0.89125191687230665</c:v>
                </c:pt>
                <c:pt idx="16">
                  <c:v>0.88410878171361984</c:v>
                </c:pt>
                <c:pt idx="17">
                  <c:v>0.87660740103469192</c:v>
                </c:pt>
                <c:pt idx="18">
                  <c:v>0.86874332786606923</c:v>
                </c:pt>
                <c:pt idx="19">
                  <c:v>0.86051366759097037</c:v>
                </c:pt>
                <c:pt idx="20">
                  <c:v>0.85191721218466432</c:v>
                </c:pt>
                <c:pt idx="21">
                  <c:v>0.84295456044655215</c:v>
                </c:pt>
                <c:pt idx="22">
                  <c:v>0.8336282204801907</c:v>
                </c:pt>
                <c:pt idx="23">
                  <c:v>0.82394269083999638</c:v>
                </c:pt>
                <c:pt idx="24">
                  <c:v>0.81390451708035849</c:v>
                </c:pt>
                <c:pt idx="25">
                  <c:v>0.80352232091434073</c:v>
                </c:pt>
                <c:pt idx="26">
                  <c:v>0.792806799806693</c:v>
                </c:pt>
                <c:pt idx="27">
                  <c:v>0.78177069557156453</c:v>
                </c:pt>
                <c:pt idx="28">
                  <c:v>0.77042873139167278</c:v>
                </c:pt>
                <c:pt idx="29">
                  <c:v>0.75879751758722658</c:v>
                </c:pt>
                <c:pt idx="30">
                  <c:v>0.74689542739796688</c:v>
                </c:pt>
                <c:pt idx="31">
                  <c:v>0.73474244495517782</c:v>
                </c:pt>
                <c:pt idx="32">
                  <c:v>0.72235998846714866</c:v>
                </c:pt>
                <c:pt idx="33">
                  <c:v>0.70977071237903477</c:v>
                </c:pt>
                <c:pt idx="34">
                  <c:v>0.69699829286033244</c:v>
                </c:pt>
                <c:pt idx="35">
                  <c:v>0.68406720139295829</c:v>
                </c:pt>
                <c:pt idx="36">
                  <c:v>0.6710024714636218</c:v>
                </c:pt>
                <c:pt idx="37">
                  <c:v>0.65782946340076953</c:v>
                </c:pt>
                <c:pt idx="38">
                  <c:v>0.64457363224530806</c:v>
                </c:pt>
                <c:pt idx="39">
                  <c:v>0.6312603032224865</c:v>
                </c:pt>
                <c:pt idx="40">
                  <c:v>0.61791445891522401</c:v>
                </c:pt>
                <c:pt idx="41">
                  <c:v>0.60456054165852291</c:v>
                </c:pt>
                <c:pt idx="42">
                  <c:v>0.59122227401570193</c:v>
                </c:pt>
                <c:pt idx="43">
                  <c:v>0.57792249949608065</c:v>
                </c:pt>
                <c:pt idx="44">
                  <c:v>0.56468304496505906</c:v>
                </c:pt>
                <c:pt idx="45">
                  <c:v>0.55152460551217686</c:v>
                </c:pt>
                <c:pt idx="46">
                  <c:v>0.53846665190659793</c:v>
                </c:pt>
                <c:pt idx="47">
                  <c:v>0.52552736020249924</c:v>
                </c:pt>
                <c:pt idx="48">
                  <c:v>0.51272356257270546</c:v>
                </c:pt>
                <c:pt idx="49">
                  <c:v>0.50007071805519165</c:v>
                </c:pt>
                <c:pt idx="50">
                  <c:v>0.48758290159584955</c:v>
                </c:pt>
                <c:pt idx="51">
                  <c:v>0.47527280955956741</c:v>
                </c:pt>
                <c:pt idx="52">
                  <c:v>0.4631517797539102</c:v>
                </c:pt>
                <c:pt idx="53">
                  <c:v>0.4512298239565809</c:v>
                </c:pt>
                <c:pt idx="54">
                  <c:v>0.43951567094875943</c:v>
                </c:pt>
                <c:pt idx="55">
                  <c:v>0.42801681811999576</c:v>
                </c:pt>
                <c:pt idx="56">
                  <c:v>0.41673958981515724</c:v>
                </c:pt>
                <c:pt idx="57">
                  <c:v>0.40568920072905812</c:v>
                </c:pt>
                <c:pt idx="58">
                  <c:v>0.3948698228100091</c:v>
                </c:pt>
                <c:pt idx="59">
                  <c:v>0.38428465430076919</c:v>
                </c:pt>
                <c:pt idx="60">
                  <c:v>0.37393598971701036</c:v>
                </c:pt>
                <c:pt idx="61">
                  <c:v>0.36382528973334843</c:v>
                </c:pt>
                <c:pt idx="62">
                  <c:v>0.35395325011064949</c:v>
                </c:pt>
                <c:pt idx="63">
                  <c:v>0.34431986895221123</c:v>
                </c:pt>
                <c:pt idx="64">
                  <c:v>0.33492451171822468</c:v>
                </c:pt>
                <c:pt idx="65">
                  <c:v>0.3257659735561747</c:v>
                </c:pt>
                <c:pt idx="66">
                  <c:v>0.31684253861890349</c:v>
                </c:pt>
                <c:pt idx="67">
                  <c:v>0.30815203614183301</c:v>
                </c:pt>
                <c:pt idx="68">
                  <c:v>0.29969189313675454</c:v>
                </c:pt>
                <c:pt idx="69">
                  <c:v>0.29145918363233558</c:v>
                </c:pt>
                <c:pt idx="70">
                  <c:v>0.28345067445206423</c:v>
                </c:pt>
                <c:pt idx="71">
                  <c:v>0.27566286756980474</c:v>
                </c:pt>
                <c:pt idx="72">
                  <c:v>0.26809203912267482</c:v>
                </c:pt>
                <c:pt idx="73">
                  <c:v>0.26073427519171322</c:v>
                </c:pt>
                <c:pt idx="74">
                  <c:v>0.25358550448396755</c:v>
                </c:pt>
                <c:pt idx="75">
                  <c:v>0.24664152806624348</c:v>
                </c:pt>
                <c:pt idx="76">
                  <c:v>0.23989804631185505</c:v>
                </c:pt>
                <c:pt idx="77">
                  <c:v>0.23335068322820487</c:v>
                </c:pt>
                <c:pt idx="78">
                  <c:v>0.22699500833572581</c:v>
                </c:pt>
                <c:pt idx="79">
                  <c:v>0.22082655626835901</c:v>
                </c:pt>
                <c:pt idx="80">
                  <c:v>0.21484084426297215</c:v>
                </c:pt>
                <c:pt idx="81">
                  <c:v>0.20903338770046204</c:v>
                </c:pt>
                <c:pt idx="82">
                  <c:v>0.20339971385522679</c:v>
                </c:pt>
                <c:pt idx="83">
                  <c:v>0.19793537400260877</c:v>
                </c:pt>
                <c:pt idx="84">
                  <c:v>0.1926359540261377</c:v>
                </c:pt>
                <c:pt idx="85">
                  <c:v>0.18749708365820969</c:v>
                </c:pt>
                <c:pt idx="86">
                  <c:v>0.18251444447943177</c:v>
                </c:pt>
                <c:pt idx="87">
                  <c:v>0.17768377679343819</c:v>
                </c:pt>
                <c:pt idx="88">
                  <c:v>0.17300088548564721</c:v>
                </c:pt>
                <c:pt idx="89">
                  <c:v>0.16846164496632032</c:v>
                </c:pt>
                <c:pt idx="90">
                  <c:v>0.16406200329044815</c:v>
                </c:pt>
                <c:pt idx="91">
                  <c:v>0.15979798553950658</c:v>
                </c:pt>
                <c:pt idx="92">
                  <c:v>0.15566569654302204</c:v>
                </c:pt>
                <c:pt idx="93">
                  <c:v>0.15166132301118601</c:v>
                </c:pt>
                <c:pt idx="94">
                  <c:v>0.14778113514348148</c:v>
                </c:pt>
                <c:pt idx="95">
                  <c:v>0.14402148777241594</c:v>
                </c:pt>
                <c:pt idx="96">
                  <c:v>0.14037882109601871</c:v>
                </c:pt>
                <c:pt idx="97">
                  <c:v>0.13684966104770746</c:v>
                </c:pt>
                <c:pt idx="98">
                  <c:v>0.13343061934748598</c:v>
                </c:pt>
                <c:pt idx="99">
                  <c:v>0.13011839327414557</c:v>
                </c:pt>
                <c:pt idx="100">
                  <c:v>0.1269097651942272</c:v>
                </c:pt>
                <c:pt idx="101">
                  <c:v>0.12380160187989747</c:v>
                </c:pt>
                <c:pt idx="102">
                  <c:v>0.1207908536446185</c:v>
                </c:pt>
                <c:pt idx="103">
                  <c:v>0.11787455332249806</c:v>
                </c:pt>
                <c:pt idx="104">
                  <c:v>0.11504981511448864</c:v>
                </c:pt>
                <c:pt idx="105">
                  <c:v>0.11231383332213428</c:v>
                </c:pt>
                <c:pt idx="106">
                  <c:v>0.10966388098732804</c:v>
                </c:pt>
                <c:pt idx="107">
                  <c:v>0.10709730845451551</c:v>
                </c:pt>
                <c:pt idx="108">
                  <c:v>0.10461154186995075</c:v>
                </c:pt>
                <c:pt idx="109">
                  <c:v>0.10220408163095869</c:v>
                </c:pt>
                <c:pt idx="110">
                  <c:v>9.9872500796668165E-2</c:v>
                </c:pt>
                <c:pt idx="111">
                  <c:v>9.7614443470340873E-2</c:v>
                </c:pt>
                <c:pt idx="112">
                  <c:v>9.5427623162213204E-2</c:v>
                </c:pt>
                <c:pt idx="113">
                  <c:v>9.3309821140688559E-2</c:v>
                </c:pt>
                <c:pt idx="114">
                  <c:v>9.1258884778743332E-2</c:v>
                </c:pt>
                <c:pt idx="115">
                  <c:v>8.9272725901542657E-2</c:v>
                </c:pt>
                <c:pt idx="116">
                  <c:v>8.734931914047829E-2</c:v>
                </c:pt>
                <c:pt idx="117">
                  <c:v>8.5486700298150198E-2</c:v>
                </c:pt>
                <c:pt idx="118">
                  <c:v>8.368296472818601E-2</c:v>
                </c:pt>
                <c:pt idx="119">
                  <c:v>8.1936265733242017E-2</c:v>
                </c:pt>
                <c:pt idx="120">
                  <c:v>8.0244812984030911E-2</c:v>
                </c:pt>
                <c:pt idx="121">
                  <c:v>7.8606870961785744E-2</c:v>
                </c:pt>
                <c:pt idx="122">
                  <c:v>7.7020757426175715E-2</c:v>
                </c:pt>
                <c:pt idx="123">
                  <c:v>7.5484841910344588E-2</c:v>
                </c:pt>
                <c:pt idx="124">
                  <c:v>7.39975442444335E-2</c:v>
                </c:pt>
                <c:pt idx="125">
                  <c:v>7.255733310868033E-2</c:v>
                </c:pt>
                <c:pt idx="126">
                  <c:v>7.116272461694656E-2</c:v>
                </c:pt>
                <c:pt idx="127">
                  <c:v>6.9812280931311144E-2</c:v>
                </c:pt>
                <c:pt idx="128">
                  <c:v>6.8504608908185494E-2</c:v>
                </c:pt>
                <c:pt idx="129">
                  <c:v>6.7238358776240778E-2</c:v>
                </c:pt>
                <c:pt idx="130">
                  <c:v>6.6012222846295668E-2</c:v>
                </c:pt>
                <c:pt idx="131">
                  <c:v>6.4824934253187722E-2</c:v>
                </c:pt>
                <c:pt idx="132">
                  <c:v>6.3675265729544878E-2</c:v>
                </c:pt>
                <c:pt idx="133">
                  <c:v>6.2562028411278323E-2</c:v>
                </c:pt>
                <c:pt idx="134">
                  <c:v>6.1484070674538017E-2</c:v>
                </c:pt>
                <c:pt idx="135">
                  <c:v>6.0440277003801869E-2</c:v>
                </c:pt>
                <c:pt idx="136">
                  <c:v>5.9429566890712479E-2</c:v>
                </c:pt>
                <c:pt idx="137">
                  <c:v>5.8450893763222371E-2</c:v>
                </c:pt>
                <c:pt idx="138">
                  <c:v>5.7503243944569168E-2</c:v>
                </c:pt>
                <c:pt idx="139">
                  <c:v>5.6585635641565823E-2</c:v>
                </c:pt>
                <c:pt idx="140">
                  <c:v>5.5697117961662809E-2</c:v>
                </c:pt>
                <c:pt idx="141">
                  <c:v>5.483676995821625E-2</c:v>
                </c:pt>
                <c:pt idx="142">
                  <c:v>5.4003699703377768E-2</c:v>
                </c:pt>
                <c:pt idx="143">
                  <c:v>5.3197043388007494E-2</c:v>
                </c:pt>
                <c:pt idx="144">
                  <c:v>5.241596444800297E-2</c:v>
                </c:pt>
                <c:pt idx="145">
                  <c:v>5.1659652716428278E-2</c:v>
                </c:pt>
                <c:pt idx="146">
                  <c:v>5.0927323600825518E-2</c:v>
                </c:pt>
                <c:pt idx="147">
                  <c:v>5.0218217285088393E-2</c:v>
                </c:pt>
                <c:pt idx="148">
                  <c:v>4.9531597955279373E-2</c:v>
                </c:pt>
                <c:pt idx="149">
                  <c:v>4.886675304877456E-2</c:v>
                </c:pt>
                <c:pt idx="150">
                  <c:v>4.8222992526124511E-2</c:v>
                </c:pt>
                <c:pt idx="151">
                  <c:v>4.7599648165026112E-2</c:v>
                </c:pt>
                <c:pt idx="152">
                  <c:v>4.6996072875807079E-2</c:v>
                </c:pt>
                <c:pt idx="153">
                  <c:v>4.6411640037832824E-2</c:v>
                </c:pt>
                <c:pt idx="154">
                  <c:v>4.5845742856255263E-2</c:v>
                </c:pt>
                <c:pt idx="155">
                  <c:v>4.5297793738531822E-2</c:v>
                </c:pt>
                <c:pt idx="156">
                  <c:v>4.4767223690154338E-2</c:v>
                </c:pt>
                <c:pt idx="157">
                  <c:v>4.4253481729037564E-2</c:v>
                </c:pt>
                <c:pt idx="158">
                  <c:v>4.3756034318028721E-2</c:v>
                </c:pt>
                <c:pt idx="159">
                  <c:v>4.3274364815010964E-2</c:v>
                </c:pt>
                <c:pt idx="160">
                  <c:v>4.2807972940085232E-2</c:v>
                </c:pt>
                <c:pt idx="161">
                  <c:v>4.2356374259327069E-2</c:v>
                </c:pt>
                <c:pt idx="162">
                  <c:v>4.191909968462653E-2</c:v>
                </c:pt>
                <c:pt idx="163">
                  <c:v>4.1495694989132116E-2</c:v>
                </c:pt>
                <c:pt idx="164">
                  <c:v>4.1085720337830714E-2</c:v>
                </c:pt>
                <c:pt idx="165">
                  <c:v>4.0688749832808402E-2</c:v>
                </c:pt>
                <c:pt idx="166">
                  <c:v>4.0304371072747876E-2</c:v>
                </c:pt>
                <c:pt idx="167">
                  <c:v>3.9932184726231189E-2</c:v>
                </c:pt>
                <c:pt idx="168">
                  <c:v>3.957180411842709E-2</c:v>
                </c:pt>
                <c:pt idx="169">
                  <c:v>3.9222854830754307E-2</c:v>
                </c:pt>
                <c:pt idx="170">
                  <c:v>3.8884974313123273E-2</c:v>
                </c:pt>
                <c:pt idx="171">
                  <c:v>3.8557811508370024E-2</c:v>
                </c:pt>
                <c:pt idx="172">
                  <c:v>3.8241026488506719E-2</c:v>
                </c:pt>
                <c:pt idx="173">
                  <c:v>3.7934290102424204E-2</c:v>
                </c:pt>
                <c:pt idx="174">
                  <c:v>3.7637283634692383E-2</c:v>
                </c:pt>
                <c:pt idx="175">
                  <c:v>3.7349698475114372E-2</c:v>
                </c:pt>
                <c:pt idx="176">
                  <c:v>3.7071235798700891E-2</c:v>
                </c:pt>
                <c:pt idx="177">
                  <c:v>3.6801606255740645E-2</c:v>
                </c:pt>
                <c:pt idx="178">
                  <c:v>3.6540529671652111E-2</c:v>
                </c:pt>
                <c:pt idx="179">
                  <c:v>3.6287734756312182E-2</c:v>
                </c:pt>
                <c:pt idx="180">
                  <c:v>3.6042958822565238E-2</c:v>
                </c:pt>
                <c:pt idx="181">
                  <c:v>3.5805947513625841E-2</c:v>
                </c:pt>
                <c:pt idx="182">
                  <c:v>3.5576454539096712E-2</c:v>
                </c:pt>
                <c:pt idx="183">
                  <c:v>3.5354241419331883E-2</c:v>
                </c:pt>
                <c:pt idx="184">
                  <c:v>3.5139077237883537E-2</c:v>
                </c:pt>
                <c:pt idx="185">
                  <c:v>3.4930738401778641E-2</c:v>
                </c:pt>
                <c:pt idx="186">
                  <c:v>3.4729008409379418E-2</c:v>
                </c:pt>
                <c:pt idx="187">
                  <c:v>3.4533677625589336E-2</c:v>
                </c:pt>
                <c:pt idx="188">
                  <c:v>3.434454306417347E-2</c:v>
                </c:pt>
                <c:pt idx="189">
                  <c:v>3.416140817696927E-2</c:v>
                </c:pt>
                <c:pt idx="190">
                  <c:v>3.3984082649770771E-2</c:v>
                </c:pt>
                <c:pt idx="191">
                  <c:v>3.3812382204675848E-2</c:v>
                </c:pt>
                <c:pt idx="192">
                  <c:v>3.3646128408692841E-2</c:v>
                </c:pt>
                <c:pt idx="193">
                  <c:v>3.3485148488409042E-2</c:v>
                </c:pt>
                <c:pt idx="194">
                  <c:v>3.3329275150529789E-2</c:v>
                </c:pt>
                <c:pt idx="195">
                  <c:v>3.3178346408102709E-2</c:v>
                </c:pt>
                <c:pt idx="196">
                  <c:v>3.3032205412247773E-2</c:v>
                </c:pt>
                <c:pt idx="197">
                  <c:v>3.2890700289219026E-2</c:v>
                </c:pt>
                <c:pt idx="198">
                  <c:v>3.2753683982629622E-2</c:v>
                </c:pt>
                <c:pt idx="199">
                  <c:v>3.2621014100676908E-2</c:v>
                </c:pt>
                <c:pt idx="200">
                  <c:v>3.2492552768209407E-2</c:v>
                </c:pt>
                <c:pt idx="201">
                  <c:v>3.2368166483482702E-2</c:v>
                </c:pt>
                <c:pt idx="202">
                  <c:v>3.2247725979455751E-2</c:v>
                </c:pt>
                <c:pt idx="203">
                  <c:v>3.2131106089483982E-2</c:v>
                </c:pt>
                <c:pt idx="204">
                  <c:v>3.2018185617270177E-2</c:v>
                </c:pt>
              </c:numCache>
            </c:numRef>
          </c:xVal>
          <c:yVal>
            <c:numRef>
              <c:f>'Converter (Solver)'!$U$7:$U$261</c:f>
              <c:numCache>
                <c:formatCode>0.000000</c:formatCode>
                <c:ptCount val="255"/>
                <c:pt idx="0">
                  <c:v>0.83133708542496898</c:v>
                </c:pt>
                <c:pt idx="1">
                  <c:v>0.80117352138980313</c:v>
                </c:pt>
                <c:pt idx="2">
                  <c:v>0.73135975978804502</c:v>
                </c:pt>
                <c:pt idx="3">
                  <c:v>0.64073739120856399</c:v>
                </c:pt>
                <c:pt idx="4">
                  <c:v>0.58686443505750929</c:v>
                </c:pt>
                <c:pt idx="5">
                  <c:v>0.5273363925371084</c:v>
                </c:pt>
                <c:pt idx="6">
                  <c:v>0.46272805345381124</c:v>
                </c:pt>
                <c:pt idx="7">
                  <c:v>0.39426005699037026</c:v>
                </c:pt>
                <c:pt idx="8">
                  <c:v>0.32395987076818561</c:v>
                </c:pt>
                <c:pt idx="9">
                  <c:v>0.25470090595263883</c:v>
                </c:pt>
                <c:pt idx="10">
                  <c:v>0.24127624543917475</c:v>
                </c:pt>
                <c:pt idx="11">
                  <c:v>0.22806261824326521</c:v>
                </c:pt>
                <c:pt idx="12">
                  <c:v>0.21508962526751191</c:v>
                </c:pt>
                <c:pt idx="13">
                  <c:v>0.20238646378524286</c:v>
                </c:pt>
                <c:pt idx="14">
                  <c:v>0.18998162253815221</c:v>
                </c:pt>
                <c:pt idx="15">
                  <c:v>0.17790256511570951</c:v>
                </c:pt>
                <c:pt idx="16">
                  <c:v>0.16617540767403929</c:v>
                </c:pt>
                <c:pt idx="17">
                  <c:v>0.15482459791737327</c:v>
                </c:pt>
                <c:pt idx="18">
                  <c:v>0.14387260295972709</c:v>
                </c:pt>
                <c:pt idx="19">
                  <c:v>0.13333961414668249</c:v>
                </c:pt>
                <c:pt idx="20">
                  <c:v>0.12324327709066489</c:v>
                </c:pt>
                <c:pt idx="21">
                  <c:v>0.11359845501207137</c:v>
                </c:pt>
                <c:pt idx="22">
                  <c:v>0.10441703295301347</c:v>
                </c:pt>
                <c:pt idx="23">
                  <c:v>9.5707769530955833E-2</c:v>
                </c:pt>
                <c:pt idx="24">
                  <c:v>8.7476201641003407E-2</c:v>
                </c:pt>
                <c:pt idx="25">
                  <c:v>7.9724605938847518E-2</c:v>
                </c:pt>
                <c:pt idx="26">
                  <c:v>7.245201910751338E-2</c:v>
                </c:pt>
                <c:pt idx="27">
                  <c:v>6.5654316918553016E-2</c:v>
                </c:pt>
                <c:pt idx="28">
                  <c:v>5.9324350047217936E-2</c:v>
                </c:pt>
                <c:pt idx="29">
                  <c:v>5.3452132605559553E-2</c:v>
                </c:pt>
                <c:pt idx="30">
                  <c:v>4.8025077531388745E-2</c:v>
                </c:pt>
                <c:pt idx="31">
                  <c:v>4.30282714191468E-2</c:v>
                </c:pt>
                <c:pt idx="32">
                  <c:v>3.8444780187247611E-2</c:v>
                </c:pt>
                <c:pt idx="33">
                  <c:v>3.4255976206059149E-2</c:v>
                </c:pt>
                <c:pt idx="34">
                  <c:v>3.0441877191934474E-2</c:v>
                </c:pt>
                <c:pt idx="35">
                  <c:v>2.6981487304178021E-2</c:v>
                </c:pt>
                <c:pt idx="36">
                  <c:v>2.3853131431661821E-2</c:v>
                </c:pt>
                <c:pt idx="37">
                  <c:v>2.1034774565848621E-2</c:v>
                </c:pt>
                <c:pt idx="38">
                  <c:v>1.8504319349303869E-2</c:v>
                </c:pt>
                <c:pt idx="39">
                  <c:v>1.623987627347705E-2</c:v>
                </c:pt>
                <c:pt idx="40">
                  <c:v>1.4220002482885007E-2</c:v>
                </c:pt>
                <c:pt idx="41">
                  <c:v>1.2423906635013906E-2</c:v>
                </c:pt>
                <c:pt idx="42">
                  <c:v>1.0831618686734365E-2</c:v>
                </c:pt>
                <c:pt idx="43">
                  <c:v>9.4241247641803829E-3</c:v>
                </c:pt>
                <c:pt idx="44">
                  <c:v>8.1834683768946745E-3</c:v>
                </c:pt>
                <c:pt idx="45">
                  <c:v>7.0928201299070145E-3</c:v>
                </c:pt>
                <c:pt idx="46">
                  <c:v>6.1365187580097215E-3</c:v>
                </c:pt>
                <c:pt idx="47">
                  <c:v>5.3000867586796459E-3</c:v>
                </c:pt>
                <c:pt idx="48">
                  <c:v>4.5702241498235714E-3</c:v>
                </c:pt>
                <c:pt idx="49">
                  <c:v>3.9347839504030686E-3</c:v>
                </c:pt>
                <c:pt idx="50">
                  <c:v>3.3827329059092524E-3</c:v>
                </c:pt>
                <c:pt idx="51">
                  <c:v>2.9041007886713294E-3</c:v>
                </c:pt>
                <c:pt idx="52">
                  <c:v>2.489921326799482E-3</c:v>
                </c:pt>
                <c:pt idx="53">
                  <c:v>2.1321674845866034E-3</c:v>
                </c:pt>
                <c:pt idx="54">
                  <c:v>1.8236834572266016E-3</c:v>
                </c:pt>
                <c:pt idx="55">
                  <c:v>1.5581153752220783E-3</c:v>
                </c:pt>
                <c:pt idx="56">
                  <c:v>1.3298423557552245E-3</c:v>
                </c:pt>
                <c:pt idx="57">
                  <c:v>1.1339092020516129E-3</c:v>
                </c:pt>
                <c:pt idx="58">
                  <c:v>9.6596174581349635E-4</c:v>
                </c:pt>
                <c:pt idx="59">
                  <c:v>8.2218555709056434E-4</c:v>
                </c:pt>
                <c:pt idx="60">
                  <c:v>6.9924851259880062E-4</c:v>
                </c:pt>
                <c:pt idx="61">
                  <c:v>5.9424751738439521E-4</c:v>
                </c:pt>
                <c:pt idx="62">
                  <c:v>5.0465951413166212E-4</c:v>
                </c:pt>
                <c:pt idx="63">
                  <c:v>4.2829678650920016E-4</c:v>
                </c:pt>
                <c:pt idx="64">
                  <c:v>3.632664642582815E-4</c:v>
                </c:pt>
                <c:pt idx="65">
                  <c:v>3.0793406446646867E-4</c:v>
                </c:pt>
                <c:pt idx="66">
                  <c:v>2.6089085181373132E-4</c:v>
                </c:pt>
                <c:pt idx="67">
                  <c:v>2.2092476685396285E-4</c:v>
                </c:pt>
                <c:pt idx="68">
                  <c:v>1.8699465220567372E-4</c:v>
                </c:pt>
                <c:pt idx="69">
                  <c:v>1.5820749882729766E-4</c:v>
                </c:pt>
                <c:pt idx="70">
                  <c:v>1.3379843568704351E-4</c:v>
                </c:pt>
                <c:pt idx="71">
                  <c:v>1.1311319383770037E-4</c:v>
                </c:pt>
                <c:pt idx="72">
                  <c:v>9.5592788281764844E-5</c:v>
                </c:pt>
                <c:pt idx="73">
                  <c:v>8.0760176516600781E-5</c:v>
                </c:pt>
                <c:pt idx="74">
                  <c:v>6.8208670047816447E-5</c:v>
                </c:pt>
                <c:pt idx="75">
                  <c:v>5.7591893486238261E-5</c:v>
                </c:pt>
                <c:pt idx="76">
                  <c:v>4.8615104364887366E-5</c:v>
                </c:pt>
                <c:pt idx="77">
                  <c:v>4.1027704984003363E-5</c:v>
                </c:pt>
                <c:pt idx="78">
                  <c:v>3.4616795029016635E-5</c:v>
                </c:pt>
                <c:pt idx="79">
                  <c:v>2.9201630149114499E-5</c:v>
                </c:pt>
                <c:pt idx="80">
                  <c:v>2.4628866973104316E-5</c:v>
                </c:pt>
                <c:pt idx="81">
                  <c:v>2.0768489091717337E-5</c:v>
                </c:pt>
                <c:pt idx="82">
                  <c:v>1.7510321326301294E-5</c:v>
                </c:pt>
                <c:pt idx="83">
                  <c:v>1.4761051150115334E-5</c:v>
                </c:pt>
                <c:pt idx="84">
                  <c:v>1.2441686477114159E-5</c:v>
                </c:pt>
                <c:pt idx="85">
                  <c:v>1.0485388250896794E-5</c:v>
                </c:pt>
                <c:pt idx="86">
                  <c:v>8.8356244324556049E-6</c:v>
                </c:pt>
                <c:pt idx="87">
                  <c:v>7.4445991847545584E-6</c:v>
                </c:pt>
                <c:pt idx="88">
                  <c:v>6.2719173724190822E-6</c:v>
                </c:pt>
                <c:pt idx="89">
                  <c:v>5.283450022226985E-6</c:v>
                </c:pt>
                <c:pt idx="90">
                  <c:v>4.4503712076449682E-6</c:v>
                </c:pt>
                <c:pt idx="91">
                  <c:v>3.7483410067417794E-6</c:v>
                </c:pt>
                <c:pt idx="92">
                  <c:v>3.1568128101308392E-6</c:v>
                </c:pt>
                <c:pt idx="93">
                  <c:v>2.6584463909578771E-6</c:v>
                </c:pt>
                <c:pt idx="94">
                  <c:v>2.2386108529503214E-6</c:v>
                </c:pt>
                <c:pt idx="95">
                  <c:v>1.8849638997468833E-6</c:v>
                </c:pt>
                <c:pt idx="96">
                  <c:v>1.5870958679395441E-6</c:v>
                </c:pt>
                <c:pt idx="97">
                  <c:v>1.3362286807748584E-6</c:v>
                </c:pt>
                <c:pt idx="98">
                  <c:v>1.1249613475581105E-6</c:v>
                </c:pt>
                <c:pt idx="99">
                  <c:v>9.4705488912737846E-7</c:v>
                </c:pt>
                <c:pt idx="100">
                  <c:v>7.9725064176020547E-7</c:v>
                </c:pt>
                <c:pt idx="101">
                  <c:v>6.7111680624368598E-7</c:v>
                </c:pt>
                <c:pt idx="102">
                  <c:v>5.649188879054564E-7</c:v>
                </c:pt>
                <c:pt idx="103">
                  <c:v>4.7551033653783511E-7</c:v>
                </c:pt>
                <c:pt idx="104">
                  <c:v>4.0024025908287167E-7</c:v>
                </c:pt>
                <c:pt idx="105">
                  <c:v>3.3687555712701398E-7</c:v>
                </c:pt>
                <c:pt idx="106">
                  <c:v>2.8353524809803033E-7</c:v>
                </c:pt>
                <c:pt idx="107">
                  <c:v>2.3863507424873022E-7</c:v>
                </c:pt>
                <c:pt idx="108">
                  <c:v>2.0084079619802258E-7</c:v>
                </c:pt>
                <c:pt idx="109">
                  <c:v>1.6902881582061988E-7</c:v>
                </c:pt>
                <c:pt idx="110">
                  <c:v>1.4225298333452594E-7</c:v>
                </c:pt>
                <c:pt idx="111">
                  <c:v>1.1971662124744595E-7</c:v>
                </c:pt>
                <c:pt idx="112">
                  <c:v>1.0074894827330672E-7</c:v>
                </c:pt>
                <c:pt idx="113">
                  <c:v>8.4785213570765468E-8</c:v>
                </c:pt>
                <c:pt idx="114">
                  <c:v>7.1349959226709014E-8</c:v>
                </c:pt>
                <c:pt idx="115">
                  <c:v>6.0042919816520333E-8</c:v>
                </c:pt>
                <c:pt idx="116">
                  <c:v>5.0527144673246535E-8</c:v>
                </c:pt>
                <c:pt idx="117">
                  <c:v>4.2518993360567029E-8</c:v>
                </c:pt>
                <c:pt idx="118">
                  <c:v>3.5779709609211788E-8</c:v>
                </c:pt>
                <c:pt idx="119">
                  <c:v>3.0108325201916384E-8</c:v>
                </c:pt>
                <c:pt idx="120">
                  <c:v>2.5335684301590744E-8</c:v>
                </c:pt>
                <c:pt idx="121">
                  <c:v>2.1319411629820688E-8</c:v>
                </c:pt>
                <c:pt idx="122">
                  <c:v>1.793967566430686E-8</c:v>
                </c:pt>
                <c:pt idx="123">
                  <c:v>1.5095621437367292E-8</c:v>
                </c:pt>
                <c:pt idx="124">
                  <c:v>1.2702367259903755E-8</c:v>
                </c:pt>
                <c:pt idx="125">
                  <c:v>1.0688476339365579E-8</c:v>
                </c:pt>
                <c:pt idx="126">
                  <c:v>8.9938282902494588E-9</c:v>
                </c:pt>
                <c:pt idx="127">
                  <c:v>7.5678273607055112E-9</c:v>
                </c:pt>
                <c:pt idx="128">
                  <c:v>6.3678941638927007E-9</c:v>
                </c:pt>
                <c:pt idx="129">
                  <c:v>5.3581960992370305E-9</c:v>
                </c:pt>
                <c:pt idx="130">
                  <c:v>4.5085787236721437E-9</c:v>
                </c:pt>
                <c:pt idx="131">
                  <c:v>3.7936662921860891E-9</c:v>
                </c:pt>
                <c:pt idx="132">
                  <c:v>3.1921047078308717E-9</c:v>
                </c:pt>
                <c:pt idx="133">
                  <c:v>2.685924349452312E-9</c:v>
                </c:pt>
                <c:pt idx="134">
                  <c:v>2.2600038071267206E-9</c:v>
                </c:pt>
                <c:pt idx="135">
                  <c:v>1.9016185542177669E-9</c:v>
                </c:pt>
                <c:pt idx="136">
                  <c:v>1.6000611108197274E-9</c:v>
                </c:pt>
                <c:pt idx="137">
                  <c:v>1.3463213799465564E-9</c:v>
                </c:pt>
                <c:pt idx="138">
                  <c:v>1.13281762860598E-9</c:v>
                </c:pt>
                <c:pt idx="139">
                  <c:v>9.531700934533185E-10</c:v>
                </c:pt>
                <c:pt idx="140">
                  <c:v>8.0201046019347474E-10</c:v>
                </c:pt>
                <c:pt idx="141">
                  <c:v>6.7482153435139751E-10</c:v>
                </c:pt>
                <c:pt idx="142">
                  <c:v>5.6780232074160489E-10</c:v>
                </c:pt>
                <c:pt idx="143">
                  <c:v>4.7775448620431661E-10</c:v>
                </c:pt>
                <c:pt idx="144">
                  <c:v>4.0198681757493984E-10</c:v>
                </c:pt>
                <c:pt idx="145">
                  <c:v>3.3823482355609551E-10</c:v>
                </c:pt>
                <c:pt idx="146">
                  <c:v>2.84593080641018E-10</c:v>
                </c:pt>
                <c:pt idx="147">
                  <c:v>2.3945830354433967E-10</c:v>
                </c:pt>
                <c:pt idx="148">
                  <c:v>2.0148144040574348E-10</c:v>
                </c:pt>
                <c:pt idx="149">
                  <c:v>1.6952736243272622E-10</c:v>
                </c:pt>
                <c:pt idx="150">
                  <c:v>1.4264094423298122E-10</c:v>
                </c:pt>
                <c:pt idx="151">
                  <c:v>1.2001852183842035E-10</c:v>
                </c:pt>
                <c:pt idx="152">
                  <c:v>1.009838759897624E-10</c:v>
                </c:pt>
                <c:pt idx="153">
                  <c:v>8.4968023283067301E-11</c:v>
                </c:pt>
                <c:pt idx="154">
                  <c:v>7.1492211554777338E-11</c:v>
                </c:pt>
                <c:pt idx="155">
                  <c:v>6.0153611496853858E-11</c:v>
                </c:pt>
                <c:pt idx="156">
                  <c:v>5.0613277043021229E-11</c:v>
                </c:pt>
                <c:pt idx="157">
                  <c:v>4.2586014829618377E-11</c:v>
                </c:pt>
                <c:pt idx="158">
                  <c:v>3.5831860041777947E-11</c:v>
                </c:pt>
                <c:pt idx="159">
                  <c:v>3.0148903944096389E-11</c:v>
                </c:pt>
                <c:pt idx="160">
                  <c:v>2.5367258779792074E-11</c:v>
                </c:pt>
                <c:pt idx="161">
                  <c:v>2.1343979695120504E-11</c:v>
                </c:pt>
                <c:pt idx="162">
                  <c:v>1.7958791932337672E-11</c:v>
                </c:pt>
                <c:pt idx="163">
                  <c:v>1.5110495611198169E-11</c:v>
                </c:pt>
                <c:pt idx="164">
                  <c:v>1.2713940643730986E-11</c:v>
                </c:pt>
                <c:pt idx="165">
                  <c:v>1.0697481382070559E-11</c:v>
                </c:pt>
                <c:pt idx="166">
                  <c:v>9.0008349220760936E-12</c:v>
                </c:pt>
                <c:pt idx="167">
                  <c:v>7.5732790494413062E-12</c:v>
                </c:pt>
                <c:pt idx="168">
                  <c:v>6.3721359733323143E-12</c:v>
                </c:pt>
                <c:pt idx="169">
                  <c:v>5.3614965232906298E-12</c:v>
                </c:pt>
                <c:pt idx="170">
                  <c:v>4.5111466759752656E-12</c:v>
                </c:pt>
                <c:pt idx="171">
                  <c:v>3.7956643260328138E-12</c:v>
                </c:pt>
                <c:pt idx="172">
                  <c:v>3.1936593038213421E-12</c:v>
                </c:pt>
                <c:pt idx="173">
                  <c:v>2.6871339198625799E-12</c:v>
                </c:pt>
                <c:pt idx="174">
                  <c:v>2.260944924287591E-12</c:v>
                </c:pt>
                <c:pt idx="175">
                  <c:v>1.9023507974682242E-12</c:v>
                </c:pt>
                <c:pt idx="176">
                  <c:v>1.60063083689238E-12</c:v>
                </c:pt>
                <c:pt idx="177">
                  <c:v>1.3467646578191811E-12</c:v>
                </c:pt>
                <c:pt idx="178">
                  <c:v>1.1331625223229532E-12</c:v>
                </c:pt>
                <c:pt idx="179">
                  <c:v>9.5343843858175305E-13</c:v>
                </c:pt>
                <c:pt idx="180">
                  <c:v>8.0221924628976705E-13</c:v>
                </c:pt>
                <c:pt idx="181">
                  <c:v>6.7498398030777494E-13</c:v>
                </c:pt>
                <c:pt idx="182">
                  <c:v>5.6792871155927415E-13</c:v>
                </c:pt>
                <c:pt idx="183">
                  <c:v>4.7785282430306847E-13</c:v>
                </c:pt>
                <c:pt idx="184">
                  <c:v>4.0206332923490039E-13</c:v>
                </c:pt>
                <c:pt idx="185">
                  <c:v>3.382943531553634E-13</c:v>
                </c:pt>
                <c:pt idx="186">
                  <c:v>2.8463939735222368E-13</c:v>
                </c:pt>
                <c:pt idx="187">
                  <c:v>2.3949434003559333E-13</c:v>
                </c:pt>
                <c:pt idx="188">
                  <c:v>2.0150947838676896E-13</c:v>
                </c:pt>
                <c:pt idx="189">
                  <c:v>1.6954917718204964E-13</c:v>
                </c:pt>
                <c:pt idx="190">
                  <c:v>1.4265791705575617E-13</c:v>
                </c:pt>
                <c:pt idx="191">
                  <c:v>1.2003172742284855E-13</c:v>
                </c:pt>
                <c:pt idx="192">
                  <c:v>1.0099415047822504E-13</c:v>
                </c:pt>
                <c:pt idx="193">
                  <c:v>8.497601727760963E-14</c:v>
                </c:pt>
                <c:pt idx="194">
                  <c:v>7.1498431205927049E-14</c:v>
                </c:pt>
                <c:pt idx="195">
                  <c:v>6.0158450644709494E-14</c:v>
                </c:pt>
                <c:pt idx="196">
                  <c:v>5.0617042089350153E-14</c:v>
                </c:pt>
                <c:pt idx="197">
                  <c:v>4.2588944190490577E-14</c:v>
                </c:pt>
                <c:pt idx="198">
                  <c:v>3.5834139203619972E-14</c:v>
                </c:pt>
                <c:pt idx="199">
                  <c:v>3.0150677223432653E-14</c:v>
                </c:pt>
                <c:pt idx="200">
                  <c:v>2.536863845317125E-14</c:v>
                </c:pt>
                <c:pt idx="201">
                  <c:v>2.1345053137685112E-14</c:v>
                </c:pt>
                <c:pt idx="202">
                  <c:v>1.7959627110196284E-14</c:v>
                </c:pt>
                <c:pt idx="203">
                  <c:v>1.5111145412391263E-14</c:v>
                </c:pt>
                <c:pt idx="204">
                  <c:v>1.2714446216117004E-14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D27-43EF-8D30-02D94AD73EA6}"/>
            </c:ext>
          </c:extLst>
        </c:ser>
        <c:ser>
          <c:idx val="3"/>
          <c:order val="1"/>
          <c:tx>
            <c:v>GRT</c:v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'Converter (Solver)'!$S$7:$S$261</c:f>
              <c:numCache>
                <c:formatCode>0.000</c:formatCode>
                <c:ptCount val="255"/>
                <c:pt idx="0">
                  <c:v>0.99999999936252615</c:v>
                </c:pt>
                <c:pt idx="1">
                  <c:v>0.99999997772416283</c:v>
                </c:pt>
                <c:pt idx="2">
                  <c:v>0.99999498820618671</c:v>
                </c:pt>
                <c:pt idx="3">
                  <c:v>0.99978721400505255</c:v>
                </c:pt>
                <c:pt idx="4">
                  <c:v>0.99912302504554329</c:v>
                </c:pt>
                <c:pt idx="5">
                  <c:v>0.99715120427628934</c:v>
                </c:pt>
                <c:pt idx="6">
                  <c:v>0.99240830550919823</c:v>
                </c:pt>
                <c:pt idx="7">
                  <c:v>0.98284175609628444</c:v>
                </c:pt>
                <c:pt idx="8">
                  <c:v>0.96618667465667307</c:v>
                </c:pt>
                <c:pt idx="9">
                  <c:v>0.94054516357947426</c:v>
                </c:pt>
                <c:pt idx="10">
                  <c:v>0.93423062143645541</c:v>
                </c:pt>
                <c:pt idx="11">
                  <c:v>0.92751028818311831</c:v>
                </c:pt>
                <c:pt idx="12">
                  <c:v>0.9203836389831912</c:v>
                </c:pt>
                <c:pt idx="13">
                  <c:v>0.91285213495375317</c:v>
                </c:pt>
                <c:pt idx="14">
                  <c:v>0.90491919973635238</c:v>
                </c:pt>
                <c:pt idx="15">
                  <c:v>0.89659017563780674</c:v>
                </c:pt>
                <c:pt idx="16">
                  <c:v>0.88787226094157601</c:v>
                </c:pt>
                <c:pt idx="17">
                  <c:v>0.87877443020718005</c:v>
                </c:pt>
                <c:pt idx="18">
                  <c:v>0.86930733953500139</c:v>
                </c:pt>
                <c:pt idx="19">
                  <c:v>0.85948321887901058</c:v>
                </c:pt>
                <c:pt idx="20">
                  <c:v>0.84931575354388245</c:v>
                </c:pt>
                <c:pt idx="21">
                  <c:v>0.83881995700999079</c:v>
                </c:pt>
                <c:pt idx="22">
                  <c:v>0.82801203719496119</c:v>
                </c:pt>
                <c:pt idx="23">
                  <c:v>0.81690925818935212</c:v>
                </c:pt>
                <c:pt idx="24">
                  <c:v>0.80552979940239966</c:v>
                </c:pt>
                <c:pt idx="25">
                  <c:v>0.79389261392736121</c:v>
                </c:pt>
                <c:pt idx="26">
                  <c:v>0.78201728779045543</c:v>
                </c:pt>
                <c:pt idx="27">
                  <c:v>0.76992390158806523</c:v>
                </c:pt>
                <c:pt idx="28">
                  <c:v>0.75763289584868221</c:v>
                </c:pt>
                <c:pt idx="29">
                  <c:v>0.74516494128349042</c:v>
                </c:pt>
                <c:pt idx="30">
                  <c:v>0.73254081491647172</c:v>
                </c:pt>
                <c:pt idx="31">
                  <c:v>0.71978128291488297</c:v>
                </c:pt>
                <c:pt idx="32">
                  <c:v>0.70690699077674202</c:v>
                </c:pt>
                <c:pt idx="33">
                  <c:v>0.69393836137591847</c:v>
                </c:pt>
                <c:pt idx="34">
                  <c:v>0.68089550121935882</c:v>
                </c:pt>
                <c:pt idx="35">
                  <c:v>0.66779811513623166</c:v>
                </c:pt>
                <c:pt idx="36">
                  <c:v>0.65466542949626616</c:v>
                </c:pt>
                <c:pt idx="37">
                  <c:v>0.64151612394481805</c:v>
                </c:pt>
                <c:pt idx="38">
                  <c:v>0.62836827154541575</c:v>
                </c:pt>
                <c:pt idx="39">
                  <c:v>0.61523928713662135</c:v>
                </c:pt>
                <c:pt idx="40">
                  <c:v>0.60214588363868382</c:v>
                </c:pt>
                <c:pt idx="41">
                  <c:v>0.58910403598610461</c:v>
                </c:pt>
                <c:pt idx="42">
                  <c:v>0.57612895231427441</c:v>
                </c:pt>
                <c:pt idx="43">
                  <c:v>0.56323505199091817</c:v>
                </c:pt>
                <c:pt idx="44">
                  <c:v>0.55043595005541746</c:v>
                </c:pt>
                <c:pt idx="45">
                  <c:v>0.53774444761023521</c:v>
                </c:pt>
                <c:pt idx="46">
                  <c:v>0.52517252769772038</c:v>
                </c:pt>
                <c:pt idx="47">
                  <c:v>0.51273135619162713</c:v>
                </c:pt>
                <c:pt idx="48">
                  <c:v>0.50043128723482333</c:v>
                </c:pt>
                <c:pt idx="49">
                  <c:v>0.4882818727620315</c:v>
                </c:pt>
                <c:pt idx="50">
                  <c:v>0.47629187565823028</c:v>
                </c:pt>
                <c:pt idx="51">
                  <c:v>0.46446928611876226</c:v>
                </c:pt>
                <c:pt idx="52">
                  <c:v>0.45282134079554687</c:v>
                </c:pt>
                <c:pt idx="53">
                  <c:v>0.44135454433444232</c:v>
                </c:pt>
                <c:pt idx="54">
                  <c:v>0.43007469293114264</c:v>
                </c:pt>
                <c:pt idx="55">
                  <c:v>0.41898689955651414</c:v>
                </c:pt>
                <c:pt idx="56">
                  <c:v>0.40809562052654097</c:v>
                </c:pt>
                <c:pt idx="57">
                  <c:v>0.39740468311658983</c:v>
                </c:pt>
                <c:pt idx="58">
                  <c:v>0.38691731394427792</c:v>
                </c:pt>
                <c:pt idx="59">
                  <c:v>0.37663616786944065</c:v>
                </c:pt>
                <c:pt idx="60">
                  <c:v>0.36656335718337923</c:v>
                </c:pt>
                <c:pt idx="61">
                  <c:v>0.35670048088248424</c:v>
                </c:pt>
                <c:pt idx="62">
                  <c:v>0.3470486538433365</c:v>
                </c:pt>
                <c:pt idx="63">
                  <c:v>0.33760853573735933</c:v>
                </c:pt>
                <c:pt idx="64">
                  <c:v>0.32838035954293854</c:v>
                </c:pt>
                <c:pt idx="65">
                  <c:v>0.31936395953158392</c:v>
                </c:pt>
                <c:pt idx="66">
                  <c:v>0.31055879862214814</c:v>
                </c:pt>
                <c:pt idx="67">
                  <c:v>0.30196399501329924</c:v>
                </c:pt>
                <c:pt idx="68">
                  <c:v>0.29357834801941529</c:v>
                </c:pt>
                <c:pt idx="69">
                  <c:v>0.28540036304878935</c:v>
                </c:pt>
                <c:pt idx="70">
                  <c:v>0.2774282756755862</c:v>
                </c:pt>
                <c:pt idx="71">
                  <c:v>0.26966007476836751</c:v>
                </c:pt>
                <c:pt idx="72">
                  <c:v>0.26209352464829128</c:v>
                </c:pt>
                <c:pt idx="73">
                  <c:v>0.25472618625930377</c:v>
                </c:pt>
                <c:pt idx="74">
                  <c:v>0.24755543734087021</c:v>
                </c:pt>
                <c:pt idx="75">
                  <c:v>0.24057849160106964</c:v>
                </c:pt>
                <c:pt idx="76">
                  <c:v>0.23379241689427857</c:v>
                </c:pt>
                <c:pt idx="77">
                  <c:v>0.22719415241325233</c:v>
                </c:pt>
                <c:pt idx="78">
                  <c:v>0.22078052491023378</c:v>
                </c:pt>
                <c:pt idx="79">
                  <c:v>0.21454826396584409</c:v>
                </c:pt>
                <c:pt idx="80">
                  <c:v>0.2084940163279983</c:v>
                </c:pt>
                <c:pt idx="81">
                  <c:v>0.2026143593459814</c:v>
                </c:pt>
                <c:pt idx="82">
                  <c:v>0.19690581352720105</c:v>
                </c:pt>
                <c:pt idx="83">
                  <c:v>0.1913648542460169</c:v>
                </c:pt>
                <c:pt idx="84">
                  <c:v>0.18598792263551212</c:v>
                </c:pt>
                <c:pt idx="85">
                  <c:v>0.18077143569415027</c:v>
                </c:pt>
                <c:pt idx="86">
                  <c:v>0.17571179563999145</c:v>
                </c:pt>
                <c:pt idx="87">
                  <c:v>0.17080539854558063</c:v>
                </c:pt>
                <c:pt idx="88">
                  <c:v>0.16604864228678184</c:v>
                </c:pt>
                <c:pt idx="89">
                  <c:v>0.16143793383877164</c:v>
                </c:pt>
                <c:pt idx="90">
                  <c:v>0.15696969595213647</c:v>
                </c:pt>
                <c:pt idx="91">
                  <c:v>0.15264037324158533</c:v>
                </c:pt>
                <c:pt idx="92">
                  <c:v>0.1484464377191981</c:v>
                </c:pt>
                <c:pt idx="93">
                  <c:v>0.14438439380343021</c:v>
                </c:pt>
                <c:pt idx="94">
                  <c:v>0.14045078283428178</c:v>
                </c:pt>
                <c:pt idx="95">
                  <c:v>0.136642187124146</c:v>
                </c:pt>
                <c:pt idx="96">
                  <c:v>0.13295523357289896</c:v>
                </c:pt>
                <c:pt idx="97">
                  <c:v>0.1293865968747808</c:v>
                </c:pt>
                <c:pt idx="98">
                  <c:v>0.12593300234357641</c:v>
                </c:pt>
                <c:pt idx="99">
                  <c:v>0.12259122838152876</c:v>
                </c:pt>
                <c:pt idx="100">
                  <c:v>0.11935810861633889</c:v>
                </c:pt>
                <c:pt idx="101">
                  <c:v>0.11623053372950981</c:v>
                </c:pt>
                <c:pt idx="102">
                  <c:v>0.1132054529982046</c:v>
                </c:pt>
                <c:pt idx="103">
                  <c:v>0.11027987557170922</c:v>
                </c:pt>
                <c:pt idx="104">
                  <c:v>0.10745087150252203</c:v>
                </c:pt>
                <c:pt idx="105">
                  <c:v>0.10471557255104776</c:v>
                </c:pt>
                <c:pt idx="106">
                  <c:v>0.10207117278184789</c:v>
                </c:pt>
                <c:pt idx="107">
                  <c:v>9.9514928968404956E-2</c:v>
                </c:pt>
                <c:pt idx="108">
                  <c:v>9.704416082238744E-2</c:v>
                </c:pt>
                <c:pt idx="109">
                  <c:v>9.4656251062470192E-2</c:v>
                </c:pt>
                <c:pt idx="110">
                  <c:v>9.2348645336857188E-2</c:v>
                </c:pt>
                <c:pt idx="111">
                  <c:v>9.0118852012789893E-2</c:v>
                </c:pt>
                <c:pt idx="112">
                  <c:v>8.796444184548477E-2</c:v>
                </c:pt>
                <c:pt idx="113">
                  <c:v>8.5883047538149321E-2</c:v>
                </c:pt>
                <c:pt idx="114">
                  <c:v>8.3872363203961603E-2</c:v>
                </c:pt>
                <c:pt idx="115">
                  <c:v>8.1930143740168007E-2</c:v>
                </c:pt>
                <c:pt idx="116">
                  <c:v>8.0054204123764974E-2</c:v>
                </c:pt>
                <c:pt idx="117">
                  <c:v>7.8242418637568797E-2</c:v>
                </c:pt>
                <c:pt idx="118">
                  <c:v>7.6492720034855619E-2</c:v>
                </c:pt>
                <c:pt idx="119">
                  <c:v>7.4803098650159897E-2</c:v>
                </c:pt>
                <c:pt idx="120">
                  <c:v>7.3171601463262487E-2</c:v>
                </c:pt>
                <c:pt idx="121">
                  <c:v>7.1596331122870352E-2</c:v>
                </c:pt>
                <c:pt idx="122">
                  <c:v>7.0075444935991202E-2</c:v>
                </c:pt>
                <c:pt idx="123">
                  <c:v>6.8607153828539325E-2</c:v>
                </c:pt>
                <c:pt idx="124">
                  <c:v>6.7189721282265649E-2</c:v>
                </c:pt>
                <c:pt idx="125">
                  <c:v>6.5821462252693377E-2</c:v>
                </c:pt>
                <c:pt idx="126">
                  <c:v>6.4500742072348224E-2</c:v>
                </c:pt>
                <c:pt idx="127">
                  <c:v>6.3225975343214363E-2</c:v>
                </c:pt>
                <c:pt idx="128">
                  <c:v>6.1995624821998212E-2</c:v>
                </c:pt>
                <c:pt idx="129">
                  <c:v>6.0808200301472111E-2</c:v>
                </c:pt>
                <c:pt idx="130">
                  <c:v>5.9662257490867572E-2</c:v>
                </c:pt>
                <c:pt idx="131">
                  <c:v>5.8556396898010676E-2</c:v>
                </c:pt>
                <c:pt idx="132">
                  <c:v>5.748926271563768E-2</c:v>
                </c:pt>
                <c:pt idx="133">
                  <c:v>5.64595417140836E-2</c:v>
                </c:pt>
                <c:pt idx="134">
                  <c:v>5.5465962142318123E-2</c:v>
                </c:pt>
                <c:pt idx="135">
                  <c:v>5.4507292639091619E-2</c:v>
                </c:pt>
                <c:pt idx="136">
                  <c:v>5.3582341155765573E-2</c:v>
                </c:pt>
                <c:pt idx="137">
                  <c:v>5.2689953892221413E-2</c:v>
                </c:pt>
                <c:pt idx="138">
                  <c:v>5.18290142470786E-2</c:v>
                </c:pt>
                <c:pt idx="139">
                  <c:v>5.0998441783298973E-2</c:v>
                </c:pt>
                <c:pt idx="140">
                  <c:v>5.0197191210117689E-2</c:v>
                </c:pt>
                <c:pt idx="141">
                  <c:v>4.94242513821073E-2</c:v>
                </c:pt>
                <c:pt idx="142">
                  <c:v>4.8678644316066291E-2</c:v>
                </c:pt>
                <c:pt idx="143">
                  <c:v>4.7959424226313822E-2</c:v>
                </c:pt>
                <c:pt idx="144">
                  <c:v>4.7265676578869584E-2</c:v>
                </c:pt>
                <c:pt idx="145">
                  <c:v>4.6596517164909527E-2</c:v>
                </c:pt>
                <c:pt idx="146">
                  <c:v>4.5951091193802578E-2</c:v>
                </c:pt>
                <c:pt idx="147">
                  <c:v>4.5328572405956641E-2</c:v>
                </c:pt>
                <c:pt idx="148">
                  <c:v>4.4728162205634421E-2</c:v>
                </c:pt>
                <c:pt idx="149">
                  <c:v>4.4149088813833386E-2</c:v>
                </c:pt>
                <c:pt idx="150">
                  <c:v>4.3590606441270614E-2</c:v>
                </c:pt>
                <c:pt idx="151">
                  <c:v>4.3051994481457349E-2</c:v>
                </c:pt>
                <c:pt idx="152">
                  <c:v>4.2532556723804418E-2</c:v>
                </c:pt>
                <c:pt idx="153">
                  <c:v>4.2031620586656319E-2</c:v>
                </c:pt>
                <c:pt idx="154">
                  <c:v>4.1548536370113118E-2</c:v>
                </c:pt>
                <c:pt idx="155">
                  <c:v>4.1082676528467803E-2</c:v>
                </c:pt>
                <c:pt idx="156">
                  <c:v>4.0633434962054682E-2</c:v>
                </c:pt>
                <c:pt idx="157">
                  <c:v>4.0200226328278292E-2</c:v>
                </c:pt>
                <c:pt idx="158">
                  <c:v>3.978248537157112E-2</c:v>
                </c:pt>
                <c:pt idx="159">
                  <c:v>3.9379666272003407E-2</c:v>
                </c:pt>
                <c:pt idx="160">
                  <c:v>3.8991242012255678E-2</c:v>
                </c:pt>
                <c:pt idx="161">
                  <c:v>3.8616703762645005E-2</c:v>
                </c:pt>
                <c:pt idx="162">
                  <c:v>3.8255560283886651E-2</c:v>
                </c:pt>
                <c:pt idx="163">
                  <c:v>3.7907337347257361E-2</c:v>
                </c:pt>
                <c:pt idx="164">
                  <c:v>3.7571577171823065E-2</c:v>
                </c:pt>
                <c:pt idx="165">
                  <c:v>3.7247837878380971E-2</c:v>
                </c:pt>
                <c:pt idx="166">
                  <c:v>3.6935692959763171E-2</c:v>
                </c:pt>
                <c:pt idx="167">
                  <c:v>3.6634730767144977E-2</c:v>
                </c:pt>
                <c:pt idx="168">
                  <c:v>3.6344554011995753E-2</c:v>
                </c:pt>
                <c:pt idx="169">
                  <c:v>3.606477928331045E-2</c:v>
                </c:pt>
                <c:pt idx="170">
                  <c:v>3.5795036579757598E-2</c:v>
                </c:pt>
                <c:pt idx="171">
                  <c:v>3.5534968856381348E-2</c:v>
                </c:pt>
                <c:pt idx="172">
                  <c:v>3.5284231585494506E-2</c:v>
                </c:pt>
                <c:pt idx="173">
                  <c:v>3.5042492331402303E-2</c:v>
                </c:pt>
                <c:pt idx="174">
                  <c:v>3.4809430338599227E-2</c:v>
                </c:pt>
                <c:pt idx="175">
                  <c:v>3.4584736133083466E-2</c:v>
                </c:pt>
                <c:pt idx="176">
                  <c:v>3.4368111136438596E-2</c:v>
                </c:pt>
                <c:pt idx="177">
                  <c:v>3.4159267292335323E-2</c:v>
                </c:pt>
                <c:pt idx="178">
                  <c:v>3.3957926705110539E-2</c:v>
                </c:pt>
                <c:pt idx="179">
                  <c:v>3.3763821290087315E-2</c:v>
                </c:pt>
                <c:pt idx="180">
                  <c:v>3.3576692435302501E-2</c:v>
                </c:pt>
                <c:pt idx="181">
                  <c:v>3.3396290674316979E-2</c:v>
                </c:pt>
                <c:pt idx="182">
                  <c:v>3.3222375369787428E-2</c:v>
                </c:pt>
                <c:pt idx="183">
                  <c:v>3.3054714407483636E-2</c:v>
                </c:pt>
                <c:pt idx="184">
                  <c:v>3.2893083900446242E-2</c:v>
                </c:pt>
                <c:pt idx="185">
                  <c:v>3.2737267902979372E-2</c:v>
                </c:pt>
                <c:pt idx="186">
                  <c:v>3.2587058134184811E-2</c:v>
                </c:pt>
                <c:pt idx="187">
                  <c:v>3.2442253710748409E-2</c:v>
                </c:pt>
                <c:pt idx="188">
                  <c:v>3.230266088869474E-2</c:v>
                </c:pt>
                <c:pt idx="189">
                  <c:v>3.2168092813835862E-2</c:v>
                </c:pt>
                <c:pt idx="190">
                  <c:v>3.2038369280644324E-2</c:v>
                </c:pt>
                <c:pt idx="191">
                  <c:v>3.1913316499286595E-2</c:v>
                </c:pt>
                <c:pt idx="192">
                  <c:v>3.1792766870562608E-2</c:v>
                </c:pt>
                <c:pt idx="193">
                  <c:v>3.1676558768500167E-2</c:v>
                </c:pt>
                <c:pt idx="194">
                  <c:v>3.1564536330362783E-2</c:v>
                </c:pt>
                <c:pt idx="195">
                  <c:v>3.1456549253831893E-2</c:v>
                </c:pt>
                <c:pt idx="196">
                  <c:v>3.1352452601136074E-2</c:v>
                </c:pt>
                <c:pt idx="197">
                  <c:v>3.1252106609900895E-2</c:v>
                </c:pt>
                <c:pt idx="198">
                  <c:v>3.1155376510502434E-2</c:v>
                </c:pt>
                <c:pt idx="199">
                  <c:v>3.1062132349713542E-2</c:v>
                </c:pt>
                <c:pt idx="200">
                  <c:v>3.0972248820435731E-2</c:v>
                </c:pt>
                <c:pt idx="201">
                  <c:v>3.0885605097317741E-2</c:v>
                </c:pt>
                <c:pt idx="202">
                  <c:v>3.0802084678066732E-2</c:v>
                </c:pt>
                <c:pt idx="203">
                  <c:v>3.0721575230264274E-2</c:v>
                </c:pt>
                <c:pt idx="204">
                  <c:v>3.0643968443502943E-2</c:v>
                </c:pt>
              </c:numCache>
            </c:numRef>
          </c:xVal>
          <c:yVal>
            <c:numRef>
              <c:f>'Converter (Solver)'!$V$7:$V$261</c:f>
              <c:numCache>
                <c:formatCode>0.000000</c:formatCode>
                <c:ptCount val="255"/>
                <c:pt idx="0">
                  <c:v>0.99999994382595747</c:v>
                </c:pt>
                <c:pt idx="1">
                  <c:v>0.99999842056696431</c:v>
                </c:pt>
                <c:pt idx="2">
                  <c:v>0.99976809062205474</c:v>
                </c:pt>
                <c:pt idx="3">
                  <c:v>0.99349280105950333</c:v>
                </c:pt>
                <c:pt idx="4">
                  <c:v>0.97811856592320623</c:v>
                </c:pt>
                <c:pt idx="5">
                  <c:v>0.94201637872035304</c:v>
                </c:pt>
                <c:pt idx="6">
                  <c:v>0.87435131311497705</c:v>
                </c:pt>
                <c:pt idx="7">
                  <c:v>0.77041444446379359</c:v>
                </c:pt>
                <c:pt idx="8">
                  <c:v>0.63673662399970654</c:v>
                </c:pt>
                <c:pt idx="9">
                  <c:v>0.49007272617811415</c:v>
                </c:pt>
                <c:pt idx="10">
                  <c:v>0.46098348229436342</c:v>
                </c:pt>
                <c:pt idx="11">
                  <c:v>0.43234215387030356</c:v>
                </c:pt>
                <c:pt idx="12">
                  <c:v>0.40428799845059293</c:v>
                </c:pt>
                <c:pt idx="13">
                  <c:v>0.37694781928945742</c:v>
                </c:pt>
                <c:pt idx="14">
                  <c:v>0.35043464259583262</c:v>
                </c:pt>
                <c:pt idx="15">
                  <c:v>0.32484678746536227</c:v>
                </c:pt>
                <c:pt idx="16">
                  <c:v>0.30026732057715905</c:v>
                </c:pt>
                <c:pt idx="17">
                  <c:v>0.27676387584361606</c:v>
                </c:pt>
                <c:pt idx="18">
                  <c:v>0.25438880939062869</c:v>
                </c:pt>
                <c:pt idx="19">
                  <c:v>0.23317965269536889</c:v>
                </c:pt>
                <c:pt idx="20">
                  <c:v>0.21315982146215043</c:v>
                </c:pt>
                <c:pt idx="21">
                  <c:v>0.19433953479573654</c:v>
                </c:pt>
                <c:pt idx="22">
                  <c:v>0.17671689825956677</c:v>
                </c:pt>
                <c:pt idx="23">
                  <c:v>0.16027910523449335</c:v>
                </c:pt>
                <c:pt idx="24">
                  <c:v>0.14500371332526094</c:v>
                </c:pt>
                <c:pt idx="25">
                  <c:v>0.13085995607660003</c:v>
                </c:pt>
                <c:pt idx="26">
                  <c:v>0.11781005463529788</c:v>
                </c:pt>
                <c:pt idx="27">
                  <c:v>0.10581049892020702</c:v>
                </c:pt>
                <c:pt idx="28">
                  <c:v>9.4813273057737221E-2</c:v>
                </c:pt>
                <c:pt idx="29">
                  <c:v>8.4767005061614081E-2</c:v>
                </c:pt>
                <c:pt idx="30">
                  <c:v>7.5618025780280235E-2</c:v>
                </c:pt>
                <c:pt idx="31">
                  <c:v>6.7311326844948755E-2</c:v>
                </c:pt>
                <c:pt idx="32">
                  <c:v>5.979141161079287E-2</c:v>
                </c:pt>
                <c:pt idx="33">
                  <c:v>5.3003036818095463E-2</c:v>
                </c:pt>
                <c:pt idx="34">
                  <c:v>4.6891845870092645E-2</c:v>
                </c:pt>
                <c:pt idx="35">
                  <c:v>4.1404897220810977E-2</c:v>
                </c:pt>
                <c:pt idx="36">
                  <c:v>3.6491093405085974E-2</c:v>
                </c:pt>
                <c:pt idx="37">
                  <c:v>3.2101517758656495E-2</c:v>
                </c:pt>
                <c:pt idx="38">
                  <c:v>2.8189686916637945E-2</c:v>
                </c:pt>
                <c:pt idx="39">
                  <c:v>2.4711727800182756E-2</c:v>
                </c:pt>
                <c:pt idx="40">
                  <c:v>2.1626488064410351E-2</c:v>
                </c:pt>
                <c:pt idx="41">
                  <c:v>1.8895588947236235E-2</c:v>
                </c:pt>
                <c:pt idx="42">
                  <c:v>1.6483429188144317E-2</c:v>
                </c:pt>
                <c:pt idx="43">
                  <c:v>1.4357148233900717E-2</c:v>
                </c:pt>
                <c:pt idx="44">
                  <c:v>1.2486556365092617E-2</c:v>
                </c:pt>
                <c:pt idx="45">
                  <c:v>1.0844038707461317E-2</c:v>
                </c:pt>
                <c:pt idx="46">
                  <c:v>9.4044393730746152E-3</c:v>
                </c:pt>
                <c:pt idx="47">
                  <c:v>8.1449312397800459E-3</c:v>
                </c:pt>
                <c:pt idx="48">
                  <c:v>7.0448761482183328E-3</c:v>
                </c:pt>
                <c:pt idx="49">
                  <c:v>6.0856795933608527E-3</c:v>
                </c:pt>
                <c:pt idx="50">
                  <c:v>5.2506433263429858E-3</c:v>
                </c:pt>
                <c:pt idx="51">
                  <c:v>4.5248186721043105E-3</c:v>
                </c:pt>
                <c:pt idx="52">
                  <c:v>3.8948628150422388E-3</c:v>
                </c:pt>
                <c:pt idx="53">
                  <c:v>3.3488998114475257E-3</c:v>
                </c:pt>
                <c:pt idx="54">
                  <c:v>2.8763876543331764E-3</c:v>
                </c:pt>
                <c:pt idx="55">
                  <c:v>2.4679923418877286E-3</c:v>
                </c:pt>
                <c:pt idx="56">
                  <c:v>2.1154695822590717E-3</c:v>
                </c:pt>
                <c:pt idx="57">
                  <c:v>1.811554500792298E-3</c:v>
                </c:pt>
                <c:pt idx="58">
                  <c:v>1.549859496677792E-3</c:v>
                </c:pt>
                <c:pt idx="59">
                  <c:v>1.3247802193468456E-3</c:v>
                </c:pt>
                <c:pt idx="60">
                  <c:v>1.1314094959328001E-3</c:v>
                </c:pt>
                <c:pt idx="61">
                  <c:v>9.654589348220391E-4</c:v>
                </c:pt>
                <c:pt idx="62">
                  <c:v>8.2318785210232649E-4</c:v>
                </c:pt>
                <c:pt idx="63">
                  <c:v>7.013391132292305E-4</c:v>
                </c:pt>
                <c:pt idx="64">
                  <c:v>5.9708144749796475E-4</c:v>
                </c:pt>
                <c:pt idx="65">
                  <c:v>5.0795777434673014E-4</c:v>
                </c:pt>
                <c:pt idx="66">
                  <c:v>4.3183907495492437E-4</c:v>
                </c:pt>
                <c:pt idx="67">
                  <c:v>3.6688334726369933E-4</c:v>
                </c:pt>
                <c:pt idx="68">
                  <c:v>3.1149919504980971E-4</c:v>
                </c:pt>
                <c:pt idx="69">
                  <c:v>2.6431361999804093E-4</c:v>
                </c:pt>
                <c:pt idx="70">
                  <c:v>2.2414360814355789E-4</c:v>
                </c:pt>
                <c:pt idx="71">
                  <c:v>1.8997112718992354E-4</c:v>
                </c:pt>
                <c:pt idx="72">
                  <c:v>1.6092117791089276E-4</c:v>
                </c:pt>
                <c:pt idx="73">
                  <c:v>1.3624257020349712E-4</c:v>
                </c:pt>
                <c:pt idx="74">
                  <c:v>1.1529112166334845E-4</c:v>
                </c:pt>
                <c:pt idx="75">
                  <c:v>9.7515003256016974E-5</c:v>
                </c:pt>
                <c:pt idx="76">
                  <c:v>8.244198235833215E-5</c:v>
                </c:pt>
                <c:pt idx="77">
                  <c:v>6.9668337854735153E-5</c:v>
                </c:pt>
                <c:pt idx="78">
                  <c:v>5.8849244907572133E-5</c:v>
                </c:pt>
                <c:pt idx="79">
                  <c:v>4.9690448364184654E-5</c:v>
                </c:pt>
                <c:pt idx="80">
                  <c:v>4.194106346741982E-5</c:v>
                </c:pt>
                <c:pt idx="81">
                  <c:v>3.5387360596598871E-5</c:v>
                </c:pt>
                <c:pt idx="82">
                  <c:v>2.98474072157373E-5</c:v>
                </c:pt>
                <c:pt idx="83">
                  <c:v>2.516645510462178E-5</c:v>
                </c:pt>
                <c:pt idx="84">
                  <c:v>2.1212974373721101E-5</c:v>
                </c:pt>
                <c:pt idx="85">
                  <c:v>1.7875247806214711E-5</c:v>
                </c:pt>
                <c:pt idx="86">
                  <c:v>1.5058449826864119E-5</c:v>
                </c:pt>
                <c:pt idx="87">
                  <c:v>1.2682143968420669E-5</c:v>
                </c:pt>
                <c:pt idx="88">
                  <c:v>1.0678141192435221E-5</c:v>
                </c:pt>
                <c:pt idx="89">
                  <c:v>8.9886689211013859E-6</c:v>
                </c:pt>
                <c:pt idx="90">
                  <c:v>7.5648072447334022E-6</c:v>
                </c:pt>
                <c:pt idx="91">
                  <c:v>6.3651545754257447E-6</c:v>
                </c:pt>
                <c:pt idx="92">
                  <c:v>5.3546901052751008E-6</c:v>
                </c:pt>
                <c:pt idx="93">
                  <c:v>4.5038048752858084E-6</c:v>
                </c:pt>
                <c:pt idx="94">
                  <c:v>3.7874771402406004E-6</c:v>
                </c:pt>
                <c:pt idx="95">
                  <c:v>3.1845710909727868E-6</c:v>
                </c:pt>
                <c:pt idx="96">
                  <c:v>2.6772409277885037E-6</c:v>
                </c:pt>
                <c:pt idx="97">
                  <c:v>2.250424820857287E-6</c:v>
                </c:pt>
                <c:pt idx="98">
                  <c:v>1.8914154931917094E-6</c:v>
                </c:pt>
                <c:pt idx="99">
                  <c:v>1.5894960622335167E-6</c:v>
                </c:pt>
                <c:pt idx="100">
                  <c:v>1.3356314152011471E-6</c:v>
                </c:pt>
                <c:pt idx="101">
                  <c:v>1.1222068050155334E-6</c:v>
                </c:pt>
                <c:pt idx="102">
                  <c:v>9.4280656764511617E-7</c:v>
                </c:pt>
                <c:pt idx="103">
                  <c:v>7.9202690434947952E-7</c:v>
                </c:pt>
                <c:pt idx="104">
                  <c:v>6.6531756661061228E-7</c:v>
                </c:pt>
                <c:pt idx="105">
                  <c:v>5.5884804768804218E-7</c:v>
                </c:pt>
                <c:pt idx="106">
                  <c:v>4.6939454032445761E-7</c:v>
                </c:pt>
                <c:pt idx="107">
                  <c:v>3.9424448051323009E-7</c:v>
                </c:pt>
                <c:pt idx="108">
                  <c:v>3.3111597572842941E-7</c:v>
                </c:pt>
                <c:pt idx="109">
                  <c:v>2.780898241921954E-7</c:v>
                </c:pt>
                <c:pt idx="110">
                  <c:v>2.3355217961083645E-7</c:v>
                </c:pt>
                <c:pt idx="111">
                  <c:v>1.961462119960904E-7</c:v>
                </c:pt>
                <c:pt idx="112">
                  <c:v>1.6473136716947144E-7</c:v>
                </c:pt>
                <c:pt idx="113">
                  <c:v>1.3834904174182781E-7</c:v>
                </c:pt>
                <c:pt idx="114">
                  <c:v>1.161936722981216E-7</c:v>
                </c:pt>
                <c:pt idx="115">
                  <c:v>9.7588391940206613E-8</c:v>
                </c:pt>
                <c:pt idx="116">
                  <c:v>8.196453831994389E-8</c:v>
                </c:pt>
                <c:pt idx="117">
                  <c:v>6.8844408312441406E-8</c:v>
                </c:pt>
                <c:pt idx="118">
                  <c:v>5.7826748526174655E-8</c:v>
                </c:pt>
                <c:pt idx="119">
                  <c:v>4.8574550454222734E-8</c:v>
                </c:pt>
                <c:pt idx="120">
                  <c:v>4.0804786435534705E-8</c:v>
                </c:pt>
                <c:pt idx="121">
                  <c:v>3.4279779552091713E-8</c:v>
                </c:pt>
                <c:pt idx="122">
                  <c:v>2.8799948732019968E-8</c:v>
                </c:pt>
                <c:pt idx="123">
                  <c:v>2.419771099658378E-8</c:v>
                </c:pt>
                <c:pt idx="124">
                  <c:v>2.0332357127663195E-8</c:v>
                </c:pt>
                <c:pt idx="125">
                  <c:v>1.7085746016012721E-8</c:v>
                </c:pt>
                <c:pt idx="126">
                  <c:v>1.4358687399257233E-8</c:v>
                </c:pt>
                <c:pt idx="127">
                  <c:v>1.2067903318455417E-8</c:v>
                </c:pt>
                <c:pt idx="128">
                  <c:v>1.0143476002656525E-8</c:v>
                </c:pt>
                <c:pt idx="129">
                  <c:v>8.5267045376970484E-9</c:v>
                </c:pt>
                <c:pt idx="130">
                  <c:v>7.1683050131684429E-9</c:v>
                </c:pt>
                <c:pt idx="131">
                  <c:v>6.026899231702664E-9</c:v>
                </c:pt>
                <c:pt idx="132">
                  <c:v>5.0677458112202132E-9</c:v>
                </c:pt>
                <c:pt idx="133">
                  <c:v>4.2616748722351179E-9</c:v>
                </c:pt>
                <c:pt idx="134">
                  <c:v>3.5841936961184059E-9</c:v>
                </c:pt>
                <c:pt idx="135">
                  <c:v>3.014735949772722E-9</c:v>
                </c:pt>
                <c:pt idx="136">
                  <c:v>2.5360314541047076E-9</c:v>
                </c:pt>
                <c:pt idx="137">
                  <c:v>2.1335771566527865E-9</c:v>
                </c:pt>
                <c:pt idx="138">
                  <c:v>1.7951930658917627E-9</c:v>
                </c:pt>
                <c:pt idx="139">
                  <c:v>1.5106495067707577E-9</c:v>
                </c:pt>
                <c:pt idx="140">
                  <c:v>1.271354243844908E-9</c:v>
                </c:pt>
                <c:pt idx="141">
                  <c:v>1.0700898555756824E-9</c:v>
                </c:pt>
                <c:pt idx="142">
                  <c:v>9.0079328647919539E-10</c:v>
                </c:pt>
                <c:pt idx="143">
                  <c:v>7.5837079999405369E-10</c:v>
                </c:pt>
                <c:pt idx="144">
                  <c:v>6.3854264334813422E-10</c:v>
                </c:pt>
                <c:pt idx="145">
                  <c:v>5.3771264950426271E-10</c:v>
                </c:pt>
                <c:pt idx="146">
                  <c:v>4.5285876871271829E-10</c:v>
                </c:pt>
                <c:pt idx="147">
                  <c:v>3.8144116630026371E-10</c:v>
                </c:pt>
                <c:pt idx="148">
                  <c:v>3.2132506386415689E-10</c:v>
                </c:pt>
                <c:pt idx="149">
                  <c:v>2.7071595513600079E-10</c:v>
                </c:pt>
                <c:pt idx="150">
                  <c:v>2.2810520844161811E-10</c:v>
                </c:pt>
                <c:pt idx="151">
                  <c:v>1.9222438745483016E-10</c:v>
                </c:pt>
                <c:pt idx="152">
                  <c:v>1.6200689024559056E-10</c:v>
                </c:pt>
                <c:pt idx="153">
                  <c:v>1.365557316260293E-10</c:v>
                </c:pt>
                <c:pt idx="154">
                  <c:v>1.1511648279153754E-10</c:v>
                </c:pt>
                <c:pt idx="155">
                  <c:v>9.7054540746496046E-11</c:v>
                </c:pt>
                <c:pt idx="156">
                  <c:v>8.1836033005440499E-11</c:v>
                </c:pt>
                <c:pt idx="157">
                  <c:v>6.9011774666169111E-11</c:v>
                </c:pt>
                <c:pt idx="158">
                  <c:v>5.8203788643062932E-11</c:v>
                </c:pt>
                <c:pt idx="159">
                  <c:v>4.9093978371880355E-11</c:v>
                </c:pt>
                <c:pt idx="160">
                  <c:v>4.1414608307174483E-11</c:v>
                </c:pt>
                <c:pt idx="161">
                  <c:v>3.4940302824265884E-11</c:v>
                </c:pt>
                <c:pt idx="162">
                  <c:v>2.9481320589342771E-11</c:v>
                </c:pt>
                <c:pt idx="163">
                  <c:v>2.4877900450495892E-11</c:v>
                </c:pt>
                <c:pt idx="164">
                  <c:v>2.0995507569169806E-11</c:v>
                </c:pt>
                <c:pt idx="165">
                  <c:v>1.7720836002504828E-11</c:v>
                </c:pt>
                <c:pt idx="166">
                  <c:v>1.4958446955029448E-11</c:v>
                </c:pt>
                <c:pt idx="167">
                  <c:v>1.2627941290093128E-11</c:v>
                </c:pt>
                <c:pt idx="168">
                  <c:v>1.0661581079310816E-11</c:v>
                </c:pt>
                <c:pt idx="169">
                  <c:v>9.002288652191002E-12</c:v>
                </c:pt>
                <c:pt idx="170">
                  <c:v>7.6019630042652298E-12</c:v>
                </c:pt>
                <c:pt idx="171">
                  <c:v>6.4200630591201434E-12</c:v>
                </c:pt>
                <c:pt idx="172">
                  <c:v>5.4224153307452798E-12</c:v>
                </c:pt>
                <c:pt idx="173">
                  <c:v>4.5802103193728572E-12</c:v>
                </c:pt>
                <c:pt idx="174">
                  <c:v>3.8691576528485502E-12</c:v>
                </c:pt>
                <c:pt idx="175">
                  <c:v>3.268774778228399E-12</c:v>
                </c:pt>
                <c:pt idx="176">
                  <c:v>2.7617880135593002E-12</c:v>
                </c:pt>
                <c:pt idx="177">
                  <c:v>2.3336281422362877E-12</c:v>
                </c:pt>
                <c:pt idx="178">
                  <c:v>1.9720055812759321E-12</c:v>
                </c:pt>
                <c:pt idx="179">
                  <c:v>1.6665525142902406E-12</c:v>
                </c:pt>
                <c:pt idx="180">
                  <c:v>1.4085214026242387E-12</c:v>
                </c:pt>
                <c:pt idx="181">
                  <c:v>1.1905309573828498E-12</c:v>
                </c:pt>
                <c:pt idx="182">
                  <c:v>1.0063520745885853E-12</c:v>
                </c:pt>
                <c:pt idx="183">
                  <c:v>8.5072742331199516E-13</c:v>
                </c:pt>
                <c:pt idx="184">
                  <c:v>7.1921937878886422E-13</c:v>
                </c:pt>
                <c:pt idx="185">
                  <c:v>6.0808183039492266E-13</c:v>
                </c:pt>
                <c:pt idx="186">
                  <c:v>5.1415210228591633E-13</c:v>
                </c:pt>
                <c:pt idx="187">
                  <c:v>4.3475982113333141E-13</c:v>
                </c:pt>
                <c:pt idx="188">
                  <c:v>3.6765006469087493E-13</c:v>
                </c:pt>
                <c:pt idx="189">
                  <c:v>3.1091854399824094E-13</c:v>
                </c:pt>
                <c:pt idx="190">
                  <c:v>2.6295693014296508E-13</c:v>
                </c:pt>
                <c:pt idx="191">
                  <c:v>2.2240673218084892E-13</c:v>
                </c:pt>
                <c:pt idx="192">
                  <c:v>1.8812038375726214E-13</c:v>
                </c:pt>
                <c:pt idx="193">
                  <c:v>1.5912840882766823E-13</c:v>
                </c:pt>
                <c:pt idx="194">
                  <c:v>1.3461171335128805E-13</c:v>
                </c:pt>
                <c:pt idx="195">
                  <c:v>1.1387820005888788E-13</c:v>
                </c:pt>
                <c:pt idx="196">
                  <c:v>9.634303028296724E-14</c:v>
                </c:pt>
                <c:pt idx="197">
                  <c:v>8.151196138959272E-14</c:v>
                </c:pt>
                <c:pt idx="198">
                  <c:v>6.8967280232181725E-14</c:v>
                </c:pt>
                <c:pt idx="199">
                  <c:v>5.8355925954675932E-14</c:v>
                </c:pt>
                <c:pt idx="200">
                  <c:v>4.937946093033557E-14</c:v>
                </c:pt>
                <c:pt idx="201">
                  <c:v>4.1785601632504068E-14</c:v>
                </c:pt>
                <c:pt idx="202">
                  <c:v>3.5361065574536401E-14</c:v>
                </c:pt>
                <c:pt idx="203">
                  <c:v>2.9925529393816891E-14</c:v>
                </c:pt>
                <c:pt idx="204">
                  <c:v>2.5326525519721483E-14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D27-43EF-8D30-02D94AD73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42992"/>
        <c:axId val="1826135376"/>
      </c:scatterChart>
      <c:valAx>
        <c:axId val="182614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>
                    <a:solidFill>
                      <a:sysClr val="windowText" lastClr="000000"/>
                    </a:solidFill>
                  </a:rPr>
                  <a:t>relative water content</a:t>
                </a:r>
                <a:endParaRPr lang="pt-BR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135376"/>
        <c:crosses val="autoZero"/>
        <c:crossBetween val="midCat"/>
      </c:valAx>
      <c:valAx>
        <c:axId val="182613537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relative hydraulic</a:t>
                </a:r>
                <a:r>
                  <a:rPr lang="pt-BR" baseline="0">
                    <a:solidFill>
                      <a:sysClr val="windowText" lastClr="000000"/>
                    </a:solidFill>
                  </a:rPr>
                  <a:t> conductivity</a:t>
                </a:r>
                <a:endParaRPr lang="pt-BR" baseline="300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3468419983068261E-4"/>
              <c:y val="0.329354879911715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14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842496280069077"/>
          <c:y val="0.11354963869026211"/>
          <c:w val="0.43530943971622849"/>
          <c:h val="4.6932371469005932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8042921744962"/>
          <c:y val="2.9280097351607859E-2"/>
          <c:w val="0.80226811517665197"/>
          <c:h val="0.85252597953662834"/>
        </c:manualLayout>
      </c:layout>
      <c:scatterChart>
        <c:scatterStyle val="smoothMarker"/>
        <c:varyColors val="0"/>
        <c:ser>
          <c:idx val="0"/>
          <c:order val="0"/>
          <c:tx>
            <c:v>VGM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'Converter (Solver)'!$N$7:$N$261</c:f>
              <c:numCache>
                <c:formatCode>0.000</c:formatCode>
                <c:ptCount val="255"/>
                <c:pt idx="0">
                  <c:v>1E-3</c:v>
                </c:pt>
                <c:pt idx="1">
                  <c:v>1.2589254117941666E-3</c:v>
                </c:pt>
                <c:pt idx="2">
                  <c:v>1.9952623149688794E-3</c:v>
                </c:pt>
                <c:pt idx="3">
                  <c:v>3.1622776601683794E-3</c:v>
                </c:pt>
                <c:pt idx="4">
                  <c:v>3.9810717055349717E-3</c:v>
                </c:pt>
                <c:pt idx="5">
                  <c:v>5.011872336272722E-3</c:v>
                </c:pt>
                <c:pt idx="6">
                  <c:v>6.3095734448019329E-3</c:v>
                </c:pt>
                <c:pt idx="7">
                  <c:v>7.9432823472428155E-3</c:v>
                </c:pt>
                <c:pt idx="8">
                  <c:v>0.01</c:v>
                </c:pt>
                <c:pt idx="9">
                  <c:v>1.2589254117941673E-2</c:v>
                </c:pt>
                <c:pt idx="10">
                  <c:v>1.3182567385564073E-2</c:v>
                </c:pt>
                <c:pt idx="11">
                  <c:v>1.380384264602885E-2</c:v>
                </c:pt>
                <c:pt idx="12">
                  <c:v>1.4454397707459274E-2</c:v>
                </c:pt>
                <c:pt idx="13">
                  <c:v>1.5135612484362081E-2</c:v>
                </c:pt>
                <c:pt idx="14">
                  <c:v>1.5848931924611134E-2</c:v>
                </c:pt>
                <c:pt idx="15">
                  <c:v>1.6595869074375606E-2</c:v>
                </c:pt>
                <c:pt idx="16">
                  <c:v>1.7378008287493755E-2</c:v>
                </c:pt>
                <c:pt idx="17">
                  <c:v>1.8197008586099836E-2</c:v>
                </c:pt>
                <c:pt idx="18">
                  <c:v>1.9054607179632473E-2</c:v>
                </c:pt>
                <c:pt idx="19">
                  <c:v>1.9952623149688799E-2</c:v>
                </c:pt>
                <c:pt idx="20">
                  <c:v>2.0892961308540396E-2</c:v>
                </c:pt>
                <c:pt idx="21">
                  <c:v>2.1877616239495527E-2</c:v>
                </c:pt>
                <c:pt idx="22">
                  <c:v>2.2908676527677731E-2</c:v>
                </c:pt>
                <c:pt idx="23">
                  <c:v>2.3988329190194908E-2</c:v>
                </c:pt>
                <c:pt idx="24">
                  <c:v>2.5118864315095805E-2</c:v>
                </c:pt>
                <c:pt idx="25">
                  <c:v>2.6302679918953822E-2</c:v>
                </c:pt>
                <c:pt idx="26">
                  <c:v>2.7542287033381664E-2</c:v>
                </c:pt>
                <c:pt idx="27">
                  <c:v>2.8840315031266061E-2</c:v>
                </c:pt>
                <c:pt idx="28">
                  <c:v>3.0199517204020164E-2</c:v>
                </c:pt>
                <c:pt idx="29">
                  <c:v>3.1622776601683798E-2</c:v>
                </c:pt>
                <c:pt idx="30">
                  <c:v>3.3113112148259113E-2</c:v>
                </c:pt>
                <c:pt idx="31">
                  <c:v>3.4673685045253172E-2</c:v>
                </c:pt>
                <c:pt idx="32">
                  <c:v>3.6307805477010138E-2</c:v>
                </c:pt>
                <c:pt idx="33">
                  <c:v>3.8018939632056117E-2</c:v>
                </c:pt>
                <c:pt idx="34">
                  <c:v>3.9810717055349727E-2</c:v>
                </c:pt>
                <c:pt idx="35">
                  <c:v>4.1686938347033548E-2</c:v>
                </c:pt>
                <c:pt idx="36">
                  <c:v>4.3651583224016605E-2</c:v>
                </c:pt>
                <c:pt idx="37">
                  <c:v>4.5708818961487506E-2</c:v>
                </c:pt>
                <c:pt idx="38">
                  <c:v>4.7863009232263838E-2</c:v>
                </c:pt>
                <c:pt idx="39">
                  <c:v>5.0118723362727352E-2</c:v>
                </c:pt>
                <c:pt idx="40">
                  <c:v>5.248074602497739E-2</c:v>
                </c:pt>
                <c:pt idx="41">
                  <c:v>5.4954087385762594E-2</c:v>
                </c:pt>
                <c:pt idx="42">
                  <c:v>5.754399373371584E-2</c:v>
                </c:pt>
                <c:pt idx="43">
                  <c:v>6.0255958607435926E-2</c:v>
                </c:pt>
                <c:pt idx="44">
                  <c:v>6.3095734448019483E-2</c:v>
                </c:pt>
                <c:pt idx="45">
                  <c:v>6.6069344800759766E-2</c:v>
                </c:pt>
                <c:pt idx="46">
                  <c:v>6.9183097091893811E-2</c:v>
                </c:pt>
                <c:pt idx="47">
                  <c:v>7.2443596007499181E-2</c:v>
                </c:pt>
                <c:pt idx="48">
                  <c:v>7.585775750291858E-2</c:v>
                </c:pt>
                <c:pt idx="49">
                  <c:v>7.943282347242836E-2</c:v>
                </c:pt>
                <c:pt idx="50">
                  <c:v>8.3176377110267333E-2</c:v>
                </c:pt>
                <c:pt idx="51">
                  <c:v>8.7096358995608275E-2</c:v>
                </c:pt>
                <c:pt idx="52">
                  <c:v>9.120108393559119E-2</c:v>
                </c:pt>
                <c:pt idx="53">
                  <c:v>9.5499258602143852E-2</c:v>
                </c:pt>
                <c:pt idx="54">
                  <c:v>0.1</c:v>
                </c:pt>
                <c:pt idx="55">
                  <c:v>0.10471285480509</c:v>
                </c:pt>
                <c:pt idx="56">
                  <c:v>0.10964781961431853</c:v>
                </c:pt>
                <c:pt idx="57">
                  <c:v>0.11481536214968834</c:v>
                </c:pt>
                <c:pt idx="58">
                  <c:v>0.12022644346174133</c:v>
                </c:pt>
                <c:pt idx="59">
                  <c:v>0.12589254117941681</c:v>
                </c:pt>
                <c:pt idx="60">
                  <c:v>0.13182567385564076</c:v>
                </c:pt>
                <c:pt idx="61">
                  <c:v>0.13803842646028852</c:v>
                </c:pt>
                <c:pt idx="62">
                  <c:v>0.14454397707459277</c:v>
                </c:pt>
                <c:pt idx="63">
                  <c:v>0.15135612484362088</c:v>
                </c:pt>
                <c:pt idx="64">
                  <c:v>0.15848931924611137</c:v>
                </c:pt>
                <c:pt idx="65">
                  <c:v>0.16595869074375613</c:v>
                </c:pt>
                <c:pt idx="66">
                  <c:v>0.17378008287493757</c:v>
                </c:pt>
                <c:pt idx="67">
                  <c:v>0.18197008586099842</c:v>
                </c:pt>
                <c:pt idx="68">
                  <c:v>0.19054607179632477</c:v>
                </c:pt>
                <c:pt idx="69">
                  <c:v>0.19952623149688806</c:v>
                </c:pt>
                <c:pt idx="70">
                  <c:v>0.208929613085404</c:v>
                </c:pt>
                <c:pt idx="71">
                  <c:v>0.21877616239495537</c:v>
                </c:pt>
                <c:pt idx="72">
                  <c:v>0.22908676527677738</c:v>
                </c:pt>
                <c:pt idx="73">
                  <c:v>0.23988329190194907</c:v>
                </c:pt>
                <c:pt idx="74">
                  <c:v>0.25118864315095801</c:v>
                </c:pt>
                <c:pt idx="75">
                  <c:v>0.26302679918953825</c:v>
                </c:pt>
                <c:pt idx="76">
                  <c:v>0.27542287033381663</c:v>
                </c:pt>
                <c:pt idx="77">
                  <c:v>0.28840315031266067</c:v>
                </c:pt>
                <c:pt idx="78">
                  <c:v>0.30199517204020165</c:v>
                </c:pt>
                <c:pt idx="79">
                  <c:v>0.31622776601683805</c:v>
                </c:pt>
                <c:pt idx="80">
                  <c:v>0.33113112148259127</c:v>
                </c:pt>
                <c:pt idx="81">
                  <c:v>0.34673685045253178</c:v>
                </c:pt>
                <c:pt idx="82">
                  <c:v>0.36307805477010158</c:v>
                </c:pt>
                <c:pt idx="83">
                  <c:v>0.38018939632056137</c:v>
                </c:pt>
                <c:pt idx="84">
                  <c:v>0.39810717055349754</c:v>
                </c:pt>
                <c:pt idx="85">
                  <c:v>0.41686938347033559</c:v>
                </c:pt>
                <c:pt idx="86">
                  <c:v>0.4365158322401661</c:v>
                </c:pt>
                <c:pt idx="87">
                  <c:v>0.45708818961487507</c:v>
                </c:pt>
                <c:pt idx="88">
                  <c:v>0.47863009232263853</c:v>
                </c:pt>
                <c:pt idx="89">
                  <c:v>0.50118723362727235</c:v>
                </c:pt>
                <c:pt idx="90">
                  <c:v>0.52480746024977287</c:v>
                </c:pt>
                <c:pt idx="91">
                  <c:v>0.54954087385762473</c:v>
                </c:pt>
                <c:pt idx="92">
                  <c:v>0.57543993733715693</c:v>
                </c:pt>
                <c:pt idx="93">
                  <c:v>0.60255958607435822</c:v>
                </c:pt>
                <c:pt idx="94">
                  <c:v>0.63095734448019369</c:v>
                </c:pt>
                <c:pt idx="95">
                  <c:v>0.66069344800759622</c:v>
                </c:pt>
                <c:pt idx="96">
                  <c:v>0.69183097091893653</c:v>
                </c:pt>
                <c:pt idx="97">
                  <c:v>0.72443596007499067</c:v>
                </c:pt>
                <c:pt idx="98">
                  <c:v>0.75857757502918366</c:v>
                </c:pt>
                <c:pt idx="99">
                  <c:v>0.79432823472428193</c:v>
                </c:pt>
                <c:pt idx="100">
                  <c:v>0.8317637711026713</c:v>
                </c:pt>
                <c:pt idx="101">
                  <c:v>0.8709635899560807</c:v>
                </c:pt>
                <c:pt idx="102">
                  <c:v>0.91201083935590976</c:v>
                </c:pt>
                <c:pt idx="103">
                  <c:v>0.95499258602143655</c:v>
                </c:pt>
                <c:pt idx="104">
                  <c:v>1</c:v>
                </c:pt>
                <c:pt idx="105">
                  <c:v>1.0471285480508998</c:v>
                </c:pt>
                <c:pt idx="106">
                  <c:v>1.096478196143186</c:v>
                </c:pt>
                <c:pt idx="107">
                  <c:v>1.1481536214968835</c:v>
                </c:pt>
                <c:pt idx="108">
                  <c:v>1.2022644346174136</c:v>
                </c:pt>
                <c:pt idx="109">
                  <c:v>1.2589254117941677</c:v>
                </c:pt>
                <c:pt idx="110">
                  <c:v>1.3182567385564083</c:v>
                </c:pt>
                <c:pt idx="111">
                  <c:v>1.3803842646028861</c:v>
                </c:pt>
                <c:pt idx="112">
                  <c:v>1.4454397707459286</c:v>
                </c:pt>
                <c:pt idx="113">
                  <c:v>1.5135612484362091</c:v>
                </c:pt>
                <c:pt idx="114">
                  <c:v>1.5848931924611154</c:v>
                </c:pt>
                <c:pt idx="115">
                  <c:v>1.6595869074375622</c:v>
                </c:pt>
                <c:pt idx="116">
                  <c:v>1.7378008287493767</c:v>
                </c:pt>
                <c:pt idx="117">
                  <c:v>1.819700858609983</c:v>
                </c:pt>
                <c:pt idx="118">
                  <c:v>1.9054607179632481</c:v>
                </c:pt>
                <c:pt idx="119">
                  <c:v>1.9952623149688802</c:v>
                </c:pt>
                <c:pt idx="120">
                  <c:v>2.0892961308540396</c:v>
                </c:pt>
                <c:pt idx="121">
                  <c:v>2.1877616239495525</c:v>
                </c:pt>
                <c:pt idx="122">
                  <c:v>2.2908676527677745</c:v>
                </c:pt>
                <c:pt idx="123">
                  <c:v>2.3988329190194912</c:v>
                </c:pt>
                <c:pt idx="124">
                  <c:v>2.5118864315095806</c:v>
                </c:pt>
                <c:pt idx="125">
                  <c:v>2.6302679918953817</c:v>
                </c:pt>
                <c:pt idx="126">
                  <c:v>2.7542287033381685</c:v>
                </c:pt>
                <c:pt idx="127">
                  <c:v>2.8840315031266073</c:v>
                </c:pt>
                <c:pt idx="128">
                  <c:v>3.019951720402017</c:v>
                </c:pt>
                <c:pt idx="129">
                  <c:v>3.1622776601683826</c:v>
                </c:pt>
                <c:pt idx="130">
                  <c:v>3.3113112148259138</c:v>
                </c:pt>
                <c:pt idx="131">
                  <c:v>3.4673685045253184</c:v>
                </c:pt>
                <c:pt idx="132">
                  <c:v>3.6307805477010153</c:v>
                </c:pt>
                <c:pt idx="133">
                  <c:v>3.8018939632056163</c:v>
                </c:pt>
                <c:pt idx="134">
                  <c:v>3.9810717055349762</c:v>
                </c:pt>
                <c:pt idx="135">
                  <c:v>4.1686938347033573</c:v>
                </c:pt>
                <c:pt idx="136">
                  <c:v>4.3651583224016619</c:v>
                </c:pt>
                <c:pt idx="137">
                  <c:v>4.5708818961487561</c:v>
                </c:pt>
                <c:pt idx="138">
                  <c:v>4.7863009232263884</c:v>
                </c:pt>
                <c:pt idx="139">
                  <c:v>5.0118723362727273</c:v>
                </c:pt>
                <c:pt idx="140">
                  <c:v>5.2480746024977289</c:v>
                </c:pt>
                <c:pt idx="141">
                  <c:v>5.4954087385762538</c:v>
                </c:pt>
                <c:pt idx="142">
                  <c:v>5.7543993733715704</c:v>
                </c:pt>
                <c:pt idx="143">
                  <c:v>6.0255958607435778</c:v>
                </c:pt>
                <c:pt idx="144">
                  <c:v>6.3095734448019325</c:v>
                </c:pt>
                <c:pt idx="145">
                  <c:v>6.6069344800759646</c:v>
                </c:pt>
                <c:pt idx="146">
                  <c:v>6.9183097091893675</c:v>
                </c:pt>
                <c:pt idx="147">
                  <c:v>7.2443596007499025</c:v>
                </c:pt>
                <c:pt idx="148">
                  <c:v>7.5857757502918375</c:v>
                </c:pt>
                <c:pt idx="149">
                  <c:v>7.9432823472428211</c:v>
                </c:pt>
                <c:pt idx="150">
                  <c:v>8.3176377110267143</c:v>
                </c:pt>
                <c:pt idx="151">
                  <c:v>8.7096358995608085</c:v>
                </c:pt>
                <c:pt idx="152">
                  <c:v>9.1201083935590983</c:v>
                </c:pt>
                <c:pt idx="153">
                  <c:v>9.5499258602143673</c:v>
                </c:pt>
                <c:pt idx="154">
                  <c:v>10</c:v>
                </c:pt>
                <c:pt idx="155">
                  <c:v>10.471285480509</c:v>
                </c:pt>
                <c:pt idx="156">
                  <c:v>10.964781961431862</c:v>
                </c:pt>
                <c:pt idx="157">
                  <c:v>11.481536214968839</c:v>
                </c:pt>
                <c:pt idx="158">
                  <c:v>12.022644346174138</c:v>
                </c:pt>
                <c:pt idx="159">
                  <c:v>12.58925411794168</c:v>
                </c:pt>
                <c:pt idx="160">
                  <c:v>13.18256738556409</c:v>
                </c:pt>
                <c:pt idx="161">
                  <c:v>13.803842646028864</c:v>
                </c:pt>
                <c:pt idx="162">
                  <c:v>14.454397707459288</c:v>
                </c:pt>
                <c:pt idx="163">
                  <c:v>15.135612484362094</c:v>
                </c:pt>
                <c:pt idx="164">
                  <c:v>15.848931924611156</c:v>
                </c:pt>
                <c:pt idx="165">
                  <c:v>16.595869074375624</c:v>
                </c:pt>
                <c:pt idx="166">
                  <c:v>17.37800828749377</c:v>
                </c:pt>
                <c:pt idx="167">
                  <c:v>18.197008586099834</c:v>
                </c:pt>
                <c:pt idx="168">
                  <c:v>19.054607179632484</c:v>
                </c:pt>
                <c:pt idx="169">
                  <c:v>19.952623149688804</c:v>
                </c:pt>
                <c:pt idx="170">
                  <c:v>20.892961308540396</c:v>
                </c:pt>
                <c:pt idx="171">
                  <c:v>21.877616239495527</c:v>
                </c:pt>
                <c:pt idx="172">
                  <c:v>22.908676527677748</c:v>
                </c:pt>
                <c:pt idx="173">
                  <c:v>23.988329190194918</c:v>
                </c:pt>
                <c:pt idx="174">
                  <c:v>25.118864315095813</c:v>
                </c:pt>
                <c:pt idx="175">
                  <c:v>26.302679918953821</c:v>
                </c:pt>
                <c:pt idx="176">
                  <c:v>27.54228703338169</c:v>
                </c:pt>
                <c:pt idx="177">
                  <c:v>28.840315031266076</c:v>
                </c:pt>
                <c:pt idx="178">
                  <c:v>30.199517204020175</c:v>
                </c:pt>
                <c:pt idx="179">
                  <c:v>31.622776601683803</c:v>
                </c:pt>
                <c:pt idx="180">
                  <c:v>33.113112148259113</c:v>
                </c:pt>
                <c:pt idx="181">
                  <c:v>34.673685045253222</c:v>
                </c:pt>
                <c:pt idx="182">
                  <c:v>36.307805477010191</c:v>
                </c:pt>
                <c:pt idx="183">
                  <c:v>38.018939632056174</c:v>
                </c:pt>
                <c:pt idx="184">
                  <c:v>39.81071705534977</c:v>
                </c:pt>
                <c:pt idx="185">
                  <c:v>41.686938347033582</c:v>
                </c:pt>
                <c:pt idx="186">
                  <c:v>43.651583224016633</c:v>
                </c:pt>
                <c:pt idx="187">
                  <c:v>45.70881896148753</c:v>
                </c:pt>
                <c:pt idx="188">
                  <c:v>47.863009232263849</c:v>
                </c:pt>
                <c:pt idx="189">
                  <c:v>50.118723362727323</c:v>
                </c:pt>
                <c:pt idx="190">
                  <c:v>52.48074602497735</c:v>
                </c:pt>
                <c:pt idx="191">
                  <c:v>54.954087385762541</c:v>
                </c:pt>
                <c:pt idx="192">
                  <c:v>57.543993733715666</c:v>
                </c:pt>
                <c:pt idx="193">
                  <c:v>60.255958607435851</c:v>
                </c:pt>
                <c:pt idx="194">
                  <c:v>63.095734448019385</c:v>
                </c:pt>
                <c:pt idx="195">
                  <c:v>66.069344800759652</c:v>
                </c:pt>
                <c:pt idx="196">
                  <c:v>69.183097091893686</c:v>
                </c:pt>
                <c:pt idx="197">
                  <c:v>72.443596007499039</c:v>
                </c:pt>
                <c:pt idx="198">
                  <c:v>75.857757502918389</c:v>
                </c:pt>
                <c:pt idx="199">
                  <c:v>79.432823472428154</c:v>
                </c:pt>
                <c:pt idx="200">
                  <c:v>83.176377110267097</c:v>
                </c:pt>
                <c:pt idx="201">
                  <c:v>87.096358995608185</c:v>
                </c:pt>
                <c:pt idx="202">
                  <c:v>91.201083935591086</c:v>
                </c:pt>
                <c:pt idx="203">
                  <c:v>95.499258602143698</c:v>
                </c:pt>
                <c:pt idx="204">
                  <c:v>100</c:v>
                </c:pt>
              </c:numCache>
            </c:numRef>
          </c:xVal>
          <c:yVal>
            <c:numRef>
              <c:f>'Converter (Solver)'!$U$7:$U$261</c:f>
              <c:numCache>
                <c:formatCode>0.000000</c:formatCode>
                <c:ptCount val="255"/>
                <c:pt idx="0">
                  <c:v>0.83133708542496898</c:v>
                </c:pt>
                <c:pt idx="1">
                  <c:v>0.80117352138980313</c:v>
                </c:pt>
                <c:pt idx="2">
                  <c:v>0.73135975978804502</c:v>
                </c:pt>
                <c:pt idx="3">
                  <c:v>0.64073739120856399</c:v>
                </c:pt>
                <c:pt idx="4">
                  <c:v>0.58686443505750929</c:v>
                </c:pt>
                <c:pt idx="5">
                  <c:v>0.5273363925371084</c:v>
                </c:pt>
                <c:pt idx="6">
                  <c:v>0.46272805345381124</c:v>
                </c:pt>
                <c:pt idx="7">
                  <c:v>0.39426005699037026</c:v>
                </c:pt>
                <c:pt idx="8">
                  <c:v>0.32395987076818561</c:v>
                </c:pt>
                <c:pt idx="9">
                  <c:v>0.25470090595263883</c:v>
                </c:pt>
                <c:pt idx="10">
                  <c:v>0.24127624543917475</c:v>
                </c:pt>
                <c:pt idx="11">
                  <c:v>0.22806261824326521</c:v>
                </c:pt>
                <c:pt idx="12">
                  <c:v>0.21508962526751191</c:v>
                </c:pt>
                <c:pt idx="13">
                  <c:v>0.20238646378524286</c:v>
                </c:pt>
                <c:pt idx="14">
                  <c:v>0.18998162253815221</c:v>
                </c:pt>
                <c:pt idx="15">
                  <c:v>0.17790256511570951</c:v>
                </c:pt>
                <c:pt idx="16">
                  <c:v>0.16617540767403929</c:v>
                </c:pt>
                <c:pt idx="17">
                  <c:v>0.15482459791737327</c:v>
                </c:pt>
                <c:pt idx="18">
                  <c:v>0.14387260295972709</c:v>
                </c:pt>
                <c:pt idx="19">
                  <c:v>0.13333961414668249</c:v>
                </c:pt>
                <c:pt idx="20">
                  <c:v>0.12324327709066489</c:v>
                </c:pt>
                <c:pt idx="21">
                  <c:v>0.11359845501207137</c:v>
                </c:pt>
                <c:pt idx="22">
                  <c:v>0.10441703295301347</c:v>
                </c:pt>
                <c:pt idx="23">
                  <c:v>9.5707769530955833E-2</c:v>
                </c:pt>
                <c:pt idx="24">
                  <c:v>8.7476201641003407E-2</c:v>
                </c:pt>
                <c:pt idx="25">
                  <c:v>7.9724605938847518E-2</c:v>
                </c:pt>
                <c:pt idx="26">
                  <c:v>7.245201910751338E-2</c:v>
                </c:pt>
                <c:pt idx="27">
                  <c:v>6.5654316918553016E-2</c:v>
                </c:pt>
                <c:pt idx="28">
                  <c:v>5.9324350047217936E-2</c:v>
                </c:pt>
                <c:pt idx="29">
                  <c:v>5.3452132605559553E-2</c:v>
                </c:pt>
                <c:pt idx="30">
                  <c:v>4.8025077531388745E-2</c:v>
                </c:pt>
                <c:pt idx="31">
                  <c:v>4.30282714191468E-2</c:v>
                </c:pt>
                <c:pt idx="32">
                  <c:v>3.8444780187247611E-2</c:v>
                </c:pt>
                <c:pt idx="33">
                  <c:v>3.4255976206059149E-2</c:v>
                </c:pt>
                <c:pt idx="34">
                  <c:v>3.0441877191934474E-2</c:v>
                </c:pt>
                <c:pt idx="35">
                  <c:v>2.6981487304178021E-2</c:v>
                </c:pt>
                <c:pt idx="36">
                  <c:v>2.3853131431661821E-2</c:v>
                </c:pt>
                <c:pt idx="37">
                  <c:v>2.1034774565848621E-2</c:v>
                </c:pt>
                <c:pt idx="38">
                  <c:v>1.8504319349303869E-2</c:v>
                </c:pt>
                <c:pt idx="39">
                  <c:v>1.623987627347705E-2</c:v>
                </c:pt>
                <c:pt idx="40">
                  <c:v>1.4220002482885007E-2</c:v>
                </c:pt>
                <c:pt idx="41">
                  <c:v>1.2423906635013906E-2</c:v>
                </c:pt>
                <c:pt idx="42">
                  <c:v>1.0831618686734365E-2</c:v>
                </c:pt>
                <c:pt idx="43">
                  <c:v>9.4241247641803829E-3</c:v>
                </c:pt>
                <c:pt idx="44">
                  <c:v>8.1834683768946745E-3</c:v>
                </c:pt>
                <c:pt idx="45">
                  <c:v>7.0928201299070145E-3</c:v>
                </c:pt>
                <c:pt idx="46">
                  <c:v>6.1365187580097215E-3</c:v>
                </c:pt>
                <c:pt idx="47">
                  <c:v>5.3000867586796459E-3</c:v>
                </c:pt>
                <c:pt idx="48">
                  <c:v>4.5702241498235714E-3</c:v>
                </c:pt>
                <c:pt idx="49">
                  <c:v>3.9347839504030686E-3</c:v>
                </c:pt>
                <c:pt idx="50">
                  <c:v>3.3827329059092524E-3</c:v>
                </c:pt>
                <c:pt idx="51">
                  <c:v>2.9041007886713294E-3</c:v>
                </c:pt>
                <c:pt idx="52">
                  <c:v>2.489921326799482E-3</c:v>
                </c:pt>
                <c:pt idx="53">
                  <c:v>2.1321674845866034E-3</c:v>
                </c:pt>
                <c:pt idx="54">
                  <c:v>1.8236834572266016E-3</c:v>
                </c:pt>
                <c:pt idx="55">
                  <c:v>1.5581153752220783E-3</c:v>
                </c:pt>
                <c:pt idx="56">
                  <c:v>1.3298423557552245E-3</c:v>
                </c:pt>
                <c:pt idx="57">
                  <c:v>1.1339092020516129E-3</c:v>
                </c:pt>
                <c:pt idx="58">
                  <c:v>9.6596174581349635E-4</c:v>
                </c:pt>
                <c:pt idx="59">
                  <c:v>8.2218555709056434E-4</c:v>
                </c:pt>
                <c:pt idx="60">
                  <c:v>6.9924851259880062E-4</c:v>
                </c:pt>
                <c:pt idx="61">
                  <c:v>5.9424751738439521E-4</c:v>
                </c:pt>
                <c:pt idx="62">
                  <c:v>5.0465951413166212E-4</c:v>
                </c:pt>
                <c:pt idx="63">
                  <c:v>4.2829678650920016E-4</c:v>
                </c:pt>
                <c:pt idx="64">
                  <c:v>3.632664642582815E-4</c:v>
                </c:pt>
                <c:pt idx="65">
                  <c:v>3.0793406446646867E-4</c:v>
                </c:pt>
                <c:pt idx="66">
                  <c:v>2.6089085181373132E-4</c:v>
                </c:pt>
                <c:pt idx="67">
                  <c:v>2.2092476685396285E-4</c:v>
                </c:pt>
                <c:pt idx="68">
                  <c:v>1.8699465220567372E-4</c:v>
                </c:pt>
                <c:pt idx="69">
                  <c:v>1.5820749882729766E-4</c:v>
                </c:pt>
                <c:pt idx="70">
                  <c:v>1.3379843568704351E-4</c:v>
                </c:pt>
                <c:pt idx="71">
                  <c:v>1.1311319383770037E-4</c:v>
                </c:pt>
                <c:pt idx="72">
                  <c:v>9.5592788281764844E-5</c:v>
                </c:pt>
                <c:pt idx="73">
                  <c:v>8.0760176516600781E-5</c:v>
                </c:pt>
                <c:pt idx="74">
                  <c:v>6.8208670047816447E-5</c:v>
                </c:pt>
                <c:pt idx="75">
                  <c:v>5.7591893486238261E-5</c:v>
                </c:pt>
                <c:pt idx="76">
                  <c:v>4.8615104364887366E-5</c:v>
                </c:pt>
                <c:pt idx="77">
                  <c:v>4.1027704984003363E-5</c:v>
                </c:pt>
                <c:pt idx="78">
                  <c:v>3.4616795029016635E-5</c:v>
                </c:pt>
                <c:pt idx="79">
                  <c:v>2.9201630149114499E-5</c:v>
                </c:pt>
                <c:pt idx="80">
                  <c:v>2.4628866973104316E-5</c:v>
                </c:pt>
                <c:pt idx="81">
                  <c:v>2.0768489091717337E-5</c:v>
                </c:pt>
                <c:pt idx="82">
                  <c:v>1.7510321326301294E-5</c:v>
                </c:pt>
                <c:pt idx="83">
                  <c:v>1.4761051150115334E-5</c:v>
                </c:pt>
                <c:pt idx="84">
                  <c:v>1.2441686477114159E-5</c:v>
                </c:pt>
                <c:pt idx="85">
                  <c:v>1.0485388250896794E-5</c:v>
                </c:pt>
                <c:pt idx="86">
                  <c:v>8.8356244324556049E-6</c:v>
                </c:pt>
                <c:pt idx="87">
                  <c:v>7.4445991847545584E-6</c:v>
                </c:pt>
                <c:pt idx="88">
                  <c:v>6.2719173724190822E-6</c:v>
                </c:pt>
                <c:pt idx="89">
                  <c:v>5.283450022226985E-6</c:v>
                </c:pt>
                <c:pt idx="90">
                  <c:v>4.4503712076449682E-6</c:v>
                </c:pt>
                <c:pt idx="91">
                  <c:v>3.7483410067417794E-6</c:v>
                </c:pt>
                <c:pt idx="92">
                  <c:v>3.1568128101308392E-6</c:v>
                </c:pt>
                <c:pt idx="93">
                  <c:v>2.6584463909578771E-6</c:v>
                </c:pt>
                <c:pt idx="94">
                  <c:v>2.2386108529503214E-6</c:v>
                </c:pt>
                <c:pt idx="95">
                  <c:v>1.8849638997468833E-6</c:v>
                </c:pt>
                <c:pt idx="96">
                  <c:v>1.5870958679395441E-6</c:v>
                </c:pt>
                <c:pt idx="97">
                  <c:v>1.3362286807748584E-6</c:v>
                </c:pt>
                <c:pt idx="98">
                  <c:v>1.1249613475581105E-6</c:v>
                </c:pt>
                <c:pt idx="99">
                  <c:v>9.4705488912737846E-7</c:v>
                </c:pt>
                <c:pt idx="100">
                  <c:v>7.9725064176020547E-7</c:v>
                </c:pt>
                <c:pt idx="101">
                  <c:v>6.7111680624368598E-7</c:v>
                </c:pt>
                <c:pt idx="102">
                  <c:v>5.649188879054564E-7</c:v>
                </c:pt>
                <c:pt idx="103">
                  <c:v>4.7551033653783511E-7</c:v>
                </c:pt>
                <c:pt idx="104">
                  <c:v>4.0024025908287167E-7</c:v>
                </c:pt>
                <c:pt idx="105">
                  <c:v>3.3687555712701398E-7</c:v>
                </c:pt>
                <c:pt idx="106">
                  <c:v>2.8353524809803033E-7</c:v>
                </c:pt>
                <c:pt idx="107">
                  <c:v>2.3863507424873022E-7</c:v>
                </c:pt>
                <c:pt idx="108">
                  <c:v>2.0084079619802258E-7</c:v>
                </c:pt>
                <c:pt idx="109">
                  <c:v>1.6902881582061988E-7</c:v>
                </c:pt>
                <c:pt idx="110">
                  <c:v>1.4225298333452594E-7</c:v>
                </c:pt>
                <c:pt idx="111">
                  <c:v>1.1971662124744595E-7</c:v>
                </c:pt>
                <c:pt idx="112">
                  <c:v>1.0074894827330672E-7</c:v>
                </c:pt>
                <c:pt idx="113">
                  <c:v>8.4785213570765468E-8</c:v>
                </c:pt>
                <c:pt idx="114">
                  <c:v>7.1349959226709014E-8</c:v>
                </c:pt>
                <c:pt idx="115">
                  <c:v>6.0042919816520333E-8</c:v>
                </c:pt>
                <c:pt idx="116">
                  <c:v>5.0527144673246535E-8</c:v>
                </c:pt>
                <c:pt idx="117">
                  <c:v>4.2518993360567029E-8</c:v>
                </c:pt>
                <c:pt idx="118">
                  <c:v>3.5779709609211788E-8</c:v>
                </c:pt>
                <c:pt idx="119">
                  <c:v>3.0108325201916384E-8</c:v>
                </c:pt>
                <c:pt idx="120">
                  <c:v>2.5335684301590744E-8</c:v>
                </c:pt>
                <c:pt idx="121">
                  <c:v>2.1319411629820688E-8</c:v>
                </c:pt>
                <c:pt idx="122">
                  <c:v>1.793967566430686E-8</c:v>
                </c:pt>
                <c:pt idx="123">
                  <c:v>1.5095621437367292E-8</c:v>
                </c:pt>
                <c:pt idx="124">
                  <c:v>1.2702367259903755E-8</c:v>
                </c:pt>
                <c:pt idx="125">
                  <c:v>1.0688476339365579E-8</c:v>
                </c:pt>
                <c:pt idx="126">
                  <c:v>8.9938282902494588E-9</c:v>
                </c:pt>
                <c:pt idx="127">
                  <c:v>7.5678273607055112E-9</c:v>
                </c:pt>
                <c:pt idx="128">
                  <c:v>6.3678941638927007E-9</c:v>
                </c:pt>
                <c:pt idx="129">
                  <c:v>5.3581960992370305E-9</c:v>
                </c:pt>
                <c:pt idx="130">
                  <c:v>4.5085787236721437E-9</c:v>
                </c:pt>
                <c:pt idx="131">
                  <c:v>3.7936662921860891E-9</c:v>
                </c:pt>
                <c:pt idx="132">
                  <c:v>3.1921047078308717E-9</c:v>
                </c:pt>
                <c:pt idx="133">
                  <c:v>2.685924349452312E-9</c:v>
                </c:pt>
                <c:pt idx="134">
                  <c:v>2.2600038071267206E-9</c:v>
                </c:pt>
                <c:pt idx="135">
                  <c:v>1.9016185542177669E-9</c:v>
                </c:pt>
                <c:pt idx="136">
                  <c:v>1.6000611108197274E-9</c:v>
                </c:pt>
                <c:pt idx="137">
                  <c:v>1.3463213799465564E-9</c:v>
                </c:pt>
                <c:pt idx="138">
                  <c:v>1.13281762860598E-9</c:v>
                </c:pt>
                <c:pt idx="139">
                  <c:v>9.531700934533185E-10</c:v>
                </c:pt>
                <c:pt idx="140">
                  <c:v>8.0201046019347474E-10</c:v>
                </c:pt>
                <c:pt idx="141">
                  <c:v>6.7482153435139751E-10</c:v>
                </c:pt>
                <c:pt idx="142">
                  <c:v>5.6780232074160489E-10</c:v>
                </c:pt>
                <c:pt idx="143">
                  <c:v>4.7775448620431661E-10</c:v>
                </c:pt>
                <c:pt idx="144">
                  <c:v>4.0198681757493984E-10</c:v>
                </c:pt>
                <c:pt idx="145">
                  <c:v>3.3823482355609551E-10</c:v>
                </c:pt>
                <c:pt idx="146">
                  <c:v>2.84593080641018E-10</c:v>
                </c:pt>
                <c:pt idx="147">
                  <c:v>2.3945830354433967E-10</c:v>
                </c:pt>
                <c:pt idx="148">
                  <c:v>2.0148144040574348E-10</c:v>
                </c:pt>
                <c:pt idx="149">
                  <c:v>1.6952736243272622E-10</c:v>
                </c:pt>
                <c:pt idx="150">
                  <c:v>1.4264094423298122E-10</c:v>
                </c:pt>
                <c:pt idx="151">
                  <c:v>1.2001852183842035E-10</c:v>
                </c:pt>
                <c:pt idx="152">
                  <c:v>1.009838759897624E-10</c:v>
                </c:pt>
                <c:pt idx="153">
                  <c:v>8.4968023283067301E-11</c:v>
                </c:pt>
                <c:pt idx="154">
                  <c:v>7.1492211554777338E-11</c:v>
                </c:pt>
                <c:pt idx="155">
                  <c:v>6.0153611496853858E-11</c:v>
                </c:pt>
                <c:pt idx="156">
                  <c:v>5.0613277043021229E-11</c:v>
                </c:pt>
                <c:pt idx="157">
                  <c:v>4.2586014829618377E-11</c:v>
                </c:pt>
                <c:pt idx="158">
                  <c:v>3.5831860041777947E-11</c:v>
                </c:pt>
                <c:pt idx="159">
                  <c:v>3.0148903944096389E-11</c:v>
                </c:pt>
                <c:pt idx="160">
                  <c:v>2.5367258779792074E-11</c:v>
                </c:pt>
                <c:pt idx="161">
                  <c:v>2.1343979695120504E-11</c:v>
                </c:pt>
                <c:pt idx="162">
                  <c:v>1.7958791932337672E-11</c:v>
                </c:pt>
                <c:pt idx="163">
                  <c:v>1.5110495611198169E-11</c:v>
                </c:pt>
                <c:pt idx="164">
                  <c:v>1.2713940643730986E-11</c:v>
                </c:pt>
                <c:pt idx="165">
                  <c:v>1.0697481382070559E-11</c:v>
                </c:pt>
                <c:pt idx="166">
                  <c:v>9.0008349220760936E-12</c:v>
                </c:pt>
                <c:pt idx="167">
                  <c:v>7.5732790494413062E-12</c:v>
                </c:pt>
                <c:pt idx="168">
                  <c:v>6.3721359733323143E-12</c:v>
                </c:pt>
                <c:pt idx="169">
                  <c:v>5.3614965232906298E-12</c:v>
                </c:pt>
                <c:pt idx="170">
                  <c:v>4.5111466759752656E-12</c:v>
                </c:pt>
                <c:pt idx="171">
                  <c:v>3.7956643260328138E-12</c:v>
                </c:pt>
                <c:pt idx="172">
                  <c:v>3.1936593038213421E-12</c:v>
                </c:pt>
                <c:pt idx="173">
                  <c:v>2.6871339198625799E-12</c:v>
                </c:pt>
                <c:pt idx="174">
                  <c:v>2.260944924287591E-12</c:v>
                </c:pt>
                <c:pt idx="175">
                  <c:v>1.9023507974682242E-12</c:v>
                </c:pt>
                <c:pt idx="176">
                  <c:v>1.60063083689238E-12</c:v>
                </c:pt>
                <c:pt idx="177">
                  <c:v>1.3467646578191811E-12</c:v>
                </c:pt>
                <c:pt idx="178">
                  <c:v>1.1331625223229532E-12</c:v>
                </c:pt>
                <c:pt idx="179">
                  <c:v>9.5343843858175305E-13</c:v>
                </c:pt>
                <c:pt idx="180">
                  <c:v>8.0221924628976705E-13</c:v>
                </c:pt>
                <c:pt idx="181">
                  <c:v>6.7498398030777494E-13</c:v>
                </c:pt>
                <c:pt idx="182">
                  <c:v>5.6792871155927415E-13</c:v>
                </c:pt>
                <c:pt idx="183">
                  <c:v>4.7785282430306847E-13</c:v>
                </c:pt>
                <c:pt idx="184">
                  <c:v>4.0206332923490039E-13</c:v>
                </c:pt>
                <c:pt idx="185">
                  <c:v>3.382943531553634E-13</c:v>
                </c:pt>
                <c:pt idx="186">
                  <c:v>2.8463939735222368E-13</c:v>
                </c:pt>
                <c:pt idx="187">
                  <c:v>2.3949434003559333E-13</c:v>
                </c:pt>
                <c:pt idx="188">
                  <c:v>2.0150947838676896E-13</c:v>
                </c:pt>
                <c:pt idx="189">
                  <c:v>1.6954917718204964E-13</c:v>
                </c:pt>
                <c:pt idx="190">
                  <c:v>1.4265791705575617E-13</c:v>
                </c:pt>
                <c:pt idx="191">
                  <c:v>1.2003172742284855E-13</c:v>
                </c:pt>
                <c:pt idx="192">
                  <c:v>1.0099415047822504E-13</c:v>
                </c:pt>
                <c:pt idx="193">
                  <c:v>8.497601727760963E-14</c:v>
                </c:pt>
                <c:pt idx="194">
                  <c:v>7.1498431205927049E-14</c:v>
                </c:pt>
                <c:pt idx="195">
                  <c:v>6.0158450644709494E-14</c:v>
                </c:pt>
                <c:pt idx="196">
                  <c:v>5.0617042089350153E-14</c:v>
                </c:pt>
                <c:pt idx="197">
                  <c:v>4.2588944190490577E-14</c:v>
                </c:pt>
                <c:pt idx="198">
                  <c:v>3.5834139203619972E-14</c:v>
                </c:pt>
                <c:pt idx="199">
                  <c:v>3.0150677223432653E-14</c:v>
                </c:pt>
                <c:pt idx="200">
                  <c:v>2.536863845317125E-14</c:v>
                </c:pt>
                <c:pt idx="201">
                  <c:v>2.1345053137685112E-14</c:v>
                </c:pt>
                <c:pt idx="202">
                  <c:v>1.7959627110196284E-14</c:v>
                </c:pt>
                <c:pt idx="203">
                  <c:v>1.5111145412391263E-14</c:v>
                </c:pt>
                <c:pt idx="204">
                  <c:v>1.2714446216117004E-14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D27-43EF-8D30-02D94AD73EA6}"/>
            </c:ext>
          </c:extLst>
        </c:ser>
        <c:ser>
          <c:idx val="3"/>
          <c:order val="1"/>
          <c:tx>
            <c:v>GRT</c:v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'Converter (Solver)'!$N$7:$N$261</c:f>
              <c:numCache>
                <c:formatCode>0.000</c:formatCode>
                <c:ptCount val="255"/>
                <c:pt idx="0">
                  <c:v>1E-3</c:v>
                </c:pt>
                <c:pt idx="1">
                  <c:v>1.2589254117941666E-3</c:v>
                </c:pt>
                <c:pt idx="2">
                  <c:v>1.9952623149688794E-3</c:v>
                </c:pt>
                <c:pt idx="3">
                  <c:v>3.1622776601683794E-3</c:v>
                </c:pt>
                <c:pt idx="4">
                  <c:v>3.9810717055349717E-3</c:v>
                </c:pt>
                <c:pt idx="5">
                  <c:v>5.011872336272722E-3</c:v>
                </c:pt>
                <c:pt idx="6">
                  <c:v>6.3095734448019329E-3</c:v>
                </c:pt>
                <c:pt idx="7">
                  <c:v>7.9432823472428155E-3</c:v>
                </c:pt>
                <c:pt idx="8">
                  <c:v>0.01</c:v>
                </c:pt>
                <c:pt idx="9">
                  <c:v>1.2589254117941673E-2</c:v>
                </c:pt>
                <c:pt idx="10">
                  <c:v>1.3182567385564073E-2</c:v>
                </c:pt>
                <c:pt idx="11">
                  <c:v>1.380384264602885E-2</c:v>
                </c:pt>
                <c:pt idx="12">
                  <c:v>1.4454397707459274E-2</c:v>
                </c:pt>
                <c:pt idx="13">
                  <c:v>1.5135612484362081E-2</c:v>
                </c:pt>
                <c:pt idx="14">
                  <c:v>1.5848931924611134E-2</c:v>
                </c:pt>
                <c:pt idx="15">
                  <c:v>1.6595869074375606E-2</c:v>
                </c:pt>
                <c:pt idx="16">
                  <c:v>1.7378008287493755E-2</c:v>
                </c:pt>
                <c:pt idx="17">
                  <c:v>1.8197008586099836E-2</c:v>
                </c:pt>
                <c:pt idx="18">
                  <c:v>1.9054607179632473E-2</c:v>
                </c:pt>
                <c:pt idx="19">
                  <c:v>1.9952623149688799E-2</c:v>
                </c:pt>
                <c:pt idx="20">
                  <c:v>2.0892961308540396E-2</c:v>
                </c:pt>
                <c:pt idx="21">
                  <c:v>2.1877616239495527E-2</c:v>
                </c:pt>
                <c:pt idx="22">
                  <c:v>2.2908676527677731E-2</c:v>
                </c:pt>
                <c:pt idx="23">
                  <c:v>2.3988329190194908E-2</c:v>
                </c:pt>
                <c:pt idx="24">
                  <c:v>2.5118864315095805E-2</c:v>
                </c:pt>
                <c:pt idx="25">
                  <c:v>2.6302679918953822E-2</c:v>
                </c:pt>
                <c:pt idx="26">
                  <c:v>2.7542287033381664E-2</c:v>
                </c:pt>
                <c:pt idx="27">
                  <c:v>2.8840315031266061E-2</c:v>
                </c:pt>
                <c:pt idx="28">
                  <c:v>3.0199517204020164E-2</c:v>
                </c:pt>
                <c:pt idx="29">
                  <c:v>3.1622776601683798E-2</c:v>
                </c:pt>
                <c:pt idx="30">
                  <c:v>3.3113112148259113E-2</c:v>
                </c:pt>
                <c:pt idx="31">
                  <c:v>3.4673685045253172E-2</c:v>
                </c:pt>
                <c:pt idx="32">
                  <c:v>3.6307805477010138E-2</c:v>
                </c:pt>
                <c:pt idx="33">
                  <c:v>3.8018939632056117E-2</c:v>
                </c:pt>
                <c:pt idx="34">
                  <c:v>3.9810717055349727E-2</c:v>
                </c:pt>
                <c:pt idx="35">
                  <c:v>4.1686938347033548E-2</c:v>
                </c:pt>
                <c:pt idx="36">
                  <c:v>4.3651583224016605E-2</c:v>
                </c:pt>
                <c:pt idx="37">
                  <c:v>4.5708818961487506E-2</c:v>
                </c:pt>
                <c:pt idx="38">
                  <c:v>4.7863009232263838E-2</c:v>
                </c:pt>
                <c:pt idx="39">
                  <c:v>5.0118723362727352E-2</c:v>
                </c:pt>
                <c:pt idx="40">
                  <c:v>5.248074602497739E-2</c:v>
                </c:pt>
                <c:pt idx="41">
                  <c:v>5.4954087385762594E-2</c:v>
                </c:pt>
                <c:pt idx="42">
                  <c:v>5.754399373371584E-2</c:v>
                </c:pt>
                <c:pt idx="43">
                  <c:v>6.0255958607435926E-2</c:v>
                </c:pt>
                <c:pt idx="44">
                  <c:v>6.3095734448019483E-2</c:v>
                </c:pt>
                <c:pt idx="45">
                  <c:v>6.6069344800759766E-2</c:v>
                </c:pt>
                <c:pt idx="46">
                  <c:v>6.9183097091893811E-2</c:v>
                </c:pt>
                <c:pt idx="47">
                  <c:v>7.2443596007499181E-2</c:v>
                </c:pt>
                <c:pt idx="48">
                  <c:v>7.585775750291858E-2</c:v>
                </c:pt>
                <c:pt idx="49">
                  <c:v>7.943282347242836E-2</c:v>
                </c:pt>
                <c:pt idx="50">
                  <c:v>8.3176377110267333E-2</c:v>
                </c:pt>
                <c:pt idx="51">
                  <c:v>8.7096358995608275E-2</c:v>
                </c:pt>
                <c:pt idx="52">
                  <c:v>9.120108393559119E-2</c:v>
                </c:pt>
                <c:pt idx="53">
                  <c:v>9.5499258602143852E-2</c:v>
                </c:pt>
                <c:pt idx="54">
                  <c:v>0.1</c:v>
                </c:pt>
                <c:pt idx="55">
                  <c:v>0.10471285480509</c:v>
                </c:pt>
                <c:pt idx="56">
                  <c:v>0.10964781961431853</c:v>
                </c:pt>
                <c:pt idx="57">
                  <c:v>0.11481536214968834</c:v>
                </c:pt>
                <c:pt idx="58">
                  <c:v>0.12022644346174133</c:v>
                </c:pt>
                <c:pt idx="59">
                  <c:v>0.12589254117941681</c:v>
                </c:pt>
                <c:pt idx="60">
                  <c:v>0.13182567385564076</c:v>
                </c:pt>
                <c:pt idx="61">
                  <c:v>0.13803842646028852</c:v>
                </c:pt>
                <c:pt idx="62">
                  <c:v>0.14454397707459277</c:v>
                </c:pt>
                <c:pt idx="63">
                  <c:v>0.15135612484362088</c:v>
                </c:pt>
                <c:pt idx="64">
                  <c:v>0.15848931924611137</c:v>
                </c:pt>
                <c:pt idx="65">
                  <c:v>0.16595869074375613</c:v>
                </c:pt>
                <c:pt idx="66">
                  <c:v>0.17378008287493757</c:v>
                </c:pt>
                <c:pt idx="67">
                  <c:v>0.18197008586099842</c:v>
                </c:pt>
                <c:pt idx="68">
                  <c:v>0.19054607179632477</c:v>
                </c:pt>
                <c:pt idx="69">
                  <c:v>0.19952623149688806</c:v>
                </c:pt>
                <c:pt idx="70">
                  <c:v>0.208929613085404</c:v>
                </c:pt>
                <c:pt idx="71">
                  <c:v>0.21877616239495537</c:v>
                </c:pt>
                <c:pt idx="72">
                  <c:v>0.22908676527677738</c:v>
                </c:pt>
                <c:pt idx="73">
                  <c:v>0.23988329190194907</c:v>
                </c:pt>
                <c:pt idx="74">
                  <c:v>0.25118864315095801</c:v>
                </c:pt>
                <c:pt idx="75">
                  <c:v>0.26302679918953825</c:v>
                </c:pt>
                <c:pt idx="76">
                  <c:v>0.27542287033381663</c:v>
                </c:pt>
                <c:pt idx="77">
                  <c:v>0.28840315031266067</c:v>
                </c:pt>
                <c:pt idx="78">
                  <c:v>0.30199517204020165</c:v>
                </c:pt>
                <c:pt idx="79">
                  <c:v>0.31622776601683805</c:v>
                </c:pt>
                <c:pt idx="80">
                  <c:v>0.33113112148259127</c:v>
                </c:pt>
                <c:pt idx="81">
                  <c:v>0.34673685045253178</c:v>
                </c:pt>
                <c:pt idx="82">
                  <c:v>0.36307805477010158</c:v>
                </c:pt>
                <c:pt idx="83">
                  <c:v>0.38018939632056137</c:v>
                </c:pt>
                <c:pt idx="84">
                  <c:v>0.39810717055349754</c:v>
                </c:pt>
                <c:pt idx="85">
                  <c:v>0.41686938347033559</c:v>
                </c:pt>
                <c:pt idx="86">
                  <c:v>0.4365158322401661</c:v>
                </c:pt>
                <c:pt idx="87">
                  <c:v>0.45708818961487507</c:v>
                </c:pt>
                <c:pt idx="88">
                  <c:v>0.47863009232263853</c:v>
                </c:pt>
                <c:pt idx="89">
                  <c:v>0.50118723362727235</c:v>
                </c:pt>
                <c:pt idx="90">
                  <c:v>0.52480746024977287</c:v>
                </c:pt>
                <c:pt idx="91">
                  <c:v>0.54954087385762473</c:v>
                </c:pt>
                <c:pt idx="92">
                  <c:v>0.57543993733715693</c:v>
                </c:pt>
                <c:pt idx="93">
                  <c:v>0.60255958607435822</c:v>
                </c:pt>
                <c:pt idx="94">
                  <c:v>0.63095734448019369</c:v>
                </c:pt>
                <c:pt idx="95">
                  <c:v>0.66069344800759622</c:v>
                </c:pt>
                <c:pt idx="96">
                  <c:v>0.69183097091893653</c:v>
                </c:pt>
                <c:pt idx="97">
                  <c:v>0.72443596007499067</c:v>
                </c:pt>
                <c:pt idx="98">
                  <c:v>0.75857757502918366</c:v>
                </c:pt>
                <c:pt idx="99">
                  <c:v>0.79432823472428193</c:v>
                </c:pt>
                <c:pt idx="100">
                  <c:v>0.8317637711026713</c:v>
                </c:pt>
                <c:pt idx="101">
                  <c:v>0.8709635899560807</c:v>
                </c:pt>
                <c:pt idx="102">
                  <c:v>0.91201083935590976</c:v>
                </c:pt>
                <c:pt idx="103">
                  <c:v>0.95499258602143655</c:v>
                </c:pt>
                <c:pt idx="104">
                  <c:v>1</c:v>
                </c:pt>
                <c:pt idx="105">
                  <c:v>1.0471285480508998</c:v>
                </c:pt>
                <c:pt idx="106">
                  <c:v>1.096478196143186</c:v>
                </c:pt>
                <c:pt idx="107">
                  <c:v>1.1481536214968835</c:v>
                </c:pt>
                <c:pt idx="108">
                  <c:v>1.2022644346174136</c:v>
                </c:pt>
                <c:pt idx="109">
                  <c:v>1.2589254117941677</c:v>
                </c:pt>
                <c:pt idx="110">
                  <c:v>1.3182567385564083</c:v>
                </c:pt>
                <c:pt idx="111">
                  <c:v>1.3803842646028861</c:v>
                </c:pt>
                <c:pt idx="112">
                  <c:v>1.4454397707459286</c:v>
                </c:pt>
                <c:pt idx="113">
                  <c:v>1.5135612484362091</c:v>
                </c:pt>
                <c:pt idx="114">
                  <c:v>1.5848931924611154</c:v>
                </c:pt>
                <c:pt idx="115">
                  <c:v>1.6595869074375622</c:v>
                </c:pt>
                <c:pt idx="116">
                  <c:v>1.7378008287493767</c:v>
                </c:pt>
                <c:pt idx="117">
                  <c:v>1.819700858609983</c:v>
                </c:pt>
                <c:pt idx="118">
                  <c:v>1.9054607179632481</c:v>
                </c:pt>
                <c:pt idx="119">
                  <c:v>1.9952623149688802</c:v>
                </c:pt>
                <c:pt idx="120">
                  <c:v>2.0892961308540396</c:v>
                </c:pt>
                <c:pt idx="121">
                  <c:v>2.1877616239495525</c:v>
                </c:pt>
                <c:pt idx="122">
                  <c:v>2.2908676527677745</c:v>
                </c:pt>
                <c:pt idx="123">
                  <c:v>2.3988329190194912</c:v>
                </c:pt>
                <c:pt idx="124">
                  <c:v>2.5118864315095806</c:v>
                </c:pt>
                <c:pt idx="125">
                  <c:v>2.6302679918953817</c:v>
                </c:pt>
                <c:pt idx="126">
                  <c:v>2.7542287033381685</c:v>
                </c:pt>
                <c:pt idx="127">
                  <c:v>2.8840315031266073</c:v>
                </c:pt>
                <c:pt idx="128">
                  <c:v>3.019951720402017</c:v>
                </c:pt>
                <c:pt idx="129">
                  <c:v>3.1622776601683826</c:v>
                </c:pt>
                <c:pt idx="130">
                  <c:v>3.3113112148259138</c:v>
                </c:pt>
                <c:pt idx="131">
                  <c:v>3.4673685045253184</c:v>
                </c:pt>
                <c:pt idx="132">
                  <c:v>3.6307805477010153</c:v>
                </c:pt>
                <c:pt idx="133">
                  <c:v>3.8018939632056163</c:v>
                </c:pt>
                <c:pt idx="134">
                  <c:v>3.9810717055349762</c:v>
                </c:pt>
                <c:pt idx="135">
                  <c:v>4.1686938347033573</c:v>
                </c:pt>
                <c:pt idx="136">
                  <c:v>4.3651583224016619</c:v>
                </c:pt>
                <c:pt idx="137">
                  <c:v>4.5708818961487561</c:v>
                </c:pt>
                <c:pt idx="138">
                  <c:v>4.7863009232263884</c:v>
                </c:pt>
                <c:pt idx="139">
                  <c:v>5.0118723362727273</c:v>
                </c:pt>
                <c:pt idx="140">
                  <c:v>5.2480746024977289</c:v>
                </c:pt>
                <c:pt idx="141">
                  <c:v>5.4954087385762538</c:v>
                </c:pt>
                <c:pt idx="142">
                  <c:v>5.7543993733715704</c:v>
                </c:pt>
                <c:pt idx="143">
                  <c:v>6.0255958607435778</c:v>
                </c:pt>
                <c:pt idx="144">
                  <c:v>6.3095734448019325</c:v>
                </c:pt>
                <c:pt idx="145">
                  <c:v>6.6069344800759646</c:v>
                </c:pt>
                <c:pt idx="146">
                  <c:v>6.9183097091893675</c:v>
                </c:pt>
                <c:pt idx="147">
                  <c:v>7.2443596007499025</c:v>
                </c:pt>
                <c:pt idx="148">
                  <c:v>7.5857757502918375</c:v>
                </c:pt>
                <c:pt idx="149">
                  <c:v>7.9432823472428211</c:v>
                </c:pt>
                <c:pt idx="150">
                  <c:v>8.3176377110267143</c:v>
                </c:pt>
                <c:pt idx="151">
                  <c:v>8.7096358995608085</c:v>
                </c:pt>
                <c:pt idx="152">
                  <c:v>9.1201083935590983</c:v>
                </c:pt>
                <c:pt idx="153">
                  <c:v>9.5499258602143673</c:v>
                </c:pt>
                <c:pt idx="154">
                  <c:v>10</c:v>
                </c:pt>
                <c:pt idx="155">
                  <c:v>10.471285480509</c:v>
                </c:pt>
                <c:pt idx="156">
                  <c:v>10.964781961431862</c:v>
                </c:pt>
                <c:pt idx="157">
                  <c:v>11.481536214968839</c:v>
                </c:pt>
                <c:pt idx="158">
                  <c:v>12.022644346174138</c:v>
                </c:pt>
                <c:pt idx="159">
                  <c:v>12.58925411794168</c:v>
                </c:pt>
                <c:pt idx="160">
                  <c:v>13.18256738556409</c:v>
                </c:pt>
                <c:pt idx="161">
                  <c:v>13.803842646028864</c:v>
                </c:pt>
                <c:pt idx="162">
                  <c:v>14.454397707459288</c:v>
                </c:pt>
                <c:pt idx="163">
                  <c:v>15.135612484362094</c:v>
                </c:pt>
                <c:pt idx="164">
                  <c:v>15.848931924611156</c:v>
                </c:pt>
                <c:pt idx="165">
                  <c:v>16.595869074375624</c:v>
                </c:pt>
                <c:pt idx="166">
                  <c:v>17.37800828749377</c:v>
                </c:pt>
                <c:pt idx="167">
                  <c:v>18.197008586099834</c:v>
                </c:pt>
                <c:pt idx="168">
                  <c:v>19.054607179632484</c:v>
                </c:pt>
                <c:pt idx="169">
                  <c:v>19.952623149688804</c:v>
                </c:pt>
                <c:pt idx="170">
                  <c:v>20.892961308540396</c:v>
                </c:pt>
                <c:pt idx="171">
                  <c:v>21.877616239495527</c:v>
                </c:pt>
                <c:pt idx="172">
                  <c:v>22.908676527677748</c:v>
                </c:pt>
                <c:pt idx="173">
                  <c:v>23.988329190194918</c:v>
                </c:pt>
                <c:pt idx="174">
                  <c:v>25.118864315095813</c:v>
                </c:pt>
                <c:pt idx="175">
                  <c:v>26.302679918953821</c:v>
                </c:pt>
                <c:pt idx="176">
                  <c:v>27.54228703338169</c:v>
                </c:pt>
                <c:pt idx="177">
                  <c:v>28.840315031266076</c:v>
                </c:pt>
                <c:pt idx="178">
                  <c:v>30.199517204020175</c:v>
                </c:pt>
                <c:pt idx="179">
                  <c:v>31.622776601683803</c:v>
                </c:pt>
                <c:pt idx="180">
                  <c:v>33.113112148259113</c:v>
                </c:pt>
                <c:pt idx="181">
                  <c:v>34.673685045253222</c:v>
                </c:pt>
                <c:pt idx="182">
                  <c:v>36.307805477010191</c:v>
                </c:pt>
                <c:pt idx="183">
                  <c:v>38.018939632056174</c:v>
                </c:pt>
                <c:pt idx="184">
                  <c:v>39.81071705534977</c:v>
                </c:pt>
                <c:pt idx="185">
                  <c:v>41.686938347033582</c:v>
                </c:pt>
                <c:pt idx="186">
                  <c:v>43.651583224016633</c:v>
                </c:pt>
                <c:pt idx="187">
                  <c:v>45.70881896148753</c:v>
                </c:pt>
                <c:pt idx="188">
                  <c:v>47.863009232263849</c:v>
                </c:pt>
                <c:pt idx="189">
                  <c:v>50.118723362727323</c:v>
                </c:pt>
                <c:pt idx="190">
                  <c:v>52.48074602497735</c:v>
                </c:pt>
                <c:pt idx="191">
                  <c:v>54.954087385762541</c:v>
                </c:pt>
                <c:pt idx="192">
                  <c:v>57.543993733715666</c:v>
                </c:pt>
                <c:pt idx="193">
                  <c:v>60.255958607435851</c:v>
                </c:pt>
                <c:pt idx="194">
                  <c:v>63.095734448019385</c:v>
                </c:pt>
                <c:pt idx="195">
                  <c:v>66.069344800759652</c:v>
                </c:pt>
                <c:pt idx="196">
                  <c:v>69.183097091893686</c:v>
                </c:pt>
                <c:pt idx="197">
                  <c:v>72.443596007499039</c:v>
                </c:pt>
                <c:pt idx="198">
                  <c:v>75.857757502918389</c:v>
                </c:pt>
                <c:pt idx="199">
                  <c:v>79.432823472428154</c:v>
                </c:pt>
                <c:pt idx="200">
                  <c:v>83.176377110267097</c:v>
                </c:pt>
                <c:pt idx="201">
                  <c:v>87.096358995608185</c:v>
                </c:pt>
                <c:pt idx="202">
                  <c:v>91.201083935591086</c:v>
                </c:pt>
                <c:pt idx="203">
                  <c:v>95.499258602143698</c:v>
                </c:pt>
                <c:pt idx="204">
                  <c:v>100</c:v>
                </c:pt>
              </c:numCache>
            </c:numRef>
          </c:xVal>
          <c:yVal>
            <c:numRef>
              <c:f>'Converter (Solver)'!$V$7:$V$261</c:f>
              <c:numCache>
                <c:formatCode>0.000000</c:formatCode>
                <c:ptCount val="255"/>
                <c:pt idx="0">
                  <c:v>0.99999994382595747</c:v>
                </c:pt>
                <c:pt idx="1">
                  <c:v>0.99999842056696431</c:v>
                </c:pt>
                <c:pt idx="2">
                  <c:v>0.99976809062205474</c:v>
                </c:pt>
                <c:pt idx="3">
                  <c:v>0.99349280105950333</c:v>
                </c:pt>
                <c:pt idx="4">
                  <c:v>0.97811856592320623</c:v>
                </c:pt>
                <c:pt idx="5">
                  <c:v>0.94201637872035304</c:v>
                </c:pt>
                <c:pt idx="6">
                  <c:v>0.87435131311497705</c:v>
                </c:pt>
                <c:pt idx="7">
                  <c:v>0.77041444446379359</c:v>
                </c:pt>
                <c:pt idx="8">
                  <c:v>0.63673662399970654</c:v>
                </c:pt>
                <c:pt idx="9">
                  <c:v>0.49007272617811415</c:v>
                </c:pt>
                <c:pt idx="10">
                  <c:v>0.46098348229436342</c:v>
                </c:pt>
                <c:pt idx="11">
                  <c:v>0.43234215387030356</c:v>
                </c:pt>
                <c:pt idx="12">
                  <c:v>0.40428799845059293</c:v>
                </c:pt>
                <c:pt idx="13">
                  <c:v>0.37694781928945742</c:v>
                </c:pt>
                <c:pt idx="14">
                  <c:v>0.35043464259583262</c:v>
                </c:pt>
                <c:pt idx="15">
                  <c:v>0.32484678746536227</c:v>
                </c:pt>
                <c:pt idx="16">
                  <c:v>0.30026732057715905</c:v>
                </c:pt>
                <c:pt idx="17">
                  <c:v>0.27676387584361606</c:v>
                </c:pt>
                <c:pt idx="18">
                  <c:v>0.25438880939062869</c:v>
                </c:pt>
                <c:pt idx="19">
                  <c:v>0.23317965269536889</c:v>
                </c:pt>
                <c:pt idx="20">
                  <c:v>0.21315982146215043</c:v>
                </c:pt>
                <c:pt idx="21">
                  <c:v>0.19433953479573654</c:v>
                </c:pt>
                <c:pt idx="22">
                  <c:v>0.17671689825956677</c:v>
                </c:pt>
                <c:pt idx="23">
                  <c:v>0.16027910523449335</c:v>
                </c:pt>
                <c:pt idx="24">
                  <c:v>0.14500371332526094</c:v>
                </c:pt>
                <c:pt idx="25">
                  <c:v>0.13085995607660003</c:v>
                </c:pt>
                <c:pt idx="26">
                  <c:v>0.11781005463529788</c:v>
                </c:pt>
                <c:pt idx="27">
                  <c:v>0.10581049892020702</c:v>
                </c:pt>
                <c:pt idx="28">
                  <c:v>9.4813273057737221E-2</c:v>
                </c:pt>
                <c:pt idx="29">
                  <c:v>8.4767005061614081E-2</c:v>
                </c:pt>
                <c:pt idx="30">
                  <c:v>7.5618025780280235E-2</c:v>
                </c:pt>
                <c:pt idx="31">
                  <c:v>6.7311326844948755E-2</c:v>
                </c:pt>
                <c:pt idx="32">
                  <c:v>5.979141161079287E-2</c:v>
                </c:pt>
                <c:pt idx="33">
                  <c:v>5.3003036818095463E-2</c:v>
                </c:pt>
                <c:pt idx="34">
                  <c:v>4.6891845870092645E-2</c:v>
                </c:pt>
                <c:pt idx="35">
                  <c:v>4.1404897220810977E-2</c:v>
                </c:pt>
                <c:pt idx="36">
                  <c:v>3.6491093405085974E-2</c:v>
                </c:pt>
                <c:pt idx="37">
                  <c:v>3.2101517758656495E-2</c:v>
                </c:pt>
                <c:pt idx="38">
                  <c:v>2.8189686916637945E-2</c:v>
                </c:pt>
                <c:pt idx="39">
                  <c:v>2.4711727800182756E-2</c:v>
                </c:pt>
                <c:pt idx="40">
                  <c:v>2.1626488064410351E-2</c:v>
                </c:pt>
                <c:pt idx="41">
                  <c:v>1.8895588947236235E-2</c:v>
                </c:pt>
                <c:pt idx="42">
                  <c:v>1.6483429188144317E-2</c:v>
                </c:pt>
                <c:pt idx="43">
                  <c:v>1.4357148233900717E-2</c:v>
                </c:pt>
                <c:pt idx="44">
                  <c:v>1.2486556365092617E-2</c:v>
                </c:pt>
                <c:pt idx="45">
                  <c:v>1.0844038707461317E-2</c:v>
                </c:pt>
                <c:pt idx="46">
                  <c:v>9.4044393730746152E-3</c:v>
                </c:pt>
                <c:pt idx="47">
                  <c:v>8.1449312397800459E-3</c:v>
                </c:pt>
                <c:pt idx="48">
                  <c:v>7.0448761482183328E-3</c:v>
                </c:pt>
                <c:pt idx="49">
                  <c:v>6.0856795933608527E-3</c:v>
                </c:pt>
                <c:pt idx="50">
                  <c:v>5.2506433263429858E-3</c:v>
                </c:pt>
                <c:pt idx="51">
                  <c:v>4.5248186721043105E-3</c:v>
                </c:pt>
                <c:pt idx="52">
                  <c:v>3.8948628150422388E-3</c:v>
                </c:pt>
                <c:pt idx="53">
                  <c:v>3.3488998114475257E-3</c:v>
                </c:pt>
                <c:pt idx="54">
                  <c:v>2.8763876543331764E-3</c:v>
                </c:pt>
                <c:pt idx="55">
                  <c:v>2.4679923418877286E-3</c:v>
                </c:pt>
                <c:pt idx="56">
                  <c:v>2.1154695822590717E-3</c:v>
                </c:pt>
                <c:pt idx="57">
                  <c:v>1.811554500792298E-3</c:v>
                </c:pt>
                <c:pt idx="58">
                  <c:v>1.549859496677792E-3</c:v>
                </c:pt>
                <c:pt idx="59">
                  <c:v>1.3247802193468456E-3</c:v>
                </c:pt>
                <c:pt idx="60">
                  <c:v>1.1314094959328001E-3</c:v>
                </c:pt>
                <c:pt idx="61">
                  <c:v>9.654589348220391E-4</c:v>
                </c:pt>
                <c:pt idx="62">
                  <c:v>8.2318785210232649E-4</c:v>
                </c:pt>
                <c:pt idx="63">
                  <c:v>7.013391132292305E-4</c:v>
                </c:pt>
                <c:pt idx="64">
                  <c:v>5.9708144749796475E-4</c:v>
                </c:pt>
                <c:pt idx="65">
                  <c:v>5.0795777434673014E-4</c:v>
                </c:pt>
                <c:pt idx="66">
                  <c:v>4.3183907495492437E-4</c:v>
                </c:pt>
                <c:pt idx="67">
                  <c:v>3.6688334726369933E-4</c:v>
                </c:pt>
                <c:pt idx="68">
                  <c:v>3.1149919504980971E-4</c:v>
                </c:pt>
                <c:pt idx="69">
                  <c:v>2.6431361999804093E-4</c:v>
                </c:pt>
                <c:pt idx="70">
                  <c:v>2.2414360814355789E-4</c:v>
                </c:pt>
                <c:pt idx="71">
                  <c:v>1.8997112718992354E-4</c:v>
                </c:pt>
                <c:pt idx="72">
                  <c:v>1.6092117791089276E-4</c:v>
                </c:pt>
                <c:pt idx="73">
                  <c:v>1.3624257020349712E-4</c:v>
                </c:pt>
                <c:pt idx="74">
                  <c:v>1.1529112166334845E-4</c:v>
                </c:pt>
                <c:pt idx="75">
                  <c:v>9.7515003256016974E-5</c:v>
                </c:pt>
                <c:pt idx="76">
                  <c:v>8.244198235833215E-5</c:v>
                </c:pt>
                <c:pt idx="77">
                  <c:v>6.9668337854735153E-5</c:v>
                </c:pt>
                <c:pt idx="78">
                  <c:v>5.8849244907572133E-5</c:v>
                </c:pt>
                <c:pt idx="79">
                  <c:v>4.9690448364184654E-5</c:v>
                </c:pt>
                <c:pt idx="80">
                  <c:v>4.194106346741982E-5</c:v>
                </c:pt>
                <c:pt idx="81">
                  <c:v>3.5387360596598871E-5</c:v>
                </c:pt>
                <c:pt idx="82">
                  <c:v>2.98474072157373E-5</c:v>
                </c:pt>
                <c:pt idx="83">
                  <c:v>2.516645510462178E-5</c:v>
                </c:pt>
                <c:pt idx="84">
                  <c:v>2.1212974373721101E-5</c:v>
                </c:pt>
                <c:pt idx="85">
                  <c:v>1.7875247806214711E-5</c:v>
                </c:pt>
                <c:pt idx="86">
                  <c:v>1.5058449826864119E-5</c:v>
                </c:pt>
                <c:pt idx="87">
                  <c:v>1.2682143968420669E-5</c:v>
                </c:pt>
                <c:pt idx="88">
                  <c:v>1.0678141192435221E-5</c:v>
                </c:pt>
                <c:pt idx="89">
                  <c:v>8.9886689211013859E-6</c:v>
                </c:pt>
                <c:pt idx="90">
                  <c:v>7.5648072447334022E-6</c:v>
                </c:pt>
                <c:pt idx="91">
                  <c:v>6.3651545754257447E-6</c:v>
                </c:pt>
                <c:pt idx="92">
                  <c:v>5.3546901052751008E-6</c:v>
                </c:pt>
                <c:pt idx="93">
                  <c:v>4.5038048752858084E-6</c:v>
                </c:pt>
                <c:pt idx="94">
                  <c:v>3.7874771402406004E-6</c:v>
                </c:pt>
                <c:pt idx="95">
                  <c:v>3.1845710909727868E-6</c:v>
                </c:pt>
                <c:pt idx="96">
                  <c:v>2.6772409277885037E-6</c:v>
                </c:pt>
                <c:pt idx="97">
                  <c:v>2.250424820857287E-6</c:v>
                </c:pt>
                <c:pt idx="98">
                  <c:v>1.8914154931917094E-6</c:v>
                </c:pt>
                <c:pt idx="99">
                  <c:v>1.5894960622335167E-6</c:v>
                </c:pt>
                <c:pt idx="100">
                  <c:v>1.3356314152011471E-6</c:v>
                </c:pt>
                <c:pt idx="101">
                  <c:v>1.1222068050155334E-6</c:v>
                </c:pt>
                <c:pt idx="102">
                  <c:v>9.4280656764511617E-7</c:v>
                </c:pt>
                <c:pt idx="103">
                  <c:v>7.9202690434947952E-7</c:v>
                </c:pt>
                <c:pt idx="104">
                  <c:v>6.6531756661061228E-7</c:v>
                </c:pt>
                <c:pt idx="105">
                  <c:v>5.5884804768804218E-7</c:v>
                </c:pt>
                <c:pt idx="106">
                  <c:v>4.6939454032445761E-7</c:v>
                </c:pt>
                <c:pt idx="107">
                  <c:v>3.9424448051323009E-7</c:v>
                </c:pt>
                <c:pt idx="108">
                  <c:v>3.3111597572842941E-7</c:v>
                </c:pt>
                <c:pt idx="109">
                  <c:v>2.780898241921954E-7</c:v>
                </c:pt>
                <c:pt idx="110">
                  <c:v>2.3355217961083645E-7</c:v>
                </c:pt>
                <c:pt idx="111">
                  <c:v>1.961462119960904E-7</c:v>
                </c:pt>
                <c:pt idx="112">
                  <c:v>1.6473136716947144E-7</c:v>
                </c:pt>
                <c:pt idx="113">
                  <c:v>1.3834904174182781E-7</c:v>
                </c:pt>
                <c:pt idx="114">
                  <c:v>1.161936722981216E-7</c:v>
                </c:pt>
                <c:pt idx="115">
                  <c:v>9.7588391940206613E-8</c:v>
                </c:pt>
                <c:pt idx="116">
                  <c:v>8.196453831994389E-8</c:v>
                </c:pt>
                <c:pt idx="117">
                  <c:v>6.8844408312441406E-8</c:v>
                </c:pt>
                <c:pt idx="118">
                  <c:v>5.7826748526174655E-8</c:v>
                </c:pt>
                <c:pt idx="119">
                  <c:v>4.8574550454222734E-8</c:v>
                </c:pt>
                <c:pt idx="120">
                  <c:v>4.0804786435534705E-8</c:v>
                </c:pt>
                <c:pt idx="121">
                  <c:v>3.4279779552091713E-8</c:v>
                </c:pt>
                <c:pt idx="122">
                  <c:v>2.8799948732019968E-8</c:v>
                </c:pt>
                <c:pt idx="123">
                  <c:v>2.419771099658378E-8</c:v>
                </c:pt>
                <c:pt idx="124">
                  <c:v>2.0332357127663195E-8</c:v>
                </c:pt>
                <c:pt idx="125">
                  <c:v>1.7085746016012721E-8</c:v>
                </c:pt>
                <c:pt idx="126">
                  <c:v>1.4358687399257233E-8</c:v>
                </c:pt>
                <c:pt idx="127">
                  <c:v>1.2067903318455417E-8</c:v>
                </c:pt>
                <c:pt idx="128">
                  <c:v>1.0143476002656525E-8</c:v>
                </c:pt>
                <c:pt idx="129">
                  <c:v>8.5267045376970484E-9</c:v>
                </c:pt>
                <c:pt idx="130">
                  <c:v>7.1683050131684429E-9</c:v>
                </c:pt>
                <c:pt idx="131">
                  <c:v>6.026899231702664E-9</c:v>
                </c:pt>
                <c:pt idx="132">
                  <c:v>5.0677458112202132E-9</c:v>
                </c:pt>
                <c:pt idx="133">
                  <c:v>4.2616748722351179E-9</c:v>
                </c:pt>
                <c:pt idx="134">
                  <c:v>3.5841936961184059E-9</c:v>
                </c:pt>
                <c:pt idx="135">
                  <c:v>3.014735949772722E-9</c:v>
                </c:pt>
                <c:pt idx="136">
                  <c:v>2.5360314541047076E-9</c:v>
                </c:pt>
                <c:pt idx="137">
                  <c:v>2.1335771566527865E-9</c:v>
                </c:pt>
                <c:pt idx="138">
                  <c:v>1.7951930658917627E-9</c:v>
                </c:pt>
                <c:pt idx="139">
                  <c:v>1.5106495067707577E-9</c:v>
                </c:pt>
                <c:pt idx="140">
                  <c:v>1.271354243844908E-9</c:v>
                </c:pt>
                <c:pt idx="141">
                  <c:v>1.0700898555756824E-9</c:v>
                </c:pt>
                <c:pt idx="142">
                  <c:v>9.0079328647919539E-10</c:v>
                </c:pt>
                <c:pt idx="143">
                  <c:v>7.5837079999405369E-10</c:v>
                </c:pt>
                <c:pt idx="144">
                  <c:v>6.3854264334813422E-10</c:v>
                </c:pt>
                <c:pt idx="145">
                  <c:v>5.3771264950426271E-10</c:v>
                </c:pt>
                <c:pt idx="146">
                  <c:v>4.5285876871271829E-10</c:v>
                </c:pt>
                <c:pt idx="147">
                  <c:v>3.8144116630026371E-10</c:v>
                </c:pt>
                <c:pt idx="148">
                  <c:v>3.2132506386415689E-10</c:v>
                </c:pt>
                <c:pt idx="149">
                  <c:v>2.7071595513600079E-10</c:v>
                </c:pt>
                <c:pt idx="150">
                  <c:v>2.2810520844161811E-10</c:v>
                </c:pt>
                <c:pt idx="151">
                  <c:v>1.9222438745483016E-10</c:v>
                </c:pt>
                <c:pt idx="152">
                  <c:v>1.6200689024559056E-10</c:v>
                </c:pt>
                <c:pt idx="153">
                  <c:v>1.365557316260293E-10</c:v>
                </c:pt>
                <c:pt idx="154">
                  <c:v>1.1511648279153754E-10</c:v>
                </c:pt>
                <c:pt idx="155">
                  <c:v>9.7054540746496046E-11</c:v>
                </c:pt>
                <c:pt idx="156">
                  <c:v>8.1836033005440499E-11</c:v>
                </c:pt>
                <c:pt idx="157">
                  <c:v>6.9011774666169111E-11</c:v>
                </c:pt>
                <c:pt idx="158">
                  <c:v>5.8203788643062932E-11</c:v>
                </c:pt>
                <c:pt idx="159">
                  <c:v>4.9093978371880355E-11</c:v>
                </c:pt>
                <c:pt idx="160">
                  <c:v>4.1414608307174483E-11</c:v>
                </c:pt>
                <c:pt idx="161">
                  <c:v>3.4940302824265884E-11</c:v>
                </c:pt>
                <c:pt idx="162">
                  <c:v>2.9481320589342771E-11</c:v>
                </c:pt>
                <c:pt idx="163">
                  <c:v>2.4877900450495892E-11</c:v>
                </c:pt>
                <c:pt idx="164">
                  <c:v>2.0995507569169806E-11</c:v>
                </c:pt>
                <c:pt idx="165">
                  <c:v>1.7720836002504828E-11</c:v>
                </c:pt>
                <c:pt idx="166">
                  <c:v>1.4958446955029448E-11</c:v>
                </c:pt>
                <c:pt idx="167">
                  <c:v>1.2627941290093128E-11</c:v>
                </c:pt>
                <c:pt idx="168">
                  <c:v>1.0661581079310816E-11</c:v>
                </c:pt>
                <c:pt idx="169">
                  <c:v>9.002288652191002E-12</c:v>
                </c:pt>
                <c:pt idx="170">
                  <c:v>7.6019630042652298E-12</c:v>
                </c:pt>
                <c:pt idx="171">
                  <c:v>6.4200630591201434E-12</c:v>
                </c:pt>
                <c:pt idx="172">
                  <c:v>5.4224153307452798E-12</c:v>
                </c:pt>
                <c:pt idx="173">
                  <c:v>4.5802103193728572E-12</c:v>
                </c:pt>
                <c:pt idx="174">
                  <c:v>3.8691576528485502E-12</c:v>
                </c:pt>
                <c:pt idx="175">
                  <c:v>3.268774778228399E-12</c:v>
                </c:pt>
                <c:pt idx="176">
                  <c:v>2.7617880135593002E-12</c:v>
                </c:pt>
                <c:pt idx="177">
                  <c:v>2.3336281422362877E-12</c:v>
                </c:pt>
                <c:pt idx="178">
                  <c:v>1.9720055812759321E-12</c:v>
                </c:pt>
                <c:pt idx="179">
                  <c:v>1.6665525142902406E-12</c:v>
                </c:pt>
                <c:pt idx="180">
                  <c:v>1.4085214026242387E-12</c:v>
                </c:pt>
                <c:pt idx="181">
                  <c:v>1.1905309573828498E-12</c:v>
                </c:pt>
                <c:pt idx="182">
                  <c:v>1.0063520745885853E-12</c:v>
                </c:pt>
                <c:pt idx="183">
                  <c:v>8.5072742331199516E-13</c:v>
                </c:pt>
                <c:pt idx="184">
                  <c:v>7.1921937878886422E-13</c:v>
                </c:pt>
                <c:pt idx="185">
                  <c:v>6.0808183039492266E-13</c:v>
                </c:pt>
                <c:pt idx="186">
                  <c:v>5.1415210228591633E-13</c:v>
                </c:pt>
                <c:pt idx="187">
                  <c:v>4.3475982113333141E-13</c:v>
                </c:pt>
                <c:pt idx="188">
                  <c:v>3.6765006469087493E-13</c:v>
                </c:pt>
                <c:pt idx="189">
                  <c:v>3.1091854399824094E-13</c:v>
                </c:pt>
                <c:pt idx="190">
                  <c:v>2.6295693014296508E-13</c:v>
                </c:pt>
                <c:pt idx="191">
                  <c:v>2.2240673218084892E-13</c:v>
                </c:pt>
                <c:pt idx="192">
                  <c:v>1.8812038375726214E-13</c:v>
                </c:pt>
                <c:pt idx="193">
                  <c:v>1.5912840882766823E-13</c:v>
                </c:pt>
                <c:pt idx="194">
                  <c:v>1.3461171335128805E-13</c:v>
                </c:pt>
                <c:pt idx="195">
                  <c:v>1.1387820005888788E-13</c:v>
                </c:pt>
                <c:pt idx="196">
                  <c:v>9.634303028296724E-14</c:v>
                </c:pt>
                <c:pt idx="197">
                  <c:v>8.151196138959272E-14</c:v>
                </c:pt>
                <c:pt idx="198">
                  <c:v>6.8967280232181725E-14</c:v>
                </c:pt>
                <c:pt idx="199">
                  <c:v>5.8355925954675932E-14</c:v>
                </c:pt>
                <c:pt idx="200">
                  <c:v>4.937946093033557E-14</c:v>
                </c:pt>
                <c:pt idx="201">
                  <c:v>4.1785601632504068E-14</c:v>
                </c:pt>
                <c:pt idx="202">
                  <c:v>3.5361065574536401E-14</c:v>
                </c:pt>
                <c:pt idx="203">
                  <c:v>2.9925529393816891E-14</c:v>
                </c:pt>
                <c:pt idx="204">
                  <c:v>2.5326525519721483E-14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D27-43EF-8D30-02D94AD73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31024"/>
        <c:axId val="1826143536"/>
      </c:scatterChart>
      <c:valAx>
        <c:axId val="182613102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pressure</a:t>
                </a:r>
                <a:r>
                  <a:rPr lang="pt-BR" baseline="0">
                    <a:solidFill>
                      <a:sysClr val="windowText" lastClr="000000"/>
                    </a:solidFill>
                  </a:rPr>
                  <a:t> head, h</a:t>
                </a:r>
                <a:endParaRPr lang="pt-BR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043783630898528"/>
              <c:y val="0.930864327547918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143536"/>
        <c:crossesAt val="1"/>
        <c:crossBetween val="midCat"/>
      </c:valAx>
      <c:valAx>
        <c:axId val="182614353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relative hydraulic</a:t>
                </a:r>
                <a:r>
                  <a:rPr lang="pt-BR" baseline="0">
                    <a:solidFill>
                      <a:sysClr val="windowText" lastClr="000000"/>
                    </a:solidFill>
                  </a:rPr>
                  <a:t> conductivity</a:t>
                </a:r>
                <a:endParaRPr lang="pt-BR" baseline="300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3468419983068261E-4"/>
              <c:y val="0.329354879911715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13102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7970050822952359"/>
          <c:y val="0.13162376619682745"/>
          <c:w val="0.43530943971622849"/>
          <c:h val="4.6932371469005932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8628517721907"/>
          <c:y val="8.1481481481481488E-2"/>
          <c:w val="0.69327551044999125"/>
          <c:h val="0.619234762321376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5002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582156993872792"/>
                  <c:y val="-0.25148610133478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pt-BR"/>
                </a:p>
              </c:txPr>
            </c:trendlineLbl>
          </c:trendline>
          <c:xVal>
            <c:numRef>
              <c:f>Equations!$D$43:$D$51</c:f>
              <c:numCache>
                <c:formatCode>0.00</c:formatCode>
                <c:ptCount val="9"/>
                <c:pt idx="0">
                  <c:v>0</c:v>
                </c:pt>
                <c:pt idx="1">
                  <c:v>0.24999999999999931</c:v>
                </c:pt>
                <c:pt idx="2">
                  <c:v>0.49999999999999989</c:v>
                </c:pt>
                <c:pt idx="3">
                  <c:v>0.74999999999999989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Equations!$F$43:$F$51</c:f>
              <c:numCache>
                <c:formatCode>0.0000</c:formatCode>
                <c:ptCount val="9"/>
                <c:pt idx="0">
                  <c:v>3.7996242079343645</c:v>
                </c:pt>
                <c:pt idx="1">
                  <c:v>3.5097335194640045</c:v>
                </c:pt>
                <c:pt idx="2">
                  <c:v>3.2631521761727371</c:v>
                </c:pt>
                <c:pt idx="3">
                  <c:v>3.0831427394440274</c:v>
                </c:pt>
                <c:pt idx="4">
                  <c:v>2.7737927002858052</c:v>
                </c:pt>
                <c:pt idx="5">
                  <c:v>2.6112258511159592</c:v>
                </c:pt>
                <c:pt idx="6">
                  <c:v>2.5215717927086616</c:v>
                </c:pt>
                <c:pt idx="7">
                  <c:v>2.2127496983593433</c:v>
                </c:pt>
                <c:pt idx="8">
                  <c:v>2.1262265164419376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1A-414B-985D-5C9ECCC5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44080"/>
        <c:axId val="1826129392"/>
      </c:scatterChart>
      <c:valAx>
        <c:axId val="1826144080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abs log(1/</a:t>
                </a:r>
                <a:r>
                  <a:rPr lang="el-GR"/>
                  <a:t>α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0.44642572041378231"/>
              <c:y val="0.8799626713327500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6129392"/>
        <c:crosses val="autoZero"/>
        <c:crossBetween val="midCat"/>
      </c:valAx>
      <c:valAx>
        <c:axId val="182612939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log k</a:t>
                </a:r>
              </a:p>
            </c:rich>
          </c:tx>
          <c:layout>
            <c:manualLayout>
              <c:xMode val="edge"/>
              <c:yMode val="edge"/>
              <c:x val="4.7821738632735072E-3"/>
              <c:y val="0.2776541265675123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614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59591511760062"/>
          <c:y val="5.1400554097404488E-2"/>
          <c:w val="0.7778071214290726"/>
          <c:h val="0.74465660542432199"/>
        </c:manualLayout>
      </c:layout>
      <c:scatterChart>
        <c:scatterStyle val="lineMarker"/>
        <c:varyColors val="0"/>
        <c:ser>
          <c:idx val="1"/>
          <c:order val="0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Equations!$H$171:$H$316</c:f>
              <c:numCache>
                <c:formatCode>0.00</c:formatCode>
                <c:ptCount val="146"/>
                <c:pt idx="0">
                  <c:v>1.05</c:v>
                </c:pt>
                <c:pt idx="1">
                  <c:v>1.06</c:v>
                </c:pt>
                <c:pt idx="2">
                  <c:v>1.07</c:v>
                </c:pt>
                <c:pt idx="3">
                  <c:v>1.08</c:v>
                </c:pt>
                <c:pt idx="4">
                  <c:v>1.0900000000000001</c:v>
                </c:pt>
                <c:pt idx="5">
                  <c:v>1.1000000000000001</c:v>
                </c:pt>
                <c:pt idx="6">
                  <c:v>1.1100000000000001</c:v>
                </c:pt>
                <c:pt idx="7">
                  <c:v>1.1200000000000001</c:v>
                </c:pt>
                <c:pt idx="8">
                  <c:v>1.1299999999999999</c:v>
                </c:pt>
                <c:pt idx="9">
                  <c:v>1.1399999999999999</c:v>
                </c:pt>
                <c:pt idx="10">
                  <c:v>1.1499999999999999</c:v>
                </c:pt>
                <c:pt idx="11">
                  <c:v>1.1599999999999999</c:v>
                </c:pt>
                <c:pt idx="12">
                  <c:v>1.17</c:v>
                </c:pt>
                <c:pt idx="13">
                  <c:v>1.18</c:v>
                </c:pt>
                <c:pt idx="14">
                  <c:v>1.19</c:v>
                </c:pt>
                <c:pt idx="15">
                  <c:v>1.2</c:v>
                </c:pt>
                <c:pt idx="16">
                  <c:v>1.21</c:v>
                </c:pt>
                <c:pt idx="17">
                  <c:v>1.22</c:v>
                </c:pt>
                <c:pt idx="18">
                  <c:v>1.23</c:v>
                </c:pt>
                <c:pt idx="19">
                  <c:v>1.24</c:v>
                </c:pt>
                <c:pt idx="20">
                  <c:v>1.25</c:v>
                </c:pt>
                <c:pt idx="21">
                  <c:v>1.26</c:v>
                </c:pt>
                <c:pt idx="22">
                  <c:v>1.27</c:v>
                </c:pt>
                <c:pt idx="23">
                  <c:v>1.28</c:v>
                </c:pt>
                <c:pt idx="24">
                  <c:v>1.29</c:v>
                </c:pt>
                <c:pt idx="25">
                  <c:v>1.3</c:v>
                </c:pt>
                <c:pt idx="26">
                  <c:v>1.31</c:v>
                </c:pt>
                <c:pt idx="27">
                  <c:v>1.32</c:v>
                </c:pt>
                <c:pt idx="28">
                  <c:v>1.33</c:v>
                </c:pt>
                <c:pt idx="29">
                  <c:v>1.34</c:v>
                </c:pt>
                <c:pt idx="30">
                  <c:v>1.35</c:v>
                </c:pt>
                <c:pt idx="31">
                  <c:v>1.36</c:v>
                </c:pt>
                <c:pt idx="32">
                  <c:v>1.37</c:v>
                </c:pt>
                <c:pt idx="33">
                  <c:v>1.38</c:v>
                </c:pt>
                <c:pt idx="34">
                  <c:v>1.39</c:v>
                </c:pt>
                <c:pt idx="35">
                  <c:v>1.4</c:v>
                </c:pt>
                <c:pt idx="36">
                  <c:v>1.41</c:v>
                </c:pt>
                <c:pt idx="37">
                  <c:v>1.42</c:v>
                </c:pt>
                <c:pt idx="38">
                  <c:v>1.43</c:v>
                </c:pt>
                <c:pt idx="39">
                  <c:v>1.44</c:v>
                </c:pt>
                <c:pt idx="40">
                  <c:v>1.45</c:v>
                </c:pt>
                <c:pt idx="41">
                  <c:v>1.46</c:v>
                </c:pt>
                <c:pt idx="42">
                  <c:v>1.47</c:v>
                </c:pt>
                <c:pt idx="43">
                  <c:v>1.48</c:v>
                </c:pt>
                <c:pt idx="44">
                  <c:v>1.49</c:v>
                </c:pt>
                <c:pt idx="45">
                  <c:v>1.5</c:v>
                </c:pt>
                <c:pt idx="46">
                  <c:v>1.51</c:v>
                </c:pt>
                <c:pt idx="47">
                  <c:v>1.52</c:v>
                </c:pt>
                <c:pt idx="48">
                  <c:v>1.53</c:v>
                </c:pt>
                <c:pt idx="49">
                  <c:v>1.54</c:v>
                </c:pt>
                <c:pt idx="50">
                  <c:v>1.55</c:v>
                </c:pt>
                <c:pt idx="51">
                  <c:v>1.56</c:v>
                </c:pt>
                <c:pt idx="52">
                  <c:v>1.57</c:v>
                </c:pt>
                <c:pt idx="53">
                  <c:v>1.58</c:v>
                </c:pt>
                <c:pt idx="54">
                  <c:v>1.59</c:v>
                </c:pt>
                <c:pt idx="55">
                  <c:v>1.6</c:v>
                </c:pt>
                <c:pt idx="56">
                  <c:v>1.61</c:v>
                </c:pt>
                <c:pt idx="57">
                  <c:v>1.62</c:v>
                </c:pt>
                <c:pt idx="58">
                  <c:v>1.63</c:v>
                </c:pt>
                <c:pt idx="59">
                  <c:v>1.64</c:v>
                </c:pt>
                <c:pt idx="60">
                  <c:v>1.65</c:v>
                </c:pt>
                <c:pt idx="61">
                  <c:v>1.66</c:v>
                </c:pt>
                <c:pt idx="62">
                  <c:v>1.67</c:v>
                </c:pt>
                <c:pt idx="63">
                  <c:v>1.68</c:v>
                </c:pt>
                <c:pt idx="64">
                  <c:v>1.69</c:v>
                </c:pt>
                <c:pt idx="65">
                  <c:v>1.7</c:v>
                </c:pt>
                <c:pt idx="66">
                  <c:v>1.71</c:v>
                </c:pt>
                <c:pt idx="67">
                  <c:v>1.72</c:v>
                </c:pt>
                <c:pt idx="68">
                  <c:v>1.73</c:v>
                </c:pt>
                <c:pt idx="69">
                  <c:v>1.74</c:v>
                </c:pt>
                <c:pt idx="70">
                  <c:v>1.75</c:v>
                </c:pt>
                <c:pt idx="71">
                  <c:v>1.76</c:v>
                </c:pt>
                <c:pt idx="72">
                  <c:v>1.77</c:v>
                </c:pt>
                <c:pt idx="73">
                  <c:v>1.78</c:v>
                </c:pt>
                <c:pt idx="74">
                  <c:v>1.79</c:v>
                </c:pt>
                <c:pt idx="75">
                  <c:v>1.8</c:v>
                </c:pt>
                <c:pt idx="76">
                  <c:v>1.81</c:v>
                </c:pt>
                <c:pt idx="77">
                  <c:v>1.82</c:v>
                </c:pt>
                <c:pt idx="78">
                  <c:v>1.83</c:v>
                </c:pt>
                <c:pt idx="79">
                  <c:v>1.84</c:v>
                </c:pt>
                <c:pt idx="80">
                  <c:v>1.85</c:v>
                </c:pt>
                <c:pt idx="81">
                  <c:v>1.86</c:v>
                </c:pt>
                <c:pt idx="82">
                  <c:v>1.87</c:v>
                </c:pt>
                <c:pt idx="83">
                  <c:v>1.88</c:v>
                </c:pt>
                <c:pt idx="84">
                  <c:v>1.89</c:v>
                </c:pt>
                <c:pt idx="85">
                  <c:v>1.9</c:v>
                </c:pt>
                <c:pt idx="86">
                  <c:v>1.91</c:v>
                </c:pt>
                <c:pt idx="87">
                  <c:v>1.92</c:v>
                </c:pt>
                <c:pt idx="88">
                  <c:v>1.93</c:v>
                </c:pt>
                <c:pt idx="89">
                  <c:v>1.94</c:v>
                </c:pt>
                <c:pt idx="90">
                  <c:v>1.95</c:v>
                </c:pt>
                <c:pt idx="91">
                  <c:v>1.96</c:v>
                </c:pt>
                <c:pt idx="92">
                  <c:v>1.97</c:v>
                </c:pt>
                <c:pt idx="93">
                  <c:v>1.98</c:v>
                </c:pt>
                <c:pt idx="94">
                  <c:v>1.99</c:v>
                </c:pt>
                <c:pt idx="95">
                  <c:v>2</c:v>
                </c:pt>
                <c:pt idx="96">
                  <c:v>2.0099999999999998</c:v>
                </c:pt>
                <c:pt idx="97">
                  <c:v>2.02</c:v>
                </c:pt>
                <c:pt idx="98">
                  <c:v>2.0299999999999998</c:v>
                </c:pt>
                <c:pt idx="99">
                  <c:v>2.04</c:v>
                </c:pt>
                <c:pt idx="100">
                  <c:v>2.0499999999999998</c:v>
                </c:pt>
                <c:pt idx="101">
                  <c:v>2.06</c:v>
                </c:pt>
                <c:pt idx="102">
                  <c:v>2.0699999999999998</c:v>
                </c:pt>
                <c:pt idx="103">
                  <c:v>2.08</c:v>
                </c:pt>
                <c:pt idx="104">
                  <c:v>2.09</c:v>
                </c:pt>
                <c:pt idx="105">
                  <c:v>2.1</c:v>
                </c:pt>
                <c:pt idx="106">
                  <c:v>2.11</c:v>
                </c:pt>
                <c:pt idx="107">
                  <c:v>2.12</c:v>
                </c:pt>
                <c:pt idx="108">
                  <c:v>2.13</c:v>
                </c:pt>
                <c:pt idx="109">
                  <c:v>2.14</c:v>
                </c:pt>
                <c:pt idx="110">
                  <c:v>2.15</c:v>
                </c:pt>
                <c:pt idx="111">
                  <c:v>2.16</c:v>
                </c:pt>
                <c:pt idx="112">
                  <c:v>2.17</c:v>
                </c:pt>
                <c:pt idx="113">
                  <c:v>2.1800000000000002</c:v>
                </c:pt>
                <c:pt idx="114">
                  <c:v>2.19</c:v>
                </c:pt>
                <c:pt idx="115">
                  <c:v>2.2000000000000002</c:v>
                </c:pt>
                <c:pt idx="116">
                  <c:v>2.21</c:v>
                </c:pt>
                <c:pt idx="117">
                  <c:v>2.2200000000000002</c:v>
                </c:pt>
                <c:pt idx="118">
                  <c:v>2.23</c:v>
                </c:pt>
                <c:pt idx="119">
                  <c:v>2.2400000000000002</c:v>
                </c:pt>
                <c:pt idx="120">
                  <c:v>2.25</c:v>
                </c:pt>
                <c:pt idx="121">
                  <c:v>2.2599999999999998</c:v>
                </c:pt>
                <c:pt idx="122">
                  <c:v>2.27</c:v>
                </c:pt>
                <c:pt idx="123">
                  <c:v>2.2799999999999998</c:v>
                </c:pt>
                <c:pt idx="124">
                  <c:v>2.29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2.33</c:v>
                </c:pt>
                <c:pt idx="129">
                  <c:v>2.34</c:v>
                </c:pt>
                <c:pt idx="130">
                  <c:v>2.35</c:v>
                </c:pt>
                <c:pt idx="131">
                  <c:v>2.36</c:v>
                </c:pt>
                <c:pt idx="132">
                  <c:v>2.37</c:v>
                </c:pt>
                <c:pt idx="133">
                  <c:v>2.38</c:v>
                </c:pt>
                <c:pt idx="134">
                  <c:v>2.39</c:v>
                </c:pt>
                <c:pt idx="135">
                  <c:v>2.4</c:v>
                </c:pt>
                <c:pt idx="136">
                  <c:v>2.41</c:v>
                </c:pt>
                <c:pt idx="137">
                  <c:v>2.42</c:v>
                </c:pt>
                <c:pt idx="138">
                  <c:v>2.4300000000000002</c:v>
                </c:pt>
                <c:pt idx="139">
                  <c:v>2.44</c:v>
                </c:pt>
                <c:pt idx="140">
                  <c:v>2.4500000000000002</c:v>
                </c:pt>
                <c:pt idx="141">
                  <c:v>2.46</c:v>
                </c:pt>
                <c:pt idx="142">
                  <c:v>2.4700000000000002</c:v>
                </c:pt>
                <c:pt idx="143">
                  <c:v>2.48</c:v>
                </c:pt>
                <c:pt idx="144">
                  <c:v>2.4900000000000002</c:v>
                </c:pt>
                <c:pt idx="145">
                  <c:v>2.5</c:v>
                </c:pt>
              </c:numCache>
            </c:numRef>
          </c:xVal>
          <c:yVal>
            <c:numRef>
              <c:f>Equations!$J$171:$J$316</c:f>
              <c:numCache>
                <c:formatCode>0.0000</c:formatCode>
                <c:ptCount val="146"/>
                <c:pt idx="0">
                  <c:v>-0.83712423151246185</c:v>
                </c:pt>
                <c:pt idx="1">
                  <c:v>-0.86314409851638629</c:v>
                </c:pt>
                <c:pt idx="2">
                  <c:v>-0.88448775731194473</c:v>
                </c:pt>
                <c:pt idx="3">
                  <c:v>-0.90216906111891149</c:v>
                </c:pt>
                <c:pt idx="4">
                  <c:v>-0.9169577666357327</c:v>
                </c:pt>
                <c:pt idx="5">
                  <c:v>-0.92943745291540836</c:v>
                </c:pt>
                <c:pt idx="6">
                  <c:v>-0.94005047183782153</c:v>
                </c:pt>
                <c:pt idx="7">
                  <c:v>-0.94913267893889497</c:v>
                </c:pt>
                <c:pt idx="8">
                  <c:v>-0.9569401328017193</c:v>
                </c:pt>
                <c:pt idx="9">
                  <c:v>-0.96366950191440992</c:v>
                </c:pt>
                <c:pt idx="10">
                  <c:v>-0.96947355996144324</c:v>
                </c:pt>
                <c:pt idx="11">
                  <c:v>-0.97447286236001673</c:v>
                </c:pt>
                <c:pt idx="12">
                  <c:v>-0.97876446838881748</c:v>
                </c:pt>
                <c:pt idx="13">
                  <c:v>-0.98242838971373203</c:v>
                </c:pt>
                <c:pt idx="14">
                  <c:v>-0.9855323005435821</c:v>
                </c:pt>
                <c:pt idx="15">
                  <c:v>-0.98813492861722807</c:v>
                </c:pt>
                <c:pt idx="16">
                  <c:v>-0.99028845383986663</c:v>
                </c:pt>
                <c:pt idx="17">
                  <c:v>-0.99204016840735676</c:v>
                </c:pt>
                <c:pt idx="18">
                  <c:v>-0.99343359458816849</c:v>
                </c:pt>
                <c:pt idx="19">
                  <c:v>-0.99450921028073935</c:v>
                </c:pt>
                <c:pt idx="20">
                  <c:v>-0.99530489735730043</c:v>
                </c:pt>
                <c:pt idx="21">
                  <c:v>-0.9958561987232315</c:v>
                </c:pt>
                <c:pt idx="22">
                  <c:v>-0.99619644909694216</c:v>
                </c:pt>
                <c:pt idx="23">
                  <c:v>-0.99635682672499115</c:v>
                </c:pt>
                <c:pt idx="24">
                  <c:v>-0.99636636063689821</c:v>
                </c:pt>
                <c:pt idx="25">
                  <c:v>-0.99625191750101294</c:v>
                </c:pt>
                <c:pt idx="26">
                  <c:v>-0.99603818507773667</c:v>
                </c:pt>
                <c:pt idx="27">
                  <c:v>-0.99574766281318716</c:v>
                </c:pt>
                <c:pt idx="28">
                  <c:v>-0.99540066649353776</c:v>
                </c:pt>
                <c:pt idx="29">
                  <c:v>-0.99501535024785426</c:v>
                </c:pt>
                <c:pt idx="30">
                  <c:v>-0.99460774727288026</c:v>
                </c:pt>
                <c:pt idx="31">
                  <c:v>-0.99419182888357227</c:v>
                </c:pt>
                <c:pt idx="32">
                  <c:v>-0.99377958056845728</c:v>
                </c:pt>
                <c:pt idx="33">
                  <c:v>-0.99338109306995648</c:v>
                </c:pt>
                <c:pt idx="34">
                  <c:v>-0.99300466604898929</c:v>
                </c:pt>
                <c:pt idx="35">
                  <c:v>-0.99265692182530074</c:v>
                </c:pt>
                <c:pt idx="36">
                  <c:v>-0.99234292680745284</c:v>
                </c:pt>
                <c:pt idx="37">
                  <c:v>-0.99206631790718802</c:v>
                </c:pt>
                <c:pt idx="38">
                  <c:v>-0.99182943200042928</c:v>
                </c:pt>
                <c:pt idx="39">
                  <c:v>-0.99163343618778299</c:v>
                </c:pt>
                <c:pt idx="40">
                  <c:v>-0.99147845712559501</c:v>
                </c:pt>
                <c:pt idx="41">
                  <c:v>-0.99136370790364481</c:v>
                </c:pt>
                <c:pt idx="42">
                  <c:v>-0.99128761115099451</c:v>
                </c:pt>
                <c:pt idx="43">
                  <c:v>-0.99124791717656535</c:v>
                </c:pt>
                <c:pt idx="44">
                  <c:v>-0.99124181650836363</c:v>
                </c:pt>
                <c:pt idx="45">
                  <c:v>-0.99126604590730949</c:v>
                </c:pt>
                <c:pt idx="46">
                  <c:v>-0.99131698758864673</c:v>
                </c:pt>
                <c:pt idx="47">
                  <c:v>-0.9913907611702939</c:v>
                </c:pt>
                <c:pt idx="48">
                  <c:v>-0.99148330825596531</c:v>
                </c:pt>
                <c:pt idx="49">
                  <c:v>-0.99159046952223662</c:v>
                </c:pt>
                <c:pt idx="50">
                  <c:v>-0.99170805442969368</c:v>
                </c:pt>
                <c:pt idx="51">
                  <c:v>-0.99183190356396267</c:v>
                </c:pt>
                <c:pt idx="52">
                  <c:v>-0.99195794391090431</c:v>
                </c:pt>
                <c:pt idx="53">
                  <c:v>-0.99208223728433609</c:v>
                </c:pt>
                <c:pt idx="54">
                  <c:v>-0.99220102211964445</c:v>
                </c:pt>
                <c:pt idx="55">
                  <c:v>-0.99231074917076967</c:v>
                </c:pt>
                <c:pt idx="56">
                  <c:v>-0.99240811117391559</c:v>
                </c:pt>
                <c:pt idx="57">
                  <c:v>-0.99249006715061228</c:v>
                </c:pt>
                <c:pt idx="58">
                  <c:v>-0.99255386153285485</c:v>
                </c:pt>
                <c:pt idx="59">
                  <c:v>-0.99259703855128123</c:v>
                </c:pt>
                <c:pt idx="60">
                  <c:v>-0.99261745231621035</c:v>
                </c:pt>
                <c:pt idx="61">
                  <c:v>-0.99261327290641077</c:v>
                </c:pt>
                <c:pt idx="62">
                  <c:v>-0.99258298888604202</c:v>
                </c:pt>
                <c:pt idx="63">
                  <c:v>-0.99252540656766541</c:v>
                </c:pt>
                <c:pt idx="64">
                  <c:v>-0.9924396463941747</c:v>
                </c:pt>
                <c:pt idx="65">
                  <c:v>-0.99232513676714973</c:v>
                </c:pt>
                <c:pt idx="66">
                  <c:v>-0.99218160559733803</c:v>
                </c:pt>
                <c:pt idx="67">
                  <c:v>-0.99200906994187221</c:v>
                </c:pt>
                <c:pt idx="68">
                  <c:v>-0.99180782392646449</c:v>
                </c:pt>
                <c:pt idx="69">
                  <c:v>-0.99157842525912088</c:v>
                </c:pt>
                <c:pt idx="70">
                  <c:v>-0.9913216805620948</c:v>
                </c:pt>
                <c:pt idx="71">
                  <c:v>-0.99103862974455126</c:v>
                </c:pt>
                <c:pt idx="72">
                  <c:v>-0.99073052961821872</c:v>
                </c:pt>
                <c:pt idx="73">
                  <c:v>-0.99039883692994124</c:v>
                </c:pt>
                <c:pt idx="74">
                  <c:v>-0.99004519102373933</c:v>
                </c:pt>
                <c:pt idx="75">
                  <c:v>-0.98967139622502032</c:v>
                </c:pt>
                <c:pt idx="76">
                  <c:v>-0.98927940413476989</c:v>
                </c:pt>
                <c:pt idx="77">
                  <c:v>-0.98887129594829304</c:v>
                </c:pt>
                <c:pt idx="78">
                  <c:v>-0.98844926488961704</c:v>
                </c:pt>
                <c:pt idx="79">
                  <c:v>-0.98801559887353818</c:v>
                </c:pt>
                <c:pt idx="80">
                  <c:v>-0.98757266351551465</c:v>
                </c:pt>
                <c:pt idx="81">
                  <c:v>-0.9871228854741787</c:v>
                </c:pt>
                <c:pt idx="82">
                  <c:v>-0.98666873631126606</c:v>
                </c:pt>
                <c:pt idx="83">
                  <c:v>-0.98621271682244327</c:v>
                </c:pt>
                <c:pt idx="84">
                  <c:v>-0.98575734193825326</c:v>
                </c:pt>
                <c:pt idx="85">
                  <c:v>-0.98530512623443656</c:v>
                </c:pt>
                <c:pt idx="86">
                  <c:v>-0.9848585700577388</c:v>
                </c:pt>
                <c:pt idx="87">
                  <c:v>-0.98442014631011432</c:v>
                </c:pt>
                <c:pt idx="88">
                  <c:v>-0.98399228790351145</c:v>
                </c:pt>
                <c:pt idx="89">
                  <c:v>-0.98357737590823291</c:v>
                </c:pt>
                <c:pt idx="90">
                  <c:v>-0.98317772838110784</c:v>
                </c:pt>
                <c:pt idx="91">
                  <c:v>-0.98279558990708793</c:v>
                </c:pt>
                <c:pt idx="92">
                  <c:v>-0.98243312181273978</c:v>
                </c:pt>
                <c:pt idx="93">
                  <c:v>-0.98209239310781271</c:v>
                </c:pt>
                <c:pt idx="94">
                  <c:v>-0.98177537206578336</c:v>
                </c:pt>
                <c:pt idx="95">
                  <c:v>-0.98148391852117456</c:v>
                </c:pt>
                <c:pt idx="96">
                  <c:v>-0.981219776805343</c:v>
                </c:pt>
                <c:pt idx="97">
                  <c:v>-0.98098456933383105</c:v>
                </c:pt>
                <c:pt idx="98">
                  <c:v>-0.98077979081936562</c:v>
                </c:pt>
                <c:pt idx="99">
                  <c:v>-0.98060680312135418</c:v>
                </c:pt>
                <c:pt idx="100">
                  <c:v>-0.98046683065050999</c:v>
                </c:pt>
                <c:pt idx="101">
                  <c:v>-0.98036095638055798</c:v>
                </c:pt>
                <c:pt idx="102">
                  <c:v>-0.98029011840253588</c:v>
                </c:pt>
                <c:pt idx="103">
                  <c:v>-0.98025510699579144</c:v>
                </c:pt>
                <c:pt idx="104">
                  <c:v>-0.98025656222645097</c:v>
                </c:pt>
                <c:pt idx="105">
                  <c:v>-0.98029497202910321</c:v>
                </c:pt>
                <c:pt idx="106">
                  <c:v>-0.98037067074238138</c:v>
                </c:pt>
                <c:pt idx="107">
                  <c:v>-0.98048383808836448</c:v>
                </c:pt>
                <c:pt idx="108">
                  <c:v>-0.98063449858688756</c:v>
                </c:pt>
                <c:pt idx="109">
                  <c:v>-0.98082252134010872</c:v>
                </c:pt>
                <c:pt idx="110">
                  <c:v>-0.98104762021660719</c:v>
                </c:pt>
                <c:pt idx="111">
                  <c:v>-0.9813093543685909</c:v>
                </c:pt>
                <c:pt idx="112">
                  <c:v>-0.98160712908802772</c:v>
                </c:pt>
                <c:pt idx="113">
                  <c:v>-0.98194019698041579</c:v>
                </c:pt>
                <c:pt idx="114">
                  <c:v>-0.98230765941667286</c:v>
                </c:pt>
                <c:pt idx="115">
                  <c:v>-0.9827084682571261</c:v>
                </c:pt>
                <c:pt idx="116">
                  <c:v>-0.9831414278388646</c:v>
                </c:pt>
                <c:pt idx="117">
                  <c:v>-0.98360519717059702</c:v>
                </c:pt>
                <c:pt idx="118">
                  <c:v>-0.98409829237120583</c:v>
                </c:pt>
                <c:pt idx="119">
                  <c:v>-0.98461908928184805</c:v>
                </c:pt>
                <c:pt idx="120">
                  <c:v>-0.98516582626557714</c:v>
                </c:pt>
                <c:pt idx="121">
                  <c:v>-0.98573660717222467</c:v>
                </c:pt>
                <c:pt idx="122">
                  <c:v>-0.9863294044501334</c:v>
                </c:pt>
                <c:pt idx="123">
                  <c:v>-0.98694206238975823</c:v>
                </c:pt>
                <c:pt idx="124">
                  <c:v>-0.98757230048475719</c:v>
                </c:pt>
                <c:pt idx="125">
                  <c:v>-0.98821771690758808</c:v>
                </c:pt>
                <c:pt idx="126">
                  <c:v>-0.98887579205877252</c:v>
                </c:pt>
                <c:pt idx="127">
                  <c:v>-0.9895438922203148</c:v>
                </c:pt>
                <c:pt idx="128">
                  <c:v>-0.99021927325450765</c:v>
                </c:pt>
                <c:pt idx="129">
                  <c:v>-0.99089908437876595</c:v>
                </c:pt>
                <c:pt idx="130">
                  <c:v>-0.99158037197411364</c:v>
                </c:pt>
                <c:pt idx="131">
                  <c:v>-0.99226008343637595</c:v>
                </c:pt>
                <c:pt idx="132">
                  <c:v>-0.99293507105481638</c:v>
                </c:pt>
                <c:pt idx="133">
                  <c:v>-0.99360209590904169</c:v>
                </c:pt>
                <c:pt idx="134">
                  <c:v>-0.99425783177353555</c:v>
                </c:pt>
                <c:pt idx="135">
                  <c:v>-0.99489886903089175</c:v>
                </c:pt>
                <c:pt idx="136">
                  <c:v>-0.9955217185734524</c:v>
                </c:pt>
                <c:pt idx="137">
                  <c:v>-0.99612281569977501</c:v>
                </c:pt>
                <c:pt idx="138">
                  <c:v>-0.99669852398549885</c:v>
                </c:pt>
                <c:pt idx="139">
                  <c:v>-0.99724513914288604</c:v>
                </c:pt>
                <c:pt idx="140">
                  <c:v>-0.99775889283739883</c:v>
                </c:pt>
                <c:pt idx="141">
                  <c:v>-0.99823595647715635</c:v>
                </c:pt>
                <c:pt idx="142">
                  <c:v>-0.9986724449655906</c:v>
                </c:pt>
                <c:pt idx="143">
                  <c:v>-0.99906442040795795</c:v>
                </c:pt>
                <c:pt idx="144">
                  <c:v>-0.99940789576666766</c:v>
                </c:pt>
                <c:pt idx="145">
                  <c:v>-0.99969883847304342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31568"/>
        <c:axId val="1826132112"/>
      </c:scatterChart>
      <c:valAx>
        <c:axId val="1826131568"/>
        <c:scaling>
          <c:orientation val="minMax"/>
          <c:max val="2.5"/>
          <c:min val="1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pt-BR" i="1"/>
                  <a:t>n</a:t>
                </a:r>
                <a:r>
                  <a:rPr lang="pt-BR"/>
                  <a:t> (VGM)</a:t>
                </a:r>
              </a:p>
            </c:rich>
          </c:tx>
          <c:layout>
            <c:manualLayout>
              <c:xMode val="edge"/>
              <c:yMode val="edge"/>
              <c:x val="0.53815060841828344"/>
              <c:y val="0.90657182613790321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6132112"/>
        <c:crossesAt val="-1.1000000000000001"/>
        <c:crossBetween val="midCat"/>
        <c:majorUnit val="0.5"/>
      </c:valAx>
      <c:valAx>
        <c:axId val="18261321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i="1"/>
                  <a:t>a</a:t>
                </a:r>
                <a:r>
                  <a:rPr lang="pt-BR"/>
                  <a:t> </a:t>
                </a:r>
              </a:p>
              <a:p>
                <a:pPr>
                  <a:defRPr/>
                </a:pPr>
                <a:endParaRPr lang="pt-BR"/>
              </a:p>
            </c:rich>
          </c:tx>
          <c:layout>
            <c:manualLayout>
              <c:xMode val="edge"/>
              <c:yMode val="edge"/>
              <c:x val="2.227849156933491E-3"/>
              <c:y val="0.37035646535246214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6131568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11232851067048"/>
          <c:y val="5.1400554097404488E-2"/>
          <c:w val="0.77229070803600264"/>
          <c:h val="0.74465660542432199"/>
        </c:manualLayout>
      </c:layout>
      <c:scatterChart>
        <c:scatterStyle val="lineMarker"/>
        <c:varyColors val="0"/>
        <c:ser>
          <c:idx val="1"/>
          <c:order val="0"/>
          <c:tx>
            <c:v>Predito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Equations!$H$171:$H$316</c:f>
              <c:numCache>
                <c:formatCode>0.00</c:formatCode>
                <c:ptCount val="146"/>
                <c:pt idx="0">
                  <c:v>1.05</c:v>
                </c:pt>
                <c:pt idx="1">
                  <c:v>1.06</c:v>
                </c:pt>
                <c:pt idx="2">
                  <c:v>1.07</c:v>
                </c:pt>
                <c:pt idx="3">
                  <c:v>1.08</c:v>
                </c:pt>
                <c:pt idx="4">
                  <c:v>1.0900000000000001</c:v>
                </c:pt>
                <c:pt idx="5">
                  <c:v>1.1000000000000001</c:v>
                </c:pt>
                <c:pt idx="6">
                  <c:v>1.1100000000000001</c:v>
                </c:pt>
                <c:pt idx="7">
                  <c:v>1.1200000000000001</c:v>
                </c:pt>
                <c:pt idx="8">
                  <c:v>1.1299999999999999</c:v>
                </c:pt>
                <c:pt idx="9">
                  <c:v>1.1399999999999999</c:v>
                </c:pt>
                <c:pt idx="10">
                  <c:v>1.1499999999999999</c:v>
                </c:pt>
                <c:pt idx="11">
                  <c:v>1.1599999999999999</c:v>
                </c:pt>
                <c:pt idx="12">
                  <c:v>1.17</c:v>
                </c:pt>
                <c:pt idx="13">
                  <c:v>1.18</c:v>
                </c:pt>
                <c:pt idx="14">
                  <c:v>1.19</c:v>
                </c:pt>
                <c:pt idx="15">
                  <c:v>1.2</c:v>
                </c:pt>
                <c:pt idx="16">
                  <c:v>1.21</c:v>
                </c:pt>
                <c:pt idx="17">
                  <c:v>1.22</c:v>
                </c:pt>
                <c:pt idx="18">
                  <c:v>1.23</c:v>
                </c:pt>
                <c:pt idx="19">
                  <c:v>1.24</c:v>
                </c:pt>
                <c:pt idx="20">
                  <c:v>1.25</c:v>
                </c:pt>
                <c:pt idx="21">
                  <c:v>1.26</c:v>
                </c:pt>
                <c:pt idx="22">
                  <c:v>1.27</c:v>
                </c:pt>
                <c:pt idx="23">
                  <c:v>1.28</c:v>
                </c:pt>
                <c:pt idx="24">
                  <c:v>1.29</c:v>
                </c:pt>
                <c:pt idx="25">
                  <c:v>1.3</c:v>
                </c:pt>
                <c:pt idx="26">
                  <c:v>1.31</c:v>
                </c:pt>
                <c:pt idx="27">
                  <c:v>1.32</c:v>
                </c:pt>
                <c:pt idx="28">
                  <c:v>1.33</c:v>
                </c:pt>
                <c:pt idx="29">
                  <c:v>1.34</c:v>
                </c:pt>
                <c:pt idx="30">
                  <c:v>1.35</c:v>
                </c:pt>
                <c:pt idx="31">
                  <c:v>1.36</c:v>
                </c:pt>
                <c:pt idx="32">
                  <c:v>1.37</c:v>
                </c:pt>
                <c:pt idx="33">
                  <c:v>1.38</c:v>
                </c:pt>
                <c:pt idx="34">
                  <c:v>1.39</c:v>
                </c:pt>
                <c:pt idx="35">
                  <c:v>1.4</c:v>
                </c:pt>
                <c:pt idx="36">
                  <c:v>1.41</c:v>
                </c:pt>
                <c:pt idx="37">
                  <c:v>1.42</c:v>
                </c:pt>
                <c:pt idx="38">
                  <c:v>1.43</c:v>
                </c:pt>
                <c:pt idx="39">
                  <c:v>1.44</c:v>
                </c:pt>
                <c:pt idx="40">
                  <c:v>1.45</c:v>
                </c:pt>
                <c:pt idx="41">
                  <c:v>1.46</c:v>
                </c:pt>
                <c:pt idx="42">
                  <c:v>1.47</c:v>
                </c:pt>
                <c:pt idx="43">
                  <c:v>1.48</c:v>
                </c:pt>
                <c:pt idx="44">
                  <c:v>1.49</c:v>
                </c:pt>
                <c:pt idx="45">
                  <c:v>1.5</c:v>
                </c:pt>
                <c:pt idx="46">
                  <c:v>1.51</c:v>
                </c:pt>
                <c:pt idx="47">
                  <c:v>1.52</c:v>
                </c:pt>
                <c:pt idx="48">
                  <c:v>1.53</c:v>
                </c:pt>
                <c:pt idx="49">
                  <c:v>1.54</c:v>
                </c:pt>
                <c:pt idx="50">
                  <c:v>1.55</c:v>
                </c:pt>
                <c:pt idx="51">
                  <c:v>1.56</c:v>
                </c:pt>
                <c:pt idx="52">
                  <c:v>1.57</c:v>
                </c:pt>
                <c:pt idx="53">
                  <c:v>1.58</c:v>
                </c:pt>
                <c:pt idx="54">
                  <c:v>1.59</c:v>
                </c:pt>
                <c:pt idx="55">
                  <c:v>1.6</c:v>
                </c:pt>
                <c:pt idx="56">
                  <c:v>1.61</c:v>
                </c:pt>
                <c:pt idx="57">
                  <c:v>1.62</c:v>
                </c:pt>
                <c:pt idx="58">
                  <c:v>1.63</c:v>
                </c:pt>
                <c:pt idx="59">
                  <c:v>1.64</c:v>
                </c:pt>
                <c:pt idx="60">
                  <c:v>1.65</c:v>
                </c:pt>
                <c:pt idx="61">
                  <c:v>1.66</c:v>
                </c:pt>
                <c:pt idx="62">
                  <c:v>1.67</c:v>
                </c:pt>
                <c:pt idx="63">
                  <c:v>1.68</c:v>
                </c:pt>
                <c:pt idx="64">
                  <c:v>1.69</c:v>
                </c:pt>
                <c:pt idx="65">
                  <c:v>1.7</c:v>
                </c:pt>
                <c:pt idx="66">
                  <c:v>1.71</c:v>
                </c:pt>
                <c:pt idx="67">
                  <c:v>1.72</c:v>
                </c:pt>
                <c:pt idx="68">
                  <c:v>1.73</c:v>
                </c:pt>
                <c:pt idx="69">
                  <c:v>1.74</c:v>
                </c:pt>
                <c:pt idx="70">
                  <c:v>1.75</c:v>
                </c:pt>
                <c:pt idx="71">
                  <c:v>1.76</c:v>
                </c:pt>
                <c:pt idx="72">
                  <c:v>1.77</c:v>
                </c:pt>
                <c:pt idx="73">
                  <c:v>1.78</c:v>
                </c:pt>
                <c:pt idx="74">
                  <c:v>1.79</c:v>
                </c:pt>
                <c:pt idx="75">
                  <c:v>1.8</c:v>
                </c:pt>
                <c:pt idx="76">
                  <c:v>1.81</c:v>
                </c:pt>
                <c:pt idx="77">
                  <c:v>1.82</c:v>
                </c:pt>
                <c:pt idx="78">
                  <c:v>1.83</c:v>
                </c:pt>
                <c:pt idx="79">
                  <c:v>1.84</c:v>
                </c:pt>
                <c:pt idx="80">
                  <c:v>1.85</c:v>
                </c:pt>
                <c:pt idx="81">
                  <c:v>1.86</c:v>
                </c:pt>
                <c:pt idx="82">
                  <c:v>1.87</c:v>
                </c:pt>
                <c:pt idx="83">
                  <c:v>1.88</c:v>
                </c:pt>
                <c:pt idx="84">
                  <c:v>1.89</c:v>
                </c:pt>
                <c:pt idx="85">
                  <c:v>1.9</c:v>
                </c:pt>
                <c:pt idx="86">
                  <c:v>1.91</c:v>
                </c:pt>
                <c:pt idx="87">
                  <c:v>1.92</c:v>
                </c:pt>
                <c:pt idx="88">
                  <c:v>1.93</c:v>
                </c:pt>
                <c:pt idx="89">
                  <c:v>1.94</c:v>
                </c:pt>
                <c:pt idx="90">
                  <c:v>1.95</c:v>
                </c:pt>
                <c:pt idx="91">
                  <c:v>1.96</c:v>
                </c:pt>
                <c:pt idx="92">
                  <c:v>1.97</c:v>
                </c:pt>
                <c:pt idx="93">
                  <c:v>1.98</c:v>
                </c:pt>
                <c:pt idx="94">
                  <c:v>1.99</c:v>
                </c:pt>
                <c:pt idx="95">
                  <c:v>2</c:v>
                </c:pt>
                <c:pt idx="96">
                  <c:v>2.0099999999999998</c:v>
                </c:pt>
                <c:pt idx="97">
                  <c:v>2.02</c:v>
                </c:pt>
                <c:pt idx="98">
                  <c:v>2.0299999999999998</c:v>
                </c:pt>
                <c:pt idx="99">
                  <c:v>2.04</c:v>
                </c:pt>
                <c:pt idx="100">
                  <c:v>2.0499999999999998</c:v>
                </c:pt>
                <c:pt idx="101">
                  <c:v>2.06</c:v>
                </c:pt>
                <c:pt idx="102">
                  <c:v>2.0699999999999998</c:v>
                </c:pt>
                <c:pt idx="103">
                  <c:v>2.08</c:v>
                </c:pt>
                <c:pt idx="104">
                  <c:v>2.09</c:v>
                </c:pt>
                <c:pt idx="105">
                  <c:v>2.1</c:v>
                </c:pt>
                <c:pt idx="106">
                  <c:v>2.11</c:v>
                </c:pt>
                <c:pt idx="107">
                  <c:v>2.12</c:v>
                </c:pt>
                <c:pt idx="108">
                  <c:v>2.13</c:v>
                </c:pt>
                <c:pt idx="109">
                  <c:v>2.14</c:v>
                </c:pt>
                <c:pt idx="110">
                  <c:v>2.15</c:v>
                </c:pt>
                <c:pt idx="111">
                  <c:v>2.16</c:v>
                </c:pt>
                <c:pt idx="112">
                  <c:v>2.17</c:v>
                </c:pt>
                <c:pt idx="113">
                  <c:v>2.1800000000000002</c:v>
                </c:pt>
                <c:pt idx="114">
                  <c:v>2.19</c:v>
                </c:pt>
                <c:pt idx="115">
                  <c:v>2.2000000000000002</c:v>
                </c:pt>
                <c:pt idx="116">
                  <c:v>2.21</c:v>
                </c:pt>
                <c:pt idx="117">
                  <c:v>2.2200000000000002</c:v>
                </c:pt>
                <c:pt idx="118">
                  <c:v>2.23</c:v>
                </c:pt>
                <c:pt idx="119">
                  <c:v>2.2400000000000002</c:v>
                </c:pt>
                <c:pt idx="120">
                  <c:v>2.25</c:v>
                </c:pt>
                <c:pt idx="121">
                  <c:v>2.2599999999999998</c:v>
                </c:pt>
                <c:pt idx="122">
                  <c:v>2.27</c:v>
                </c:pt>
                <c:pt idx="123">
                  <c:v>2.2799999999999998</c:v>
                </c:pt>
                <c:pt idx="124">
                  <c:v>2.29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2.33</c:v>
                </c:pt>
                <c:pt idx="129">
                  <c:v>2.34</c:v>
                </c:pt>
                <c:pt idx="130">
                  <c:v>2.35</c:v>
                </c:pt>
                <c:pt idx="131">
                  <c:v>2.36</c:v>
                </c:pt>
                <c:pt idx="132">
                  <c:v>2.37</c:v>
                </c:pt>
                <c:pt idx="133">
                  <c:v>2.38</c:v>
                </c:pt>
                <c:pt idx="134">
                  <c:v>2.39</c:v>
                </c:pt>
                <c:pt idx="135">
                  <c:v>2.4</c:v>
                </c:pt>
                <c:pt idx="136">
                  <c:v>2.41</c:v>
                </c:pt>
                <c:pt idx="137">
                  <c:v>2.42</c:v>
                </c:pt>
                <c:pt idx="138">
                  <c:v>2.4300000000000002</c:v>
                </c:pt>
                <c:pt idx="139">
                  <c:v>2.44</c:v>
                </c:pt>
                <c:pt idx="140">
                  <c:v>2.4500000000000002</c:v>
                </c:pt>
                <c:pt idx="141">
                  <c:v>2.46</c:v>
                </c:pt>
                <c:pt idx="142">
                  <c:v>2.4700000000000002</c:v>
                </c:pt>
                <c:pt idx="143">
                  <c:v>2.48</c:v>
                </c:pt>
                <c:pt idx="144">
                  <c:v>2.4900000000000002</c:v>
                </c:pt>
                <c:pt idx="145">
                  <c:v>2.5</c:v>
                </c:pt>
              </c:numCache>
            </c:numRef>
          </c:xVal>
          <c:yVal>
            <c:numRef>
              <c:f>Equations!$K$171:$K$316</c:f>
              <c:numCache>
                <c:formatCode>0.0000</c:formatCode>
                <c:ptCount val="146"/>
                <c:pt idx="0">
                  <c:v>3.2278074426066969</c:v>
                </c:pt>
                <c:pt idx="1">
                  <c:v>2.8745552695739485</c:v>
                </c:pt>
                <c:pt idx="2">
                  <c:v>2.5864029370132555</c:v>
                </c:pt>
                <c:pt idx="3">
                  <c:v>2.3464054350110093</c:v>
                </c:pt>
                <c:pt idx="4">
                  <c:v>2.1430738896158652</c:v>
                </c:pt>
                <c:pt idx="5">
                  <c:v>1.9683437453370305</c:v>
                </c:pt>
                <c:pt idx="6">
                  <c:v>1.8163873797809127</c:v>
                </c:pt>
                <c:pt idx="7">
                  <c:v>1.682888287347996</c:v>
                </c:pt>
                <c:pt idx="8">
                  <c:v>1.5645802941738116</c:v>
                </c:pt>
                <c:pt idx="9">
                  <c:v>1.4589454268603144</c:v>
                </c:pt>
                <c:pt idx="10">
                  <c:v>1.3640102089183794</c:v>
                </c:pt>
                <c:pt idx="11">
                  <c:v>1.2782049420525674</c:v>
                </c:pt>
                <c:pt idx="12">
                  <c:v>1.2002643996529052</c:v>
                </c:pt>
                <c:pt idx="13">
                  <c:v>1.1291564076405611</c:v>
                </c:pt>
                <c:pt idx="14">
                  <c:v>1.0640296080640861</c:v>
                </c:pt>
                <c:pt idx="15">
                  <c:v>1.0041746706005195</c:v>
                </c:pt>
                <c:pt idx="16">
                  <c:v>0.94899509356513068</c:v>
                </c:pt>
                <c:pt idx="17">
                  <c:v>0.89798494893469105</c:v>
                </c:pt>
                <c:pt idx="18">
                  <c:v>0.85071172617866542</c:v>
                </c:pt>
                <c:pt idx="19">
                  <c:v>0.80680296769884619</c:v>
                </c:pt>
                <c:pt idx="20">
                  <c:v>0.76593575659434365</c:v>
                </c:pt>
                <c:pt idx="21">
                  <c:v>0.72782837302808479</c:v>
                </c:pt>
                <c:pt idx="22">
                  <c:v>0.69223361555293639</c:v>
                </c:pt>
                <c:pt idx="23">
                  <c:v>0.65893341234058034</c:v>
                </c:pt>
                <c:pt idx="24">
                  <c:v>0.62773444019302083</c:v>
                </c:pt>
                <c:pt idx="25">
                  <c:v>0.59846453714601844</c:v>
                </c:pt>
                <c:pt idx="26">
                  <c:v>0.57096974464829797</c:v>
                </c:pt>
                <c:pt idx="27">
                  <c:v>0.54511185271009244</c:v>
                </c:pt>
                <c:pt idx="28">
                  <c:v>0.52076634956534251</c:v>
                </c:pt>
                <c:pt idx="29">
                  <c:v>0.4978206987449012</c:v>
                </c:pt>
                <c:pt idx="30">
                  <c:v>0.47617288278131825</c:v>
                </c:pt>
                <c:pt idx="31">
                  <c:v>0.45573016533707084</c:v>
                </c:pt>
                <c:pt idx="32">
                  <c:v>0.43640803328818306</c:v>
                </c:pt>
                <c:pt idx="33">
                  <c:v>0.41812928789762338</c:v>
                </c:pt>
                <c:pt idx="34">
                  <c:v>0.40082326017362957</c:v>
                </c:pt>
                <c:pt idx="35">
                  <c:v>0.38442513021451247</c:v>
                </c:pt>
                <c:pt idx="36">
                  <c:v>0.36887533407372752</c:v>
                </c:pt>
                <c:pt idx="37">
                  <c:v>0.35411904465438776</c:v>
                </c:pt>
                <c:pt idx="38">
                  <c:v>0.34010571552717433</c:v>
                </c:pt>
                <c:pt idx="39">
                  <c:v>0.32678867848415566</c:v>
                </c:pt>
                <c:pt idx="40">
                  <c:v>0.31412478719336473</c:v>
                </c:pt>
                <c:pt idx="41">
                  <c:v>0.30207410057918821</c:v>
                </c:pt>
                <c:pt idx="42">
                  <c:v>0.29059960058203299</c:v>
                </c:pt>
                <c:pt idx="43">
                  <c:v>0.27966693979288304</c:v>
                </c:pt>
                <c:pt idx="44">
                  <c:v>0.26924421515170682</c:v>
                </c:pt>
                <c:pt idx="45">
                  <c:v>0.25930176447089848</c:v>
                </c:pt>
                <c:pt idx="46">
                  <c:v>0.24981198301998919</c:v>
                </c:pt>
                <c:pt idx="47">
                  <c:v>0.24074915780350181</c:v>
                </c:pt>
                <c:pt idx="48">
                  <c:v>0.23208931749433248</c:v>
                </c:pt>
                <c:pt idx="49">
                  <c:v>0.22381009626310694</c:v>
                </c:pt>
                <c:pt idx="50">
                  <c:v>0.21589060997806256</c:v>
                </c:pt>
                <c:pt idx="51">
                  <c:v>0.20831134344770147</c:v>
                </c:pt>
                <c:pt idx="52">
                  <c:v>0.20105404754754461</c:v>
                </c:pt>
                <c:pt idx="53">
                  <c:v>0.19410164521519374</c:v>
                </c:pt>
                <c:pt idx="54">
                  <c:v>0.18743814542115469</c:v>
                </c:pt>
                <c:pt idx="55">
                  <c:v>0.18104856432844024</c:v>
                </c:pt>
                <c:pt idx="56">
                  <c:v>0.17491885294485257</c:v>
                </c:pt>
                <c:pt idx="57">
                  <c:v>0.1690358306508466</c:v>
                </c:pt>
                <c:pt idx="58">
                  <c:v>0.16338712405409297</c:v>
                </c:pt>
                <c:pt idx="59">
                  <c:v>0.15796111068155771</c:v>
                </c:pt>
                <c:pt idx="60">
                  <c:v>0.15274686707200608</c:v>
                </c:pt>
                <c:pt idx="61">
                  <c:v>0.1477341208773835</c:v>
                </c:pt>
                <c:pt idx="62">
                  <c:v>0.14291320662180787</c:v>
                </c:pt>
                <c:pt idx="63">
                  <c:v>0.13827502480218967</c:v>
                </c:pt>
                <c:pt idx="64">
                  <c:v>0.1338110040458291</c:v>
                </c:pt>
                <c:pt idx="65">
                  <c:v>0.12951306606807084</c:v>
                </c:pt>
                <c:pt idx="66">
                  <c:v>0.12537359319771377</c:v>
                </c:pt>
                <c:pt idx="67">
                  <c:v>0.12138539825981073</c:v>
                </c:pt>
                <c:pt idx="68">
                  <c:v>0.11754169662512519</c:v>
                </c:pt>
                <c:pt idx="69">
                  <c:v>0.11383608025291835</c:v>
                </c:pt>
                <c:pt idx="70">
                  <c:v>0.11026249356953302</c:v>
                </c:pt>
                <c:pt idx="71">
                  <c:v>0.1068152110392573</c:v>
                </c:pt>
                <c:pt idx="72">
                  <c:v>0.1034888162966336</c:v>
                </c:pt>
                <c:pt idx="73">
                  <c:v>0.10027818272076192</c:v>
                </c:pt>
                <c:pt idx="74">
                  <c:v>9.7178455342462514E-2</c:v>
                </c:pt>
                <c:pt idx="75">
                  <c:v>9.4185033984408792E-2</c:v>
                </c:pt>
                <c:pt idx="76">
                  <c:v>9.1293557542770173E-2</c:v>
                </c:pt>
                <c:pt idx="77">
                  <c:v>8.8499889326504405E-2</c:v>
                </c:pt>
                <c:pt idx="78">
                  <c:v>8.5800103377322759E-2</c:v>
                </c:pt>
                <c:pt idx="79">
                  <c:v>8.3190471699605487E-2</c:v>
                </c:pt>
                <c:pt idx="80">
                  <c:v>8.0667452335255338E-2</c:v>
                </c:pt>
                <c:pt idx="81">
                  <c:v>7.8227678223621311E-2</c:v>
                </c:pt>
                <c:pt idx="82">
                  <c:v>7.586794679133603E-2</c:v>
                </c:pt>
                <c:pt idx="83">
                  <c:v>7.3585210221215266E-2</c:v>
                </c:pt>
                <c:pt idx="84">
                  <c:v>7.1376566353253054E-2</c:v>
                </c:pt>
                <c:pt idx="85">
                  <c:v>6.9239250174356504E-2</c:v>
                </c:pt>
                <c:pt idx="86">
                  <c:v>6.7170625856640659E-2</c:v>
                </c:pt>
                <c:pt idx="87">
                  <c:v>6.5168179307248428E-2</c:v>
                </c:pt>
                <c:pt idx="88">
                  <c:v>6.3229511195197569E-2</c:v>
                </c:pt>
                <c:pt idx="89">
                  <c:v>6.1352330423401588E-2</c:v>
                </c:pt>
                <c:pt idx="90">
                  <c:v>5.9534448016251726E-2</c:v>
                </c:pt>
                <c:pt idx="91">
                  <c:v>5.7773771395262484E-2</c:v>
                </c:pt>
                <c:pt idx="92">
                  <c:v>5.6068299017212914E-2</c:v>
                </c:pt>
                <c:pt idx="93">
                  <c:v>5.4416115351003436E-2</c:v>
                </c:pt>
                <c:pt idx="94">
                  <c:v>5.2815386171086116E-2</c:v>
                </c:pt>
                <c:pt idx="95">
                  <c:v>5.1264354146841426E-2</c:v>
                </c:pt>
                <c:pt idx="96">
                  <c:v>4.9761334708659392E-2</c:v>
                </c:pt>
                <c:pt idx="97">
                  <c:v>4.8304712172774003E-2</c:v>
                </c:pt>
                <c:pt idx="98">
                  <c:v>4.6892936108100976E-2</c:v>
                </c:pt>
                <c:pt idx="99">
                  <c:v>4.5524517929430998E-2</c:v>
                </c:pt>
                <c:pt idx="100">
                  <c:v>4.419802770231733E-2</c:v>
                </c:pt>
                <c:pt idx="101">
                  <c:v>4.291209114601751E-2</c:v>
                </c:pt>
                <c:pt idx="102">
                  <c:v>4.1665386821653827E-2</c:v>
                </c:pt>
                <c:pt idx="103">
                  <c:v>4.0456643493635147E-2</c:v>
                </c:pt>
                <c:pt idx="104">
                  <c:v>3.9284637653110854E-2</c:v>
                </c:pt>
                <c:pt idx="105">
                  <c:v>3.8148191192967695E-2</c:v>
                </c:pt>
                <c:pt idx="106">
                  <c:v>3.7046169224513308E-2</c:v>
                </c:pt>
                <c:pt idx="107">
                  <c:v>3.5977478026653097E-2</c:v>
                </c:pt>
                <c:pt idx="108">
                  <c:v>3.4941063118911708E-2</c:v>
                </c:pt>
                <c:pt idx="109">
                  <c:v>3.3935907450209371E-2</c:v>
                </c:pt>
                <c:pt idx="110">
                  <c:v>3.2961029695825761E-2</c:v>
                </c:pt>
                <c:pt idx="111">
                  <c:v>3.2015482655434864E-2</c:v>
                </c:pt>
                <c:pt idx="112">
                  <c:v>3.1098351745574574E-2</c:v>
                </c:pt>
                <c:pt idx="113">
                  <c:v>3.0208753580314635E-2</c:v>
                </c:pt>
                <c:pt idx="114">
                  <c:v>2.9345834634286732E-2</c:v>
                </c:pt>
                <c:pt idx="115">
                  <c:v>2.8508769982623323E-2</c:v>
                </c:pt>
                <c:pt idx="116">
                  <c:v>2.7696762112697438E-2</c:v>
                </c:pt>
                <c:pt idx="117">
                  <c:v>2.6909039802873298E-2</c:v>
                </c:pt>
                <c:pt idx="118">
                  <c:v>2.6144857063811738E-2</c:v>
                </c:pt>
                <c:pt idx="119">
                  <c:v>2.540349213814231E-2</c:v>
                </c:pt>
                <c:pt idx="120">
                  <c:v>2.4684246554609098E-2</c:v>
                </c:pt>
                <c:pt idx="121">
                  <c:v>2.3986444233038754E-2</c:v>
                </c:pt>
                <c:pt idx="122">
                  <c:v>2.3309430636735178E-2</c:v>
                </c:pt>
                <c:pt idx="123">
                  <c:v>2.2652571969125311E-2</c:v>
                </c:pt>
                <c:pt idx="124">
                  <c:v>2.2015254411706417E-2</c:v>
                </c:pt>
                <c:pt idx="125">
                  <c:v>2.1396883400528255E-2</c:v>
                </c:pt>
                <c:pt idx="126">
                  <c:v>2.0796882938656308E-2</c:v>
                </c:pt>
                <c:pt idx="127">
                  <c:v>2.0214694942225459E-2</c:v>
                </c:pt>
                <c:pt idx="128">
                  <c:v>1.9649778617859645E-2</c:v>
                </c:pt>
                <c:pt idx="129">
                  <c:v>1.9101609869404252E-2</c:v>
                </c:pt>
                <c:pt idx="130">
                  <c:v>1.8569680732046026E-2</c:v>
                </c:pt>
                <c:pt idx="131">
                  <c:v>1.8053498832045774E-2</c:v>
                </c:pt>
                <c:pt idx="132">
                  <c:v>1.7552586870435538E-2</c:v>
                </c:pt>
                <c:pt idx="133">
                  <c:v>1.7066482129143856E-2</c:v>
                </c:pt>
                <c:pt idx="134">
                  <c:v>1.65947359981377E-2</c:v>
                </c:pt>
                <c:pt idx="135">
                  <c:v>1.6136913522263884E-2</c:v>
                </c:pt>
                <c:pt idx="136">
                  <c:v>1.5692592966573202E-2</c:v>
                </c:pt>
                <c:pt idx="137">
                  <c:v>1.5261365399004604E-2</c:v>
                </c:pt>
                <c:pt idx="138">
                  <c:v>1.4842834289386006E-2</c:v>
                </c:pt>
                <c:pt idx="139">
                  <c:v>1.443661512379096E-2</c:v>
                </c:pt>
                <c:pt idx="140">
                  <c:v>1.4042335033357499E-2</c:v>
                </c:pt>
                <c:pt idx="141">
                  <c:v>1.3659632436752143E-2</c:v>
                </c:pt>
                <c:pt idx="142">
                  <c:v>1.3288156695513387E-2</c:v>
                </c:pt>
                <c:pt idx="143">
                  <c:v>1.2927567781575203E-2</c:v>
                </c:pt>
                <c:pt idx="144">
                  <c:v>1.2577535956320635E-2</c:v>
                </c:pt>
                <c:pt idx="145">
                  <c:v>1.2237741460565044E-2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35920"/>
        <c:axId val="1827702768"/>
      </c:scatterChart>
      <c:valAx>
        <c:axId val="1826135920"/>
        <c:scaling>
          <c:orientation val="minMax"/>
          <c:max val="2.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i="1"/>
                  <a:t>n</a:t>
                </a:r>
                <a:r>
                  <a:rPr lang="pt-BR"/>
                  <a:t> (VGM)</a:t>
                </a:r>
              </a:p>
            </c:rich>
          </c:tx>
          <c:layout>
            <c:manualLayout>
              <c:xMode val="edge"/>
              <c:yMode val="edge"/>
              <c:x val="0.50545877472128842"/>
              <c:y val="0.9122777933172031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7702768"/>
        <c:crossesAt val="0"/>
        <c:crossBetween val="midCat"/>
        <c:majorUnit val="0.5"/>
      </c:valAx>
      <c:valAx>
        <c:axId val="1827702768"/>
        <c:scaling>
          <c:orientation val="minMax"/>
          <c:min val="-4.0000000000000008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i="1"/>
                  <a:t>b</a:t>
                </a:r>
                <a:r>
                  <a:rPr lang="pt-BR"/>
                  <a:t> </a:t>
                </a:r>
              </a:p>
            </c:rich>
          </c:tx>
          <c:layout>
            <c:manualLayout>
              <c:xMode val="edge"/>
              <c:yMode val="edge"/>
              <c:x val="2.2297366657992816E-3"/>
              <c:y val="0.34367662642401792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6135920"/>
        <c:crosses val="autoZero"/>
        <c:crossBetween val="midCat"/>
        <c:majorUnit val="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32432575768985"/>
          <c:y val="5.2665410931914299E-2"/>
          <c:w val="0.79715996849356419"/>
          <c:h val="0.7279134297507542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A50021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2.4065443328072436E-2"/>
                  <c:y val="1.0158596841962843E-3"/>
                </c:manualLayout>
              </c:layout>
              <c:numFmt formatCode="General" sourceLinked="0"/>
            </c:trendlineLbl>
          </c:trendline>
          <c:xVal>
            <c:numRef>
              <c:f>Equations!$O$53:$O$62</c:f>
              <c:numCache>
                <c:formatCode>0.00</c:formatCode>
                <c:ptCount val="10"/>
                <c:pt idx="0">
                  <c:v>1.05</c:v>
                </c:pt>
                <c:pt idx="1">
                  <c:v>1.08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2</c:v>
                </c:pt>
                <c:pt idx="8">
                  <c:v>2.2000000000000002</c:v>
                </c:pt>
                <c:pt idx="9">
                  <c:v>2.5</c:v>
                </c:pt>
              </c:numCache>
            </c:numRef>
          </c:xVal>
          <c:yVal>
            <c:numRef>
              <c:f>Equations!$P$53:$P$62</c:f>
              <c:numCache>
                <c:formatCode>0.00</c:formatCode>
                <c:ptCount val="10"/>
                <c:pt idx="0">
                  <c:v>0.15166544262682163</c:v>
                </c:pt>
                <c:pt idx="1">
                  <c:v>0.18358548159641391</c:v>
                </c:pt>
                <c:pt idx="2">
                  <c:v>0.20310557829661474</c:v>
                </c:pt>
                <c:pt idx="3">
                  <c:v>0.29342321889469153</c:v>
                </c:pt>
                <c:pt idx="4">
                  <c:v>0.38128498916132375</c:v>
                </c:pt>
                <c:pt idx="5">
                  <c:v>0.56192491056278016</c:v>
                </c:pt>
                <c:pt idx="6">
                  <c:v>0.75569190046601153</c:v>
                </c:pt>
                <c:pt idx="7">
                  <c:v>1.0745477338157678</c:v>
                </c:pt>
                <c:pt idx="8" formatCode="0.000">
                  <c:v>1.2679026673770162</c:v>
                </c:pt>
                <c:pt idx="9">
                  <c:v>1.6535711829138371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706576"/>
        <c:axId val="1827711472"/>
      </c:scatterChart>
      <c:valAx>
        <c:axId val="182770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n</a:t>
                </a:r>
                <a:r>
                  <a:rPr lang="pt-BR" b="0" baseline="-25000"/>
                  <a:t>VGM</a:t>
                </a:r>
              </a:p>
            </c:rich>
          </c:tx>
          <c:layout>
            <c:manualLayout>
              <c:xMode val="edge"/>
              <c:yMode val="edge"/>
              <c:x val="0.52145464751574722"/>
              <c:y val="0.9136433974759059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7711472"/>
        <c:crosses val="autoZero"/>
        <c:crossBetween val="midCat"/>
      </c:valAx>
      <c:valAx>
        <c:axId val="1827711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p</a:t>
                </a:r>
                <a:r>
                  <a:rPr lang="pt-BR" b="0" baseline="-25000"/>
                  <a:t>GRT</a:t>
                </a:r>
              </a:p>
            </c:rich>
          </c:tx>
          <c:layout>
            <c:manualLayout>
              <c:xMode val="edge"/>
              <c:yMode val="edge"/>
              <c:x val="2.7717631971393656E-3"/>
              <c:y val="0.3616441385162833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7706576"/>
        <c:crosses val="autoZero"/>
        <c:crossBetween val="midCat"/>
        <c:majorUnit val="0.8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32432575768985"/>
          <c:y val="5.2665410931914299E-2"/>
          <c:w val="0.79715996849356419"/>
          <c:h val="0.7279134297507542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A50021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Equations!$Q$53:$Q$62</c:f>
              <c:numCache>
                <c:formatCode>0.00</c:formatCode>
                <c:ptCount val="10"/>
                <c:pt idx="0">
                  <c:v>1.05</c:v>
                </c:pt>
                <c:pt idx="1">
                  <c:v>1.08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2</c:v>
                </c:pt>
                <c:pt idx="8">
                  <c:v>2.2000000000000002</c:v>
                </c:pt>
                <c:pt idx="9">
                  <c:v>2.5</c:v>
                </c:pt>
              </c:numCache>
            </c:numRef>
          </c:xVal>
          <c:yVal>
            <c:numRef>
              <c:f>Equations!$R$53:$R$62</c:f>
              <c:numCache>
                <c:formatCode>0.00</c:formatCode>
                <c:ptCount val="10"/>
                <c:pt idx="0">
                  <c:v>0.15227604908521286</c:v>
                </c:pt>
                <c:pt idx="1">
                  <c:v>0.18405293916521751</c:v>
                </c:pt>
                <c:pt idx="2">
                  <c:v>0.20356937818533619</c:v>
                </c:pt>
                <c:pt idx="3">
                  <c:v>0.29644299527362816</c:v>
                </c:pt>
                <c:pt idx="4">
                  <c:v>0.38548401177877945</c:v>
                </c:pt>
                <c:pt idx="5">
                  <c:v>0.56587813133848563</c:v>
                </c:pt>
                <c:pt idx="6">
                  <c:v>0.76821059373919021</c:v>
                </c:pt>
                <c:pt idx="7">
                  <c:v>1.0746352210311374</c:v>
                </c:pt>
                <c:pt idx="8" formatCode="0.000">
                  <c:v>1.2960556554739358</c:v>
                </c:pt>
                <c:pt idx="9">
                  <c:v>1.6476325268382337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712016"/>
        <c:axId val="1827700592"/>
      </c:scatterChart>
      <c:valAx>
        <c:axId val="182771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n</a:t>
                </a:r>
                <a:r>
                  <a:rPr lang="pt-BR" b="0" baseline="-25000"/>
                  <a:t>VGM</a:t>
                </a:r>
              </a:p>
            </c:rich>
          </c:tx>
          <c:layout>
            <c:manualLayout>
              <c:xMode val="edge"/>
              <c:yMode val="edge"/>
              <c:x val="0.52145464751574722"/>
              <c:y val="0.9136433974759059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7700592"/>
        <c:crosses val="autoZero"/>
        <c:crossBetween val="midCat"/>
      </c:valAx>
      <c:valAx>
        <c:axId val="1827700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p</a:t>
                </a:r>
                <a:r>
                  <a:rPr lang="pt-BR" b="0" baseline="-25000"/>
                  <a:t>GRT</a:t>
                </a:r>
              </a:p>
            </c:rich>
          </c:tx>
          <c:layout>
            <c:manualLayout>
              <c:xMode val="edge"/>
              <c:yMode val="edge"/>
              <c:x val="2.7717631971393656E-3"/>
              <c:y val="0.3616441385162833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7712016"/>
        <c:crosses val="autoZero"/>
        <c:crossBetween val="midCat"/>
        <c:majorUnit val="0.8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32432575768985"/>
          <c:y val="5.2665410931914299E-2"/>
          <c:w val="0.79715996849356419"/>
          <c:h val="0.7279134297507542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A50021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Equations!$S$53:$S$62</c:f>
              <c:numCache>
                <c:formatCode>0.00</c:formatCode>
                <c:ptCount val="10"/>
                <c:pt idx="0">
                  <c:v>1.05</c:v>
                </c:pt>
                <c:pt idx="1">
                  <c:v>1.08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2</c:v>
                </c:pt>
                <c:pt idx="8">
                  <c:v>2.2000000000000002</c:v>
                </c:pt>
                <c:pt idx="9">
                  <c:v>2.5</c:v>
                </c:pt>
              </c:numCache>
            </c:numRef>
          </c:xVal>
          <c:yVal>
            <c:numRef>
              <c:f>Equations!$T$53:$T$62</c:f>
              <c:numCache>
                <c:formatCode>0.00</c:formatCode>
                <c:ptCount val="10"/>
                <c:pt idx="0">
                  <c:v>0.15207117321222927</c:v>
                </c:pt>
                <c:pt idx="1">
                  <c:v>0.1837588039114969</c:v>
                </c:pt>
                <c:pt idx="2">
                  <c:v>0.20326544631893098</c:v>
                </c:pt>
                <c:pt idx="3">
                  <c:v>0.29394723005114592</c:v>
                </c:pt>
                <c:pt idx="4">
                  <c:v>0.38234582682798868</c:v>
                </c:pt>
                <c:pt idx="5">
                  <c:v>0.56696204338280798</c:v>
                </c:pt>
                <c:pt idx="6">
                  <c:v>0.77140102518747444</c:v>
                </c:pt>
                <c:pt idx="7">
                  <c:v>1.1090268204242244</c:v>
                </c:pt>
                <c:pt idx="8" formatCode="0.000">
                  <c:v>1.3221536222805366</c:v>
                </c:pt>
                <c:pt idx="9">
                  <c:v>1.6400748848398725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702224"/>
        <c:axId val="1827698960"/>
      </c:scatterChart>
      <c:valAx>
        <c:axId val="182770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n</a:t>
                </a:r>
                <a:r>
                  <a:rPr lang="pt-BR" b="0" baseline="-25000"/>
                  <a:t>VGM</a:t>
                </a:r>
              </a:p>
            </c:rich>
          </c:tx>
          <c:layout>
            <c:manualLayout>
              <c:xMode val="edge"/>
              <c:yMode val="edge"/>
              <c:x val="0.52145464751574722"/>
              <c:y val="0.9136433974759059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7698960"/>
        <c:crosses val="autoZero"/>
        <c:crossBetween val="midCat"/>
      </c:valAx>
      <c:valAx>
        <c:axId val="1827698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p</a:t>
                </a:r>
                <a:r>
                  <a:rPr lang="pt-BR" b="0" baseline="-25000"/>
                  <a:t>GRT</a:t>
                </a:r>
              </a:p>
            </c:rich>
          </c:tx>
          <c:layout>
            <c:manualLayout>
              <c:xMode val="edge"/>
              <c:yMode val="edge"/>
              <c:x val="2.7717631971393656E-3"/>
              <c:y val="0.3616441385162833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7702224"/>
        <c:crosses val="autoZero"/>
        <c:crossBetween val="midCat"/>
        <c:majorUnit val="0.8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98855076288263"/>
          <c:y val="7.0336553106111532E-2"/>
          <c:w val="0.74579100094360751"/>
          <c:h val="0.716074948455943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88-47DB-9344-A0E25DC40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29936"/>
        <c:axId val="1826141904"/>
      </c:scatterChart>
      <c:valAx>
        <c:axId val="1826129936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141904"/>
        <c:crosses val="autoZero"/>
        <c:crossBetween val="midCat"/>
      </c:valAx>
      <c:valAx>
        <c:axId val="18261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coef angular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12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32432575768985"/>
          <c:y val="5.2665410931914299E-2"/>
          <c:w val="0.79715996849356419"/>
          <c:h val="0.7279134297507542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A50021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Equations!$U$53:$U$62</c:f>
              <c:numCache>
                <c:formatCode>0.00</c:formatCode>
                <c:ptCount val="10"/>
                <c:pt idx="0">
                  <c:v>1.05</c:v>
                </c:pt>
                <c:pt idx="1">
                  <c:v>1.08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2</c:v>
                </c:pt>
                <c:pt idx="8">
                  <c:v>2.2000000000000002</c:v>
                </c:pt>
                <c:pt idx="9">
                  <c:v>2.5</c:v>
                </c:pt>
              </c:numCache>
            </c:numRef>
          </c:xVal>
          <c:yVal>
            <c:numRef>
              <c:f>Equations!$V$53:$V$62</c:f>
              <c:numCache>
                <c:formatCode>0.00</c:formatCode>
                <c:ptCount val="10"/>
                <c:pt idx="0">
                  <c:v>0.15219231933205052</c:v>
                </c:pt>
                <c:pt idx="1">
                  <c:v>0.18270790007765583</c:v>
                </c:pt>
                <c:pt idx="2">
                  <c:v>0.20250410717540868</c:v>
                </c:pt>
                <c:pt idx="3">
                  <c:v>0.29345756611355206</c:v>
                </c:pt>
                <c:pt idx="4">
                  <c:v>0.38227077909428298</c:v>
                </c:pt>
                <c:pt idx="5">
                  <c:v>0.56856298687035056</c:v>
                </c:pt>
                <c:pt idx="6">
                  <c:v>0.77888419462100666</c:v>
                </c:pt>
                <c:pt idx="7">
                  <c:v>1.1100647008018516</c:v>
                </c:pt>
                <c:pt idx="8" formatCode="0.000">
                  <c:v>1.3450101215907926</c:v>
                </c:pt>
                <c:pt idx="9">
                  <c:v>1.65540274410929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710928"/>
        <c:axId val="1827707664"/>
      </c:scatterChart>
      <c:valAx>
        <c:axId val="182771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n</a:t>
                </a:r>
                <a:r>
                  <a:rPr lang="pt-BR" b="0" baseline="-25000"/>
                  <a:t>VGM</a:t>
                </a:r>
              </a:p>
            </c:rich>
          </c:tx>
          <c:layout>
            <c:manualLayout>
              <c:xMode val="edge"/>
              <c:yMode val="edge"/>
              <c:x val="0.52145464751574722"/>
              <c:y val="0.9136433974759059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7707664"/>
        <c:crosses val="autoZero"/>
        <c:crossBetween val="midCat"/>
      </c:valAx>
      <c:valAx>
        <c:axId val="18277076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p</a:t>
                </a:r>
                <a:r>
                  <a:rPr lang="pt-BR" b="0" baseline="-25000"/>
                  <a:t>GRT</a:t>
                </a:r>
              </a:p>
            </c:rich>
          </c:tx>
          <c:layout>
            <c:manualLayout>
              <c:xMode val="edge"/>
              <c:yMode val="edge"/>
              <c:x val="2.7717631971393656E-3"/>
              <c:y val="0.3616441385162833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7710928"/>
        <c:crosses val="autoZero"/>
        <c:crossBetween val="midCat"/>
        <c:majorUnit val="0.8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32432575768985"/>
          <c:y val="5.2665410931914299E-2"/>
          <c:w val="0.79715996849356419"/>
          <c:h val="0.7279134297507542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A50021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Equations!$W$53:$W$62</c:f>
              <c:numCache>
                <c:formatCode>0.00</c:formatCode>
                <c:ptCount val="10"/>
                <c:pt idx="0">
                  <c:v>1.05</c:v>
                </c:pt>
                <c:pt idx="1">
                  <c:v>1.08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2</c:v>
                </c:pt>
                <c:pt idx="8">
                  <c:v>2.2000000000000002</c:v>
                </c:pt>
                <c:pt idx="9">
                  <c:v>2.5</c:v>
                </c:pt>
              </c:numCache>
            </c:numRef>
          </c:xVal>
          <c:yVal>
            <c:numRef>
              <c:f>Equations!$X$53:$X$62</c:f>
              <c:numCache>
                <c:formatCode>0.00</c:formatCode>
                <c:ptCount val="10"/>
                <c:pt idx="0">
                  <c:v>0.15126888611106462</c:v>
                </c:pt>
                <c:pt idx="1">
                  <c:v>0.1826547225985175</c:v>
                </c:pt>
                <c:pt idx="2">
                  <c:v>0.20211076461370447</c:v>
                </c:pt>
                <c:pt idx="3">
                  <c:v>0.29265875432329957</c:v>
                </c:pt>
                <c:pt idx="4">
                  <c:v>0.38117080395496994</c:v>
                </c:pt>
                <c:pt idx="5">
                  <c:v>0.5712206481089086</c:v>
                </c:pt>
                <c:pt idx="6">
                  <c:v>0.78670087531615385</c:v>
                </c:pt>
                <c:pt idx="7">
                  <c:v>1.1261751728399079</c:v>
                </c:pt>
                <c:pt idx="8" formatCode="0.000">
                  <c:v>1.349314018625086</c:v>
                </c:pt>
                <c:pt idx="9">
                  <c:v>1.6629921200024769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696784"/>
        <c:axId val="1827708752"/>
      </c:scatterChart>
      <c:valAx>
        <c:axId val="182769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n</a:t>
                </a:r>
                <a:r>
                  <a:rPr lang="pt-BR" b="0" baseline="-25000"/>
                  <a:t>VGM</a:t>
                </a:r>
              </a:p>
            </c:rich>
          </c:tx>
          <c:layout>
            <c:manualLayout>
              <c:xMode val="edge"/>
              <c:yMode val="edge"/>
              <c:x val="0.52145464751574722"/>
              <c:y val="0.9136433974759059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7708752"/>
        <c:crosses val="autoZero"/>
        <c:crossBetween val="midCat"/>
      </c:valAx>
      <c:valAx>
        <c:axId val="18277087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p</a:t>
                </a:r>
                <a:r>
                  <a:rPr lang="pt-BR" b="0" baseline="-25000"/>
                  <a:t>GRT</a:t>
                </a:r>
              </a:p>
            </c:rich>
          </c:tx>
          <c:layout>
            <c:manualLayout>
              <c:xMode val="edge"/>
              <c:yMode val="edge"/>
              <c:x val="2.7717631971393656E-3"/>
              <c:y val="0.3616441385162833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7696784"/>
        <c:crosses val="autoZero"/>
        <c:crossBetween val="midCat"/>
        <c:majorUnit val="0.8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32432575768985"/>
          <c:y val="5.2665410931914299E-2"/>
          <c:w val="0.79715996849356419"/>
          <c:h val="0.7279134297507542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A50021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Equations!$O$67:$O$76</c:f>
              <c:numCache>
                <c:formatCode>0.00</c:formatCode>
                <c:ptCount val="10"/>
                <c:pt idx="0">
                  <c:v>1.05</c:v>
                </c:pt>
                <c:pt idx="1">
                  <c:v>1.08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2</c:v>
                </c:pt>
                <c:pt idx="8">
                  <c:v>2.2000000000000002</c:v>
                </c:pt>
                <c:pt idx="9">
                  <c:v>2.5</c:v>
                </c:pt>
              </c:numCache>
            </c:numRef>
          </c:xVal>
          <c:yVal>
            <c:numRef>
              <c:f>Equations!$P$67:$P$76</c:f>
              <c:numCache>
                <c:formatCode>0.00</c:formatCode>
                <c:ptCount val="10"/>
                <c:pt idx="0">
                  <c:v>0.14938021333134255</c:v>
                </c:pt>
                <c:pt idx="1">
                  <c:v>0.18041836783879958</c:v>
                </c:pt>
                <c:pt idx="2">
                  <c:v>0.19994395208545104</c:v>
                </c:pt>
                <c:pt idx="3">
                  <c:v>0.29160173902658171</c:v>
                </c:pt>
                <c:pt idx="4">
                  <c:v>0.38188838222693589</c:v>
                </c:pt>
                <c:pt idx="5">
                  <c:v>0.57487107862551767</c:v>
                </c:pt>
                <c:pt idx="6">
                  <c:v>0.79497812872285623</c:v>
                </c:pt>
                <c:pt idx="7">
                  <c:v>1.1515367659016227</c:v>
                </c:pt>
                <c:pt idx="8" formatCode="0.000">
                  <c:v>1.3555425538834465</c:v>
                </c:pt>
                <c:pt idx="9">
                  <c:v>1.67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697872"/>
        <c:axId val="1827698416"/>
      </c:scatterChart>
      <c:valAx>
        <c:axId val="182769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n</a:t>
                </a:r>
                <a:r>
                  <a:rPr lang="pt-BR" b="0" baseline="-25000"/>
                  <a:t>VGM</a:t>
                </a:r>
              </a:p>
            </c:rich>
          </c:tx>
          <c:layout>
            <c:manualLayout>
              <c:xMode val="edge"/>
              <c:yMode val="edge"/>
              <c:x val="0.52145464751574722"/>
              <c:y val="0.9136433974759059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7698416"/>
        <c:crosses val="autoZero"/>
        <c:crossBetween val="midCat"/>
      </c:valAx>
      <c:valAx>
        <c:axId val="1827698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p</a:t>
                </a:r>
                <a:r>
                  <a:rPr lang="pt-BR" b="0" baseline="-25000"/>
                  <a:t>GRT</a:t>
                </a:r>
              </a:p>
            </c:rich>
          </c:tx>
          <c:layout>
            <c:manualLayout>
              <c:xMode val="edge"/>
              <c:yMode val="edge"/>
              <c:x val="2.7717631971393656E-3"/>
              <c:y val="0.3616441385162833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7697872"/>
        <c:crosses val="autoZero"/>
        <c:crossBetween val="midCat"/>
        <c:majorUnit val="0.8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32432575768985"/>
          <c:y val="5.2665410931914299E-2"/>
          <c:w val="0.79715996849356419"/>
          <c:h val="0.7279134297507542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A50021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Equations!$Q$67:$Q$76</c:f>
              <c:numCache>
                <c:formatCode>0.00</c:formatCode>
                <c:ptCount val="10"/>
                <c:pt idx="0">
                  <c:v>1.05</c:v>
                </c:pt>
                <c:pt idx="1">
                  <c:v>1.08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2</c:v>
                </c:pt>
                <c:pt idx="8">
                  <c:v>2.2000000000000002</c:v>
                </c:pt>
                <c:pt idx="9">
                  <c:v>2.5</c:v>
                </c:pt>
              </c:numCache>
            </c:numRef>
          </c:xVal>
          <c:yVal>
            <c:numRef>
              <c:f>Equations!$R$67:$R$76</c:f>
              <c:numCache>
                <c:formatCode>0.00</c:formatCode>
                <c:ptCount val="10"/>
                <c:pt idx="0">
                  <c:v>0.14553241619878726</c:v>
                </c:pt>
                <c:pt idx="1">
                  <c:v>0.178457136528375</c:v>
                </c:pt>
                <c:pt idx="2">
                  <c:v>0.19786501320569899</c:v>
                </c:pt>
                <c:pt idx="3">
                  <c:v>0.29081943981835956</c:v>
                </c:pt>
                <c:pt idx="4">
                  <c:v>0.38735608595608084</c:v>
                </c:pt>
                <c:pt idx="5">
                  <c:v>0.58229619115781739</c:v>
                </c:pt>
                <c:pt idx="6">
                  <c:v>0.80795606346825988</c:v>
                </c:pt>
                <c:pt idx="7">
                  <c:v>1.1015997988927124</c:v>
                </c:pt>
                <c:pt idx="8" formatCode="0.000">
                  <c:v>1.3753866896929368</c:v>
                </c:pt>
                <c:pt idx="9">
                  <c:v>1.6898639786008141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697328"/>
        <c:axId val="1827701136"/>
      </c:scatterChart>
      <c:valAx>
        <c:axId val="182769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n</a:t>
                </a:r>
                <a:r>
                  <a:rPr lang="pt-BR" b="0" baseline="-25000"/>
                  <a:t>VGM</a:t>
                </a:r>
              </a:p>
            </c:rich>
          </c:tx>
          <c:layout>
            <c:manualLayout>
              <c:xMode val="edge"/>
              <c:yMode val="edge"/>
              <c:x val="0.52145464751574722"/>
              <c:y val="0.9136433974759059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7701136"/>
        <c:crosses val="autoZero"/>
        <c:crossBetween val="midCat"/>
      </c:valAx>
      <c:valAx>
        <c:axId val="1827701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p</a:t>
                </a:r>
                <a:r>
                  <a:rPr lang="pt-BR" b="0" baseline="-25000"/>
                  <a:t>GRT</a:t>
                </a:r>
              </a:p>
            </c:rich>
          </c:tx>
          <c:layout>
            <c:manualLayout>
              <c:xMode val="edge"/>
              <c:yMode val="edge"/>
              <c:x val="2.7717631971393656E-3"/>
              <c:y val="0.3616441385162833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7697328"/>
        <c:crosses val="autoZero"/>
        <c:crossBetween val="midCat"/>
        <c:majorUnit val="0.8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32432575768985"/>
          <c:y val="5.2665410931914299E-2"/>
          <c:w val="0.79715996849356419"/>
          <c:h val="0.7279134297507542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A50021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Equations!$S$67:$S$76</c:f>
              <c:numCache>
                <c:formatCode>0.00</c:formatCode>
                <c:ptCount val="10"/>
                <c:pt idx="0">
                  <c:v>1.05</c:v>
                </c:pt>
                <c:pt idx="1">
                  <c:v>1.08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2</c:v>
                </c:pt>
                <c:pt idx="8">
                  <c:v>2.2000000000000002</c:v>
                </c:pt>
                <c:pt idx="9">
                  <c:v>2.5</c:v>
                </c:pt>
              </c:numCache>
            </c:numRef>
          </c:xVal>
          <c:yVal>
            <c:numRef>
              <c:f>Equations!$T$67:$T$76</c:f>
              <c:numCache>
                <c:formatCode>0.00</c:formatCode>
                <c:ptCount val="10"/>
                <c:pt idx="0">
                  <c:v>0.14502331259808396</c:v>
                </c:pt>
                <c:pt idx="1">
                  <c:v>0.17630060747826473</c:v>
                </c:pt>
                <c:pt idx="2">
                  <c:v>0.19574851374344512</c:v>
                </c:pt>
                <c:pt idx="3">
                  <c:v>0.28814068491193728</c:v>
                </c:pt>
                <c:pt idx="4">
                  <c:v>0.38042445719991502</c:v>
                </c:pt>
                <c:pt idx="5">
                  <c:v>0.58049931846066238</c:v>
                </c:pt>
                <c:pt idx="6">
                  <c:v>0.81636837379809513</c:v>
                </c:pt>
                <c:pt idx="7">
                  <c:v>1.1748536893078096</c:v>
                </c:pt>
                <c:pt idx="8" formatCode="0.000">
                  <c:v>1.4093126026596678</c:v>
                </c:pt>
                <c:pt idx="9">
                  <c:v>1.7402758838559322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707120"/>
        <c:axId val="1827708208"/>
      </c:scatterChart>
      <c:valAx>
        <c:axId val="182770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n</a:t>
                </a:r>
                <a:r>
                  <a:rPr lang="pt-BR" b="0" baseline="-25000"/>
                  <a:t>VGM</a:t>
                </a:r>
              </a:p>
            </c:rich>
          </c:tx>
          <c:layout>
            <c:manualLayout>
              <c:xMode val="edge"/>
              <c:yMode val="edge"/>
              <c:x val="0.52145464751574722"/>
              <c:y val="0.9136433974759059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7708208"/>
        <c:crosses val="autoZero"/>
        <c:crossBetween val="midCat"/>
      </c:valAx>
      <c:valAx>
        <c:axId val="18277082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p</a:t>
                </a:r>
                <a:r>
                  <a:rPr lang="pt-BR" b="0" baseline="-25000"/>
                  <a:t>GRT</a:t>
                </a:r>
              </a:p>
            </c:rich>
          </c:tx>
          <c:layout>
            <c:manualLayout>
              <c:xMode val="edge"/>
              <c:yMode val="edge"/>
              <c:x val="2.7717631971393656E-3"/>
              <c:y val="0.3616441385162833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7707120"/>
        <c:crosses val="autoZero"/>
        <c:crossBetween val="midCat"/>
        <c:majorUnit val="0.8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32432575768985"/>
          <c:y val="5.2665410931914299E-2"/>
          <c:w val="0.79715996849356419"/>
          <c:h val="0.7279134297507542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A50021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Equations!$U$67:$U$76</c:f>
              <c:numCache>
                <c:formatCode>0.00</c:formatCode>
                <c:ptCount val="10"/>
                <c:pt idx="0">
                  <c:v>1.05</c:v>
                </c:pt>
                <c:pt idx="1">
                  <c:v>1.08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2</c:v>
                </c:pt>
                <c:pt idx="8">
                  <c:v>2.2000000000000002</c:v>
                </c:pt>
                <c:pt idx="9">
                  <c:v>2.5</c:v>
                </c:pt>
              </c:numCache>
            </c:numRef>
          </c:xVal>
          <c:yVal>
            <c:numRef>
              <c:f>Equations!$V$67:$V$76</c:f>
              <c:numCache>
                <c:formatCode>0.00</c:formatCode>
                <c:ptCount val="10"/>
                <c:pt idx="0">
                  <c:v>0.14253088185066107</c:v>
                </c:pt>
                <c:pt idx="1">
                  <c:v>0.17322140741987793</c:v>
                </c:pt>
                <c:pt idx="2">
                  <c:v>0.19067780345103341</c:v>
                </c:pt>
                <c:pt idx="3">
                  <c:v>0.28429205184562856</c:v>
                </c:pt>
                <c:pt idx="4">
                  <c:v>0.38171737513282589</c:v>
                </c:pt>
                <c:pt idx="5">
                  <c:v>0.58503731068489784</c:v>
                </c:pt>
                <c:pt idx="6">
                  <c:v>0.82073075591860434</c:v>
                </c:pt>
                <c:pt idx="7">
                  <c:v>1.1994267834940782</c:v>
                </c:pt>
                <c:pt idx="8" formatCode="0.000">
                  <c:v>1.439078919703882</c:v>
                </c:pt>
                <c:pt idx="9">
                  <c:v>1.6589942678349401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699504"/>
        <c:axId val="1827703856"/>
      </c:scatterChart>
      <c:valAx>
        <c:axId val="182769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n</a:t>
                </a:r>
                <a:r>
                  <a:rPr lang="pt-BR" b="0" baseline="-25000"/>
                  <a:t>VGM</a:t>
                </a:r>
              </a:p>
            </c:rich>
          </c:tx>
          <c:layout>
            <c:manualLayout>
              <c:xMode val="edge"/>
              <c:yMode val="edge"/>
              <c:x val="0.52145464751574722"/>
              <c:y val="0.9136433974759059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7703856"/>
        <c:crosses val="autoZero"/>
        <c:crossBetween val="midCat"/>
      </c:valAx>
      <c:valAx>
        <c:axId val="1827703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p</a:t>
                </a:r>
                <a:r>
                  <a:rPr lang="pt-BR" b="0" baseline="-25000"/>
                  <a:t>GRT</a:t>
                </a:r>
              </a:p>
            </c:rich>
          </c:tx>
          <c:layout>
            <c:manualLayout>
              <c:xMode val="edge"/>
              <c:yMode val="edge"/>
              <c:x val="2.7717631971393656E-3"/>
              <c:y val="0.3616441385162833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7699504"/>
        <c:crosses val="autoZero"/>
        <c:crossBetween val="midCat"/>
        <c:majorUnit val="0.8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32432575768985"/>
          <c:y val="5.2665410931914299E-2"/>
          <c:w val="0.79715996849356419"/>
          <c:h val="0.7279134297507542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trendline>
            <c:spPr>
              <a:ln w="15875"/>
            </c:spPr>
            <c:trendlineType val="poly"/>
            <c:order val="2"/>
            <c:dispRSqr val="0"/>
            <c:dispEq val="0"/>
          </c:trendline>
          <c:xVal>
            <c:numRef>
              <c:f>Equations!$X$160:$X$305</c:f>
              <c:numCache>
                <c:formatCode>General</c:formatCode>
                <c:ptCount val="146"/>
                <c:pt idx="0">
                  <c:v>1.05</c:v>
                </c:pt>
                <c:pt idx="1">
                  <c:v>1.06</c:v>
                </c:pt>
                <c:pt idx="2">
                  <c:v>1.07</c:v>
                </c:pt>
                <c:pt idx="3">
                  <c:v>1.08</c:v>
                </c:pt>
                <c:pt idx="4">
                  <c:v>1.0900000000000001</c:v>
                </c:pt>
                <c:pt idx="5">
                  <c:v>1.1000000000000001</c:v>
                </c:pt>
                <c:pt idx="6">
                  <c:v>1.1100000000000001</c:v>
                </c:pt>
                <c:pt idx="7">
                  <c:v>1.1200000000000001</c:v>
                </c:pt>
                <c:pt idx="8">
                  <c:v>1.1299999999999999</c:v>
                </c:pt>
                <c:pt idx="9">
                  <c:v>1.1399999999999999</c:v>
                </c:pt>
                <c:pt idx="10">
                  <c:v>1.1499999999999999</c:v>
                </c:pt>
                <c:pt idx="11">
                  <c:v>1.1599999999999999</c:v>
                </c:pt>
                <c:pt idx="12">
                  <c:v>1.17</c:v>
                </c:pt>
                <c:pt idx="13">
                  <c:v>1.18</c:v>
                </c:pt>
                <c:pt idx="14">
                  <c:v>1.19</c:v>
                </c:pt>
                <c:pt idx="15">
                  <c:v>1.2</c:v>
                </c:pt>
                <c:pt idx="16">
                  <c:v>1.21</c:v>
                </c:pt>
                <c:pt idx="17">
                  <c:v>1.22</c:v>
                </c:pt>
                <c:pt idx="18">
                  <c:v>1.23</c:v>
                </c:pt>
                <c:pt idx="19">
                  <c:v>1.24</c:v>
                </c:pt>
                <c:pt idx="20">
                  <c:v>1.25</c:v>
                </c:pt>
                <c:pt idx="21">
                  <c:v>1.26</c:v>
                </c:pt>
                <c:pt idx="22">
                  <c:v>1.27</c:v>
                </c:pt>
                <c:pt idx="23">
                  <c:v>1.28</c:v>
                </c:pt>
                <c:pt idx="24">
                  <c:v>1.29</c:v>
                </c:pt>
                <c:pt idx="25">
                  <c:v>1.3</c:v>
                </c:pt>
                <c:pt idx="26">
                  <c:v>1.31</c:v>
                </c:pt>
                <c:pt idx="27">
                  <c:v>1.32</c:v>
                </c:pt>
                <c:pt idx="28">
                  <c:v>1.33</c:v>
                </c:pt>
                <c:pt idx="29">
                  <c:v>1.34</c:v>
                </c:pt>
                <c:pt idx="30">
                  <c:v>1.35</c:v>
                </c:pt>
                <c:pt idx="31">
                  <c:v>1.36</c:v>
                </c:pt>
                <c:pt idx="32">
                  <c:v>1.37</c:v>
                </c:pt>
                <c:pt idx="33">
                  <c:v>1.38</c:v>
                </c:pt>
                <c:pt idx="34">
                  <c:v>1.39</c:v>
                </c:pt>
                <c:pt idx="35">
                  <c:v>1.4</c:v>
                </c:pt>
                <c:pt idx="36">
                  <c:v>1.41</c:v>
                </c:pt>
                <c:pt idx="37">
                  <c:v>1.42</c:v>
                </c:pt>
                <c:pt idx="38">
                  <c:v>1.43</c:v>
                </c:pt>
                <c:pt idx="39">
                  <c:v>1.44</c:v>
                </c:pt>
                <c:pt idx="40">
                  <c:v>1.45</c:v>
                </c:pt>
                <c:pt idx="41">
                  <c:v>1.46</c:v>
                </c:pt>
                <c:pt idx="42">
                  <c:v>1.47</c:v>
                </c:pt>
                <c:pt idx="43">
                  <c:v>1.48</c:v>
                </c:pt>
                <c:pt idx="44">
                  <c:v>1.49</c:v>
                </c:pt>
                <c:pt idx="45">
                  <c:v>1.5</c:v>
                </c:pt>
                <c:pt idx="46">
                  <c:v>1.51</c:v>
                </c:pt>
                <c:pt idx="47">
                  <c:v>1.52</c:v>
                </c:pt>
                <c:pt idx="48">
                  <c:v>1.53</c:v>
                </c:pt>
                <c:pt idx="49">
                  <c:v>1.54</c:v>
                </c:pt>
                <c:pt idx="50">
                  <c:v>1.55</c:v>
                </c:pt>
                <c:pt idx="51">
                  <c:v>1.56</c:v>
                </c:pt>
                <c:pt idx="52">
                  <c:v>1.57</c:v>
                </c:pt>
                <c:pt idx="53">
                  <c:v>1.58</c:v>
                </c:pt>
                <c:pt idx="54">
                  <c:v>1.59</c:v>
                </c:pt>
                <c:pt idx="55">
                  <c:v>1.6</c:v>
                </c:pt>
                <c:pt idx="56">
                  <c:v>1.61</c:v>
                </c:pt>
                <c:pt idx="57">
                  <c:v>1.62</c:v>
                </c:pt>
                <c:pt idx="58">
                  <c:v>1.63</c:v>
                </c:pt>
                <c:pt idx="59">
                  <c:v>1.64</c:v>
                </c:pt>
                <c:pt idx="60">
                  <c:v>1.65</c:v>
                </c:pt>
                <c:pt idx="61">
                  <c:v>1.66</c:v>
                </c:pt>
                <c:pt idx="62">
                  <c:v>1.67</c:v>
                </c:pt>
                <c:pt idx="63">
                  <c:v>1.68</c:v>
                </c:pt>
                <c:pt idx="64">
                  <c:v>1.69</c:v>
                </c:pt>
                <c:pt idx="65">
                  <c:v>1.7</c:v>
                </c:pt>
                <c:pt idx="66">
                  <c:v>1.71</c:v>
                </c:pt>
                <c:pt idx="67">
                  <c:v>1.72</c:v>
                </c:pt>
                <c:pt idx="68">
                  <c:v>1.73</c:v>
                </c:pt>
                <c:pt idx="69">
                  <c:v>1.74</c:v>
                </c:pt>
                <c:pt idx="70">
                  <c:v>1.75</c:v>
                </c:pt>
                <c:pt idx="71">
                  <c:v>1.76</c:v>
                </c:pt>
                <c:pt idx="72">
                  <c:v>1.77</c:v>
                </c:pt>
                <c:pt idx="73">
                  <c:v>1.78</c:v>
                </c:pt>
                <c:pt idx="74">
                  <c:v>1.79</c:v>
                </c:pt>
                <c:pt idx="75">
                  <c:v>1.8</c:v>
                </c:pt>
                <c:pt idx="76">
                  <c:v>1.81</c:v>
                </c:pt>
                <c:pt idx="77">
                  <c:v>1.82</c:v>
                </c:pt>
                <c:pt idx="78">
                  <c:v>1.83</c:v>
                </c:pt>
                <c:pt idx="79">
                  <c:v>1.84</c:v>
                </c:pt>
                <c:pt idx="80">
                  <c:v>1.85</c:v>
                </c:pt>
                <c:pt idx="81">
                  <c:v>1.86</c:v>
                </c:pt>
                <c:pt idx="82">
                  <c:v>1.87</c:v>
                </c:pt>
                <c:pt idx="83">
                  <c:v>1.88</c:v>
                </c:pt>
                <c:pt idx="84">
                  <c:v>1.89</c:v>
                </c:pt>
                <c:pt idx="85">
                  <c:v>1.9</c:v>
                </c:pt>
                <c:pt idx="86">
                  <c:v>1.91</c:v>
                </c:pt>
                <c:pt idx="87">
                  <c:v>1.92</c:v>
                </c:pt>
                <c:pt idx="88">
                  <c:v>1.93</c:v>
                </c:pt>
                <c:pt idx="89">
                  <c:v>1.94</c:v>
                </c:pt>
                <c:pt idx="90">
                  <c:v>1.95</c:v>
                </c:pt>
                <c:pt idx="91">
                  <c:v>1.96</c:v>
                </c:pt>
                <c:pt idx="92">
                  <c:v>1.97</c:v>
                </c:pt>
                <c:pt idx="93">
                  <c:v>1.98</c:v>
                </c:pt>
                <c:pt idx="94">
                  <c:v>1.99</c:v>
                </c:pt>
                <c:pt idx="95">
                  <c:v>2</c:v>
                </c:pt>
                <c:pt idx="96">
                  <c:v>2.0099999999999998</c:v>
                </c:pt>
                <c:pt idx="97">
                  <c:v>2.02</c:v>
                </c:pt>
                <c:pt idx="98">
                  <c:v>2.0299999999999998</c:v>
                </c:pt>
                <c:pt idx="99">
                  <c:v>2.04</c:v>
                </c:pt>
                <c:pt idx="100">
                  <c:v>2.0499999999999998</c:v>
                </c:pt>
                <c:pt idx="101">
                  <c:v>2.06</c:v>
                </c:pt>
                <c:pt idx="102">
                  <c:v>2.0699999999999998</c:v>
                </c:pt>
                <c:pt idx="103">
                  <c:v>2.08</c:v>
                </c:pt>
                <c:pt idx="104">
                  <c:v>2.09</c:v>
                </c:pt>
                <c:pt idx="105">
                  <c:v>2.1</c:v>
                </c:pt>
                <c:pt idx="106">
                  <c:v>2.11</c:v>
                </c:pt>
                <c:pt idx="107">
                  <c:v>2.12</c:v>
                </c:pt>
                <c:pt idx="108">
                  <c:v>2.13</c:v>
                </c:pt>
                <c:pt idx="109">
                  <c:v>2.14</c:v>
                </c:pt>
                <c:pt idx="110">
                  <c:v>2.15</c:v>
                </c:pt>
                <c:pt idx="111">
                  <c:v>2.16</c:v>
                </c:pt>
                <c:pt idx="112">
                  <c:v>2.17</c:v>
                </c:pt>
                <c:pt idx="113">
                  <c:v>2.1800000000000002</c:v>
                </c:pt>
                <c:pt idx="114">
                  <c:v>2.19</c:v>
                </c:pt>
                <c:pt idx="115">
                  <c:v>2.2000000000000002</c:v>
                </c:pt>
                <c:pt idx="116">
                  <c:v>2.21</c:v>
                </c:pt>
                <c:pt idx="117">
                  <c:v>2.2200000000000002</c:v>
                </c:pt>
                <c:pt idx="118">
                  <c:v>2.23</c:v>
                </c:pt>
                <c:pt idx="119">
                  <c:v>2.2400000000000002</c:v>
                </c:pt>
                <c:pt idx="120">
                  <c:v>2.25</c:v>
                </c:pt>
                <c:pt idx="121">
                  <c:v>2.2599999999999998</c:v>
                </c:pt>
                <c:pt idx="122">
                  <c:v>2.27</c:v>
                </c:pt>
                <c:pt idx="123">
                  <c:v>2.2799999999999998</c:v>
                </c:pt>
                <c:pt idx="124">
                  <c:v>2.29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2.33</c:v>
                </c:pt>
                <c:pt idx="129">
                  <c:v>2.34</c:v>
                </c:pt>
                <c:pt idx="130">
                  <c:v>2.35</c:v>
                </c:pt>
                <c:pt idx="131">
                  <c:v>2.36</c:v>
                </c:pt>
                <c:pt idx="132">
                  <c:v>2.37</c:v>
                </c:pt>
                <c:pt idx="133">
                  <c:v>2.38</c:v>
                </c:pt>
                <c:pt idx="134">
                  <c:v>2.39</c:v>
                </c:pt>
                <c:pt idx="135">
                  <c:v>2.4</c:v>
                </c:pt>
                <c:pt idx="136">
                  <c:v>2.41</c:v>
                </c:pt>
                <c:pt idx="137">
                  <c:v>2.42</c:v>
                </c:pt>
                <c:pt idx="138">
                  <c:v>2.4300000000000002</c:v>
                </c:pt>
                <c:pt idx="139">
                  <c:v>2.44</c:v>
                </c:pt>
                <c:pt idx="140">
                  <c:v>2.4500000000000002</c:v>
                </c:pt>
                <c:pt idx="141">
                  <c:v>2.46</c:v>
                </c:pt>
                <c:pt idx="142">
                  <c:v>2.4700000000000002</c:v>
                </c:pt>
                <c:pt idx="143">
                  <c:v>2.48</c:v>
                </c:pt>
                <c:pt idx="144">
                  <c:v>2.4900000000000002</c:v>
                </c:pt>
                <c:pt idx="145">
                  <c:v>2.5</c:v>
                </c:pt>
              </c:numCache>
            </c:numRef>
          </c:xVal>
          <c:yVal>
            <c:numRef>
              <c:f>Equations!$Y$160:$Y$305</c:f>
              <c:numCache>
                <c:formatCode>General</c:formatCode>
                <c:ptCount val="146"/>
                <c:pt idx="0">
                  <c:v>0.14782405511099994</c:v>
                </c:pt>
                <c:pt idx="1">
                  <c:v>0.15725479566504008</c:v>
                </c:pt>
                <c:pt idx="2">
                  <c:v>0.16670133497635997</c:v>
                </c:pt>
                <c:pt idx="3">
                  <c:v>0.17616367304496006</c:v>
                </c:pt>
                <c:pt idx="4">
                  <c:v>0.18564180987084</c:v>
                </c:pt>
                <c:pt idx="5">
                  <c:v>0.19513574545400003</c:v>
                </c:pt>
                <c:pt idx="6">
                  <c:v>0.20464547979444003</c:v>
                </c:pt>
                <c:pt idx="7">
                  <c:v>0.21417101289216001</c:v>
                </c:pt>
                <c:pt idx="8">
                  <c:v>0.22371234474715984</c:v>
                </c:pt>
                <c:pt idx="9">
                  <c:v>0.23326947535943987</c:v>
                </c:pt>
                <c:pt idx="10">
                  <c:v>0.24284240472899987</c:v>
                </c:pt>
                <c:pt idx="11">
                  <c:v>0.25243113285583985</c:v>
                </c:pt>
                <c:pt idx="12">
                  <c:v>0.2620356597399599</c:v>
                </c:pt>
                <c:pt idx="13">
                  <c:v>0.27165598538135993</c:v>
                </c:pt>
                <c:pt idx="14">
                  <c:v>0.28129210978003993</c:v>
                </c:pt>
                <c:pt idx="15">
                  <c:v>0.29094403293599991</c:v>
                </c:pt>
                <c:pt idx="16">
                  <c:v>0.30061175484923985</c:v>
                </c:pt>
                <c:pt idx="17">
                  <c:v>0.31029527551975999</c:v>
                </c:pt>
                <c:pt idx="18">
                  <c:v>0.31999459494755988</c:v>
                </c:pt>
                <c:pt idx="19">
                  <c:v>0.32970971313263997</c:v>
                </c:pt>
                <c:pt idx="20">
                  <c:v>0.33944063007499981</c:v>
                </c:pt>
                <c:pt idx="21">
                  <c:v>0.34918734577464006</c:v>
                </c:pt>
                <c:pt idx="22">
                  <c:v>0.35894986023155984</c:v>
                </c:pt>
                <c:pt idx="23">
                  <c:v>0.36872817344576003</c:v>
                </c:pt>
                <c:pt idx="24">
                  <c:v>0.37852228541723998</c:v>
                </c:pt>
                <c:pt idx="25">
                  <c:v>0.38833219614600012</c:v>
                </c:pt>
                <c:pt idx="26">
                  <c:v>0.39815790563204001</c:v>
                </c:pt>
                <c:pt idx="27">
                  <c:v>0.40799941387535987</c:v>
                </c:pt>
                <c:pt idx="28">
                  <c:v>0.41785672087595993</c:v>
                </c:pt>
                <c:pt idx="29">
                  <c:v>0.42772982663384018</c:v>
                </c:pt>
                <c:pt idx="30">
                  <c:v>0.43761873114899996</c:v>
                </c:pt>
                <c:pt idx="31">
                  <c:v>0.44752343442143994</c:v>
                </c:pt>
                <c:pt idx="32">
                  <c:v>0.4574439364511601</c:v>
                </c:pt>
                <c:pt idx="33">
                  <c:v>0.4673802372381598</c:v>
                </c:pt>
                <c:pt idx="34">
                  <c:v>0.47733233678243991</c:v>
                </c:pt>
                <c:pt idx="35">
                  <c:v>0.48730023508399978</c:v>
                </c:pt>
                <c:pt idx="36">
                  <c:v>0.49728393214283984</c:v>
                </c:pt>
                <c:pt idx="37">
                  <c:v>0.50728342795895986</c:v>
                </c:pt>
                <c:pt idx="38">
                  <c:v>0.51729872253235987</c:v>
                </c:pt>
                <c:pt idx="39">
                  <c:v>0.52732981586303984</c:v>
                </c:pt>
                <c:pt idx="40">
                  <c:v>0.53737670795100001</c:v>
                </c:pt>
                <c:pt idx="41">
                  <c:v>0.54743939879623993</c:v>
                </c:pt>
                <c:pt idx="42">
                  <c:v>0.55751788839875982</c:v>
                </c:pt>
                <c:pt idx="43">
                  <c:v>0.56761217675855991</c:v>
                </c:pt>
                <c:pt idx="44">
                  <c:v>0.57772226387563996</c:v>
                </c:pt>
                <c:pt idx="45">
                  <c:v>0.58784814974999999</c:v>
                </c:pt>
                <c:pt idx="46">
                  <c:v>0.59798983438164</c:v>
                </c:pt>
                <c:pt idx="47">
                  <c:v>0.60814731777055997</c:v>
                </c:pt>
                <c:pt idx="48">
                  <c:v>0.61832059991676014</c:v>
                </c:pt>
                <c:pt idx="49">
                  <c:v>0.62850968082023984</c:v>
                </c:pt>
                <c:pt idx="50">
                  <c:v>0.63871456048099995</c:v>
                </c:pt>
                <c:pt idx="51">
                  <c:v>0.64893523889904003</c:v>
                </c:pt>
                <c:pt idx="52">
                  <c:v>0.65917171607436009</c:v>
                </c:pt>
                <c:pt idx="53">
                  <c:v>0.6694239920069599</c:v>
                </c:pt>
                <c:pt idx="54">
                  <c:v>0.6796920666968399</c:v>
                </c:pt>
                <c:pt idx="55">
                  <c:v>0.6899759401440001</c:v>
                </c:pt>
                <c:pt idx="56">
                  <c:v>0.70027561234844005</c:v>
                </c:pt>
                <c:pt idx="57">
                  <c:v>0.71059108331015997</c:v>
                </c:pt>
                <c:pt idx="58">
                  <c:v>0.72092235302915986</c:v>
                </c:pt>
                <c:pt idx="59">
                  <c:v>0.73126942150543994</c:v>
                </c:pt>
                <c:pt idx="60">
                  <c:v>0.741632288739</c:v>
                </c:pt>
                <c:pt idx="61">
                  <c:v>0.75201095472983981</c:v>
                </c:pt>
                <c:pt idx="62">
                  <c:v>0.76240541947795981</c:v>
                </c:pt>
                <c:pt idx="63">
                  <c:v>0.77281568298336001</c:v>
                </c:pt>
                <c:pt idx="64">
                  <c:v>0.78324174524603973</c:v>
                </c:pt>
                <c:pt idx="65">
                  <c:v>0.79368360626599987</c:v>
                </c:pt>
                <c:pt idx="66">
                  <c:v>0.80414126604323999</c:v>
                </c:pt>
                <c:pt idx="67">
                  <c:v>0.81461472457776007</c:v>
                </c:pt>
                <c:pt idx="68">
                  <c:v>0.82510398186955991</c:v>
                </c:pt>
                <c:pt idx="69">
                  <c:v>0.83560903791863994</c:v>
                </c:pt>
                <c:pt idx="70">
                  <c:v>0.84612989272499994</c:v>
                </c:pt>
                <c:pt idx="71">
                  <c:v>0.85666654628863992</c:v>
                </c:pt>
                <c:pt idx="72">
                  <c:v>0.86721899860955987</c:v>
                </c:pt>
                <c:pt idx="73">
                  <c:v>0.87778724968776001</c:v>
                </c:pt>
                <c:pt idx="74">
                  <c:v>0.88837129952324012</c:v>
                </c:pt>
                <c:pt idx="75">
                  <c:v>0.89897114811599999</c:v>
                </c:pt>
                <c:pt idx="76">
                  <c:v>0.90958679546604004</c:v>
                </c:pt>
                <c:pt idx="77">
                  <c:v>0.92021824157336007</c:v>
                </c:pt>
                <c:pt idx="78">
                  <c:v>0.93086548643796008</c:v>
                </c:pt>
                <c:pt idx="79">
                  <c:v>0.94152853005984005</c:v>
                </c:pt>
                <c:pt idx="80">
                  <c:v>0.952207372439</c:v>
                </c:pt>
                <c:pt idx="81">
                  <c:v>0.96290201357544014</c:v>
                </c:pt>
                <c:pt idx="82">
                  <c:v>0.97361245346916003</c:v>
                </c:pt>
                <c:pt idx="83">
                  <c:v>0.98433869212015968</c:v>
                </c:pt>
                <c:pt idx="84">
                  <c:v>0.99508072952843973</c:v>
                </c:pt>
                <c:pt idx="85">
                  <c:v>1.0058385656939999</c:v>
                </c:pt>
                <c:pt idx="86">
                  <c:v>1.0166122006168399</c:v>
                </c:pt>
                <c:pt idx="87">
                  <c:v>1.0274016342969596</c:v>
                </c:pt>
                <c:pt idx="88">
                  <c:v>1.03820686673436</c:v>
                </c:pt>
                <c:pt idx="89">
                  <c:v>1.0490278979290397</c:v>
                </c:pt>
                <c:pt idx="90">
                  <c:v>1.0598647278809996</c:v>
                </c:pt>
                <c:pt idx="91">
                  <c:v>1.0707173565902397</c:v>
                </c:pt>
                <c:pt idx="92">
                  <c:v>1.08158578405676</c:v>
                </c:pt>
                <c:pt idx="93">
                  <c:v>1.09247001028056</c:v>
                </c:pt>
                <c:pt idx="94">
                  <c:v>1.1033700352616398</c:v>
                </c:pt>
                <c:pt idx="95">
                  <c:v>1.1142858589999998</c:v>
                </c:pt>
                <c:pt idx="96">
                  <c:v>1.1252174814956395</c:v>
                </c:pt>
                <c:pt idx="97">
                  <c:v>1.1361649027485599</c:v>
                </c:pt>
                <c:pt idx="98">
                  <c:v>1.1471281227587595</c:v>
                </c:pt>
                <c:pt idx="99">
                  <c:v>1.1581071415262398</c:v>
                </c:pt>
                <c:pt idx="100">
                  <c:v>1.1691019590509999</c:v>
                </c:pt>
                <c:pt idx="101">
                  <c:v>1.1801125753330397</c:v>
                </c:pt>
                <c:pt idx="102">
                  <c:v>1.1911389903723597</c:v>
                </c:pt>
                <c:pt idx="103">
                  <c:v>1.2021812041689599</c:v>
                </c:pt>
                <c:pt idx="104">
                  <c:v>1.2132392167228399</c:v>
                </c:pt>
                <c:pt idx="105">
                  <c:v>1.224313028034</c:v>
                </c:pt>
                <c:pt idx="106">
                  <c:v>1.2354026381024399</c:v>
                </c:pt>
                <c:pt idx="107">
                  <c:v>1.24650804692816</c:v>
                </c:pt>
                <c:pt idx="108">
                  <c:v>1.2576292545111598</c:v>
                </c:pt>
                <c:pt idx="109">
                  <c:v>1.2687662608514398</c:v>
                </c:pt>
                <c:pt idx="110">
                  <c:v>1.2799190659489996</c:v>
                </c:pt>
                <c:pt idx="111">
                  <c:v>1.29108766980384</c:v>
                </c:pt>
                <c:pt idx="112">
                  <c:v>1.3022720724159598</c:v>
                </c:pt>
                <c:pt idx="113">
                  <c:v>1.3134722737853601</c:v>
                </c:pt>
                <c:pt idx="114">
                  <c:v>1.3246882739120398</c:v>
                </c:pt>
                <c:pt idx="115">
                  <c:v>1.3359200727960001</c:v>
                </c:pt>
                <c:pt idx="116">
                  <c:v>1.3471676704372397</c:v>
                </c:pt>
                <c:pt idx="117">
                  <c:v>1.35843106683576</c:v>
                </c:pt>
                <c:pt idx="118">
                  <c:v>1.36971026199156</c:v>
                </c:pt>
                <c:pt idx="119">
                  <c:v>1.3810052559046397</c:v>
                </c:pt>
                <c:pt idx="120">
                  <c:v>1.3923160485749997</c:v>
                </c:pt>
                <c:pt idx="121">
                  <c:v>1.4036426400026394</c:v>
                </c:pt>
                <c:pt idx="122">
                  <c:v>1.4149850301875597</c:v>
                </c:pt>
                <c:pt idx="123">
                  <c:v>1.4263432191297598</c:v>
                </c:pt>
                <c:pt idx="124">
                  <c:v>1.4377172068292401</c:v>
                </c:pt>
                <c:pt idx="125">
                  <c:v>1.4491069932859997</c:v>
                </c:pt>
                <c:pt idx="126">
                  <c:v>1.4605125785000399</c:v>
                </c:pt>
                <c:pt idx="127">
                  <c:v>1.4719339624713599</c:v>
                </c:pt>
                <c:pt idx="128">
                  <c:v>1.4833711451999601</c:v>
                </c:pt>
                <c:pt idx="129">
                  <c:v>1.4948241266858395</c:v>
                </c:pt>
                <c:pt idx="130">
                  <c:v>1.5062929069289996</c:v>
                </c:pt>
                <c:pt idx="131">
                  <c:v>1.5177774859294395</c:v>
                </c:pt>
                <c:pt idx="132">
                  <c:v>1.52927786368716</c:v>
                </c:pt>
                <c:pt idx="133">
                  <c:v>1.5407940402021598</c:v>
                </c:pt>
                <c:pt idx="134">
                  <c:v>1.5523260154744398</c:v>
                </c:pt>
                <c:pt idx="135">
                  <c:v>1.5638737895039996</c:v>
                </c:pt>
                <c:pt idx="136">
                  <c:v>1.57543736229084</c:v>
                </c:pt>
                <c:pt idx="137">
                  <c:v>1.5870167338349597</c:v>
                </c:pt>
                <c:pt idx="138">
                  <c:v>1.59861190413636</c:v>
                </c:pt>
                <c:pt idx="139">
                  <c:v>1.6102228731950397</c:v>
                </c:pt>
                <c:pt idx="140">
                  <c:v>1.6218496410109999</c:v>
                </c:pt>
                <c:pt idx="141">
                  <c:v>1.63349220758424</c:v>
                </c:pt>
                <c:pt idx="142">
                  <c:v>1.6451505729147602</c:v>
                </c:pt>
                <c:pt idx="143">
                  <c:v>1.6568247370025597</c:v>
                </c:pt>
                <c:pt idx="144">
                  <c:v>1.6685146998476403</c:v>
                </c:pt>
                <c:pt idx="145">
                  <c:v>1.6802204614499998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700048"/>
        <c:axId val="1827709296"/>
      </c:scatterChart>
      <c:valAx>
        <c:axId val="1827700048"/>
        <c:scaling>
          <c:orientation val="minMax"/>
          <c:max val="2.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i="1"/>
                  <a:t>n </a:t>
                </a:r>
                <a:r>
                  <a:rPr lang="pt-BR" i="0"/>
                  <a:t>(VGM)</a:t>
                </a:r>
              </a:p>
            </c:rich>
          </c:tx>
          <c:layout>
            <c:manualLayout>
              <c:xMode val="edge"/>
              <c:yMode val="edge"/>
              <c:x val="0.52145464751574722"/>
              <c:y val="0.91364339747590595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7709296"/>
        <c:crosses val="autoZero"/>
        <c:crossBetween val="midCat"/>
        <c:majorUnit val="0.5"/>
      </c:valAx>
      <c:valAx>
        <c:axId val="18277092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i="1"/>
                  <a:t>p </a:t>
                </a:r>
                <a:r>
                  <a:rPr lang="pt-BR" i="0"/>
                  <a:t>(GRT)</a:t>
                </a:r>
              </a:p>
            </c:rich>
          </c:tx>
          <c:layout>
            <c:manualLayout>
              <c:xMode val="edge"/>
              <c:yMode val="edge"/>
              <c:x val="2.7717631971393656E-3"/>
              <c:y val="0.3616441385162833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27700048"/>
        <c:crosses val="autoZero"/>
        <c:crossBetween val="midCat"/>
        <c:majorUnit val="0.4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8628517721907"/>
          <c:y val="8.1481481481481488E-2"/>
          <c:w val="0.69327551044999125"/>
          <c:h val="0.619234762321376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5002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582156993872792"/>
                  <c:y val="-0.34291036465609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pt-BR"/>
                </a:p>
              </c:txPr>
            </c:trendlineLbl>
          </c:trendline>
          <c:xVal>
            <c:numRef>
              <c:f>Equations!$D$52:$D$60</c:f>
              <c:numCache>
                <c:formatCode>0.00</c:formatCode>
                <c:ptCount val="9"/>
                <c:pt idx="0">
                  <c:v>0</c:v>
                </c:pt>
                <c:pt idx="1">
                  <c:v>0.24999999999999931</c:v>
                </c:pt>
                <c:pt idx="2">
                  <c:v>0.49999999999999989</c:v>
                </c:pt>
                <c:pt idx="3">
                  <c:v>0.74999999999999989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Equations!$F$52:$F$60</c:f>
              <c:numCache>
                <c:formatCode>0.0000</c:formatCode>
                <c:ptCount val="9"/>
                <c:pt idx="0">
                  <c:v>3.3130672976845306</c:v>
                </c:pt>
                <c:pt idx="1">
                  <c:v>3.0371886820347687</c:v>
                </c:pt>
                <c:pt idx="2">
                  <c:v>2.7935216632583946</c:v>
                </c:pt>
                <c:pt idx="3">
                  <c:v>2.5315091129555634</c:v>
                </c:pt>
                <c:pt idx="4">
                  <c:v>2.311875600677173</c:v>
                </c:pt>
                <c:pt idx="5">
                  <c:v>2.1309119279097524</c:v>
                </c:pt>
                <c:pt idx="6">
                  <c:v>2.0044833366218522</c:v>
                </c:pt>
                <c:pt idx="7">
                  <c:v>1.7845366238673701</c:v>
                </c:pt>
                <c:pt idx="8">
                  <c:v>1.6081966085464656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1A-414B-985D-5C9ECCC5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701680"/>
        <c:axId val="1827703312"/>
      </c:scatterChart>
      <c:valAx>
        <c:axId val="1827701680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abs log(1/</a:t>
                </a:r>
                <a:r>
                  <a:rPr lang="el-GR"/>
                  <a:t>α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0.44642572041378231"/>
              <c:y val="0.8799626713327500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7703312"/>
        <c:crosses val="autoZero"/>
        <c:crossBetween val="midCat"/>
      </c:valAx>
      <c:valAx>
        <c:axId val="1827703312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log k</a:t>
                </a:r>
              </a:p>
            </c:rich>
          </c:tx>
          <c:layout>
            <c:manualLayout>
              <c:xMode val="edge"/>
              <c:yMode val="edge"/>
              <c:x val="4.7821738632735072E-3"/>
              <c:y val="0.2776541265675123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770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8628517721907"/>
          <c:y val="8.1481481481481488E-2"/>
          <c:w val="0.69327551044999125"/>
          <c:h val="0.619234762321376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5002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582156993872792"/>
                  <c:y val="-0.47488485766656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pt-BR"/>
                </a:p>
              </c:txPr>
            </c:trendlineLbl>
          </c:trendline>
          <c:xVal>
            <c:numRef>
              <c:f>Equations!$D$61:$D$69</c:f>
              <c:numCache>
                <c:formatCode>0.00</c:formatCode>
                <c:ptCount val="9"/>
                <c:pt idx="0">
                  <c:v>0</c:v>
                </c:pt>
                <c:pt idx="1">
                  <c:v>0.24999999999999931</c:v>
                </c:pt>
                <c:pt idx="2">
                  <c:v>0.49999999999999989</c:v>
                </c:pt>
                <c:pt idx="3">
                  <c:v>0.74999999999999989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Equations!$F$61:$F$69</c:f>
              <c:numCache>
                <c:formatCode>0.0000</c:formatCode>
                <c:ptCount val="9"/>
                <c:pt idx="0">
                  <c:v>2.3865976989241755</c:v>
                </c:pt>
                <c:pt idx="1">
                  <c:v>2.1257047771186919</c:v>
                </c:pt>
                <c:pt idx="2">
                  <c:v>1.8822478466607855</c:v>
                </c:pt>
                <c:pt idx="3">
                  <c:v>1.657519692106598</c:v>
                </c:pt>
                <c:pt idx="4">
                  <c:v>1.4005452185783747</c:v>
                </c:pt>
                <c:pt idx="5">
                  <c:v>1.2001873794074824</c:v>
                </c:pt>
                <c:pt idx="6">
                  <c:v>1.0067241699802292</c:v>
                </c:pt>
                <c:pt idx="7">
                  <c:v>0.77684548635177375</c:v>
                </c:pt>
                <c:pt idx="8">
                  <c:v>0.5667444991506666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1A-414B-985D-5C9ECCC5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704400"/>
        <c:axId val="1827710384"/>
      </c:scatterChart>
      <c:valAx>
        <c:axId val="1827704400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abs log(1/</a:t>
                </a:r>
                <a:r>
                  <a:rPr lang="el-GR"/>
                  <a:t>α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0.44642572041378231"/>
              <c:y val="0.8799626713327500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7710384"/>
        <c:crosses val="autoZero"/>
        <c:crossBetween val="midCat"/>
      </c:valAx>
      <c:valAx>
        <c:axId val="1827710384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log k</a:t>
                </a:r>
              </a:p>
            </c:rich>
          </c:tx>
          <c:layout>
            <c:manualLayout>
              <c:xMode val="edge"/>
              <c:yMode val="edge"/>
              <c:x val="4.7821738632735072E-3"/>
              <c:y val="0.2776541265675123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77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8628517721907"/>
          <c:y val="8.1481481481481488E-2"/>
          <c:w val="0.69327551044999125"/>
          <c:h val="0.619234762321376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5002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62572222121809"/>
                  <c:y val="-0.46732184947112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pt-BR"/>
                </a:p>
              </c:txPr>
            </c:trendlineLbl>
          </c:trendline>
          <c:xVal>
            <c:numRef>
              <c:f>Equations!$D$70:$D$78</c:f>
              <c:numCache>
                <c:formatCode>0.00</c:formatCode>
                <c:ptCount val="9"/>
                <c:pt idx="0">
                  <c:v>0</c:v>
                </c:pt>
                <c:pt idx="1">
                  <c:v>0.24999999999999931</c:v>
                </c:pt>
                <c:pt idx="2">
                  <c:v>0.49999999999999989</c:v>
                </c:pt>
                <c:pt idx="3">
                  <c:v>0.74999999999999989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Equations!$F$70:$F$78</c:f>
              <c:numCache>
                <c:formatCode>0.0000</c:formatCode>
                <c:ptCount val="9"/>
                <c:pt idx="0">
                  <c:v>1.9964481610622553</c:v>
                </c:pt>
                <c:pt idx="1">
                  <c:v>1.7387324116720555</c:v>
                </c:pt>
                <c:pt idx="2">
                  <c:v>1.4939451252339293</c:v>
                </c:pt>
                <c:pt idx="3">
                  <c:v>1.256277883032535</c:v>
                </c:pt>
                <c:pt idx="4">
                  <c:v>1.0080711992545317</c:v>
                </c:pt>
                <c:pt idx="5">
                  <c:v>0.79424790672316437</c:v>
                </c:pt>
                <c:pt idx="6">
                  <c:v>0.58357485184332047</c:v>
                </c:pt>
                <c:pt idx="7">
                  <c:v>0.3490247579266077</c:v>
                </c:pt>
                <c:pt idx="8">
                  <c:v>0.12443932129160691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1A-414B-985D-5C9ECCC5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704944"/>
        <c:axId val="1827709840"/>
      </c:scatterChart>
      <c:valAx>
        <c:axId val="1827704944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abs log(1/</a:t>
                </a:r>
                <a:r>
                  <a:rPr lang="el-GR"/>
                  <a:t>α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0.44642572041378231"/>
              <c:y val="0.8799626713327500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7709840"/>
        <c:crosses val="autoZero"/>
        <c:crossBetween val="midCat"/>
      </c:valAx>
      <c:valAx>
        <c:axId val="1827709840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log k</a:t>
                </a:r>
              </a:p>
            </c:rich>
          </c:tx>
          <c:layout>
            <c:manualLayout>
              <c:xMode val="edge"/>
              <c:yMode val="edge"/>
              <c:x val="4.7821738632735072E-3"/>
              <c:y val="0.2776541265675123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77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71053937875351"/>
          <c:y val="8.4973549929715869E-2"/>
          <c:w val="0.74877618224178821"/>
          <c:h val="0.672440042553683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394044181605283"/>
                  <c:y val="-0.1259143138330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D4-436D-B962-3F0DF40C1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36464"/>
        <c:axId val="1826139728"/>
      </c:scatterChart>
      <c:valAx>
        <c:axId val="182613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139728"/>
        <c:crosses val="autoZero"/>
        <c:crossBetween val="midCat"/>
      </c:valAx>
      <c:valAx>
        <c:axId val="18261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coef linear + .05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13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8628517721907"/>
          <c:y val="8.1481481481481488E-2"/>
          <c:w val="0.69327551044999125"/>
          <c:h val="0.619234695032116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5002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582156993872792"/>
                  <c:y val="-0.46732184947112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pt-BR"/>
                </a:p>
              </c:txPr>
            </c:trendlineLbl>
          </c:trendline>
          <c:xVal>
            <c:numRef>
              <c:f>Equations!$D$79:$D$87</c:f>
              <c:numCache>
                <c:formatCode>0.00</c:formatCode>
                <c:ptCount val="9"/>
                <c:pt idx="0">
                  <c:v>0</c:v>
                </c:pt>
                <c:pt idx="1">
                  <c:v>0.24999999999999931</c:v>
                </c:pt>
                <c:pt idx="2">
                  <c:v>0.49999999999999989</c:v>
                </c:pt>
                <c:pt idx="3">
                  <c:v>0.74999999999999989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Equations!$F$79:$F$87</c:f>
              <c:numCache>
                <c:formatCode>0.0000</c:formatCode>
                <c:ptCount val="9"/>
                <c:pt idx="0">
                  <c:v>1.0101835425407368</c:v>
                </c:pt>
                <c:pt idx="1">
                  <c:v>0.75769957281551958</c:v>
                </c:pt>
                <c:pt idx="2">
                  <c:v>0.50703134215242907</c:v>
                </c:pt>
                <c:pt idx="3">
                  <c:v>0.25922153731618891</c:v>
                </c:pt>
                <c:pt idx="4">
                  <c:v>9.2048051295026724E-3</c:v>
                </c:pt>
                <c:pt idx="5">
                  <c:v>-0.233471940076</c:v>
                </c:pt>
                <c:pt idx="6">
                  <c:v>-0.46977761727443512</c:v>
                </c:pt>
                <c:pt idx="7">
                  <c:v>-0.72272566887651613</c:v>
                </c:pt>
                <c:pt idx="8">
                  <c:v>-0.9737351847843192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1A-414B-985D-5C9ECCC5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705488"/>
        <c:axId val="1827706032"/>
      </c:scatterChart>
      <c:valAx>
        <c:axId val="1827705488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abs log(1/</a:t>
                </a:r>
                <a:r>
                  <a:rPr lang="el-GR"/>
                  <a:t>α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0.44642572041378231"/>
              <c:y val="0.8799626713327500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7706032"/>
        <c:crossesAt val="-1.5"/>
        <c:crossBetween val="midCat"/>
      </c:valAx>
      <c:valAx>
        <c:axId val="182770603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log k</a:t>
                </a:r>
              </a:p>
            </c:rich>
          </c:tx>
          <c:layout>
            <c:manualLayout>
              <c:xMode val="edge"/>
              <c:yMode val="edge"/>
              <c:x val="4.7821738632735072E-3"/>
              <c:y val="0.2776541265675123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770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8628517721907"/>
          <c:y val="8.1481481481481488E-2"/>
          <c:w val="0.69327551044999125"/>
          <c:h val="0.619234695032116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5002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582156993872792"/>
                  <c:y val="-0.46732184947112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pt-BR"/>
                </a:p>
              </c:txPr>
            </c:trendlineLbl>
          </c:trendline>
          <c:xVal>
            <c:numRef>
              <c:f>Equations!$D$88:$D$96</c:f>
              <c:numCache>
                <c:formatCode>0.00</c:formatCode>
                <c:ptCount val="9"/>
                <c:pt idx="0">
                  <c:v>0</c:v>
                </c:pt>
                <c:pt idx="1">
                  <c:v>0.24999999999999931</c:v>
                </c:pt>
                <c:pt idx="2">
                  <c:v>0.49999999999999989</c:v>
                </c:pt>
                <c:pt idx="3">
                  <c:v>0.74999999999999989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Equations!$F$88:$F$96</c:f>
              <c:numCache>
                <c:formatCode>0.0000</c:formatCode>
                <c:ptCount val="9"/>
                <c:pt idx="0">
                  <c:v>0.60273132778908811</c:v>
                </c:pt>
                <c:pt idx="1">
                  <c:v>0.35461172840388205</c:v>
                </c:pt>
                <c:pt idx="2">
                  <c:v>9.9545652427064299E-2</c:v>
                </c:pt>
                <c:pt idx="3">
                  <c:v>-0.15129805791746173</c:v>
                </c:pt>
                <c:pt idx="4">
                  <c:v>-0.40790480386850814</c:v>
                </c:pt>
                <c:pt idx="5">
                  <c:v>-0.65193519537437317</c:v>
                </c:pt>
                <c:pt idx="6">
                  <c:v>-0.88205925845090649</c:v>
                </c:pt>
                <c:pt idx="7">
                  <c:v>-1.1476247843572962</c:v>
                </c:pt>
                <c:pt idx="8">
                  <c:v>-1.3904782789114571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1A-414B-985D-5C9ECCC5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00464"/>
        <c:axId val="1829598832"/>
      </c:scatterChart>
      <c:valAx>
        <c:axId val="1829600464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abs log(1/</a:t>
                </a:r>
                <a:r>
                  <a:rPr lang="el-GR"/>
                  <a:t>α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0.44642572041378231"/>
              <c:y val="0.8799626713327500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9598832"/>
        <c:crossesAt val="-1.5"/>
        <c:crossBetween val="midCat"/>
      </c:valAx>
      <c:valAx>
        <c:axId val="1829598832"/>
        <c:scaling>
          <c:orientation val="minMax"/>
          <c:max val="1"/>
          <c:min val="-1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log k</a:t>
                </a:r>
              </a:p>
            </c:rich>
          </c:tx>
          <c:layout>
            <c:manualLayout>
              <c:xMode val="edge"/>
              <c:yMode val="edge"/>
              <c:x val="4.7821738632735072E-3"/>
              <c:y val="0.2776541265675123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96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8628517721907"/>
          <c:y val="8.1481481481481488E-2"/>
          <c:w val="0.69327551044999125"/>
          <c:h val="0.619234695032116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5002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70176615247037"/>
                  <c:y val="-0.4669372757558314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</c:trendlineLbl>
          </c:trendline>
          <c:xVal>
            <c:numRef>
              <c:f>Equations!$D$97:$D$105</c:f>
              <c:numCache>
                <c:formatCode>0.00</c:formatCode>
                <c:ptCount val="9"/>
                <c:pt idx="0">
                  <c:v>0</c:v>
                </c:pt>
                <c:pt idx="1">
                  <c:v>0.24999999999999931</c:v>
                </c:pt>
                <c:pt idx="2">
                  <c:v>0.49999999999999989</c:v>
                </c:pt>
                <c:pt idx="3">
                  <c:v>0.74999999999999989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Equations!$F$97:$F$105</c:f>
              <c:numCache>
                <c:formatCode>0.0000</c:formatCode>
                <c:ptCount val="9"/>
                <c:pt idx="0">
                  <c:v>0.2637917378101981</c:v>
                </c:pt>
                <c:pt idx="1">
                  <c:v>1.4646919446988295E-2</c:v>
                </c:pt>
                <c:pt idx="2">
                  <c:v>-0.23800043217764955</c:v>
                </c:pt>
                <c:pt idx="3">
                  <c:v>-0.49018301214609167</c:v>
                </c:pt>
                <c:pt idx="4">
                  <c:v>-0.74169292527376673</c:v>
                </c:pt>
                <c:pt idx="5">
                  <c:v>-0.99244760156405731</c:v>
                </c:pt>
                <c:pt idx="6">
                  <c:v>-1.2272425586507401</c:v>
                </c:pt>
                <c:pt idx="7">
                  <c:v>-1.4815974231395848</c:v>
                </c:pt>
                <c:pt idx="8">
                  <c:v>-1.7112706214330282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1A-414B-985D-5C9ECCC5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99376"/>
        <c:axId val="1829592848"/>
      </c:scatterChart>
      <c:valAx>
        <c:axId val="1829599376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abs log(1/</a:t>
                </a:r>
                <a:r>
                  <a:rPr lang="el-GR"/>
                  <a:t>α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0.44642572041378231"/>
              <c:y val="0.8799626713327500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9592848"/>
        <c:crossesAt val="-2"/>
        <c:crossBetween val="midCat"/>
      </c:valAx>
      <c:valAx>
        <c:axId val="1829592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log k</a:t>
                </a:r>
              </a:p>
            </c:rich>
          </c:tx>
          <c:layout>
            <c:manualLayout>
              <c:xMode val="edge"/>
              <c:yMode val="edge"/>
              <c:x val="4.7821738632735072E-3"/>
              <c:y val="0.2776541265675123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95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8628517721907"/>
          <c:y val="8.1481481481481488E-2"/>
          <c:w val="0.69327551044999125"/>
          <c:h val="0.619234695032116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5002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70176615247037"/>
                  <c:y val="-0.4669372757558314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</c:trendlineLbl>
          </c:trendline>
          <c:xVal>
            <c:numRef>
              <c:f>Equations!$D$106:$D$114</c:f>
              <c:numCache>
                <c:formatCode>0.00</c:formatCode>
                <c:ptCount val="9"/>
                <c:pt idx="0">
                  <c:v>0</c:v>
                </c:pt>
                <c:pt idx="1">
                  <c:v>0.24999999999999931</c:v>
                </c:pt>
                <c:pt idx="2">
                  <c:v>0.49999999999999989</c:v>
                </c:pt>
                <c:pt idx="3">
                  <c:v>0.74999999999999989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Equations!$F$106:$F$114</c:f>
              <c:numCache>
                <c:formatCode>0.0000</c:formatCode>
                <c:ptCount val="9"/>
                <c:pt idx="0">
                  <c:v>0.13106271215174384</c:v>
                </c:pt>
                <c:pt idx="1">
                  <c:v>-0.10329863583306144</c:v>
                </c:pt>
                <c:pt idx="2">
                  <c:v>-0.36758349746955399</c:v>
                </c:pt>
                <c:pt idx="3">
                  <c:v>-0.61828308918019403</c:v>
                </c:pt>
                <c:pt idx="4">
                  <c:v>-0.86838138932018649</c:v>
                </c:pt>
                <c:pt idx="5">
                  <c:v>-1.1093772183220776</c:v>
                </c:pt>
                <c:pt idx="6">
                  <c:v>-1.3634957430701851</c:v>
                </c:pt>
                <c:pt idx="7">
                  <c:v>-1.5973953971977246</c:v>
                </c:pt>
                <c:pt idx="8">
                  <c:v>-1.8486661031796228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1A-414B-985D-5C9ECCC5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94480"/>
        <c:axId val="1829601552"/>
      </c:scatterChart>
      <c:valAx>
        <c:axId val="1829594480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abs log(1/</a:t>
                </a:r>
                <a:r>
                  <a:rPr lang="el-GR"/>
                  <a:t>α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0.44642572041378231"/>
              <c:y val="0.8799626713327500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9601552"/>
        <c:crossesAt val="-2"/>
        <c:crossBetween val="midCat"/>
      </c:valAx>
      <c:valAx>
        <c:axId val="18296015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log k</a:t>
                </a:r>
              </a:p>
            </c:rich>
          </c:tx>
          <c:layout>
            <c:manualLayout>
              <c:xMode val="edge"/>
              <c:yMode val="edge"/>
              <c:x val="4.7821738632735072E-3"/>
              <c:y val="0.2776541265675123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959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8628517721907"/>
          <c:y val="8.1481481481481488E-2"/>
          <c:w val="0.69327551044999125"/>
          <c:h val="0.619234695032116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5002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90572262403248"/>
                  <c:y val="-0.4669372757558314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</c:trendlineLbl>
          </c:trendline>
          <c:xVal>
            <c:numRef>
              <c:f>Equations!$D$115:$D$123</c:f>
              <c:numCache>
                <c:formatCode>0.00</c:formatCode>
                <c:ptCount val="9"/>
                <c:pt idx="0">
                  <c:v>0</c:v>
                </c:pt>
                <c:pt idx="1">
                  <c:v>0.24999999999999931</c:v>
                </c:pt>
                <c:pt idx="2">
                  <c:v>0.49999999999999989</c:v>
                </c:pt>
                <c:pt idx="3">
                  <c:v>0.74999999999999989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Equations!$F$115:$F$123</c:f>
              <c:numCache>
                <c:formatCode>0.0000</c:formatCode>
                <c:ptCount val="9"/>
                <c:pt idx="0">
                  <c:v>5.0958861626024421E-2</c:v>
                </c:pt>
                <c:pt idx="1">
                  <c:v>-0.18921653614122583</c:v>
                </c:pt>
                <c:pt idx="2">
                  <c:v>-0.44371676244275493</c:v>
                </c:pt>
                <c:pt idx="3">
                  <c:v>-0.68664005629279157</c:v>
                </c:pt>
                <c:pt idx="4">
                  <c:v>-0.93495980280591595</c:v>
                </c:pt>
                <c:pt idx="5">
                  <c:v>-1.1787052183214863</c:v>
                </c:pt>
                <c:pt idx="6">
                  <c:v>-1.4257406646925785</c:v>
                </c:pt>
                <c:pt idx="7">
                  <c:v>-1.666305098805835</c:v>
                </c:pt>
                <c:pt idx="8">
                  <c:v>-1.9076601418241561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1A-414B-985D-5C9ECCC5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99920"/>
        <c:axId val="1829602096"/>
      </c:scatterChart>
      <c:valAx>
        <c:axId val="1829599920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abs log(1/</a:t>
                </a:r>
                <a:r>
                  <a:rPr lang="el-GR"/>
                  <a:t>α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0.44642572041378231"/>
              <c:y val="0.8799626713327500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9602096"/>
        <c:crossesAt val="-2"/>
        <c:crossBetween val="midCat"/>
      </c:valAx>
      <c:valAx>
        <c:axId val="1829602096"/>
        <c:scaling>
          <c:orientation val="minMax"/>
          <c:min val="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log k</a:t>
                </a:r>
              </a:p>
            </c:rich>
          </c:tx>
          <c:layout>
            <c:manualLayout>
              <c:xMode val="edge"/>
              <c:yMode val="edge"/>
              <c:x val="4.7821738632735072E-3"/>
              <c:y val="0.2776541265675123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959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8628517721907"/>
          <c:y val="8.1481481481481488E-2"/>
          <c:w val="0.69327551044999125"/>
          <c:h val="0.619234695032116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5002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90572262403248"/>
                  <c:y val="-0.4669372757558314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</c:trendlineLbl>
          </c:trendline>
          <c:xVal>
            <c:numRef>
              <c:f>Equations!$D$133:$D$141</c:f>
              <c:numCache>
                <c:formatCode>0.00</c:formatCode>
                <c:ptCount val="9"/>
                <c:pt idx="0">
                  <c:v>0</c:v>
                </c:pt>
                <c:pt idx="1">
                  <c:v>0.24999999999999931</c:v>
                </c:pt>
                <c:pt idx="2">
                  <c:v>0.49999999999999989</c:v>
                </c:pt>
                <c:pt idx="3">
                  <c:v>0.74999999999999989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Equations!$F$133:$F$141</c:f>
              <c:numCache>
                <c:formatCode>0.0000</c:formatCode>
                <c:ptCount val="9"/>
                <c:pt idx="0">
                  <c:v>9.3340399136694306E-3</c:v>
                </c:pt>
                <c:pt idx="1">
                  <c:v>-0.23753268201903141</c:v>
                </c:pt>
                <c:pt idx="2">
                  <c:v>-0.48617532740404401</c:v>
                </c:pt>
                <c:pt idx="3">
                  <c:v>-0.7315038804762215</c:v>
                </c:pt>
                <c:pt idx="4">
                  <c:v>-0.98351367350427954</c:v>
                </c:pt>
                <c:pt idx="5">
                  <c:v>-1.2415877290463577</c:v>
                </c:pt>
                <c:pt idx="6">
                  <c:v>-1.4809348583607065</c:v>
                </c:pt>
                <c:pt idx="7">
                  <c:v>-1.7190836510641565</c:v>
                </c:pt>
                <c:pt idx="8">
                  <c:v>-2.0033267451745185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1A-414B-985D-5C9ECCC5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97744"/>
        <c:axId val="1829601008"/>
      </c:scatterChart>
      <c:valAx>
        <c:axId val="1829597744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abs log(1/</a:t>
                </a:r>
                <a:r>
                  <a:rPr lang="el-GR"/>
                  <a:t>α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0.44642572041378231"/>
              <c:y val="0.8799626713327500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9601008"/>
        <c:crossesAt val="-2"/>
        <c:crossBetween val="midCat"/>
      </c:valAx>
      <c:valAx>
        <c:axId val="1829601008"/>
        <c:scaling>
          <c:orientation val="minMax"/>
          <c:min val="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log k</a:t>
                </a:r>
              </a:p>
            </c:rich>
          </c:tx>
          <c:layout>
            <c:manualLayout>
              <c:xMode val="edge"/>
              <c:yMode val="edge"/>
              <c:x val="4.7821738632735072E-3"/>
              <c:y val="0.2776541265675123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959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8628517721907"/>
          <c:y val="8.1481481481481488E-2"/>
          <c:w val="0.69327551044999125"/>
          <c:h val="0.619234695032116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5002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90572262403248"/>
                  <c:y val="-0.4669372757558314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</c:trendlineLbl>
          </c:trendline>
          <c:xVal>
            <c:numRef>
              <c:f>Equations!$D$142:$D$150</c:f>
              <c:numCache>
                <c:formatCode>0.00</c:formatCode>
                <c:ptCount val="9"/>
                <c:pt idx="0">
                  <c:v>0</c:v>
                </c:pt>
                <c:pt idx="1">
                  <c:v>0.24999999999999931</c:v>
                </c:pt>
                <c:pt idx="2">
                  <c:v>0.49999999999999989</c:v>
                </c:pt>
                <c:pt idx="3">
                  <c:v>0.74999999999999989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Equations!$F$142:$F$150</c:f>
              <c:numCache>
                <c:formatCode>0.0000</c:formatCode>
                <c:ptCount val="9"/>
                <c:pt idx="0">
                  <c:v>-5.05729169188674E-3</c:v>
                </c:pt>
                <c:pt idx="1">
                  <c:v>-0.25234618769365819</c:v>
                </c:pt>
                <c:pt idx="2">
                  <c:v>-0.50329590012821512</c:v>
                </c:pt>
                <c:pt idx="3">
                  <c:v>-0.75380746040759372</c:v>
                </c:pt>
                <c:pt idx="4">
                  <c:v>-1.0027662791976804</c:v>
                </c:pt>
                <c:pt idx="5">
                  <c:v>-1.2652535252828894</c:v>
                </c:pt>
                <c:pt idx="6">
                  <c:v>-1.5228787452803376</c:v>
                </c:pt>
                <c:pt idx="7">
                  <c:v>-1.777890404609143</c:v>
                </c:pt>
                <c:pt idx="8">
                  <c:v>-1.9966687414386732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1A-414B-985D-5C9ECCC5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86864"/>
        <c:axId val="1829587408"/>
      </c:scatterChart>
      <c:valAx>
        <c:axId val="1829586864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abs log(1/</a:t>
                </a:r>
                <a:r>
                  <a:rPr lang="el-GR"/>
                  <a:t>α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0.44642572041378231"/>
              <c:y val="0.8799626713327500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9587408"/>
        <c:crossesAt val="-2.5"/>
        <c:crossBetween val="midCat"/>
      </c:valAx>
      <c:valAx>
        <c:axId val="1829587408"/>
        <c:scaling>
          <c:orientation val="minMax"/>
          <c:min val="-2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log k</a:t>
                </a:r>
              </a:p>
            </c:rich>
          </c:tx>
          <c:layout>
            <c:manualLayout>
              <c:xMode val="edge"/>
              <c:yMode val="edge"/>
              <c:x val="4.7821738632735072E-3"/>
              <c:y val="0.2776541265675123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958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8628517721907"/>
          <c:y val="8.1481481481481488E-2"/>
          <c:w val="0.69327551044999125"/>
          <c:h val="0.619234762321376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5002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5312475524307"/>
                  <c:y val="0.16053467490379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pt-BR"/>
                </a:p>
              </c:txPr>
            </c:trendlineLbl>
          </c:trendline>
          <c:xVal>
            <c:numRef>
              <c:f>Equations!$D$34:$D$42</c:f>
              <c:numCache>
                <c:formatCode>0.00</c:formatCode>
                <c:ptCount val="9"/>
                <c:pt idx="0">
                  <c:v>0</c:v>
                </c:pt>
                <c:pt idx="1">
                  <c:v>0.24999999999999931</c:v>
                </c:pt>
                <c:pt idx="2">
                  <c:v>0.49999999999999989</c:v>
                </c:pt>
                <c:pt idx="3">
                  <c:v>0.74999999999999989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Equations!$F$34:$F$42</c:f>
              <c:numCache>
                <c:formatCode>0.0000</c:formatCode>
                <c:ptCount val="9"/>
                <c:pt idx="0">
                  <c:v>4.4021217756595794</c:v>
                </c:pt>
                <c:pt idx="1">
                  <c:v>4.1684299171912143</c:v>
                </c:pt>
                <c:pt idx="2">
                  <c:v>3.8950292123334842</c:v>
                </c:pt>
                <c:pt idx="3">
                  <c:v>3.7580686364492508</c:v>
                </c:pt>
                <c:pt idx="4">
                  <c:v>3.4339713564658112</c:v>
                </c:pt>
                <c:pt idx="5">
                  <c:v>3.2499950765225605</c:v>
                </c:pt>
                <c:pt idx="6">
                  <c:v>3.223599344940276</c:v>
                </c:pt>
                <c:pt idx="7">
                  <c:v>2.8694104333098425</c:v>
                </c:pt>
                <c:pt idx="8">
                  <c:v>2.8471621620618319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1A-414B-985D-5C9ECCC5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95024"/>
        <c:axId val="1829589584"/>
      </c:scatterChart>
      <c:valAx>
        <c:axId val="1829595024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abs log(1/</a:t>
                </a:r>
                <a:r>
                  <a:rPr lang="el-GR"/>
                  <a:t>α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0.44642572041378231"/>
              <c:y val="0.8799626713327500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9589584"/>
        <c:crosses val="autoZero"/>
        <c:crossBetween val="midCat"/>
      </c:valAx>
      <c:valAx>
        <c:axId val="182958958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log k</a:t>
                </a:r>
              </a:p>
            </c:rich>
          </c:tx>
          <c:layout>
            <c:manualLayout>
              <c:xMode val="edge"/>
              <c:yMode val="edge"/>
              <c:x val="4.7821738632735072E-3"/>
              <c:y val="0.2776541265675123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959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8628517721907"/>
          <c:y val="8.1481481481481488E-2"/>
          <c:w val="0.69327551044999125"/>
          <c:h val="0.619234695032116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5002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90572262403248"/>
                  <c:y val="-0.4669372757558314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</c:trendlineLbl>
          </c:trendline>
          <c:xVal>
            <c:numRef>
              <c:f>Equations!$D$124:$D$132</c:f>
              <c:numCache>
                <c:formatCode>0.00</c:formatCode>
                <c:ptCount val="9"/>
                <c:pt idx="0">
                  <c:v>0</c:v>
                </c:pt>
                <c:pt idx="1">
                  <c:v>0.24999999999999931</c:v>
                </c:pt>
                <c:pt idx="2">
                  <c:v>0.49999999999999989</c:v>
                </c:pt>
                <c:pt idx="3">
                  <c:v>0.74999999999999989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Equations!$F$124:$F$132</c:f>
              <c:numCache>
                <c:formatCode>0.0000</c:formatCode>
                <c:ptCount val="9"/>
                <c:pt idx="0">
                  <c:v>3.1957605394669186E-2</c:v>
                </c:pt>
                <c:pt idx="1">
                  <c:v>-0.21621762107789774</c:v>
                </c:pt>
                <c:pt idx="2">
                  <c:v>-0.46409610749833685</c:v>
                </c:pt>
                <c:pt idx="3">
                  <c:v>-0.71190435421672882</c:v>
                </c:pt>
                <c:pt idx="4">
                  <c:v>-0.95947081196376016</c:v>
                </c:pt>
                <c:pt idx="5">
                  <c:v>-1.2076670819989701</c:v>
                </c:pt>
                <c:pt idx="6">
                  <c:v>-1.4547430529441479</c:v>
                </c:pt>
                <c:pt idx="7">
                  <c:v>-1.6924913994012298</c:v>
                </c:pt>
                <c:pt idx="8">
                  <c:v>-1.9266491341769989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1A-414B-985D-5C9ECCC5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88496"/>
        <c:axId val="1829587952"/>
      </c:scatterChart>
      <c:valAx>
        <c:axId val="1829588496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abs log(1/</a:t>
                </a:r>
                <a:r>
                  <a:rPr lang="el-GR"/>
                  <a:t>α</a:t>
                </a:r>
                <a:r>
                  <a:rPr lang="pt-BR"/>
                  <a:t>)</a:t>
                </a:r>
              </a:p>
            </c:rich>
          </c:tx>
          <c:layout>
            <c:manualLayout>
              <c:xMode val="edge"/>
              <c:yMode val="edge"/>
              <c:x val="0.44642572041378231"/>
              <c:y val="0.8799626713327500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9587952"/>
        <c:crossesAt val="-2.5"/>
        <c:crossBetween val="midCat"/>
      </c:valAx>
      <c:valAx>
        <c:axId val="1829587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log k</a:t>
                </a:r>
              </a:p>
            </c:rich>
          </c:tx>
          <c:layout>
            <c:manualLayout>
              <c:xMode val="edge"/>
              <c:yMode val="edge"/>
              <c:x val="4.7821738632735072E-3"/>
              <c:y val="0.2776541265675123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958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3021093561922"/>
          <c:y val="2.9280097351607859E-2"/>
          <c:w val="0.84321842492814514"/>
          <c:h val="0.85252597953662834"/>
        </c:manualLayout>
      </c:layout>
      <c:scatterChart>
        <c:scatterStyle val="smoothMarker"/>
        <c:varyColors val="0"/>
        <c:ser>
          <c:idx val="0"/>
          <c:order val="0"/>
          <c:tx>
            <c:v>VGM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'Comparison to Grant et al. 2010'!$P$7:$P$203</c:f>
              <c:numCache>
                <c:formatCode>0.00</c:formatCode>
                <c:ptCount val="197"/>
                <c:pt idx="0">
                  <c:v>1E-3</c:v>
                </c:pt>
                <c:pt idx="1">
                  <c:v>1.2589254117941673E-2</c:v>
                </c:pt>
                <c:pt idx="2">
                  <c:v>1.3182567385564073E-2</c:v>
                </c:pt>
                <c:pt idx="3">
                  <c:v>1.380384264602885E-2</c:v>
                </c:pt>
                <c:pt idx="4">
                  <c:v>1.4454397707459274E-2</c:v>
                </c:pt>
                <c:pt idx="5">
                  <c:v>1.5135612484362081E-2</c:v>
                </c:pt>
                <c:pt idx="6">
                  <c:v>1.5848931924611134E-2</c:v>
                </c:pt>
                <c:pt idx="7">
                  <c:v>1.6595869074375606E-2</c:v>
                </c:pt>
                <c:pt idx="8">
                  <c:v>1.7378008287493755E-2</c:v>
                </c:pt>
                <c:pt idx="9">
                  <c:v>1.8197008586099836E-2</c:v>
                </c:pt>
                <c:pt idx="10">
                  <c:v>1.9054607179632473E-2</c:v>
                </c:pt>
                <c:pt idx="11">
                  <c:v>1.9952623149688799E-2</c:v>
                </c:pt>
                <c:pt idx="12">
                  <c:v>2.0892961308540396E-2</c:v>
                </c:pt>
                <c:pt idx="13">
                  <c:v>2.1877616239495527E-2</c:v>
                </c:pt>
                <c:pt idx="14">
                  <c:v>2.2908676527677731E-2</c:v>
                </c:pt>
                <c:pt idx="15">
                  <c:v>2.3988329190194908E-2</c:v>
                </c:pt>
                <c:pt idx="16">
                  <c:v>2.5118864315095805E-2</c:v>
                </c:pt>
                <c:pt idx="17">
                  <c:v>2.6302679918953822E-2</c:v>
                </c:pt>
                <c:pt idx="18">
                  <c:v>2.7542287033381664E-2</c:v>
                </c:pt>
                <c:pt idx="19">
                  <c:v>2.8840315031266061E-2</c:v>
                </c:pt>
                <c:pt idx="20">
                  <c:v>3.0199517204020164E-2</c:v>
                </c:pt>
                <c:pt idx="21">
                  <c:v>3.1622776601683798E-2</c:v>
                </c:pt>
                <c:pt idx="22">
                  <c:v>3.3113112148259113E-2</c:v>
                </c:pt>
                <c:pt idx="23">
                  <c:v>3.4673685045253172E-2</c:v>
                </c:pt>
                <c:pt idx="24">
                  <c:v>3.6307805477010138E-2</c:v>
                </c:pt>
                <c:pt idx="25">
                  <c:v>3.8018939632056117E-2</c:v>
                </c:pt>
                <c:pt idx="26">
                  <c:v>3.9810717055349727E-2</c:v>
                </c:pt>
                <c:pt idx="27">
                  <c:v>4.1686938347033548E-2</c:v>
                </c:pt>
                <c:pt idx="28">
                  <c:v>4.3651583224016605E-2</c:v>
                </c:pt>
                <c:pt idx="29">
                  <c:v>4.5708818961487506E-2</c:v>
                </c:pt>
                <c:pt idx="30">
                  <c:v>4.7863009232263838E-2</c:v>
                </c:pt>
                <c:pt idx="31">
                  <c:v>5.0118723362727227E-2</c:v>
                </c:pt>
                <c:pt idx="32">
                  <c:v>5.2480746024977265E-2</c:v>
                </c:pt>
                <c:pt idx="33">
                  <c:v>5.4954087385762455E-2</c:v>
                </c:pt>
                <c:pt idx="34">
                  <c:v>5.7543993733715715E-2</c:v>
                </c:pt>
                <c:pt idx="35">
                  <c:v>6.0255958607435794E-2</c:v>
                </c:pt>
                <c:pt idx="36">
                  <c:v>6.3095734448019344E-2</c:v>
                </c:pt>
                <c:pt idx="37">
                  <c:v>6.6069344800759613E-2</c:v>
                </c:pt>
                <c:pt idx="38">
                  <c:v>6.9183097091893672E-2</c:v>
                </c:pt>
                <c:pt idx="39">
                  <c:v>7.2443596007499028E-2</c:v>
                </c:pt>
                <c:pt idx="40">
                  <c:v>7.5857757502918371E-2</c:v>
                </c:pt>
                <c:pt idx="41">
                  <c:v>7.943282347242818E-2</c:v>
                </c:pt>
                <c:pt idx="42">
                  <c:v>8.3176377110267111E-2</c:v>
                </c:pt>
                <c:pt idx="43">
                  <c:v>8.7096358995608053E-2</c:v>
                </c:pt>
                <c:pt idx="44">
                  <c:v>9.1201083935590982E-2</c:v>
                </c:pt>
                <c:pt idx="45">
                  <c:v>9.5499258602143589E-2</c:v>
                </c:pt>
                <c:pt idx="46">
                  <c:v>0.1</c:v>
                </c:pt>
                <c:pt idx="47">
                  <c:v>0.10471285480509</c:v>
                </c:pt>
                <c:pt idx="48">
                  <c:v>0.10964781961431853</c:v>
                </c:pt>
                <c:pt idx="49">
                  <c:v>0.11481536214968834</c:v>
                </c:pt>
                <c:pt idx="50">
                  <c:v>0.12022644346174133</c:v>
                </c:pt>
                <c:pt idx="51">
                  <c:v>0.12589254117941681</c:v>
                </c:pt>
                <c:pt idx="52">
                  <c:v>0.13182567385564076</c:v>
                </c:pt>
                <c:pt idx="53">
                  <c:v>0.13803842646028852</c:v>
                </c:pt>
                <c:pt idx="54">
                  <c:v>0.14454397707459277</c:v>
                </c:pt>
                <c:pt idx="55">
                  <c:v>0.15135612484362088</c:v>
                </c:pt>
                <c:pt idx="56">
                  <c:v>0.15848931924611137</c:v>
                </c:pt>
                <c:pt idx="57">
                  <c:v>0.16595869074375613</c:v>
                </c:pt>
                <c:pt idx="58">
                  <c:v>0.17378008287493757</c:v>
                </c:pt>
                <c:pt idx="59">
                  <c:v>0.18197008586099842</c:v>
                </c:pt>
                <c:pt idx="60">
                  <c:v>0.19054607179632477</c:v>
                </c:pt>
                <c:pt idx="61">
                  <c:v>0.19952623149688806</c:v>
                </c:pt>
                <c:pt idx="62">
                  <c:v>0.208929613085404</c:v>
                </c:pt>
                <c:pt idx="63">
                  <c:v>0.21877616239495537</c:v>
                </c:pt>
                <c:pt idx="64">
                  <c:v>0.22908676527677738</c:v>
                </c:pt>
                <c:pt idx="65">
                  <c:v>0.23988329190194907</c:v>
                </c:pt>
                <c:pt idx="66">
                  <c:v>0.25118864315095801</c:v>
                </c:pt>
                <c:pt idx="67">
                  <c:v>0.26302679918953825</c:v>
                </c:pt>
                <c:pt idx="68">
                  <c:v>0.27542287033381663</c:v>
                </c:pt>
                <c:pt idx="69">
                  <c:v>0.28840315031266067</c:v>
                </c:pt>
                <c:pt idx="70">
                  <c:v>0.30199517204020165</c:v>
                </c:pt>
                <c:pt idx="71">
                  <c:v>0.31622776601683805</c:v>
                </c:pt>
                <c:pt idx="72">
                  <c:v>0.33113112148259127</c:v>
                </c:pt>
                <c:pt idx="73">
                  <c:v>0.34673685045253178</c:v>
                </c:pt>
                <c:pt idx="74">
                  <c:v>0.36307805477010158</c:v>
                </c:pt>
                <c:pt idx="75">
                  <c:v>0.38018939632056137</c:v>
                </c:pt>
                <c:pt idx="76">
                  <c:v>0.39810717055349754</c:v>
                </c:pt>
                <c:pt idx="77">
                  <c:v>0.41686938347033559</c:v>
                </c:pt>
                <c:pt idx="78">
                  <c:v>0.4365158322401661</c:v>
                </c:pt>
                <c:pt idx="79">
                  <c:v>0.45708818961487507</c:v>
                </c:pt>
                <c:pt idx="80">
                  <c:v>0.47863009232263853</c:v>
                </c:pt>
                <c:pt idx="81">
                  <c:v>0.50118723362727235</c:v>
                </c:pt>
                <c:pt idx="82">
                  <c:v>0.52480746024977287</c:v>
                </c:pt>
                <c:pt idx="83">
                  <c:v>0.54954087385762473</c:v>
                </c:pt>
                <c:pt idx="84">
                  <c:v>0.57543993733715693</c:v>
                </c:pt>
                <c:pt idx="85">
                  <c:v>0.60255958607435822</c:v>
                </c:pt>
                <c:pt idx="86">
                  <c:v>0.63095734448019369</c:v>
                </c:pt>
                <c:pt idx="87">
                  <c:v>0.66069344800759622</c:v>
                </c:pt>
                <c:pt idx="88">
                  <c:v>0.69183097091893653</c:v>
                </c:pt>
                <c:pt idx="89">
                  <c:v>0.72443596007499067</c:v>
                </c:pt>
                <c:pt idx="90">
                  <c:v>0.75857757502918366</c:v>
                </c:pt>
                <c:pt idx="91">
                  <c:v>0.79432823472428193</c:v>
                </c:pt>
                <c:pt idx="92">
                  <c:v>0.8317637711026713</c:v>
                </c:pt>
                <c:pt idx="93">
                  <c:v>0.8709635899560807</c:v>
                </c:pt>
                <c:pt idx="94">
                  <c:v>0.91201083935590976</c:v>
                </c:pt>
                <c:pt idx="95">
                  <c:v>0.95499258602143655</c:v>
                </c:pt>
                <c:pt idx="96">
                  <c:v>0.99999999999997735</c:v>
                </c:pt>
                <c:pt idx="97">
                  <c:v>1.0471285480508756</c:v>
                </c:pt>
                <c:pt idx="98">
                  <c:v>1.0964781961431598</c:v>
                </c:pt>
                <c:pt idx="99">
                  <c:v>1.1481536214968562</c:v>
                </c:pt>
                <c:pt idx="100">
                  <c:v>1.2022644346173859</c:v>
                </c:pt>
                <c:pt idx="101">
                  <c:v>1.2589254117941386</c:v>
                </c:pt>
                <c:pt idx="102">
                  <c:v>1.3182567385563768</c:v>
                </c:pt>
                <c:pt idx="103">
                  <c:v>1.380384264602853</c:v>
                </c:pt>
                <c:pt idx="104">
                  <c:v>1.4454397707458952</c:v>
                </c:pt>
                <c:pt idx="105">
                  <c:v>1.513561248436174</c:v>
                </c:pt>
                <c:pt idx="106">
                  <c:v>1.5848931924610772</c:v>
                </c:pt>
                <c:pt idx="107">
                  <c:v>1.6595869074375225</c:v>
                </c:pt>
                <c:pt idx="108">
                  <c:v>1.7378008287493367</c:v>
                </c:pt>
                <c:pt idx="109">
                  <c:v>1.8197008586099426</c:v>
                </c:pt>
                <c:pt idx="110">
                  <c:v>1.9054607179632042</c:v>
                </c:pt>
                <c:pt idx="111">
                  <c:v>1.9952623149688358</c:v>
                </c:pt>
                <c:pt idx="112">
                  <c:v>2.0892961308539935</c:v>
                </c:pt>
                <c:pt idx="113">
                  <c:v>2.1877616239495037</c:v>
                </c:pt>
                <c:pt idx="114">
                  <c:v>2.2908676527677212</c:v>
                </c:pt>
                <c:pt idx="115">
                  <c:v>2.398832919019438</c:v>
                </c:pt>
                <c:pt idx="116">
                  <c:v>2.5118864315095251</c:v>
                </c:pt>
                <c:pt idx="117">
                  <c:v>2.6302679918953236</c:v>
                </c:pt>
                <c:pt idx="118">
                  <c:v>2.7542287033381045</c:v>
                </c:pt>
                <c:pt idx="119">
                  <c:v>2.8840315031265429</c:v>
                </c:pt>
                <c:pt idx="120">
                  <c:v>3.0199517204019504</c:v>
                </c:pt>
                <c:pt idx="121">
                  <c:v>3.1622776601683067</c:v>
                </c:pt>
                <c:pt idx="122">
                  <c:v>3.3113112148258339</c:v>
                </c:pt>
                <c:pt idx="123">
                  <c:v>3.4673685045252385</c:v>
                </c:pt>
                <c:pt idx="124">
                  <c:v>3.6307805477009309</c:v>
                </c:pt>
                <c:pt idx="125">
                  <c:v>3.8018939632055249</c:v>
                </c:pt>
                <c:pt idx="126">
                  <c:v>3.9810717055348808</c:v>
                </c:pt>
                <c:pt idx="127">
                  <c:v>4.1686938347032605</c:v>
                </c:pt>
                <c:pt idx="128">
                  <c:v>4.3651583224015607</c:v>
                </c:pt>
                <c:pt idx="129">
                  <c:v>4.5708818961486459</c:v>
                </c:pt>
                <c:pt idx="130">
                  <c:v>4.7863009232262739</c:v>
                </c:pt>
                <c:pt idx="131">
                  <c:v>5.0118723362726119</c:v>
                </c:pt>
                <c:pt idx="132">
                  <c:v>5.248074602497609</c:v>
                </c:pt>
                <c:pt idx="133">
                  <c:v>5.4954087385761214</c:v>
                </c:pt>
                <c:pt idx="134">
                  <c:v>5.754399373371438</c:v>
                </c:pt>
                <c:pt idx="135">
                  <c:v>6.0255958607434446</c:v>
                </c:pt>
                <c:pt idx="136">
                  <c:v>6.3095734448017913</c:v>
                </c:pt>
                <c:pt idx="137">
                  <c:v>6.6069344800758119</c:v>
                </c:pt>
                <c:pt idx="138">
                  <c:v>6.9183097091892138</c:v>
                </c:pt>
                <c:pt idx="139">
                  <c:v>7.2443596007497408</c:v>
                </c:pt>
                <c:pt idx="140">
                  <c:v>7.5857757502916696</c:v>
                </c:pt>
                <c:pt idx="141">
                  <c:v>7.9432823472426382</c:v>
                </c:pt>
                <c:pt idx="142">
                  <c:v>8.3176377110265296</c:v>
                </c:pt>
                <c:pt idx="143">
                  <c:v>8.7096358995606167</c:v>
                </c:pt>
                <c:pt idx="144">
                  <c:v>9.1201083935588958</c:v>
                </c:pt>
                <c:pt idx="145">
                  <c:v>9.549925860214147</c:v>
                </c:pt>
                <c:pt idx="146">
                  <c:v>9.9999999999997762</c:v>
                </c:pt>
                <c:pt idx="147">
                  <c:v>10.47128548050876</c:v>
                </c:pt>
                <c:pt idx="148">
                  <c:v>10.9647819614316</c:v>
                </c:pt>
                <c:pt idx="149">
                  <c:v>11.481536214968564</c:v>
                </c:pt>
                <c:pt idx="150">
                  <c:v>12.022644346173861</c:v>
                </c:pt>
                <c:pt idx="151">
                  <c:v>12.589254117941389</c:v>
                </c:pt>
                <c:pt idx="152">
                  <c:v>13.182567385563773</c:v>
                </c:pt>
                <c:pt idx="153">
                  <c:v>13.803842646028532</c:v>
                </c:pt>
                <c:pt idx="154">
                  <c:v>14.454397707458954</c:v>
                </c:pt>
                <c:pt idx="155">
                  <c:v>15.135612484361744</c:v>
                </c:pt>
                <c:pt idx="156">
                  <c:v>15.848931924610776</c:v>
                </c:pt>
                <c:pt idx="157">
                  <c:v>16.595869074375226</c:v>
                </c:pt>
                <c:pt idx="158">
                  <c:v>17.378008287493373</c:v>
                </c:pt>
                <c:pt idx="159">
                  <c:v>18.197008586099429</c:v>
                </c:pt>
                <c:pt idx="160">
                  <c:v>19.054607179632043</c:v>
                </c:pt>
                <c:pt idx="161">
                  <c:v>19.95262314968836</c:v>
                </c:pt>
                <c:pt idx="162">
                  <c:v>20.892961308539935</c:v>
                </c:pt>
                <c:pt idx="163">
                  <c:v>21.87761623949504</c:v>
                </c:pt>
                <c:pt idx="164">
                  <c:v>22.908676527677223</c:v>
                </c:pt>
                <c:pt idx="165">
                  <c:v>23.988329190194385</c:v>
                </c:pt>
                <c:pt idx="166">
                  <c:v>25.118864315095252</c:v>
                </c:pt>
                <c:pt idx="167">
                  <c:v>26.302679918953242</c:v>
                </c:pt>
                <c:pt idx="168">
                  <c:v>27.542287033381054</c:v>
                </c:pt>
                <c:pt idx="169">
                  <c:v>28.84031503126544</c:v>
                </c:pt>
                <c:pt idx="170">
                  <c:v>30.199517204019479</c:v>
                </c:pt>
                <c:pt idx="171">
                  <c:v>31.622776601683071</c:v>
                </c:pt>
                <c:pt idx="172">
                  <c:v>33.113112148258345</c:v>
                </c:pt>
                <c:pt idx="173">
                  <c:v>34.673685045252363</c:v>
                </c:pt>
                <c:pt idx="174">
                  <c:v>36.307805477009289</c:v>
                </c:pt>
                <c:pt idx="175">
                  <c:v>38.018939632055293</c:v>
                </c:pt>
                <c:pt idx="176">
                  <c:v>39.810717055348853</c:v>
                </c:pt>
                <c:pt idx="177">
                  <c:v>41.686938347032623</c:v>
                </c:pt>
                <c:pt idx="178">
                  <c:v>43.651583224015624</c:v>
                </c:pt>
                <c:pt idx="179">
                  <c:v>45.708818961486479</c:v>
                </c:pt>
                <c:pt idx="180">
                  <c:v>47.863009232262748</c:v>
                </c:pt>
                <c:pt idx="181">
                  <c:v>50.11872336272608</c:v>
                </c:pt>
                <c:pt idx="182">
                  <c:v>52.48074602497605</c:v>
                </c:pt>
                <c:pt idx="183">
                  <c:v>54.954087385761277</c:v>
                </c:pt>
                <c:pt idx="184">
                  <c:v>57.543993733714444</c:v>
                </c:pt>
                <c:pt idx="185">
                  <c:v>60.255958607434458</c:v>
                </c:pt>
                <c:pt idx="186">
                  <c:v>63.095734448017929</c:v>
                </c:pt>
                <c:pt idx="187">
                  <c:v>66.069344800758131</c:v>
                </c:pt>
                <c:pt idx="188">
                  <c:v>69.183097091892094</c:v>
                </c:pt>
                <c:pt idx="189">
                  <c:v>72.443596007497362</c:v>
                </c:pt>
                <c:pt idx="190">
                  <c:v>75.857757502916769</c:v>
                </c:pt>
                <c:pt idx="191">
                  <c:v>79.432823472426463</c:v>
                </c:pt>
                <c:pt idx="192">
                  <c:v>83.176377110265307</c:v>
                </c:pt>
                <c:pt idx="193">
                  <c:v>87.096358995606167</c:v>
                </c:pt>
                <c:pt idx="194">
                  <c:v>91.201083935588983</c:v>
                </c:pt>
                <c:pt idx="195">
                  <c:v>95.499258602141495</c:v>
                </c:pt>
                <c:pt idx="196">
                  <c:v>99.999999999997783</c:v>
                </c:pt>
              </c:numCache>
            </c:numRef>
          </c:xVal>
          <c:yVal>
            <c:numRef>
              <c:f>'Comparison to Grant et al. 2010'!$T$7:$T$203</c:f>
              <c:numCache>
                <c:formatCode>0.000</c:formatCode>
                <c:ptCount val="197"/>
                <c:pt idx="0">
                  <c:v>0.99999941830659866</c:v>
                </c:pt>
                <c:pt idx="1">
                  <c:v>0.99984489406296373</c:v>
                </c:pt>
                <c:pt idx="2">
                  <c:v>0.99982831712121623</c:v>
                </c:pt>
                <c:pt idx="3">
                  <c:v>0.99980996904473718</c:v>
                </c:pt>
                <c:pt idx="4">
                  <c:v>0.99978966071797137</c:v>
                </c:pt>
                <c:pt idx="5">
                  <c:v>0.99976718285889532</c:v>
                </c:pt>
                <c:pt idx="6">
                  <c:v>0.99974230387454577</c:v>
                </c:pt>
                <c:pt idx="7">
                  <c:v>0.99971476748985688</c:v>
                </c:pt>
                <c:pt idx="8">
                  <c:v>0.99968429012615223</c:v>
                </c:pt>
                <c:pt idx="9">
                  <c:v>0.99965055800322566</c:v>
                </c:pt>
                <c:pt idx="10">
                  <c:v>0.99961322393632768</c:v>
                </c:pt>
                <c:pt idx="11">
                  <c:v>0.99957190379649663</c:v>
                </c:pt>
                <c:pt idx="12">
                  <c:v>0.99952617259953247</c:v>
                </c:pt>
                <c:pt idx="13">
                  <c:v>0.99947556018549455</c:v>
                </c:pt>
                <c:pt idx="14">
                  <c:v>0.9994195464468808</c:v>
                </c:pt>
                <c:pt idx="15">
                  <c:v>0.99935755605960142</c:v>
                </c:pt>
                <c:pt idx="16">
                  <c:v>0.99928895266648443</c:v>
                </c:pt>
                <c:pt idx="17">
                  <c:v>0.99921303245831983</c:v>
                </c:pt>
                <c:pt idx="18">
                  <c:v>0.99912901709234958</c:v>
                </c:pt>
                <c:pt idx="19">
                  <c:v>0.99903604588265837</c:v>
                </c:pt>
                <c:pt idx="20">
                  <c:v>0.99893316719106739</c:v>
                </c:pt>
                <c:pt idx="21">
                  <c:v>0.99881932894094061</c:v>
                </c:pt>
                <c:pt idx="22">
                  <c:v>0.99869336816974574</c:v>
                </c:pt>
                <c:pt idx="23">
                  <c:v>0.99855399952934809</c:v>
                </c:pt>
                <c:pt idx="24">
                  <c:v>0.99839980263584904</c:v>
                </c:pt>
                <c:pt idx="25">
                  <c:v>0.9982292081634393</c:v>
                </c:pt>
                <c:pt idx="26">
                  <c:v>0.99804048256925815</c:v>
                </c:pt>
                <c:pt idx="27">
                  <c:v>0.99783171132881698</c:v>
                </c:pt>
                <c:pt idx="28">
                  <c:v>0.99760078055429036</c:v>
                </c:pt>
                <c:pt idx="29">
                  <c:v>0.99734535686115067</c:v>
                </c:pt>
                <c:pt idx="30">
                  <c:v>0.99706286534250788</c:v>
                </c:pt>
                <c:pt idx="31">
                  <c:v>0.99675046550546298</c:v>
                </c:pt>
                <c:pt idx="32">
                  <c:v>0.9964050250202886</c:v>
                </c:pt>
                <c:pt idx="33">
                  <c:v>0.99602309113184151</c:v>
                </c:pt>
                <c:pt idx="34">
                  <c:v>0.995600859584023</c:v>
                </c:pt>
                <c:pt idx="35">
                  <c:v>0.9951341409131873</c:v>
                </c:pt>
                <c:pt idx="36">
                  <c:v>0.99461832397618888</c:v>
                </c:pt>
                <c:pt idx="37">
                  <c:v>0.99404833659451952</c:v>
                </c:pt>
                <c:pt idx="38">
                  <c:v>0.99341860321920106</c:v>
                </c:pt>
                <c:pt idx="39">
                  <c:v>0.99272299955354526</c:v>
                </c:pt>
                <c:pt idx="40">
                  <c:v>0.9919548041146129</c:v>
                </c:pt>
                <c:pt idx="41">
                  <c:v>0.99110664677160687</c:v>
                </c:pt>
                <c:pt idx="42">
                  <c:v>0.99017045437324547</c:v>
                </c:pt>
                <c:pt idx="43">
                  <c:v>0.98913739366943265</c:v>
                </c:pt>
                <c:pt idx="44">
                  <c:v>0.98799781184871782</c:v>
                </c:pt>
                <c:pt idx="45">
                  <c:v>0.9867411751557732</c:v>
                </c:pt>
                <c:pt idx="46">
                  <c:v>0.98535600622628572</c:v>
                </c:pt>
                <c:pt idx="47">
                  <c:v>0.98382982098425498</c:v>
                </c:pt>
                <c:pt idx="48">
                  <c:v>0.98214906619240461</c:v>
                </c:pt>
                <c:pt idx="49">
                  <c:v>0.98029905903363235</c:v>
                </c:pt>
                <c:pt idx="50">
                  <c:v>0.9782639304324976</c:v>
                </c:pt>
                <c:pt idx="51">
                  <c:v>0.97602657420166916</c:v>
                </c:pt>
                <c:pt idx="52">
                  <c:v>0.97356860451776861</c:v>
                </c:pt>
                <c:pt idx="53">
                  <c:v>0.97087032468987877</c:v>
                </c:pt>
                <c:pt idx="54">
                  <c:v>0.9679107106736331</c:v>
                </c:pt>
                <c:pt idx="55">
                  <c:v>0.96466741329048156</c:v>
                </c:pt>
                <c:pt idx="56">
                  <c:v>0.96111678361476527</c:v>
                </c:pt>
                <c:pt idx="57">
                  <c:v>0.95723392646196592</c:v>
                </c:pt>
                <c:pt idx="58">
                  <c:v>0.95299278731180448</c:v>
                </c:pt>
                <c:pt idx="59">
                  <c:v>0.94836627828131648</c:v>
                </c:pt>
                <c:pt idx="60">
                  <c:v>0.94332644886663208</c:v>
                </c:pt>
                <c:pt idx="61">
                  <c:v>0.93784470702906164</c:v>
                </c:pt>
                <c:pt idx="62">
                  <c:v>0.93189209573457255</c:v>
                </c:pt>
                <c:pt idx="63">
                  <c:v>0.92543962918566425</c:v>
                </c:pt>
                <c:pt idx="64">
                  <c:v>0.91845869163351079</c:v>
                </c:pt>
                <c:pt idx="65">
                  <c:v>0.91092149976051251</c:v>
                </c:pt>
                <c:pt idx="66">
                  <c:v>0.90280162713700451</c:v>
                </c:pt>
                <c:pt idx="67">
                  <c:v>0.89407458617613578</c:v>
                </c:pt>
                <c:pt idx="68">
                  <c:v>0.88471845938541804</c:v>
                </c:pt>
                <c:pt idx="69">
                  <c:v>0.87471456765601197</c:v>
                </c:pt>
                <c:pt idx="70">
                  <c:v>0.8640481590324558</c:v>
                </c:pt>
                <c:pt idx="71">
                  <c:v>0.85270909713838616</c:v>
                </c:pt>
                <c:pt idx="72">
                  <c:v>0.84069252454559751</c:v>
                </c:pt>
                <c:pt idx="73">
                  <c:v>0.82799947326905521</c:v>
                </c:pt>
                <c:pt idx="74">
                  <c:v>0.81463739267798485</c:v>
                </c:pt>
                <c:pt idx="75">
                  <c:v>0.80062056483905575</c:v>
                </c:pt>
                <c:pt idx="76">
                  <c:v>0.78597037897950639</c:v>
                </c:pt>
                <c:pt idx="77">
                  <c:v>0.77071544056537633</c:v>
                </c:pt>
                <c:pt idx="78">
                  <c:v>0.75489149643209852</c:v>
                </c:pt>
                <c:pt idx="79">
                  <c:v>0.73854116525611757</c:v>
                </c:pt>
                <c:pt idx="80">
                  <c:v>0.72171347195967017</c:v>
                </c:pt>
                <c:pt idx="81">
                  <c:v>0.70446319473479302</c:v>
                </c:pt>
                <c:pt idx="82">
                  <c:v>0.68685004345250544</c:v>
                </c:pt>
                <c:pt idx="83">
                  <c:v>0.66893769743152953</c:v>
                </c:pt>
                <c:pt idx="84">
                  <c:v>0.65079273807215898</c:v>
                </c:pt>
                <c:pt idx="85">
                  <c:v>0.63248351706364392</c:v>
                </c:pt>
                <c:pt idx="86">
                  <c:v>0.61407900333334597</c:v>
                </c:pt>
                <c:pt idx="87">
                  <c:v>0.59564765149376619</c:v>
                </c:pt>
                <c:pt idx="88">
                  <c:v>0.57725633142161614</c:v>
                </c:pt>
                <c:pt idx="89">
                  <c:v>0.55896935318973873</c:v>
                </c:pt>
                <c:pt idx="90">
                  <c:v>0.54084761447423624</c:v>
                </c:pt>
                <c:pt idx="91">
                  <c:v>0.52294788948224225</c:v>
                </c:pt>
                <c:pt idx="92">
                  <c:v>0.50532227010666786</c:v>
                </c:pt>
                <c:pt idx="93">
                  <c:v>0.4880177620587115</c:v>
                </c:pt>
                <c:pt idx="94">
                  <c:v>0.47107603167400364</c:v>
                </c:pt>
                <c:pt idx="95">
                  <c:v>0.45453329328930864</c:v>
                </c:pt>
                <c:pt idx="96">
                  <c:v>0.43842032273109832</c:v>
                </c:pt>
                <c:pt idx="97">
                  <c:v>0.42276257957850816</c:v>
                </c:pt>
                <c:pt idx="98">
                  <c:v>0.40758041937039996</c:v>
                </c:pt>
                <c:pt idx="99">
                  <c:v>0.39288937663924561</c:v>
                </c:pt>
                <c:pt idx="100">
                  <c:v>0.37870050034338865</c:v>
                </c:pt>
                <c:pt idx="101">
                  <c:v>0.36502072468346375</c:v>
                </c:pt>
                <c:pt idx="102">
                  <c:v>0.35185326018726959</c:v>
                </c:pt>
                <c:pt idx="103">
                  <c:v>0.33919799211396678</c:v>
                </c:pt>
                <c:pt idx="104">
                  <c:v>0.32705187548358616</c:v>
                </c:pt>
                <c:pt idx="105">
                  <c:v>0.31540931824235896</c:v>
                </c:pt>
                <c:pt idx="106">
                  <c:v>0.30426254612885001</c:v>
                </c:pt>
                <c:pt idx="107">
                  <c:v>0.29360194464648615</c:v>
                </c:pt>
                <c:pt idx="108">
                  <c:v>0.28341637514083917</c:v>
                </c:pt>
                <c:pt idx="109">
                  <c:v>0.27369346331440125</c:v>
                </c:pt>
                <c:pt idx="110">
                  <c:v>0.26441985959417119</c:v>
                </c:pt>
                <c:pt idx="111">
                  <c:v>0.25558147161633527</c:v>
                </c:pt>
                <c:pt idx="112">
                  <c:v>0.24716366973275808</c:v>
                </c:pt>
                <c:pt idx="113">
                  <c:v>0.23915146690435549</c:v>
                </c:pt>
                <c:pt idx="114">
                  <c:v>0.23152967465572488</c:v>
                </c:pt>
                <c:pt idx="115">
                  <c:v>0.22428303695151094</c:v>
                </c:pt>
                <c:pt idx="116">
                  <c:v>0.21739634394336163</c:v>
                </c:pt>
                <c:pt idx="117">
                  <c:v>0.21085452754946327</c:v>
                </c:pt>
                <c:pt idx="118">
                  <c:v>0.20464274078580133</c:v>
                </c:pt>
                <c:pt idx="119">
                  <c:v>0.19874642268553033</c:v>
                </c:pt>
                <c:pt idx="120">
                  <c:v>0.19315135053324078</c:v>
                </c:pt>
                <c:pt idx="121">
                  <c:v>0.18784368101488005</c:v>
                </c:pt>
                <c:pt idx="122">
                  <c:v>0.18280998174968455</c:v>
                </c:pt>
                <c:pt idx="123">
                  <c:v>0.17803725453380931</c:v>
                </c:pt>
                <c:pt idx="124">
                  <c:v>0.17351295149084553</c:v>
                </c:pt>
                <c:pt idx="125">
                  <c:v>0.16922498519525445</c:v>
                </c:pt>
                <c:pt idx="126">
                  <c:v>0.16516173371298606</c:v>
                </c:pt>
                <c:pt idx="127">
                  <c:v>0.1613120413904707</c:v>
                </c:pt>
                <c:pt idx="128">
                  <c:v>0.15766521611942677</c:v>
                </c:pt>
                <c:pt idx="129">
                  <c:v>0.15421102371069942</c:v>
                </c:pt>
                <c:pt idx="130">
                  <c:v>0.15093967992550389</c:v>
                </c:pt>
                <c:pt idx="131">
                  <c:v>0.14784184063661096</c:v>
                </c:pt>
                <c:pt idx="132">
                  <c:v>0.14490859052467331</c:v>
                </c:pt>
                <c:pt idx="133">
                  <c:v>0.14213143065543166</c:v>
                </c:pt>
                <c:pt idx="134">
                  <c:v>0.13950226523131026</c:v>
                </c:pt>
                <c:pt idx="135">
                  <c:v>0.13701338776524405</c:v>
                </c:pt>
                <c:pt idx="136">
                  <c:v>0.1346574668848205</c:v>
                </c:pt>
                <c:pt idx="137">
                  <c:v>0.13242753194034457</c:v>
                </c:pt>
                <c:pt idx="138">
                  <c:v>0.13031695856065112</c:v>
                </c:pt>
                <c:pt idx="139">
                  <c:v>0.12831945427485572</c:v>
                </c:pt>
                <c:pt idx="140">
                  <c:v>0.12642904429624546</c:v>
                </c:pt>
                <c:pt idx="141">
                  <c:v>0.12464005754572395</c:v>
                </c:pt>
                <c:pt idx="142">
                  <c:v>0.12294711297621948</c:v>
                </c:pt>
                <c:pt idx="143">
                  <c:v>0.12134510624588934</c:v>
                </c:pt>
                <c:pt idx="144">
                  <c:v>0.11982919677647885</c:v>
                </c:pt>
                <c:pt idx="145">
                  <c:v>0.11839479522353447</c:v>
                </c:pt>
                <c:pt idx="146">
                  <c:v>0.11703755137707998</c:v>
                </c:pt>
                <c:pt idx="147">
                  <c:v>0.11575334250461827</c:v>
                </c:pt>
                <c:pt idx="148">
                  <c:v>0.11453826214273011</c:v>
                </c:pt>
                <c:pt idx="149">
                  <c:v>0.11338860933893795</c:v>
                </c:pt>
                <c:pt idx="150">
                  <c:v>0.11230087834173898</c:v>
                </c:pt>
                <c:pt idx="151">
                  <c:v>0.11127174873366766</c:v>
                </c:pt>
                <c:pt idx="152">
                  <c:v>0.11029807599980752</c:v>
                </c:pt>
                <c:pt idx="153">
                  <c:v>0.10937688252224953</c:v>
                </c:pt>
                <c:pt idx="154">
                  <c:v>0.10850534898950243</c:v>
                </c:pt>
                <c:pt idx="155">
                  <c:v>0.10768080620873456</c:v>
                </c:pt>
                <c:pt idx="156">
                  <c:v>0.10690072730790515</c:v>
                </c:pt>
                <c:pt idx="157">
                  <c:v>0.10616272031427643</c:v>
                </c:pt>
                <c:pt idx="158">
                  <c:v>0.10546452109544194</c:v>
                </c:pt>
                <c:pt idx="159">
                  <c:v>0.10480398664882547</c:v>
                </c:pt>
                <c:pt idx="160">
                  <c:v>0.10417908872556565</c:v>
                </c:pt>
                <c:pt idx="161">
                  <c:v>0.10358790777478059</c:v>
                </c:pt>
                <c:pt idx="162">
                  <c:v>0.10302862719437711</c:v>
                </c:pt>
                <c:pt idx="163">
                  <c:v>0.10249952787481642</c:v>
                </c:pt>
                <c:pt idx="164">
                  <c:v>0.1019989830225532</c:v>
                </c:pt>
                <c:pt idx="165">
                  <c:v>0.10152545325021527</c:v>
                </c:pt>
                <c:pt idx="166">
                  <c:v>0.10107748192097564</c:v>
                </c:pt>
                <c:pt idx="167">
                  <c:v>0.1006536907349774</c:v>
                </c:pt>
                <c:pt idx="168">
                  <c:v>0.10025277554609791</c:v>
                </c:pt>
                <c:pt idx="169">
                  <c:v>9.9873502397774538E-2</c:v>
                </c:pt>
                <c:pt idx="170">
                  <c:v>9.9514703767055013E-2</c:v>
                </c:pt>
                <c:pt idx="171">
                  <c:v>9.9175275006476091E-2</c:v>
                </c:pt>
                <c:pt idx="172">
                  <c:v>9.8854170973814146E-2</c:v>
                </c:pt>
                <c:pt idx="173">
                  <c:v>9.8550402840182016E-2</c:v>
                </c:pt>
                <c:pt idx="174">
                  <c:v>9.8263035067371773E-2</c:v>
                </c:pt>
                <c:pt idx="175">
                  <c:v>9.7991182545757241E-2</c:v>
                </c:pt>
                <c:pt idx="176">
                  <c:v>9.7734007884473811E-2</c:v>
                </c:pt>
                <c:pt idx="177">
                  <c:v>9.7490718845982954E-2</c:v>
                </c:pt>
                <c:pt idx="178">
                  <c:v>9.726056591750866E-2</c:v>
                </c:pt>
                <c:pt idx="179">
                  <c:v>9.7042840012195666E-2</c:v>
                </c:pt>
                <c:pt idx="180">
                  <c:v>9.683687029319199E-2</c:v>
                </c:pt>
                <c:pt idx="181">
                  <c:v>9.6642022114194343E-2</c:v>
                </c:pt>
                <c:pt idx="182">
                  <c:v>9.645769507031822E-2</c:v>
                </c:pt>
                <c:pt idx="183">
                  <c:v>9.6283321153464524E-2</c:v>
                </c:pt>
                <c:pt idx="184">
                  <c:v>9.6118363006650095E-2</c:v>
                </c:pt>
                <c:pt idx="185">
                  <c:v>9.5962312272052278E-2</c:v>
                </c:pt>
                <c:pt idx="186">
                  <c:v>9.5814688027787726E-2</c:v>
                </c:pt>
                <c:pt idx="187">
                  <c:v>9.567503530870218E-2</c:v>
                </c:pt>
                <c:pt idx="188">
                  <c:v>9.5542923706694177E-2</c:v>
                </c:pt>
                <c:pt idx="189">
                  <c:v>9.5417946046327251E-2</c:v>
                </c:pt>
                <c:pt idx="190">
                  <c:v>9.5299717131708622E-2</c:v>
                </c:pt>
                <c:pt idx="191">
                  <c:v>9.5187872560822381E-2</c:v>
                </c:pt>
                <c:pt idx="192">
                  <c:v>9.5082067603705953E-2</c:v>
                </c:pt>
                <c:pt idx="193">
                  <c:v>9.4981976141049321E-2</c:v>
                </c:pt>
                <c:pt idx="194">
                  <c:v>9.4887289659976615E-2</c:v>
                </c:pt>
                <c:pt idx="195">
                  <c:v>9.4797716303942181E-2</c:v>
                </c:pt>
                <c:pt idx="196">
                  <c:v>9.4712979973835376E-2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D27-43EF-8D30-02D94AD73EA6}"/>
            </c:ext>
          </c:extLst>
        </c:ser>
        <c:ser>
          <c:idx val="3"/>
          <c:order val="1"/>
          <c:tx>
            <c:v>GRT</c:v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'Comparison to Grant et al. 2010'!$P$7:$P$203</c:f>
              <c:numCache>
                <c:formatCode>0.00</c:formatCode>
                <c:ptCount val="197"/>
                <c:pt idx="0">
                  <c:v>1E-3</c:v>
                </c:pt>
                <c:pt idx="1">
                  <c:v>1.2589254117941673E-2</c:v>
                </c:pt>
                <c:pt idx="2">
                  <c:v>1.3182567385564073E-2</c:v>
                </c:pt>
                <c:pt idx="3">
                  <c:v>1.380384264602885E-2</c:v>
                </c:pt>
                <c:pt idx="4">
                  <c:v>1.4454397707459274E-2</c:v>
                </c:pt>
                <c:pt idx="5">
                  <c:v>1.5135612484362081E-2</c:v>
                </c:pt>
                <c:pt idx="6">
                  <c:v>1.5848931924611134E-2</c:v>
                </c:pt>
                <c:pt idx="7">
                  <c:v>1.6595869074375606E-2</c:v>
                </c:pt>
                <c:pt idx="8">
                  <c:v>1.7378008287493755E-2</c:v>
                </c:pt>
                <c:pt idx="9">
                  <c:v>1.8197008586099836E-2</c:v>
                </c:pt>
                <c:pt idx="10">
                  <c:v>1.9054607179632473E-2</c:v>
                </c:pt>
                <c:pt idx="11">
                  <c:v>1.9952623149688799E-2</c:v>
                </c:pt>
                <c:pt idx="12">
                  <c:v>2.0892961308540396E-2</c:v>
                </c:pt>
                <c:pt idx="13">
                  <c:v>2.1877616239495527E-2</c:v>
                </c:pt>
                <c:pt idx="14">
                  <c:v>2.2908676527677731E-2</c:v>
                </c:pt>
                <c:pt idx="15">
                  <c:v>2.3988329190194908E-2</c:v>
                </c:pt>
                <c:pt idx="16">
                  <c:v>2.5118864315095805E-2</c:v>
                </c:pt>
                <c:pt idx="17">
                  <c:v>2.6302679918953822E-2</c:v>
                </c:pt>
                <c:pt idx="18">
                  <c:v>2.7542287033381664E-2</c:v>
                </c:pt>
                <c:pt idx="19">
                  <c:v>2.8840315031266061E-2</c:v>
                </c:pt>
                <c:pt idx="20">
                  <c:v>3.0199517204020164E-2</c:v>
                </c:pt>
                <c:pt idx="21">
                  <c:v>3.1622776601683798E-2</c:v>
                </c:pt>
                <c:pt idx="22">
                  <c:v>3.3113112148259113E-2</c:v>
                </c:pt>
                <c:pt idx="23">
                  <c:v>3.4673685045253172E-2</c:v>
                </c:pt>
                <c:pt idx="24">
                  <c:v>3.6307805477010138E-2</c:v>
                </c:pt>
                <c:pt idx="25">
                  <c:v>3.8018939632056117E-2</c:v>
                </c:pt>
                <c:pt idx="26">
                  <c:v>3.9810717055349727E-2</c:v>
                </c:pt>
                <c:pt idx="27">
                  <c:v>4.1686938347033548E-2</c:v>
                </c:pt>
                <c:pt idx="28">
                  <c:v>4.3651583224016605E-2</c:v>
                </c:pt>
                <c:pt idx="29">
                  <c:v>4.5708818961487506E-2</c:v>
                </c:pt>
                <c:pt idx="30">
                  <c:v>4.7863009232263838E-2</c:v>
                </c:pt>
                <c:pt idx="31">
                  <c:v>5.0118723362727227E-2</c:v>
                </c:pt>
                <c:pt idx="32">
                  <c:v>5.2480746024977265E-2</c:v>
                </c:pt>
                <c:pt idx="33">
                  <c:v>5.4954087385762455E-2</c:v>
                </c:pt>
                <c:pt idx="34">
                  <c:v>5.7543993733715715E-2</c:v>
                </c:pt>
                <c:pt idx="35">
                  <c:v>6.0255958607435794E-2</c:v>
                </c:pt>
                <c:pt idx="36">
                  <c:v>6.3095734448019344E-2</c:v>
                </c:pt>
                <c:pt idx="37">
                  <c:v>6.6069344800759613E-2</c:v>
                </c:pt>
                <c:pt idx="38">
                  <c:v>6.9183097091893672E-2</c:v>
                </c:pt>
                <c:pt idx="39">
                  <c:v>7.2443596007499028E-2</c:v>
                </c:pt>
                <c:pt idx="40">
                  <c:v>7.5857757502918371E-2</c:v>
                </c:pt>
                <c:pt idx="41">
                  <c:v>7.943282347242818E-2</c:v>
                </c:pt>
                <c:pt idx="42">
                  <c:v>8.3176377110267111E-2</c:v>
                </c:pt>
                <c:pt idx="43">
                  <c:v>8.7096358995608053E-2</c:v>
                </c:pt>
                <c:pt idx="44">
                  <c:v>9.1201083935590982E-2</c:v>
                </c:pt>
                <c:pt idx="45">
                  <c:v>9.5499258602143589E-2</c:v>
                </c:pt>
                <c:pt idx="46">
                  <c:v>0.1</c:v>
                </c:pt>
                <c:pt idx="47">
                  <c:v>0.10471285480509</c:v>
                </c:pt>
                <c:pt idx="48">
                  <c:v>0.10964781961431853</c:v>
                </c:pt>
                <c:pt idx="49">
                  <c:v>0.11481536214968834</c:v>
                </c:pt>
                <c:pt idx="50">
                  <c:v>0.12022644346174133</c:v>
                </c:pt>
                <c:pt idx="51">
                  <c:v>0.12589254117941681</c:v>
                </c:pt>
                <c:pt idx="52">
                  <c:v>0.13182567385564076</c:v>
                </c:pt>
                <c:pt idx="53">
                  <c:v>0.13803842646028852</c:v>
                </c:pt>
                <c:pt idx="54">
                  <c:v>0.14454397707459277</c:v>
                </c:pt>
                <c:pt idx="55">
                  <c:v>0.15135612484362088</c:v>
                </c:pt>
                <c:pt idx="56">
                  <c:v>0.15848931924611137</c:v>
                </c:pt>
                <c:pt idx="57">
                  <c:v>0.16595869074375613</c:v>
                </c:pt>
                <c:pt idx="58">
                  <c:v>0.17378008287493757</c:v>
                </c:pt>
                <c:pt idx="59">
                  <c:v>0.18197008586099842</c:v>
                </c:pt>
                <c:pt idx="60">
                  <c:v>0.19054607179632477</c:v>
                </c:pt>
                <c:pt idx="61">
                  <c:v>0.19952623149688806</c:v>
                </c:pt>
                <c:pt idx="62">
                  <c:v>0.208929613085404</c:v>
                </c:pt>
                <c:pt idx="63">
                  <c:v>0.21877616239495537</c:v>
                </c:pt>
                <c:pt idx="64">
                  <c:v>0.22908676527677738</c:v>
                </c:pt>
                <c:pt idx="65">
                  <c:v>0.23988329190194907</c:v>
                </c:pt>
                <c:pt idx="66">
                  <c:v>0.25118864315095801</c:v>
                </c:pt>
                <c:pt idx="67">
                  <c:v>0.26302679918953825</c:v>
                </c:pt>
                <c:pt idx="68">
                  <c:v>0.27542287033381663</c:v>
                </c:pt>
                <c:pt idx="69">
                  <c:v>0.28840315031266067</c:v>
                </c:pt>
                <c:pt idx="70">
                  <c:v>0.30199517204020165</c:v>
                </c:pt>
                <c:pt idx="71">
                  <c:v>0.31622776601683805</c:v>
                </c:pt>
                <c:pt idx="72">
                  <c:v>0.33113112148259127</c:v>
                </c:pt>
                <c:pt idx="73">
                  <c:v>0.34673685045253178</c:v>
                </c:pt>
                <c:pt idx="74">
                  <c:v>0.36307805477010158</c:v>
                </c:pt>
                <c:pt idx="75">
                  <c:v>0.38018939632056137</c:v>
                </c:pt>
                <c:pt idx="76">
                  <c:v>0.39810717055349754</c:v>
                </c:pt>
                <c:pt idx="77">
                  <c:v>0.41686938347033559</c:v>
                </c:pt>
                <c:pt idx="78">
                  <c:v>0.4365158322401661</c:v>
                </c:pt>
                <c:pt idx="79">
                  <c:v>0.45708818961487507</c:v>
                </c:pt>
                <c:pt idx="80">
                  <c:v>0.47863009232263853</c:v>
                </c:pt>
                <c:pt idx="81">
                  <c:v>0.50118723362727235</c:v>
                </c:pt>
                <c:pt idx="82">
                  <c:v>0.52480746024977287</c:v>
                </c:pt>
                <c:pt idx="83">
                  <c:v>0.54954087385762473</c:v>
                </c:pt>
                <c:pt idx="84">
                  <c:v>0.57543993733715693</c:v>
                </c:pt>
                <c:pt idx="85">
                  <c:v>0.60255958607435822</c:v>
                </c:pt>
                <c:pt idx="86">
                  <c:v>0.63095734448019369</c:v>
                </c:pt>
                <c:pt idx="87">
                  <c:v>0.66069344800759622</c:v>
                </c:pt>
                <c:pt idx="88">
                  <c:v>0.69183097091893653</c:v>
                </c:pt>
                <c:pt idx="89">
                  <c:v>0.72443596007499067</c:v>
                </c:pt>
                <c:pt idx="90">
                  <c:v>0.75857757502918366</c:v>
                </c:pt>
                <c:pt idx="91">
                  <c:v>0.79432823472428193</c:v>
                </c:pt>
                <c:pt idx="92">
                  <c:v>0.8317637711026713</c:v>
                </c:pt>
                <c:pt idx="93">
                  <c:v>0.8709635899560807</c:v>
                </c:pt>
                <c:pt idx="94">
                  <c:v>0.91201083935590976</c:v>
                </c:pt>
                <c:pt idx="95">
                  <c:v>0.95499258602143655</c:v>
                </c:pt>
                <c:pt idx="96">
                  <c:v>0.99999999999997735</c:v>
                </c:pt>
                <c:pt idx="97">
                  <c:v>1.0471285480508756</c:v>
                </c:pt>
                <c:pt idx="98">
                  <c:v>1.0964781961431598</c:v>
                </c:pt>
                <c:pt idx="99">
                  <c:v>1.1481536214968562</c:v>
                </c:pt>
                <c:pt idx="100">
                  <c:v>1.2022644346173859</c:v>
                </c:pt>
                <c:pt idx="101">
                  <c:v>1.2589254117941386</c:v>
                </c:pt>
                <c:pt idx="102">
                  <c:v>1.3182567385563768</c:v>
                </c:pt>
                <c:pt idx="103">
                  <c:v>1.380384264602853</c:v>
                </c:pt>
                <c:pt idx="104">
                  <c:v>1.4454397707458952</c:v>
                </c:pt>
                <c:pt idx="105">
                  <c:v>1.513561248436174</c:v>
                </c:pt>
                <c:pt idx="106">
                  <c:v>1.5848931924610772</c:v>
                </c:pt>
                <c:pt idx="107">
                  <c:v>1.6595869074375225</c:v>
                </c:pt>
                <c:pt idx="108">
                  <c:v>1.7378008287493367</c:v>
                </c:pt>
                <c:pt idx="109">
                  <c:v>1.8197008586099426</c:v>
                </c:pt>
                <c:pt idx="110">
                  <c:v>1.9054607179632042</c:v>
                </c:pt>
                <c:pt idx="111">
                  <c:v>1.9952623149688358</c:v>
                </c:pt>
                <c:pt idx="112">
                  <c:v>2.0892961308539935</c:v>
                </c:pt>
                <c:pt idx="113">
                  <c:v>2.1877616239495037</c:v>
                </c:pt>
                <c:pt idx="114">
                  <c:v>2.2908676527677212</c:v>
                </c:pt>
                <c:pt idx="115">
                  <c:v>2.398832919019438</c:v>
                </c:pt>
                <c:pt idx="116">
                  <c:v>2.5118864315095251</c:v>
                </c:pt>
                <c:pt idx="117">
                  <c:v>2.6302679918953236</c:v>
                </c:pt>
                <c:pt idx="118">
                  <c:v>2.7542287033381045</c:v>
                </c:pt>
                <c:pt idx="119">
                  <c:v>2.8840315031265429</c:v>
                </c:pt>
                <c:pt idx="120">
                  <c:v>3.0199517204019504</c:v>
                </c:pt>
                <c:pt idx="121">
                  <c:v>3.1622776601683067</c:v>
                </c:pt>
                <c:pt idx="122">
                  <c:v>3.3113112148258339</c:v>
                </c:pt>
                <c:pt idx="123">
                  <c:v>3.4673685045252385</c:v>
                </c:pt>
                <c:pt idx="124">
                  <c:v>3.6307805477009309</c:v>
                </c:pt>
                <c:pt idx="125">
                  <c:v>3.8018939632055249</c:v>
                </c:pt>
                <c:pt idx="126">
                  <c:v>3.9810717055348808</c:v>
                </c:pt>
                <c:pt idx="127">
                  <c:v>4.1686938347032605</c:v>
                </c:pt>
                <c:pt idx="128">
                  <c:v>4.3651583224015607</c:v>
                </c:pt>
                <c:pt idx="129">
                  <c:v>4.5708818961486459</c:v>
                </c:pt>
                <c:pt idx="130">
                  <c:v>4.7863009232262739</c:v>
                </c:pt>
                <c:pt idx="131">
                  <c:v>5.0118723362726119</c:v>
                </c:pt>
                <c:pt idx="132">
                  <c:v>5.248074602497609</c:v>
                </c:pt>
                <c:pt idx="133">
                  <c:v>5.4954087385761214</c:v>
                </c:pt>
                <c:pt idx="134">
                  <c:v>5.754399373371438</c:v>
                </c:pt>
                <c:pt idx="135">
                  <c:v>6.0255958607434446</c:v>
                </c:pt>
                <c:pt idx="136">
                  <c:v>6.3095734448017913</c:v>
                </c:pt>
                <c:pt idx="137">
                  <c:v>6.6069344800758119</c:v>
                </c:pt>
                <c:pt idx="138">
                  <c:v>6.9183097091892138</c:v>
                </c:pt>
                <c:pt idx="139">
                  <c:v>7.2443596007497408</c:v>
                </c:pt>
                <c:pt idx="140">
                  <c:v>7.5857757502916696</c:v>
                </c:pt>
                <c:pt idx="141">
                  <c:v>7.9432823472426382</c:v>
                </c:pt>
                <c:pt idx="142">
                  <c:v>8.3176377110265296</c:v>
                </c:pt>
                <c:pt idx="143">
                  <c:v>8.7096358995606167</c:v>
                </c:pt>
                <c:pt idx="144">
                  <c:v>9.1201083935588958</c:v>
                </c:pt>
                <c:pt idx="145">
                  <c:v>9.549925860214147</c:v>
                </c:pt>
                <c:pt idx="146">
                  <c:v>9.9999999999997762</c:v>
                </c:pt>
                <c:pt idx="147">
                  <c:v>10.47128548050876</c:v>
                </c:pt>
                <c:pt idx="148">
                  <c:v>10.9647819614316</c:v>
                </c:pt>
                <c:pt idx="149">
                  <c:v>11.481536214968564</c:v>
                </c:pt>
                <c:pt idx="150">
                  <c:v>12.022644346173861</c:v>
                </c:pt>
                <c:pt idx="151">
                  <c:v>12.589254117941389</c:v>
                </c:pt>
                <c:pt idx="152">
                  <c:v>13.182567385563773</c:v>
                </c:pt>
                <c:pt idx="153">
                  <c:v>13.803842646028532</c:v>
                </c:pt>
                <c:pt idx="154">
                  <c:v>14.454397707458954</c:v>
                </c:pt>
                <c:pt idx="155">
                  <c:v>15.135612484361744</c:v>
                </c:pt>
                <c:pt idx="156">
                  <c:v>15.848931924610776</c:v>
                </c:pt>
                <c:pt idx="157">
                  <c:v>16.595869074375226</c:v>
                </c:pt>
                <c:pt idx="158">
                  <c:v>17.378008287493373</c:v>
                </c:pt>
                <c:pt idx="159">
                  <c:v>18.197008586099429</c:v>
                </c:pt>
                <c:pt idx="160">
                  <c:v>19.054607179632043</c:v>
                </c:pt>
                <c:pt idx="161">
                  <c:v>19.95262314968836</c:v>
                </c:pt>
                <c:pt idx="162">
                  <c:v>20.892961308539935</c:v>
                </c:pt>
                <c:pt idx="163">
                  <c:v>21.87761623949504</c:v>
                </c:pt>
                <c:pt idx="164">
                  <c:v>22.908676527677223</c:v>
                </c:pt>
                <c:pt idx="165">
                  <c:v>23.988329190194385</c:v>
                </c:pt>
                <c:pt idx="166">
                  <c:v>25.118864315095252</c:v>
                </c:pt>
                <c:pt idx="167">
                  <c:v>26.302679918953242</c:v>
                </c:pt>
                <c:pt idx="168">
                  <c:v>27.542287033381054</c:v>
                </c:pt>
                <c:pt idx="169">
                  <c:v>28.84031503126544</c:v>
                </c:pt>
                <c:pt idx="170">
                  <c:v>30.199517204019479</c:v>
                </c:pt>
                <c:pt idx="171">
                  <c:v>31.622776601683071</c:v>
                </c:pt>
                <c:pt idx="172">
                  <c:v>33.113112148258345</c:v>
                </c:pt>
                <c:pt idx="173">
                  <c:v>34.673685045252363</c:v>
                </c:pt>
                <c:pt idx="174">
                  <c:v>36.307805477009289</c:v>
                </c:pt>
                <c:pt idx="175">
                  <c:v>38.018939632055293</c:v>
                </c:pt>
                <c:pt idx="176">
                  <c:v>39.810717055348853</c:v>
                </c:pt>
                <c:pt idx="177">
                  <c:v>41.686938347032623</c:v>
                </c:pt>
                <c:pt idx="178">
                  <c:v>43.651583224015624</c:v>
                </c:pt>
                <c:pt idx="179">
                  <c:v>45.708818961486479</c:v>
                </c:pt>
                <c:pt idx="180">
                  <c:v>47.863009232262748</c:v>
                </c:pt>
                <c:pt idx="181">
                  <c:v>50.11872336272608</c:v>
                </c:pt>
                <c:pt idx="182">
                  <c:v>52.48074602497605</c:v>
                </c:pt>
                <c:pt idx="183">
                  <c:v>54.954087385761277</c:v>
                </c:pt>
                <c:pt idx="184">
                  <c:v>57.543993733714444</c:v>
                </c:pt>
                <c:pt idx="185">
                  <c:v>60.255958607434458</c:v>
                </c:pt>
                <c:pt idx="186">
                  <c:v>63.095734448017929</c:v>
                </c:pt>
                <c:pt idx="187">
                  <c:v>66.069344800758131</c:v>
                </c:pt>
                <c:pt idx="188">
                  <c:v>69.183097091892094</c:v>
                </c:pt>
                <c:pt idx="189">
                  <c:v>72.443596007497362</c:v>
                </c:pt>
                <c:pt idx="190">
                  <c:v>75.857757502916769</c:v>
                </c:pt>
                <c:pt idx="191">
                  <c:v>79.432823472426463</c:v>
                </c:pt>
                <c:pt idx="192">
                  <c:v>83.176377110265307</c:v>
                </c:pt>
                <c:pt idx="193">
                  <c:v>87.096358995606167</c:v>
                </c:pt>
                <c:pt idx="194">
                  <c:v>91.201083935588983</c:v>
                </c:pt>
                <c:pt idx="195">
                  <c:v>95.499258602141495</c:v>
                </c:pt>
                <c:pt idx="196">
                  <c:v>99.999999999997783</c:v>
                </c:pt>
              </c:numCache>
            </c:numRef>
          </c:xVal>
          <c:yVal>
            <c:numRef>
              <c:f>'Comparison to Grant et al. 2010'!$U$7:$U$203</c:f>
              <c:numCache>
                <c:formatCode>0.000</c:formatCode>
                <c:ptCount val="1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0.99999999999999989</c:v>
                </c:pt>
                <c:pt idx="19">
                  <c:v>0.99999999999999956</c:v>
                </c:pt>
                <c:pt idx="20">
                  <c:v>0.999999999999997</c:v>
                </c:pt>
                <c:pt idx="21">
                  <c:v>0.99999999999998157</c:v>
                </c:pt>
                <c:pt idx="22">
                  <c:v>0.99999999999989742</c:v>
                </c:pt>
                <c:pt idx="23">
                  <c:v>0.9999999999994772</c:v>
                </c:pt>
                <c:pt idx="24">
                  <c:v>0.99999999999756595</c:v>
                </c:pt>
                <c:pt idx="25">
                  <c:v>0.99999999998957723</c:v>
                </c:pt>
                <c:pt idx="26">
                  <c:v>0.99999999995877731</c:v>
                </c:pt>
                <c:pt idx="27">
                  <c:v>0.99999999984875032</c:v>
                </c:pt>
                <c:pt idx="28">
                  <c:v>0.9999999994830665</c:v>
                </c:pt>
                <c:pt idx="29">
                  <c:v>0.99999999834788722</c:v>
                </c:pt>
                <c:pt idx="30">
                  <c:v>0.99999999504435844</c:v>
                </c:pt>
                <c:pt idx="31">
                  <c:v>0.99999998600029538</c:v>
                </c:pt>
                <c:pt idx="32">
                  <c:v>0.99999996263043023</c:v>
                </c:pt>
                <c:pt idx="33">
                  <c:v>0.99999990545436079</c:v>
                </c:pt>
                <c:pt idx="34">
                  <c:v>0.99999977261613981</c:v>
                </c:pt>
                <c:pt idx="35">
                  <c:v>0.99999947871683781</c:v>
                </c:pt>
                <c:pt idx="36">
                  <c:v>0.99999885786005915</c:v>
                </c:pt>
                <c:pt idx="37">
                  <c:v>0.99999760243637525</c:v>
                </c:pt>
                <c:pt idx="38">
                  <c:v>0.9999951667284529</c:v>
                </c:pt>
                <c:pt idx="39">
                  <c:v>0.99999062239125458</c:v>
                </c:pt>
                <c:pt idx="40">
                  <c:v>0.99998245189907686</c:v>
                </c:pt>
                <c:pt idx="41">
                  <c:v>0.99996826686656015</c:v>
                </c:pt>
                <c:pt idx="42">
                  <c:v>0.99994444137215011</c:v>
                </c:pt>
                <c:pt idx="43">
                  <c:v>0.99990565640576468</c:v>
                </c:pt>
                <c:pt idx="44">
                  <c:v>0.9998443602719933</c:v>
                </c:pt>
                <c:pt idx="45">
                  <c:v>0.99975016063352584</c:v>
                </c:pt>
                <c:pt idx="46">
                  <c:v>0.9996091757923401</c:v>
                </c:pt>
                <c:pt idx="47">
                  <c:v>0.99940338430073616</c:v>
                </c:pt>
                <c:pt idx="48">
                  <c:v>0.99911002141488992</c:v>
                </c:pt>
                <c:pt idx="49">
                  <c:v>0.99870107668843056</c:v>
                </c:pt>
                <c:pt idx="50">
                  <c:v>0.99814294795604452</c:v>
                </c:pt>
                <c:pt idx="51">
                  <c:v>0.99739630246150313</c:v>
                </c:pt>
                <c:pt idx="52">
                  <c:v>0.99641618602199233</c:v>
                </c:pt>
                <c:pt idx="53">
                  <c:v>0.99515240666740279</c:v>
                </c:pt>
                <c:pt idx="54">
                  <c:v>0.99355020150556206</c:v>
                </c:pt>
                <c:pt idx="55">
                  <c:v>0.99155117637826817</c:v>
                </c:pt>
                <c:pt idx="56">
                  <c:v>0.98909448905960817</c:v>
                </c:pt>
                <c:pt idx="57">
                  <c:v>0.98611823006854182</c:v>
                </c:pt>
                <c:pt idx="58">
                  <c:v>0.98256094206654587</c:v>
                </c:pt>
                <c:pt idx="59">
                  <c:v>0.97836321027342132</c:v>
                </c:pt>
                <c:pt idx="60">
                  <c:v>0.97346925282027907</c:v>
                </c:pt>
                <c:pt idx="61">
                  <c:v>0.9678284414112861</c:v>
                </c:pt>
                <c:pt idx="62">
                  <c:v>0.96139668858008498</c:v>
                </c:pt>
                <c:pt idx="63">
                  <c:v>0.95413764736071527</c:v>
                </c:pt>
                <c:pt idx="64">
                  <c:v>0.94602368129740355</c:v>
                </c:pt>
                <c:pt idx="65">
                  <c:v>0.93703657626781822</c:v>
                </c:pt>
                <c:pt idx="66">
                  <c:v>0.92716797950481666</c:v>
                </c:pt>
                <c:pt idx="67">
                  <c:v>0.91641956451626783</c:v>
                </c:pt>
                <c:pt idx="68">
                  <c:v>0.90480293255458277</c:v>
                </c:pt>
                <c:pt idx="69">
                  <c:v>0.89233927132984525</c:v>
                </c:pt>
                <c:pt idx="70">
                  <c:v>0.87905879946874832</c:v>
                </c:pt>
                <c:pt idx="71">
                  <c:v>0.86500003067769593</c:v>
                </c:pt>
                <c:pt idx="72">
                  <c:v>0.85020889472901484</c:v>
                </c:pt>
                <c:pt idx="73">
                  <c:v>0.83473775344647316</c:v>
                </c:pt>
                <c:pt idx="74">
                  <c:v>0.81864434910676254</c:v>
                </c:pt>
                <c:pt idx="75">
                  <c:v>0.80199072043861319</c:v>
                </c:pt>
                <c:pt idx="76">
                  <c:v>0.78484211805241888</c:v>
                </c:pt>
                <c:pt idx="77">
                  <c:v>0.76726594702459117</c:v>
                </c:pt>
                <c:pt idx="78">
                  <c:v>0.74933075981781205</c:v>
                </c:pt>
                <c:pt idx="79">
                  <c:v>0.7311053180241861</c:v>
                </c:pt>
                <c:pt idx="80">
                  <c:v>0.71265773680640998</c:v>
                </c:pt>
                <c:pt idx="81">
                  <c:v>0.69405472156383818</c:v>
                </c:pt>
                <c:pt idx="82">
                  <c:v>0.67536090239642166</c:v>
                </c:pt>
                <c:pt idx="83">
                  <c:v>0.65663826846455908</c:v>
                </c:pt>
                <c:pt idx="84">
                  <c:v>0.63794570139140439</c:v>
                </c:pt>
                <c:pt idx="85">
                  <c:v>0.61933860443771072</c:v>
                </c:pt>
                <c:pt idx="86">
                  <c:v>0.60086862228338245</c:v>
                </c:pt>
                <c:pt idx="87">
                  <c:v>0.58258344484112323</c:v>
                </c:pt>
                <c:pt idx="88">
                  <c:v>0.56452668755945745</c:v>
                </c:pt>
                <c:pt idx="89">
                  <c:v>0.54673784009077986</c:v>
                </c:pt>
                <c:pt idx="90">
                  <c:v>0.52925227494745208</c:v>
                </c:pt>
                <c:pt idx="91">
                  <c:v>0.51210130778773544</c:v>
                </c:pt>
                <c:pt idx="92">
                  <c:v>0.49531230120851233</c:v>
                </c:pt>
                <c:pt idx="93">
                  <c:v>0.47890880432243826</c:v>
                </c:pt>
                <c:pt idx="94">
                  <c:v>0.4629107209179994</c:v>
                </c:pt>
                <c:pt idx="95">
                  <c:v>0.44733449960225519</c:v>
                </c:pt>
                <c:pt idx="96">
                  <c:v>0.43219333997435688</c:v>
                </c:pt>
                <c:pt idx="97">
                  <c:v>0.41749740954548936</c:v>
                </c:pt>
                <c:pt idx="98">
                  <c:v>0.40325406678583808</c:v>
                </c:pt>
                <c:pt idx="99">
                  <c:v>0.38946808632372165</c:v>
                </c:pt>
                <c:pt idx="100">
                  <c:v>0.37614188293441753</c:v>
                </c:pt>
                <c:pt idx="101">
                  <c:v>0.3632757315265433</c:v>
                </c:pt>
                <c:pt idx="102">
                  <c:v>0.35086798085704796</c:v>
                </c:pt>
                <c:pt idx="103">
                  <c:v>0.33891525917857779</c:v>
                </c:pt>
                <c:pt idx="104">
                  <c:v>0.32741267044424144</c:v>
                </c:pt>
                <c:pt idx="105">
                  <c:v>0.316353980065264</c:v>
                </c:pt>
                <c:pt idx="106">
                  <c:v>0.30573178953855029</c:v>
                </c:pt>
                <c:pt idx="107">
                  <c:v>0.29553769953649106</c:v>
                </c:pt>
                <c:pt idx="108">
                  <c:v>0.28576246128378979</c:v>
                </c:pt>
                <c:pt idx="109">
                  <c:v>0.27639611623931776</c:v>
                </c:pt>
                <c:pt idx="110">
                  <c:v>0.26742812425887202</c:v>
                </c:pt>
                <c:pt idx="111">
                  <c:v>0.25884748054106971</c:v>
                </c:pt>
                <c:pt idx="112">
                  <c:v>0.25064282175720798</c:v>
                </c:pt>
                <c:pt idx="113">
                  <c:v>0.24280252184036449</c:v>
                </c:pt>
                <c:pt idx="114">
                  <c:v>0.23531477796265635</c:v>
                </c:pt>
                <c:pt idx="115">
                  <c:v>0.22816768726550896</c:v>
                </c:pt>
                <c:pt idx="116">
                  <c:v>0.22134931492885798</c:v>
                </c:pt>
                <c:pt idx="117">
                  <c:v>0.21484775417390972</c:v>
                </c:pt>
                <c:pt idx="118">
                  <c:v>0.20865117879272665</c:v>
                </c:pt>
                <c:pt idx="119">
                  <c:v>0.20274788878840599</c:v>
                </c:pt>
                <c:pt idx="120">
                  <c:v>0.19712634969376575</c:v>
                </c:pt>
                <c:pt idx="121">
                  <c:v>0.1917752261156872</c:v>
                </c:pt>
                <c:pt idx="122">
                  <c:v>0.18668341002788957</c:v>
                </c:pt>
                <c:pt idx="123">
                  <c:v>0.18184004430799214</c:v>
                </c:pt>
                <c:pt idx="124">
                  <c:v>0.17723454198614763</c:v>
                </c:pt>
                <c:pt idx="125">
                  <c:v>0.17285660164307057</c:v>
                </c:pt>
                <c:pt idx="126">
                  <c:v>0.16869621936552151</c:v>
                </c:pt>
                <c:pt idx="127">
                  <c:v>0.16474369763774624</c:v>
                </c:pt>
                <c:pt idx="128">
                  <c:v>0.16098965151838612</c:v>
                </c:pt>
                <c:pt idx="129">
                  <c:v>0.15742501242427293</c:v>
                </c:pt>
                <c:pt idx="130">
                  <c:v>0.15404102981552303</c:v>
                </c:pt>
                <c:pt idx="131">
                  <c:v>0.15082927105060676</c:v>
                </c:pt>
                <c:pt idx="132">
                  <c:v>0.14778161965571104</c:v>
                </c:pt>
                <c:pt idx="133">
                  <c:v>0.14489027222978282</c:v>
                </c:pt>
                <c:pt idx="134">
                  <c:v>0.14214773418519203</c:v>
                </c:pt>
                <c:pt idx="135">
                  <c:v>0.13954681450396958</c:v>
                </c:pt>
                <c:pt idx="136">
                  <c:v>0.13708061967104726</c:v>
                </c:pt>
                <c:pt idx="137">
                  <c:v>0.13474254692881882</c:v>
                </c:pt>
                <c:pt idx="138">
                  <c:v>0.13252627698159719</c:v>
                </c:pt>
                <c:pt idx="139">
                  <c:v>0.13042576626411118</c:v>
                </c:pt>
                <c:pt idx="140">
                  <c:v>0.12843523887499281</c:v>
                </c:pt>
                <c:pt idx="141">
                  <c:v>0.12654917826419326</c:v>
                </c:pt>
                <c:pt idx="142">
                  <c:v>0.12476231875234803</c:v>
                </c:pt>
                <c:pt idx="143">
                  <c:v>0.12306963695022778</c:v>
                </c:pt>
                <c:pt idx="144">
                  <c:v>0.12146634313748202</c:v>
                </c:pt>
                <c:pt idx="145">
                  <c:v>0.11994787265184093</c:v>
                </c:pt>
                <c:pt idx="146">
                  <c:v>0.11850987733271384</c:v>
                </c:pt>
                <c:pt idx="147">
                  <c:v>0.11714821705665292</c:v>
                </c:pt>
                <c:pt idx="148">
                  <c:v>0.11585895139636312</c:v>
                </c:pt>
                <c:pt idx="149">
                  <c:v>0.11463833142978976</c:v>
                </c:pt>
                <c:pt idx="150">
                  <c:v>0.11348279172123373</c:v>
                </c:pt>
                <c:pt idx="151">
                  <c:v>0.11238894249238855</c:v>
                </c:pt>
                <c:pt idx="152">
                  <c:v>0.11135356199761041</c:v>
                </c:pt>
                <c:pt idx="153">
                  <c:v>0.11037358911457834</c:v>
                </c:pt>
                <c:pt idx="154">
                  <c:v>0.10944611615873416</c:v>
                </c:pt>
                <c:pt idx="155">
                  <c:v>0.10856838192747338</c:v>
                </c:pt>
                <c:pt idx="156">
                  <c:v>0.10773776497795248</c:v>
                </c:pt>
                <c:pt idx="157">
                  <c:v>0.10695177714055398</c:v>
                </c:pt>
                <c:pt idx="158">
                  <c:v>0.10620805726847785</c:v>
                </c:pt>
                <c:pt idx="159">
                  <c:v>0.10550436522257953</c:v>
                </c:pt>
                <c:pt idx="160">
                  <c:v>0.10483857608942396</c:v>
                </c:pt>
                <c:pt idx="161">
                  <c:v>0.10420867462955936</c:v>
                </c:pt>
                <c:pt idx="162">
                  <c:v>0.10361274995219609</c:v>
                </c:pt>
                <c:pt idx="163">
                  <c:v>0.10304899041180615</c:v>
                </c:pt>
                <c:pt idx="164">
                  <c:v>0.10251567872160576</c:v>
                </c:pt>
                <c:pt idx="165">
                  <c:v>0.10201118727844474</c:v>
                </c:pt>
                <c:pt idx="166">
                  <c:v>0.1015339736932746</c:v>
                </c:pt>
                <c:pt idx="167">
                  <c:v>0.10108257652110836</c:v>
                </c:pt>
                <c:pt idx="168">
                  <c:v>0.10065561118418838</c:v>
                </c:pt>
                <c:pt idx="169">
                  <c:v>0.1002517660819541</c:v>
                </c:pt>
                <c:pt idx="170">
                  <c:v>9.9869798881325328E-2</c:v>
                </c:pt>
                <c:pt idx="171">
                  <c:v>9.9508532980787559E-2</c:v>
                </c:pt>
                <c:pt idx="172">
                  <c:v>9.9166854141783001E-2</c:v>
                </c:pt>
                <c:pt idx="173">
                  <c:v>9.8843707280951557E-2</c:v>
                </c:pt>
                <c:pt idx="174">
                  <c:v>9.8538093416847022E-2</c:v>
                </c:pt>
                <c:pt idx="175">
                  <c:v>9.8249066764849208E-2</c:v>
                </c:pt>
                <c:pt idx="176">
                  <c:v>9.7975731974113814E-2</c:v>
                </c:pt>
                <c:pt idx="177">
                  <c:v>9.7717241500538857E-2</c:v>
                </c:pt>
                <c:pt idx="178">
                  <c:v>9.7472793109871364E-2</c:v>
                </c:pt>
                <c:pt idx="179">
                  <c:v>9.7241627505242595E-2</c:v>
                </c:pt>
                <c:pt idx="180">
                  <c:v>9.7023026073583471E-2</c:v>
                </c:pt>
                <c:pt idx="181">
                  <c:v>9.6816308745545435E-2</c:v>
                </c:pt>
                <c:pt idx="182">
                  <c:v>9.6620831963731321E-2</c:v>
                </c:pt>
                <c:pt idx="183">
                  <c:v>9.6435986754215719E-2</c:v>
                </c:pt>
                <c:pt idx="184">
                  <c:v>9.6261196896520768E-2</c:v>
                </c:pt>
                <c:pt idx="185">
                  <c:v>9.6095917187387123E-2</c:v>
                </c:pt>
                <c:pt idx="186">
                  <c:v>9.5939631793863625E-2</c:v>
                </c:pt>
                <c:pt idx="187">
                  <c:v>9.5791852691414478E-2</c:v>
                </c:pt>
                <c:pt idx="188">
                  <c:v>9.5652118182917648E-2</c:v>
                </c:pt>
                <c:pt idx="189">
                  <c:v>9.5519991494597972E-2</c:v>
                </c:pt>
                <c:pt idx="190">
                  <c:v>9.5395059445110036E-2</c:v>
                </c:pt>
                <c:pt idx="191">
                  <c:v>9.5276931184143182E-2</c:v>
                </c:pt>
                <c:pt idx="192">
                  <c:v>9.5165236997087052E-2</c:v>
                </c:pt>
                <c:pt idx="193">
                  <c:v>9.5059627172444081E-2</c:v>
                </c:pt>
                <c:pt idx="194">
                  <c:v>9.495977092882911E-2</c:v>
                </c:pt>
                <c:pt idx="195">
                  <c:v>9.4865355398540449E-2</c:v>
                </c:pt>
                <c:pt idx="196">
                  <c:v>9.4776084664824137E-2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D27-43EF-8D30-02D94AD73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93392"/>
        <c:axId val="1829596656"/>
      </c:scatterChart>
      <c:valAx>
        <c:axId val="1829593392"/>
        <c:scaling>
          <c:logBase val="10"/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Pressure head, |m|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9596656"/>
        <c:crosses val="autoZero"/>
        <c:crossBetween val="midCat"/>
      </c:valAx>
      <c:valAx>
        <c:axId val="182959665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relative Water content</a:t>
                </a:r>
                <a:endParaRPr lang="pt-BR" baseline="300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3468419983068261E-4"/>
              <c:y val="0.329354879911715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9593392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205233188551674"/>
          <c:y val="1.5572392722665291E-2"/>
          <c:w val="0.41681376925214603"/>
          <c:h val="4.6932371469005932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'Converter (Immediate)'!$S$11:$S$215</c:f>
              <c:numCache>
                <c:formatCode>0.000</c:formatCode>
                <c:ptCount val="205"/>
                <c:pt idx="0">
                  <c:v>1</c:v>
                </c:pt>
                <c:pt idx="1">
                  <c:v>0.99999999999999856</c:v>
                </c:pt>
                <c:pt idx="2">
                  <c:v>0.99999986189332946</c:v>
                </c:pt>
                <c:pt idx="3">
                  <c:v>0.99932547259486959</c:v>
                </c:pt>
                <c:pt idx="4">
                  <c:v>0.99304470816846935</c:v>
                </c:pt>
                <c:pt idx="5">
                  <c:v>0.96607435104891015</c:v>
                </c:pt>
                <c:pt idx="6">
                  <c:v>0.90047296312602088</c:v>
                </c:pt>
                <c:pt idx="7">
                  <c:v>0.79327475947449411</c:v>
                </c:pt>
                <c:pt idx="8">
                  <c:v>0.66037675630489423</c:v>
                </c:pt>
                <c:pt idx="9">
                  <c:v>0.5241950850455126</c:v>
                </c:pt>
                <c:pt idx="10">
                  <c:v>0.49822396326912038</c:v>
                </c:pt>
                <c:pt idx="11">
                  <c:v>0.47292511972935192</c:v>
                </c:pt>
                <c:pt idx="12">
                  <c:v>0.44837480457675077</c:v>
                </c:pt>
                <c:pt idx="13">
                  <c:v>0.42463468151560313</c:v>
                </c:pt>
                <c:pt idx="14">
                  <c:v>0.40175277270673726</c:v>
                </c:pt>
                <c:pt idx="15">
                  <c:v>0.37976453862053661</c:v>
                </c:pt>
                <c:pt idx="16">
                  <c:v>0.3586940380159</c:v>
                </c:pt>
                <c:pt idx="17">
                  <c:v>0.33855512243289271</c:v>
                </c:pt>
                <c:pt idx="18">
                  <c:v>0.31935262839012496</c:v>
                </c:pt>
                <c:pt idx="19">
                  <c:v>0.30108353856868642</c:v>
                </c:pt>
                <c:pt idx="20">
                  <c:v>0.28373809046579435</c:v>
                </c:pt>
                <c:pt idx="21">
                  <c:v>0.26730081723411225</c:v>
                </c:pt>
                <c:pt idx="22">
                  <c:v>0.25175151067983081</c:v>
                </c:pt>
                <c:pt idx="23">
                  <c:v>0.23706610071685205</c:v>
                </c:pt>
                <c:pt idx="24">
                  <c:v>0.22321744904055571</c:v>
                </c:pt>
                <c:pt idx="25">
                  <c:v>0.21017605748549234</c:v>
                </c:pt>
                <c:pt idx="26">
                  <c:v>0.19791069356739563</c:v>
                </c:pt>
                <c:pt idx="27">
                  <c:v>0.18638893718175228</c:v>
                </c:pt>
                <c:pt idx="28">
                  <c:v>0.17557765343458898</c:v>
                </c:pt>
                <c:pt idx="29">
                  <c:v>0.16544339720394524</c:v>
                </c:pt>
                <c:pt idx="30">
                  <c:v>0.15595275535087222</c:v>
                </c:pt>
                <c:pt idx="31">
                  <c:v>0.14707263258464684</c:v>
                </c:pt>
                <c:pt idx="32">
                  <c:v>0.13877048689596624</c:v>
                </c:pt>
                <c:pt idx="33">
                  <c:v>0.13101452025233207</c:v>
                </c:pt>
                <c:pt idx="34">
                  <c:v>0.12377382994105368</c:v>
                </c:pt>
                <c:pt idx="35">
                  <c:v>0.11701852557893062</c:v>
                </c:pt>
                <c:pt idx="36">
                  <c:v>0.1107198164086421</c:v>
                </c:pt>
                <c:pt idx="37">
                  <c:v>0.10485007308937984</c:v>
                </c:pt>
                <c:pt idx="38">
                  <c:v>9.9382867777753139E-2</c:v>
                </c:pt>
                <c:pt idx="39">
                  <c:v>9.4292995894983522E-2</c:v>
                </c:pt>
                <c:pt idx="40">
                  <c:v>8.9556482595263276E-2</c:v>
                </c:pt>
                <c:pt idx="41">
                  <c:v>8.5150576592700603E-2</c:v>
                </c:pt>
                <c:pt idx="42">
                  <c:v>8.1053733673423167E-2</c:v>
                </c:pt>
                <c:pt idx="43">
                  <c:v>7.724559191649534E-2</c:v>
                </c:pt>
                <c:pt idx="44">
                  <c:v>7.3706940372614646E-2</c:v>
                </c:pt>
                <c:pt idx="45">
                  <c:v>7.0419682702482805E-2</c:v>
                </c:pt>
                <c:pt idx="46">
                  <c:v>6.7366797056175556E-2</c:v>
                </c:pt>
                <c:pt idx="47">
                  <c:v>6.4532293279212088E-2</c:v>
                </c:pt>
                <c:pt idx="48">
                  <c:v>6.1901168358608011E-2</c:v>
                </c:pt>
                <c:pt idx="49">
                  <c:v>5.9459360871081939E-2</c:v>
                </c:pt>
                <c:pt idx="50">
                  <c:v>5.7193705063877547E-2</c:v>
                </c:pt>
                <c:pt idx="51">
                  <c:v>5.5091885084456262E-2</c:v>
                </c:pt>
                <c:pt idx="52">
                  <c:v>5.3142389776797659E-2</c:v>
                </c:pt>
                <c:pt idx="53">
                  <c:v>5.1334468377494169E-2</c:v>
                </c:pt>
                <c:pt idx="54">
                  <c:v>4.9658087372634954E-2</c:v>
                </c:pt>
                <c:pt idx="55">
                  <c:v>4.810388871517262E-2</c:v>
                </c:pt>
                <c:pt idx="56">
                  <c:v>4.6663149550697142E-2</c:v>
                </c:pt>
                <c:pt idx="57">
                  <c:v>4.5327743556093272E-2</c:v>
                </c:pt>
                <c:pt idx="58">
                  <c:v>4.4090103959330128E-2</c:v>
                </c:pt>
                <c:pt idx="59">
                  <c:v>4.2943188278651484E-2</c:v>
                </c:pt>
                <c:pt idx="60">
                  <c:v>4.1880444794830871E-2</c:v>
                </c:pt>
                <c:pt idx="61">
                  <c:v>4.0895780750163681E-2</c:v>
                </c:pt>
                <c:pt idx="62">
                  <c:v>3.9983532251811914E-2</c:v>
                </c:pt>
                <c:pt idx="63">
                  <c:v>3.9138435844412872E-2</c:v>
                </c:pt>
                <c:pt idx="64">
                  <c:v>3.8355601706987971E-2</c:v>
                </c:pt>
                <c:pt idx="65">
                  <c:v>3.7630488421704009E-2</c:v>
                </c:pt>
                <c:pt idx="66">
                  <c:v>3.6958879256551287E-2</c:v>
                </c:pt>
                <c:pt idx="67">
                  <c:v>3.6336859900188145E-2</c:v>
                </c:pt>
                <c:pt idx="68">
                  <c:v>3.5760797584760688E-2</c:v>
                </c:pt>
                <c:pt idx="69">
                  <c:v>3.5227321531204531E-2</c:v>
                </c:pt>
                <c:pt idx="70">
                  <c:v>3.4733304651157065E-2</c:v>
                </c:pt>
                <c:pt idx="71">
                  <c:v>3.4275846439975333E-2</c:v>
                </c:pt>
                <c:pt idx="72">
                  <c:v>3.3852256996319011E-2</c:v>
                </c:pt>
                <c:pt idx="73">
                  <c:v>3.3460042105186522E-2</c:v>
                </c:pt>
                <c:pt idx="74">
                  <c:v>3.3096889323084251E-2</c:v>
                </c:pt>
                <c:pt idx="75">
                  <c:v>3.2760655006064711E-2</c:v>
                </c:pt>
                <c:pt idx="76">
                  <c:v>3.2449352223628443E-2</c:v>
                </c:pt>
                <c:pt idx="77">
                  <c:v>3.2161139503867356E-2</c:v>
                </c:pt>
                <c:pt idx="78">
                  <c:v>3.1894310357698324E-2</c:v>
                </c:pt>
                <c:pt idx="79">
                  <c:v>3.1647283532542564E-2</c:v>
                </c:pt>
                <c:pt idx="80">
                  <c:v>3.1418593948321707E-2</c:v>
                </c:pt>
                <c:pt idx="81">
                  <c:v>3.1206884271132839E-2</c:v>
                </c:pt>
                <c:pt idx="82">
                  <c:v>3.1010897082417152E-2</c:v>
                </c:pt>
                <c:pt idx="83">
                  <c:v>3.0829467603824271E-2</c:v>
                </c:pt>
                <c:pt idx="84">
                  <c:v>3.066151694029768E-2</c:v>
                </c:pt>
                <c:pt idx="85">
                  <c:v>3.0506045806138013E-2</c:v>
                </c:pt>
                <c:pt idx="86">
                  <c:v>3.0362128700953589E-2</c:v>
                </c:pt>
                <c:pt idx="87">
                  <c:v>3.0228908504462939E-2</c:v>
                </c:pt>
                <c:pt idx="88">
                  <c:v>3.0105591461071682E-2</c:v>
                </c:pt>
                <c:pt idx="89">
                  <c:v>2.9991442527015143E-2</c:v>
                </c:pt>
                <c:pt idx="90">
                  <c:v>2.9885781054622265E-2</c:v>
                </c:pt>
                <c:pt idx="91">
                  <c:v>2.9787976789931236E-2</c:v>
                </c:pt>
                <c:pt idx="92">
                  <c:v>2.9697446161467047E-2</c:v>
                </c:pt>
                <c:pt idx="93">
                  <c:v>2.9613648839480415E-2</c:v>
                </c:pt>
                <c:pt idx="94">
                  <c:v>2.9536084546349626E-2</c:v>
                </c:pt>
                <c:pt idx="95">
                  <c:v>2.9464290100162854E-2</c:v>
                </c:pt>
                <c:pt idx="96">
                  <c:v>2.9397836674735701E-2</c:v>
                </c:pt>
                <c:pt idx="97">
                  <c:v>2.9336327260477395E-2</c:v>
                </c:pt>
                <c:pt idx="98">
                  <c:v>2.927939431160383E-2</c:v>
                </c:pt>
                <c:pt idx="99">
                  <c:v>2.9226697566209662E-2</c:v>
                </c:pt>
                <c:pt idx="100">
                  <c:v>2.9177922026663524E-2</c:v>
                </c:pt>
                <c:pt idx="101">
                  <c:v>2.913277608867192E-2</c:v>
                </c:pt>
                <c:pt idx="102">
                  <c:v>2.9090989808188254E-2</c:v>
                </c:pt>
                <c:pt idx="103">
                  <c:v>2.9052313296111586E-2</c:v>
                </c:pt>
                <c:pt idx="104">
                  <c:v>2.9016515231440155E-2</c:v>
                </c:pt>
                <c:pt idx="105">
                  <c:v>2.8983381484214036E-2</c:v>
                </c:pt>
                <c:pt idx="106">
                  <c:v>2.8952713840202343E-2</c:v>
                </c:pt>
                <c:pt idx="107">
                  <c:v>2.8924328819874019E-2</c:v>
                </c:pt>
                <c:pt idx="108">
                  <c:v>2.8898056584727307E-2</c:v>
                </c:pt>
                <c:pt idx="109">
                  <c:v>2.887373992455726E-2</c:v>
                </c:pt>
                <c:pt idx="110">
                  <c:v>2.8851233319705266E-2</c:v>
                </c:pt>
                <c:pt idx="111">
                  <c:v>2.883040207276789E-2</c:v>
                </c:pt>
                <c:pt idx="112">
                  <c:v>2.8811121504646826E-2</c:v>
                </c:pt>
                <c:pt idx="113">
                  <c:v>2.8793276210192217E-2</c:v>
                </c:pt>
                <c:pt idx="114">
                  <c:v>2.8776759369041272E-2</c:v>
                </c:pt>
                <c:pt idx="115">
                  <c:v>2.8761472107575708E-2</c:v>
                </c:pt>
                <c:pt idx="116">
                  <c:v>2.8747322908217823E-2</c:v>
                </c:pt>
                <c:pt idx="117">
                  <c:v>2.8734227062567577E-2</c:v>
                </c:pt>
                <c:pt idx="118">
                  <c:v>2.8722106165133373E-2</c:v>
                </c:pt>
                <c:pt idx="119">
                  <c:v>2.8710887644655621E-2</c:v>
                </c:pt>
                <c:pt idx="120">
                  <c:v>2.8700504330234952E-2</c:v>
                </c:pt>
                <c:pt idx="121">
                  <c:v>2.869089404969024E-2</c:v>
                </c:pt>
                <c:pt idx="122">
                  <c:v>2.8681999257754869E-2</c:v>
                </c:pt>
                <c:pt idx="123">
                  <c:v>2.8673766691901255E-2</c:v>
                </c:pt>
                <c:pt idx="124">
                  <c:v>2.866614705374276E-2</c:v>
                </c:pt>
                <c:pt idx="125">
                  <c:v>2.8659094714117286E-2</c:v>
                </c:pt>
                <c:pt idx="126">
                  <c:v>2.8652567440093236E-2</c:v>
                </c:pt>
                <c:pt idx="127">
                  <c:v>2.8646526142272609E-2</c:v>
                </c:pt>
                <c:pt idx="128">
                  <c:v>2.8640934640882836E-2</c:v>
                </c:pt>
                <c:pt idx="129">
                  <c:v>2.8635759449263529E-2</c:v>
                </c:pt>
                <c:pt idx="130">
                  <c:v>2.8630969573454224E-2</c:v>
                </c:pt>
                <c:pt idx="131">
                  <c:v>2.8626536326688833E-2</c:v>
                </c:pt>
                <c:pt idx="132">
                  <c:v>2.8622433157688719E-2</c:v>
                </c:pt>
                <c:pt idx="133">
                  <c:v>2.861863549172838E-2</c:v>
                </c:pt>
                <c:pt idx="134">
                  <c:v>2.8615120583524657E-2</c:v>
                </c:pt>
                <c:pt idx="135">
                  <c:v>2.8611867381071666E-2</c:v>
                </c:pt>
                <c:pt idx="136">
                  <c:v>2.860885639960609E-2</c:v>
                </c:pt>
                <c:pt idx="137">
                  <c:v>2.8606069604950376E-2</c:v>
                </c:pt>
                <c:pt idx="138">
                  <c:v>2.8603490305537323E-2</c:v>
                </c:pt>
                <c:pt idx="139">
                  <c:v>2.8601103052468393E-2</c:v>
                </c:pt>
                <c:pt idx="140">
                  <c:v>2.8598893547010642E-2</c:v>
                </c:pt>
                <c:pt idx="141">
                  <c:v>2.8596848554977253E-2</c:v>
                </c:pt>
                <c:pt idx="142">
                  <c:v>2.8594955827480246E-2</c:v>
                </c:pt>
                <c:pt idx="143">
                  <c:v>2.859320402758132E-2</c:v>
                </c:pt>
                <c:pt idx="144">
                  <c:v>2.8591582662402176E-2</c:v>
                </c:pt>
                <c:pt idx="145">
                  <c:v>2.859008202028784E-2</c:v>
                </c:pt>
                <c:pt idx="146">
                  <c:v>2.8588693112647025E-2</c:v>
                </c:pt>
                <c:pt idx="147">
                  <c:v>2.8587407620121814E-2</c:v>
                </c:pt>
                <c:pt idx="148">
                  <c:v>2.8586217842763859E-2</c:v>
                </c:pt>
                <c:pt idx="149">
                  <c:v>2.8585116653920547E-2</c:v>
                </c:pt>
                <c:pt idx="150">
                  <c:v>2.8584097457552398E-2</c:v>
                </c:pt>
                <c:pt idx="151">
                  <c:v>2.8583154148728501E-2</c:v>
                </c:pt>
                <c:pt idx="152">
                  <c:v>2.8582281077063544E-2</c:v>
                </c:pt>
                <c:pt idx="153">
                  <c:v>2.8581473012875069E-2</c:v>
                </c:pt>
                <c:pt idx="154">
                  <c:v>2.8580725115861814E-2</c:v>
                </c:pt>
                <c:pt idx="155">
                  <c:v>2.8580032906112825E-2</c:v>
                </c:pt>
                <c:pt idx="156">
                  <c:v>2.8579392237275177E-2</c:v>
                </c:pt>
                <c:pt idx="157">
                  <c:v>2.8578799271719389E-2</c:v>
                </c:pt>
                <c:pt idx="158">
                  <c:v>2.8578250457553439E-2</c:v>
                </c:pt>
                <c:pt idx="159">
                  <c:v>2.8577742507348645E-2</c:v>
                </c:pt>
                <c:pt idx="160">
                  <c:v>2.8577272378448586E-2</c:v>
                </c:pt>
                <c:pt idx="161">
                  <c:v>2.8576837254745094E-2</c:v>
                </c:pt>
                <c:pt idx="162">
                  <c:v>2.8576434529809847E-2</c:v>
                </c:pt>
                <c:pt idx="163">
                  <c:v>2.8576061791282952E-2</c:v>
                </c:pt>
                <c:pt idx="164">
                  <c:v>2.8575716806423245E-2</c:v>
                </c:pt>
                <c:pt idx="165">
                  <c:v>2.8575397508734342E-2</c:v>
                </c:pt>
                <c:pt idx="166">
                  <c:v>2.8575101985587204E-2</c:v>
                </c:pt>
                <c:pt idx="167">
                  <c:v>2.8574828466762767E-2</c:v>
                </c:pt>
                <c:pt idx="168">
                  <c:v>2.8574575313849535E-2</c:v>
                </c:pt>
                <c:pt idx="169">
                  <c:v>2.8574341010428626E-2</c:v>
                </c:pt>
                <c:pt idx="170">
                  <c:v>2.8574124152991532E-2</c:v>
                </c:pt>
                <c:pt idx="171">
                  <c:v>2.8573923442531977E-2</c:v>
                </c:pt>
                <c:pt idx="172">
                  <c:v>2.8573737676766263E-2</c:v>
                </c:pt>
                <c:pt idx="173">
                  <c:v>2.8573565742930154E-2</c:v>
                </c:pt>
                <c:pt idx="174">
                  <c:v>2.8573406611114613E-2</c:v>
                </c:pt>
                <c:pt idx="175">
                  <c:v>2.8573259328095787E-2</c:v>
                </c:pt>
                <c:pt idx="176">
                  <c:v>2.8573123011625838E-2</c:v>
                </c:pt>
                <c:pt idx="177">
                  <c:v>2.8572996845147552E-2</c:v>
                </c:pt>
                <c:pt idx="178">
                  <c:v>2.8572880072903626E-2</c:v>
                </c:pt>
                <c:pt idx="179">
                  <c:v>2.8572771995409457E-2</c:v>
                </c:pt>
                <c:pt idx="180">
                  <c:v>2.8572671965263158E-2</c:v>
                </c:pt>
                <c:pt idx="181">
                  <c:v>2.8572579383267578E-2</c:v>
                </c:pt>
                <c:pt idx="182">
                  <c:v>2.8572493694840946E-2</c:v>
                </c:pt>
                <c:pt idx="183">
                  <c:v>2.8572414386695184E-2</c:v>
                </c:pt>
                <c:pt idx="184">
                  <c:v>2.8572340983760904E-2</c:v>
                </c:pt>
                <c:pt idx="185">
                  <c:v>2.8572273046341953E-2</c:v>
                </c:pt>
                <c:pt idx="186">
                  <c:v>2.8572210167481328E-2</c:v>
                </c:pt>
                <c:pt idx="187">
                  <c:v>2.8572151970523717E-2</c:v>
                </c:pt>
                <c:pt idx="188">
                  <c:v>2.8572098106859203E-2</c:v>
                </c:pt>
                <c:pt idx="189">
                  <c:v>2.8572048253834696E-2</c:v>
                </c:pt>
                <c:pt idx="190">
                  <c:v>2.8572002112821862E-2</c:v>
                </c:pt>
                <c:pt idx="191">
                  <c:v>2.8571959407427815E-2</c:v>
                </c:pt>
                <c:pt idx="192">
                  <c:v>2.8571919881839457E-2</c:v>
                </c:pt>
                <c:pt idx="193">
                  <c:v>2.8571883299291438E-2</c:v>
                </c:pt>
                <c:pt idx="194">
                  <c:v>2.8571849440647713E-2</c:v>
                </c:pt>
                <c:pt idx="195">
                  <c:v>2.8571818103088904E-2</c:v>
                </c:pt>
                <c:pt idx="196">
                  <c:v>2.8571789098897148E-2</c:v>
                </c:pt>
                <c:pt idx="197">
                  <c:v>2.8571762254332281E-2</c:v>
                </c:pt>
                <c:pt idx="198">
                  <c:v>2.8571737408590151E-2</c:v>
                </c:pt>
                <c:pt idx="199">
                  <c:v>2.8571714412840447E-2</c:v>
                </c:pt>
                <c:pt idx="200">
                  <c:v>2.8571693129334153E-2</c:v>
                </c:pt>
                <c:pt idx="201">
                  <c:v>2.8571673430579338E-2</c:v>
                </c:pt>
                <c:pt idx="202">
                  <c:v>2.8571655198576747E-2</c:v>
                </c:pt>
                <c:pt idx="203">
                  <c:v>2.857163832411334E-2</c:v>
                </c:pt>
                <c:pt idx="204">
                  <c:v>2.8571622706107882E-2</c:v>
                </c:pt>
              </c:numCache>
            </c:numRef>
          </c:xVal>
          <c:yVal>
            <c:numRef>
              <c:f>'Converter (Immediate)'!$AE$11:$AE$215</c:f>
              <c:numCache>
                <c:formatCode>0.0000000</c:formatCode>
                <c:ptCount val="205"/>
                <c:pt idx="0">
                  <c:v>1</c:v>
                </c:pt>
                <c:pt idx="1">
                  <c:v>0.99999999999997158</c:v>
                </c:pt>
                <c:pt idx="2">
                  <c:v>0.99999822663009685</c:v>
                </c:pt>
                <c:pt idx="3">
                  <c:v>0.99421164026432274</c:v>
                </c:pt>
                <c:pt idx="4">
                  <c:v>0.95104796555371751</c:v>
                </c:pt>
                <c:pt idx="5">
                  <c:v>0.80793342350875963</c:v>
                </c:pt>
                <c:pt idx="6">
                  <c:v>0.56204699468382191</c:v>
                </c:pt>
                <c:pt idx="7">
                  <c:v>0.3106548868151312</c:v>
                </c:pt>
                <c:pt idx="8">
                  <c:v>0.1389522505974542</c:v>
                </c:pt>
                <c:pt idx="9">
                  <c:v>5.2366253091018257E-2</c:v>
                </c:pt>
                <c:pt idx="10">
                  <c:v>4.2367386476493775E-2</c:v>
                </c:pt>
                <c:pt idx="11">
                  <c:v>3.4113700705414127E-2</c:v>
                </c:pt>
                <c:pt idx="12">
                  <c:v>2.7344972764474836E-2</c:v>
                </c:pt>
                <c:pt idx="13">
                  <c:v>2.1827639355924619E-2</c:v>
                </c:pt>
                <c:pt idx="14">
                  <c:v>1.7355623561112987E-2</c:v>
                </c:pt>
                <c:pt idx="15">
                  <c:v>1.3749781806750731E-2</c:v>
                </c:pt>
                <c:pt idx="16">
                  <c:v>1.0856401250880042E-2</c:v>
                </c:pt>
                <c:pt idx="17">
                  <c:v>8.5451031597124777E-3</c:v>
                </c:pt>
                <c:pt idx="18">
                  <c:v>6.7064321570297868E-3</c:v>
                </c:pt>
                <c:pt idx="19">
                  <c:v>5.2493410626649273E-3</c:v>
                </c:pt>
                <c:pt idx="20">
                  <c:v>4.09872008536653E-3</c:v>
                </c:pt>
                <c:pt idx="21">
                  <c:v>3.1930688863168011E-3</c:v>
                </c:pt>
                <c:pt idx="22">
                  <c:v>2.4823704786848862E-3</c:v>
                </c:pt>
                <c:pt idx="23">
                  <c:v>1.9261961631857004E-3</c:v>
                </c:pt>
                <c:pt idx="24">
                  <c:v>1.4920493404346662E-3</c:v>
                </c:pt>
                <c:pt idx="25">
                  <c:v>1.1539415516725741E-3</c:v>
                </c:pt>
                <c:pt idx="26">
                  <c:v>8.9118498553981908E-4</c:v>
                </c:pt>
                <c:pt idx="27">
                  <c:v>6.8738061020638664E-4</c:v>
                </c:pt>
                <c:pt idx="28">
                  <c:v>5.2957891446250328E-4</c:v>
                </c:pt>
                <c:pt idx="29">
                  <c:v>4.07590054034073E-4</c:v>
                </c:pt>
                <c:pt idx="30">
                  <c:v>3.1342129177398185E-4</c:v>
                </c:pt>
                <c:pt idx="31">
                  <c:v>2.4082146386736398E-4</c:v>
                </c:pt>
                <c:pt idx="32">
                  <c:v>1.8491441956513369E-4</c:v>
                </c:pt>
                <c:pt idx="33">
                  <c:v>1.4190570885590486E-4</c:v>
                </c:pt>
                <c:pt idx="34">
                  <c:v>1.0884906158586704E-4</c:v>
                </c:pt>
                <c:pt idx="35">
                  <c:v>8.3461310865968214E-5</c:v>
                </c:pt>
                <c:pt idx="36">
                  <c:v>6.3976309230028979E-5</c:v>
                </c:pt>
                <c:pt idx="37">
                  <c:v>4.9030046912366485E-5</c:v>
                </c:pt>
                <c:pt idx="38">
                  <c:v>3.7570608267685699E-5</c:v>
                </c:pt>
                <c:pt idx="39">
                  <c:v>2.8787808333558191E-5</c:v>
                </c:pt>
                <c:pt idx="40">
                  <c:v>2.2058357583614131E-5</c:v>
                </c:pt>
                <c:pt idx="41">
                  <c:v>1.690323290866207E-5</c:v>
                </c:pt>
                <c:pt idx="42">
                  <c:v>1.2954611149775698E-5</c:v>
                </c:pt>
                <c:pt idx="43">
                  <c:v>9.9302713128962893E-6</c:v>
                </c:pt>
                <c:pt idx="44">
                  <c:v>7.6138141034990895E-6</c:v>
                </c:pt>
                <c:pt idx="45">
                  <c:v>5.8394013635375859E-6</c:v>
                </c:pt>
                <c:pt idx="46">
                  <c:v>4.479999550048683E-6</c:v>
                </c:pt>
                <c:pt idx="47">
                  <c:v>3.438334285364679E-6</c:v>
                </c:pt>
                <c:pt idx="48">
                  <c:v>2.6399386975887963E-6</c:v>
                </c:pt>
                <c:pt idx="49">
                  <c:v>2.0278162214489158E-6</c:v>
                </c:pt>
                <c:pt idx="50">
                  <c:v>1.5583464780431231E-6</c:v>
                </c:pt>
                <c:pt idx="51">
                  <c:v>1.1981470632991726E-6</c:v>
                </c:pt>
                <c:pt idx="52">
                  <c:v>9.2166958792486395E-7</c:v>
                </c:pt>
                <c:pt idx="53">
                  <c:v>7.0935915222005163E-7</c:v>
                </c:pt>
                <c:pt idx="54">
                  <c:v>5.4624580602661313E-7</c:v>
                </c:pt>
                <c:pt idx="55">
                  <c:v>4.2086696623032678E-7</c:v>
                </c:pt>
                <c:pt idx="56">
                  <c:v>3.2444323223634192E-7</c:v>
                </c:pt>
                <c:pt idx="57">
                  <c:v>2.5024811465456286E-7</c:v>
                </c:pt>
                <c:pt idx="58">
                  <c:v>1.9312609380719111E-7</c:v>
                </c:pt>
                <c:pt idx="59">
                  <c:v>1.4912410286997897E-7</c:v>
                </c:pt>
                <c:pt idx="60">
                  <c:v>1.152097237450622E-7</c:v>
                </c:pt>
                <c:pt idx="61">
                  <c:v>8.9055664318301243E-8</c:v>
                </c:pt>
                <c:pt idx="62">
                  <c:v>6.8874896066533491E-8</c:v>
                </c:pt>
                <c:pt idx="63">
                  <c:v>5.3294512561738869E-8</c:v>
                </c:pt>
                <c:pt idx="64">
                  <c:v>4.1259185419225876E-8</c:v>
                </c:pt>
                <c:pt idx="65">
                  <c:v>3.1957247067424798E-8</c:v>
                </c:pt>
                <c:pt idx="66">
                  <c:v>2.4764074897978567E-8</c:v>
                </c:pt>
                <c:pt idx="67">
                  <c:v>1.9198708198463103E-8</c:v>
                </c:pt>
                <c:pt idx="68">
                  <c:v>1.4890589231246829E-8</c:v>
                </c:pt>
                <c:pt idx="69">
                  <c:v>1.1554052928053653E-8</c:v>
                </c:pt>
                <c:pt idx="70">
                  <c:v>8.9687495002421938E-9</c:v>
                </c:pt>
                <c:pt idx="71">
                  <c:v>6.9646117824085966E-9</c:v>
                </c:pt>
                <c:pt idx="72">
                  <c:v>5.4103056354229542E-9</c:v>
                </c:pt>
                <c:pt idx="73">
                  <c:v>4.2043511382127476E-9</c:v>
                </c:pt>
                <c:pt idx="74">
                  <c:v>3.2682928487121466E-9</c:v>
                </c:pt>
                <c:pt idx="75">
                  <c:v>2.5414430411055395E-9</c:v>
                </c:pt>
                <c:pt idx="76">
                  <c:v>1.9768331596159836E-9</c:v>
                </c:pt>
                <c:pt idx="77">
                  <c:v>1.5380938765249763E-9</c:v>
                </c:pt>
                <c:pt idx="78">
                  <c:v>1.1970492926101052E-9</c:v>
                </c:pt>
                <c:pt idx="79">
                  <c:v>9.31860691308818E-10</c:v>
                </c:pt>
                <c:pt idx="80">
                  <c:v>7.2559345645283693E-10</c:v>
                </c:pt>
                <c:pt idx="81">
                  <c:v>5.6511003605084733E-10</c:v>
                </c:pt>
                <c:pt idx="82">
                  <c:v>4.4021428054250492E-10</c:v>
                </c:pt>
                <c:pt idx="83">
                  <c:v>3.4298970504837151E-10</c:v>
                </c:pt>
                <c:pt idx="84">
                  <c:v>2.6728744662527203E-10</c:v>
                </c:pt>
                <c:pt idx="85">
                  <c:v>2.0832984407261641E-10</c:v>
                </c:pt>
                <c:pt idx="86">
                  <c:v>1.6240337548719355E-10</c:v>
                </c:pt>
                <c:pt idx="87">
                  <c:v>1.2662069450120481E-10</c:v>
                </c:pt>
                <c:pt idx="88">
                  <c:v>9.8736128831111259E-11</c:v>
                </c:pt>
                <c:pt idx="89">
                  <c:v>7.7002565326029018E-11</c:v>
                </c:pt>
                <c:pt idx="90">
                  <c:v>6.0060389906994348E-11</c:v>
                </c:pt>
                <c:pt idx="91">
                  <c:v>4.6851267250870729E-11</c:v>
                </c:pt>
                <c:pt idx="92">
                  <c:v>3.6551178239565045E-11</c:v>
                </c:pt>
                <c:pt idx="93">
                  <c:v>2.8518394505406772E-11</c:v>
                </c:pt>
                <c:pt idx="94">
                  <c:v>2.2253043785117405E-11</c:v>
                </c:pt>
                <c:pt idx="95">
                  <c:v>1.7365673252866076E-11</c:v>
                </c:pt>
                <c:pt idx="96">
                  <c:v>1.3552800750430601E-11</c:v>
                </c:pt>
                <c:pt idx="97">
                  <c:v>1.0577894944292727E-11</c:v>
                </c:pt>
                <c:pt idx="98">
                  <c:v>8.2565747201647708E-12</c:v>
                </c:pt>
                <c:pt idx="99">
                  <c:v>6.4450888016692388E-12</c:v>
                </c:pt>
                <c:pt idx="100">
                  <c:v>5.0313463690513753E-12</c:v>
                </c:pt>
                <c:pt idx="101">
                  <c:v>3.9279321616781341E-12</c:v>
                </c:pt>
                <c:pt idx="102">
                  <c:v>3.0666658042157687E-12</c:v>
                </c:pt>
                <c:pt idx="103">
                  <c:v>2.3943630859088548E-12</c:v>
                </c:pt>
                <c:pt idx="104">
                  <c:v>1.8695330195834757E-12</c:v>
                </c:pt>
                <c:pt idx="105">
                  <c:v>1.4598036260141737E-12</c:v>
                </c:pt>
                <c:pt idx="106">
                  <c:v>1.1399153254064246E-12</c:v>
                </c:pt>
                <c:pt idx="107">
                  <c:v>8.9015653647207081E-13</c:v>
                </c:pt>
                <c:pt idx="108">
                  <c:v>6.9514384762005386E-13</c:v>
                </c:pt>
                <c:pt idx="109">
                  <c:v>5.4287073965843866E-13</c:v>
                </c:pt>
                <c:pt idx="110">
                  <c:v>4.2396563822583692E-13</c:v>
                </c:pt>
                <c:pt idx="111">
                  <c:v>3.3111316583458775E-13</c:v>
                </c:pt>
                <c:pt idx="112">
                  <c:v>2.5860264445367644E-13</c:v>
                </c:pt>
                <c:pt idx="113">
                  <c:v>2.0197583478276935E-13</c:v>
                </c:pt>
                <c:pt idx="114">
                  <c:v>1.5775207208815231E-13</c:v>
                </c:pt>
                <c:pt idx="115">
                  <c:v>1.2321377648573477E-13</c:v>
                </c:pt>
                <c:pt idx="116">
                  <c:v>9.623906053001004E-14</c:v>
                </c:pt>
                <c:pt idx="117">
                  <c:v>7.5171083358520063E-14</c:v>
                </c:pt>
                <c:pt idx="118">
                  <c:v>5.8716077287942467E-14</c:v>
                </c:pt>
                <c:pt idx="119">
                  <c:v>4.5863748538348823E-14</c:v>
                </c:pt>
                <c:pt idx="120">
                  <c:v>3.5825139372478197E-14</c:v>
                </c:pt>
                <c:pt idx="121">
                  <c:v>2.7984118198258468E-14</c:v>
                </c:pt>
                <c:pt idx="122">
                  <c:v>2.1859507007800823E-14</c:v>
                </c:pt>
                <c:pt idx="123">
                  <c:v>1.7075511817618554E-14</c:v>
                </c:pt>
                <c:pt idx="124">
                  <c:v>1.3338634870575877E-14</c:v>
                </c:pt>
                <c:pt idx="125">
                  <c:v>1.0419647080308767E-14</c:v>
                </c:pt>
                <c:pt idx="126">
                  <c:v>8.1395109428373026E-15</c:v>
                </c:pt>
                <c:pt idx="127">
                  <c:v>6.3583878912615234E-15</c:v>
                </c:pt>
                <c:pt idx="128">
                  <c:v>4.9670539628695583E-15</c:v>
                </c:pt>
                <c:pt idx="129">
                  <c:v>3.8801959371543888E-15</c:v>
                </c:pt>
                <c:pt idx="130">
                  <c:v>3.0311758922617806E-15</c:v>
                </c:pt>
                <c:pt idx="131">
                  <c:v>2.3679423275636571E-15</c:v>
                </c:pt>
                <c:pt idx="132">
                  <c:v>1.8498368245684381E-15</c:v>
                </c:pt>
                <c:pt idx="133">
                  <c:v>1.4450998772433171E-15</c:v>
                </c:pt>
                <c:pt idx="134">
                  <c:v>1.1289229263229827E-15</c:v>
                </c:pt>
                <c:pt idx="135">
                  <c:v>8.8192683709090846E-16</c:v>
                </c:pt>
                <c:pt idx="136">
                  <c:v>6.8897351201397717E-16</c:v>
                </c:pt>
                <c:pt idx="137">
                  <c:v>5.3823764179766439E-16</c:v>
                </c:pt>
                <c:pt idx="138">
                  <c:v>4.204816646022535E-16</c:v>
                </c:pt>
                <c:pt idx="139">
                  <c:v>3.2848943703047107E-16</c:v>
                </c:pt>
                <c:pt idx="140">
                  <c:v>2.5662384230124996E-16</c:v>
                </c:pt>
                <c:pt idx="141">
                  <c:v>2.0048124409901465E-16</c:v>
                </c:pt>
                <c:pt idx="142">
                  <c:v>1.5662156694011902E-16</c:v>
                </c:pt>
                <c:pt idx="143">
                  <c:v>1.2235743500431842E-16</c:v>
                </c:pt>
                <c:pt idx="144">
                  <c:v>9.5589474519666378E-17</c:v>
                </c:pt>
                <c:pt idx="145">
                  <c:v>7.4677648322739749E-17</c:v>
                </c:pt>
                <c:pt idx="146">
                  <c:v>5.8340745128223464E-17</c:v>
                </c:pt>
                <c:pt idx="147">
                  <c:v>4.5577870518423382E-17</c:v>
                </c:pt>
                <c:pt idx="148">
                  <c:v>3.5607112121824072E-17</c:v>
                </c:pt>
                <c:pt idx="149">
                  <c:v>2.7817627782898195E-17</c:v>
                </c:pt>
                <c:pt idx="150">
                  <c:v>2.1732215236480987E-17</c:v>
                </c:pt>
                <c:pt idx="151">
                  <c:v>1.6978073902333591E-17</c:v>
                </c:pt>
                <c:pt idx="152">
                  <c:v>1.3263963645041701E-17</c:v>
                </c:pt>
                <c:pt idx="153">
                  <c:v>1.036236004129814E-17</c:v>
                </c:pt>
                <c:pt idx="154">
                  <c:v>8.0955141923734037E-18</c:v>
                </c:pt>
                <c:pt idx="155">
                  <c:v>6.3245635171285603E-18</c:v>
                </c:pt>
                <c:pt idx="156">
                  <c:v>4.9410248300476081E-18</c:v>
                </c:pt>
                <c:pt idx="157">
                  <c:v>3.8601466420079295E-18</c:v>
                </c:pt>
                <c:pt idx="158">
                  <c:v>3.0157190550059702E-18</c:v>
                </c:pt>
                <c:pt idx="159">
                  <c:v>2.3560156751872668E-18</c:v>
                </c:pt>
                <c:pt idx="160">
                  <c:v>1.8406266670680519E-18</c:v>
                </c:pt>
                <c:pt idx="161">
                  <c:v>1.4379820646691837E-18</c:v>
                </c:pt>
                <c:pt idx="162">
                  <c:v>1.1234180201620899E-18</c:v>
                </c:pt>
                <c:pt idx="163">
                  <c:v>8.7766643591416047E-19</c:v>
                </c:pt>
                <c:pt idx="164">
                  <c:v>6.8567395218927198E-19</c:v>
                </c:pt>
                <c:pt idx="165">
                  <c:v>5.3568064998947248E-19</c:v>
                </c:pt>
                <c:pt idx="166">
                  <c:v>4.1849899071935125E-19</c:v>
                </c:pt>
                <c:pt idx="167">
                  <c:v>3.2695117966746013E-19</c:v>
                </c:pt>
                <c:pt idx="168">
                  <c:v>2.5542969661171767E-19</c:v>
                </c:pt>
                <c:pt idx="169">
                  <c:v>1.9955380092813248E-19</c:v>
                </c:pt>
                <c:pt idx="170">
                  <c:v>1.5590085396606084E-19</c:v>
                </c:pt>
                <c:pt idx="171">
                  <c:v>1.2179712327923866E-19</c:v>
                </c:pt>
                <c:pt idx="172">
                  <c:v>9.5153643935118037E-20</c:v>
                </c:pt>
                <c:pt idx="173">
                  <c:v>7.4338496412406052E-20</c:v>
                </c:pt>
                <c:pt idx="174">
                  <c:v>5.8076713305318173E-20</c:v>
                </c:pt>
                <c:pt idx="175">
                  <c:v>4.5372228527983503E-20</c:v>
                </c:pt>
                <c:pt idx="176">
                  <c:v>3.5446869584365434E-20</c:v>
                </c:pt>
                <c:pt idx="177">
                  <c:v>2.7692715909552167E-20</c:v>
                </c:pt>
                <c:pt idx="178">
                  <c:v>2.1634795793507862E-20</c:v>
                </c:pt>
                <c:pt idx="179">
                  <c:v>1.6902075150600722E-20</c:v>
                </c:pt>
                <c:pt idx="180">
                  <c:v>1.3204637584567658E-20</c:v>
                </c:pt>
                <c:pt idx="181">
                  <c:v>1.0316025565828938E-20</c:v>
                </c:pt>
                <c:pt idx="182">
                  <c:v>8.0593250079134031E-21</c:v>
                </c:pt>
                <c:pt idx="183">
                  <c:v>6.2962660118028058E-21</c:v>
                </c:pt>
                <c:pt idx="184">
                  <c:v>4.9189011393825816E-21</c:v>
                </c:pt>
                <c:pt idx="185">
                  <c:v>3.8428294493279847E-21</c:v>
                </c:pt>
                <c:pt idx="186">
                  <c:v>3.0021628493289353E-21</c:v>
                </c:pt>
                <c:pt idx="187">
                  <c:v>2.3453909161211117E-21</c:v>
                </c:pt>
                <c:pt idx="188">
                  <c:v>1.8322989870916734E-21</c:v>
                </c:pt>
                <c:pt idx="189">
                  <c:v>1.4314452620133472E-21</c:v>
                </c:pt>
                <c:pt idx="190">
                  <c:v>1.1182860183143074E-21</c:v>
                </c:pt>
                <c:pt idx="191">
                  <c:v>8.7363165250856543E-22</c:v>
                </c:pt>
                <c:pt idx="192">
                  <c:v>6.8249906268374178E-22</c:v>
                </c:pt>
                <c:pt idx="193">
                  <c:v>5.3318079168945801E-22</c:v>
                </c:pt>
                <c:pt idx="194">
                  <c:v>4.165261687595771E-22</c:v>
                </c:pt>
                <c:pt idx="195">
                  <c:v>3.253942207187817E-22</c:v>
                </c:pt>
                <c:pt idx="196">
                  <c:v>2.5419865577863652E-22</c:v>
                </c:pt>
                <c:pt idx="197">
                  <c:v>1.9857856485658937E-22</c:v>
                </c:pt>
                <c:pt idx="198">
                  <c:v>1.551261732515102E-22</c:v>
                </c:pt>
                <c:pt idx="199">
                  <c:v>1.2118135813950522E-22</c:v>
                </c:pt>
                <c:pt idx="200">
                  <c:v>9.4663803905665432E-23</c:v>
                </c:pt>
                <c:pt idx="201">
                  <c:v>7.3948232499627584E-23</c:v>
                </c:pt>
                <c:pt idx="202">
                  <c:v>5.776398147437054E-23</c:v>
                </c:pt>
                <c:pt idx="203">
                  <c:v>4.5121321622366371E-23</c:v>
                </c:pt>
                <c:pt idx="204">
                  <c:v>3.5245087378350671E-23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42448"/>
        <c:axId val="1826130480"/>
      </c:scatterChart>
      <c:valAx>
        <c:axId val="182614244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</a:rPr>
                  <a:t>Θ</a:t>
                </a:r>
                <a:r>
                  <a:rPr lang="pt-BR">
                    <a:latin typeface="Calibri" panose="020F0502020204030204" pitchFamily="34" charset="0"/>
                  </a:rPr>
                  <a:t> GRT 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776983108972333"/>
              <c:y val="0.894389068150291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130480"/>
        <c:crosses val="autoZero"/>
        <c:crossBetween val="midCat"/>
      </c:valAx>
      <c:valAx>
        <c:axId val="182613048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Kr GRT</a:t>
                </a:r>
              </a:p>
            </c:rich>
          </c:tx>
          <c:layout>
            <c:manualLayout>
              <c:xMode val="edge"/>
              <c:yMode val="edge"/>
              <c:x val="3.305060935065491E-3"/>
              <c:y val="0.315066528651353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1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Grant et al. 2010'!$U$51:$U$249</c:f>
              <c:numCache>
                <c:formatCode>0.000</c:formatCode>
                <c:ptCount val="199"/>
                <c:pt idx="0">
                  <c:v>0.9998443602719933</c:v>
                </c:pt>
                <c:pt idx="1">
                  <c:v>0.99975016063352584</c:v>
                </c:pt>
                <c:pt idx="2">
                  <c:v>0.9996091757923401</c:v>
                </c:pt>
                <c:pt idx="3">
                  <c:v>0.99940338430073616</c:v>
                </c:pt>
                <c:pt idx="4">
                  <c:v>0.99911002141488992</c:v>
                </c:pt>
                <c:pt idx="5">
                  <c:v>0.99870107668843056</c:v>
                </c:pt>
                <c:pt idx="6">
                  <c:v>0.99814294795604452</c:v>
                </c:pt>
                <c:pt idx="7">
                  <c:v>0.99739630246150313</c:v>
                </c:pt>
                <c:pt idx="8">
                  <c:v>0.99641618602199233</c:v>
                </c:pt>
                <c:pt idx="9">
                  <c:v>0.99515240666740279</c:v>
                </c:pt>
                <c:pt idx="10">
                  <c:v>0.99355020150556206</c:v>
                </c:pt>
                <c:pt idx="11">
                  <c:v>0.99155117637826817</c:v>
                </c:pt>
                <c:pt idx="12">
                  <c:v>0.98909448905960817</c:v>
                </c:pt>
                <c:pt idx="13">
                  <c:v>0.98611823006854182</c:v>
                </c:pt>
                <c:pt idx="14">
                  <c:v>0.98256094206654587</c:v>
                </c:pt>
                <c:pt idx="15">
                  <c:v>0.97836321027342132</c:v>
                </c:pt>
                <c:pt idx="16">
                  <c:v>0.97346925282027907</c:v>
                </c:pt>
                <c:pt idx="17">
                  <c:v>0.9678284414112861</c:v>
                </c:pt>
                <c:pt idx="18">
                  <c:v>0.96139668858008498</c:v>
                </c:pt>
                <c:pt idx="19">
                  <c:v>0.95413764736071527</c:v>
                </c:pt>
                <c:pt idx="20">
                  <c:v>0.94602368129740355</c:v>
                </c:pt>
                <c:pt idx="21">
                  <c:v>0.93703657626781822</c:v>
                </c:pt>
                <c:pt idx="22">
                  <c:v>0.92716797950481666</c:v>
                </c:pt>
                <c:pt idx="23">
                  <c:v>0.91641956451626783</c:v>
                </c:pt>
                <c:pt idx="24">
                  <c:v>0.90480293255458277</c:v>
                </c:pt>
                <c:pt idx="25">
                  <c:v>0.89233927132984525</c:v>
                </c:pt>
                <c:pt idx="26">
                  <c:v>0.87905879946874832</c:v>
                </c:pt>
                <c:pt idx="27">
                  <c:v>0.86500003067769593</c:v>
                </c:pt>
                <c:pt idx="28">
                  <c:v>0.85020889472901484</c:v>
                </c:pt>
                <c:pt idx="29">
                  <c:v>0.83473775344647316</c:v>
                </c:pt>
                <c:pt idx="30">
                  <c:v>0.81864434910676254</c:v>
                </c:pt>
                <c:pt idx="31">
                  <c:v>0.80199072043861319</c:v>
                </c:pt>
                <c:pt idx="32">
                  <c:v>0.78484211805241888</c:v>
                </c:pt>
                <c:pt idx="33">
                  <c:v>0.76726594702459117</c:v>
                </c:pt>
                <c:pt idx="34">
                  <c:v>0.74933075981781205</c:v>
                </c:pt>
                <c:pt idx="35">
                  <c:v>0.7311053180241861</c:v>
                </c:pt>
                <c:pt idx="36">
                  <c:v>0.71265773680640998</c:v>
                </c:pt>
                <c:pt idx="37">
                  <c:v>0.69405472156383818</c:v>
                </c:pt>
                <c:pt idx="38">
                  <c:v>0.67536090239642166</c:v>
                </c:pt>
                <c:pt idx="39">
                  <c:v>0.65663826846455908</c:v>
                </c:pt>
                <c:pt idx="40">
                  <c:v>0.63794570139140439</c:v>
                </c:pt>
                <c:pt idx="41">
                  <c:v>0.61933860443771072</c:v>
                </c:pt>
                <c:pt idx="42">
                  <c:v>0.60086862228338245</c:v>
                </c:pt>
                <c:pt idx="43">
                  <c:v>0.58258344484112323</c:v>
                </c:pt>
                <c:pt idx="44">
                  <c:v>0.56452668755945745</c:v>
                </c:pt>
                <c:pt idx="45">
                  <c:v>0.54673784009077986</c:v>
                </c:pt>
                <c:pt idx="46">
                  <c:v>0.52925227494745208</c:v>
                </c:pt>
                <c:pt idx="47">
                  <c:v>0.51210130778773544</c:v>
                </c:pt>
                <c:pt idx="48">
                  <c:v>0.49531230120851233</c:v>
                </c:pt>
                <c:pt idx="49">
                  <c:v>0.47890880432243826</c:v>
                </c:pt>
                <c:pt idx="50">
                  <c:v>0.4629107209179994</c:v>
                </c:pt>
                <c:pt idx="51">
                  <c:v>0.44733449960225519</c:v>
                </c:pt>
                <c:pt idx="52">
                  <c:v>0.43219333997435688</c:v>
                </c:pt>
                <c:pt idx="53">
                  <c:v>0.41749740954548936</c:v>
                </c:pt>
                <c:pt idx="54">
                  <c:v>0.40325406678583808</c:v>
                </c:pt>
                <c:pt idx="55">
                  <c:v>0.38946808632372165</c:v>
                </c:pt>
                <c:pt idx="56">
                  <c:v>0.37614188293441753</c:v>
                </c:pt>
                <c:pt idx="57">
                  <c:v>0.3632757315265433</c:v>
                </c:pt>
                <c:pt idx="58">
                  <c:v>0.35086798085704796</c:v>
                </c:pt>
                <c:pt idx="59">
                  <c:v>0.33891525917857779</c:v>
                </c:pt>
                <c:pt idx="60">
                  <c:v>0.32741267044424144</c:v>
                </c:pt>
                <c:pt idx="61">
                  <c:v>0.316353980065264</c:v>
                </c:pt>
                <c:pt idx="62">
                  <c:v>0.30573178953855029</c:v>
                </c:pt>
                <c:pt idx="63">
                  <c:v>0.29553769953649106</c:v>
                </c:pt>
                <c:pt idx="64">
                  <c:v>0.28576246128378979</c:v>
                </c:pt>
                <c:pt idx="65">
                  <c:v>0.27639611623931776</c:v>
                </c:pt>
                <c:pt idx="66">
                  <c:v>0.26742812425887202</c:v>
                </c:pt>
                <c:pt idx="67">
                  <c:v>0.25884748054106971</c:v>
                </c:pt>
                <c:pt idx="68">
                  <c:v>0.25064282175720798</c:v>
                </c:pt>
                <c:pt idx="69">
                  <c:v>0.24280252184036449</c:v>
                </c:pt>
                <c:pt idx="70">
                  <c:v>0.23531477796265635</c:v>
                </c:pt>
                <c:pt idx="71">
                  <c:v>0.22816768726550896</c:v>
                </c:pt>
                <c:pt idx="72">
                  <c:v>0.22134931492885798</c:v>
                </c:pt>
                <c:pt idx="73">
                  <c:v>0.21484775417390972</c:v>
                </c:pt>
                <c:pt idx="74">
                  <c:v>0.20865117879272665</c:v>
                </c:pt>
                <c:pt idx="75">
                  <c:v>0.20274788878840599</c:v>
                </c:pt>
                <c:pt idx="76">
                  <c:v>0.19712634969376575</c:v>
                </c:pt>
                <c:pt idx="77">
                  <c:v>0.1917752261156872</c:v>
                </c:pt>
                <c:pt idx="78">
                  <c:v>0.18668341002788957</c:v>
                </c:pt>
                <c:pt idx="79">
                  <c:v>0.18184004430799214</c:v>
                </c:pt>
                <c:pt idx="80">
                  <c:v>0.17723454198614763</c:v>
                </c:pt>
                <c:pt idx="81">
                  <c:v>0.17285660164307057</c:v>
                </c:pt>
                <c:pt idx="82">
                  <c:v>0.16869621936552151</c:v>
                </c:pt>
                <c:pt idx="83">
                  <c:v>0.16474369763774624</c:v>
                </c:pt>
                <c:pt idx="84">
                  <c:v>0.16098965151838612</c:v>
                </c:pt>
                <c:pt idx="85">
                  <c:v>0.15742501242427293</c:v>
                </c:pt>
                <c:pt idx="86">
                  <c:v>0.15404102981552303</c:v>
                </c:pt>
                <c:pt idx="87">
                  <c:v>0.15082927105060676</c:v>
                </c:pt>
                <c:pt idx="88">
                  <c:v>0.14778161965571104</c:v>
                </c:pt>
                <c:pt idx="89">
                  <c:v>0.14489027222978282</c:v>
                </c:pt>
                <c:pt idx="90">
                  <c:v>0.14214773418519203</c:v>
                </c:pt>
                <c:pt idx="91">
                  <c:v>0.13954681450396958</c:v>
                </c:pt>
                <c:pt idx="92">
                  <c:v>0.13708061967104726</c:v>
                </c:pt>
                <c:pt idx="93">
                  <c:v>0.13474254692881882</c:v>
                </c:pt>
                <c:pt idx="94">
                  <c:v>0.13252627698159719</c:v>
                </c:pt>
                <c:pt idx="95">
                  <c:v>0.13042576626411118</c:v>
                </c:pt>
                <c:pt idx="96">
                  <c:v>0.12843523887499281</c:v>
                </c:pt>
                <c:pt idx="97">
                  <c:v>0.12654917826419326</c:v>
                </c:pt>
                <c:pt idx="98">
                  <c:v>0.12476231875234803</c:v>
                </c:pt>
                <c:pt idx="99">
                  <c:v>0.12306963695022778</c:v>
                </c:pt>
                <c:pt idx="100">
                  <c:v>0.12146634313748202</c:v>
                </c:pt>
                <c:pt idx="101">
                  <c:v>0.11994787265184093</c:v>
                </c:pt>
                <c:pt idx="102">
                  <c:v>0.11850987733271384</c:v>
                </c:pt>
                <c:pt idx="103">
                  <c:v>0.11714821705665292</c:v>
                </c:pt>
                <c:pt idx="104">
                  <c:v>0.11585895139636312</c:v>
                </c:pt>
                <c:pt idx="105">
                  <c:v>0.11463833142978976</c:v>
                </c:pt>
                <c:pt idx="106">
                  <c:v>0.11348279172123373</c:v>
                </c:pt>
                <c:pt idx="107">
                  <c:v>0.11238894249238855</c:v>
                </c:pt>
                <c:pt idx="108">
                  <c:v>0.11135356199761041</c:v>
                </c:pt>
                <c:pt idx="109">
                  <c:v>0.11037358911457834</c:v>
                </c:pt>
                <c:pt idx="110">
                  <c:v>0.10944611615873416</c:v>
                </c:pt>
                <c:pt idx="111">
                  <c:v>0.10856838192747338</c:v>
                </c:pt>
                <c:pt idx="112">
                  <c:v>0.10773776497795248</c:v>
                </c:pt>
                <c:pt idx="113">
                  <c:v>0.10695177714055398</c:v>
                </c:pt>
                <c:pt idx="114">
                  <c:v>0.10620805726847785</c:v>
                </c:pt>
                <c:pt idx="115">
                  <c:v>0.10550436522257953</c:v>
                </c:pt>
                <c:pt idx="116">
                  <c:v>0.10483857608942396</c:v>
                </c:pt>
                <c:pt idx="117">
                  <c:v>0.10420867462955936</c:v>
                </c:pt>
                <c:pt idx="118">
                  <c:v>0.10361274995219609</c:v>
                </c:pt>
                <c:pt idx="119">
                  <c:v>0.10304899041180615</c:v>
                </c:pt>
                <c:pt idx="120">
                  <c:v>0.10251567872160576</c:v>
                </c:pt>
                <c:pt idx="121">
                  <c:v>0.10201118727844474</c:v>
                </c:pt>
                <c:pt idx="122">
                  <c:v>0.1015339736932746</c:v>
                </c:pt>
                <c:pt idx="123">
                  <c:v>0.10108257652110836</c:v>
                </c:pt>
                <c:pt idx="124">
                  <c:v>0.10065561118418838</c:v>
                </c:pt>
                <c:pt idx="125">
                  <c:v>0.1002517660819541</c:v>
                </c:pt>
                <c:pt idx="126">
                  <c:v>9.9869798881325328E-2</c:v>
                </c:pt>
                <c:pt idx="127">
                  <c:v>9.9508532980787559E-2</c:v>
                </c:pt>
                <c:pt idx="128">
                  <c:v>9.9166854141783001E-2</c:v>
                </c:pt>
                <c:pt idx="129">
                  <c:v>9.8843707280951557E-2</c:v>
                </c:pt>
                <c:pt idx="130">
                  <c:v>9.8538093416847022E-2</c:v>
                </c:pt>
                <c:pt idx="131">
                  <c:v>9.8249066764849208E-2</c:v>
                </c:pt>
                <c:pt idx="132">
                  <c:v>9.7975731974113814E-2</c:v>
                </c:pt>
                <c:pt idx="133">
                  <c:v>9.7717241500538857E-2</c:v>
                </c:pt>
                <c:pt idx="134">
                  <c:v>9.7472793109871364E-2</c:v>
                </c:pt>
                <c:pt idx="135">
                  <c:v>9.7241627505242595E-2</c:v>
                </c:pt>
                <c:pt idx="136">
                  <c:v>9.7023026073583471E-2</c:v>
                </c:pt>
                <c:pt idx="137">
                  <c:v>9.6816308745545435E-2</c:v>
                </c:pt>
                <c:pt idx="138">
                  <c:v>9.6620831963731321E-2</c:v>
                </c:pt>
                <c:pt idx="139">
                  <c:v>9.6435986754215719E-2</c:v>
                </c:pt>
                <c:pt idx="140">
                  <c:v>9.6261196896520768E-2</c:v>
                </c:pt>
                <c:pt idx="141">
                  <c:v>9.6095917187387123E-2</c:v>
                </c:pt>
                <c:pt idx="142">
                  <c:v>9.5939631793863625E-2</c:v>
                </c:pt>
                <c:pt idx="143">
                  <c:v>9.5791852691414478E-2</c:v>
                </c:pt>
                <c:pt idx="144">
                  <c:v>9.5652118182917648E-2</c:v>
                </c:pt>
                <c:pt idx="145">
                  <c:v>9.5519991494597972E-2</c:v>
                </c:pt>
                <c:pt idx="146">
                  <c:v>9.5395059445110036E-2</c:v>
                </c:pt>
                <c:pt idx="147">
                  <c:v>9.5276931184143182E-2</c:v>
                </c:pt>
                <c:pt idx="148">
                  <c:v>9.5165236997087052E-2</c:v>
                </c:pt>
                <c:pt idx="149">
                  <c:v>9.5059627172444081E-2</c:v>
                </c:pt>
                <c:pt idx="150">
                  <c:v>9.495977092882911E-2</c:v>
                </c:pt>
                <c:pt idx="151">
                  <c:v>9.4865355398540449E-2</c:v>
                </c:pt>
                <c:pt idx="152">
                  <c:v>9.4776084664824137E-2</c:v>
                </c:pt>
              </c:numCache>
            </c:numRef>
          </c:xVal>
          <c:yVal>
            <c:numRef>
              <c:f>'Comparison to Grant et al. 2010'!$AD$51:$AD$249</c:f>
              <c:numCache>
                <c:formatCode>0.0000000</c:formatCode>
                <c:ptCount val="199"/>
                <c:pt idx="0">
                  <c:v>0.99756837729713999</c:v>
                </c:pt>
                <c:pt idx="1">
                  <c:v>0.99625064460479351</c:v>
                </c:pt>
                <c:pt idx="2">
                  <c:v>0.99436548590976992</c:v>
                </c:pt>
                <c:pt idx="3">
                  <c:v>0.99173597106282896</c:v>
                </c:pt>
                <c:pt idx="4">
                  <c:v>0.98815537178173574</c:v>
                </c:pt>
                <c:pt idx="5">
                  <c:v>0.98339003857337481</c:v>
                </c:pt>
                <c:pt idx="6">
                  <c:v>0.97718484779872905</c:v>
                </c:pt>
                <c:pt idx="7">
                  <c:v>0.9692712824447145</c:v>
                </c:pt>
                <c:pt idx="8">
                  <c:v>0.95937796631832639</c:v>
                </c:pt>
                <c:pt idx="9">
                  <c:v>0.94724321129610467</c:v>
                </c:pt>
                <c:pt idx="10">
                  <c:v>0.93262888964738644</c:v>
                </c:pt>
                <c:pt idx="11">
                  <c:v>0.91533473904109264</c:v>
                </c:pt>
                <c:pt idx="12">
                  <c:v>0.89521207535476077</c:v>
                </c:pt>
                <c:pt idx="13">
                  <c:v>0.87217585006313902</c:v>
                </c:pt>
                <c:pt idx="14">
                  <c:v>0.84621405650994674</c:v>
                </c:pt>
                <c:pt idx="15">
                  <c:v>0.81739366123696833</c:v>
                </c:pt>
                <c:pt idx="16">
                  <c:v>0.7858624973196664</c:v>
                </c:pt>
                <c:pt idx="17">
                  <c:v>0.75184687868077282</c:v>
                </c:pt>
                <c:pt idx="18">
                  <c:v>0.71564504162218467</c:v>
                </c:pt>
                <c:pt idx="19">
                  <c:v>0.6776168533248853</c:v>
                </c:pt>
                <c:pt idx="20">
                  <c:v>0.63817051057079577</c:v>
                </c:pt>
                <c:pt idx="21">
                  <c:v>0.59774715704794268</c:v>
                </c:pt>
                <c:pt idx="22">
                  <c:v>0.55680445729636929</c:v>
                </c:pt>
                <c:pt idx="23">
                  <c:v>0.51580017544243029</c:v>
                </c:pt>
                <c:pt idx="24">
                  <c:v>0.47517672530131161</c:v>
                </c:pt>
                <c:pt idx="25">
                  <c:v>0.43534750286004231</c:v>
                </c:pt>
                <c:pt idx="26">
                  <c:v>0.39668560641845318</c:v>
                </c:pt>
                <c:pt idx="27">
                  <c:v>0.35951531987132224</c:v>
                </c:pt>
                <c:pt idx="28">
                  <c:v>0.32410650556360482</c:v>
                </c:pt>
                <c:pt idx="29">
                  <c:v>0.29067184556838155</c:v>
                </c:pt>
                <c:pt idx="30">
                  <c:v>0.25936669907199245</c:v>
                </c:pt>
                <c:pt idx="31">
                  <c:v>0.23029121736361938</c:v>
                </c:pt>
                <c:pt idx="32">
                  <c:v>0.20349427922270305</c:v>
                </c:pt>
                <c:pt idx="33">
                  <c:v>0.17897877573399254</c:v>
                </c:pt>
                <c:pt idx="34">
                  <c:v>0.15670777853033593</c:v>
                </c:pt>
                <c:pt idx="35">
                  <c:v>0.13661116078191121</c:v>
                </c:pt>
                <c:pt idx="36">
                  <c:v>0.11859229672005578</c:v>
                </c:pt>
                <c:pt idx="37">
                  <c:v>0.10253453420441708</c:v>
                </c:pt>
                <c:pt idx="38">
                  <c:v>8.8307207997992604E-2</c:v>
                </c:pt>
                <c:pt idx="39">
                  <c:v>7.5771032733545698E-2</c:v>
                </c:pt>
                <c:pt idx="40">
                  <c:v>6.4782779481209779E-2</c:v>
                </c:pt>
                <c:pt idx="41">
                  <c:v>5.5199195472088236E-2</c:v>
                </c:pt>
                <c:pt idx="42">
                  <c:v>4.6880171473522005E-2</c:v>
                </c:pt>
                <c:pt idx="43">
                  <c:v>3.969119530746635E-2</c:v>
                </c:pt>
                <c:pt idx="44">
                  <c:v>3.3505153682324013E-2</c:v>
                </c:pt>
                <c:pt idx="45">
                  <c:v>2.8203559068741023E-2</c:v>
                </c:pt>
                <c:pt idx="46">
                  <c:v>2.3677285298853684E-2</c:v>
                </c:pt>
                <c:pt idx="47">
                  <c:v>1.9826896515092375E-2</c:v>
                </c:pt>
                <c:pt idx="48">
                  <c:v>1.6562650596313028E-2</c:v>
                </c:pt>
                <c:pt idx="49">
                  <c:v>1.3804251650848826E-2</c:v>
                </c:pt>
                <c:pt idx="50">
                  <c:v>1.1480417784221297E-2</c:v>
                </c:pt>
                <c:pt idx="51">
                  <c:v>9.5283210888975345E-3</c:v>
                </c:pt>
                <c:pt idx="52">
                  <c:v>7.8929474020349791E-3</c:v>
                </c:pt>
                <c:pt idx="53">
                  <c:v>6.5264143638513999E-3</c:v>
                </c:pt>
                <c:pt idx="54">
                  <c:v>5.3872780341837944E-3</c:v>
                </c:pt>
                <c:pt idx="55">
                  <c:v>4.4398509915196636E-3</c:v>
                </c:pt>
                <c:pt idx="56">
                  <c:v>3.6535485372709612E-3</c:v>
                </c:pt>
                <c:pt idx="57">
                  <c:v>3.0022743643054479E-3</c:v>
                </c:pt>
                <c:pt idx="58">
                  <c:v>2.4638527711212752E-3</c:v>
                </c:pt>
                <c:pt idx="59">
                  <c:v>2.0195111233357486E-3</c:v>
                </c:pt>
                <c:pt idx="60">
                  <c:v>1.6534136744319051E-3</c:v>
                </c:pt>
                <c:pt idx="61">
                  <c:v>1.3522459427595323E-3</c:v>
                </c:pt>
                <c:pt idx="62">
                  <c:v>1.104847487951251E-3</c:v>
                </c:pt>
                <c:pt idx="63">
                  <c:v>9.0189003085934408E-4</c:v>
                </c:pt>
                <c:pt idx="64">
                  <c:v>7.3559732128457018E-4</c:v>
                </c:pt>
                <c:pt idx="65">
                  <c:v>5.9950289400254974E-4</c:v>
                </c:pt>
                <c:pt idx="66">
                  <c:v>4.8824179553458958E-4</c:v>
                </c:pt>
                <c:pt idx="67">
                  <c:v>3.9737245369214126E-4</c:v>
                </c:pt>
                <c:pt idx="68">
                  <c:v>3.2322505236305596E-4</c:v>
                </c:pt>
                <c:pt idx="69">
                  <c:v>2.6277302849781717E-4</c:v>
                </c:pt>
                <c:pt idx="70">
                  <c:v>2.1352459855340401E-4</c:v>
                </c:pt>
                <c:pt idx="71">
                  <c:v>1.7343152668873929E-4</c:v>
                </c:pt>
                <c:pt idx="72">
                  <c:v>1.4081265156335089E-4</c:v>
                </c:pt>
                <c:pt idx="73">
                  <c:v>1.1428998213894925E-4</c:v>
                </c:pt>
                <c:pt idx="74">
                  <c:v>9.2735448551792754E-5</c:v>
                </c:pt>
                <c:pt idx="75">
                  <c:v>7.5226647839988944E-5</c:v>
                </c:pt>
                <c:pt idx="76">
                  <c:v>6.1010154085202023E-5</c:v>
                </c:pt>
                <c:pt idx="77">
                  <c:v>4.94711678782921E-5</c:v>
                </c:pt>
                <c:pt idx="78">
                  <c:v>4.0108461507102895E-5</c:v>
                </c:pt>
                <c:pt idx="79">
                  <c:v>3.2513735147425816E-5</c:v>
                </c:pt>
                <c:pt idx="80">
                  <c:v>2.6354637293044131E-5</c:v>
                </c:pt>
                <c:pt idx="81">
                  <c:v>2.1360821588015976E-5</c:v>
                </c:pt>
                <c:pt idx="82">
                  <c:v>1.731251410216689E-5</c:v>
                </c:pt>
                <c:pt idx="83">
                  <c:v>1.4031151874837307E-5</c:v>
                </c:pt>
                <c:pt idx="84">
                  <c:v>1.1371727108962715E-5</c:v>
                </c:pt>
                <c:pt idx="85">
                  <c:v>9.2165334636271963E-6</c:v>
                </c:pt>
                <c:pt idx="86">
                  <c:v>7.470063051567976E-6</c:v>
                </c:pt>
                <c:pt idx="87">
                  <c:v>6.0548464198135455E-6</c:v>
                </c:pt>
                <c:pt idx="88">
                  <c:v>4.9080642361892517E-6</c:v>
                </c:pt>
                <c:pt idx="89">
                  <c:v>3.9787897258993853E-6</c:v>
                </c:pt>
                <c:pt idx="90">
                  <c:v>3.2257460602360157E-6</c:v>
                </c:pt>
                <c:pt idx="91">
                  <c:v>2.6154837204974786E-6</c:v>
                </c:pt>
                <c:pt idx="92">
                  <c:v>2.1209000526120885E-6</c:v>
                </c:pt>
                <c:pt idx="93">
                  <c:v>1.7200373943190936E-6</c:v>
                </c:pt>
                <c:pt idx="94">
                  <c:v>1.3951078073451162E-6</c:v>
                </c:pt>
                <c:pt idx="95">
                  <c:v>1.1317020117981279E-6</c:v>
                </c:pt>
                <c:pt idx="96">
                  <c:v>9.181479598236513E-7</c:v>
                </c:pt>
                <c:pt idx="97">
                  <c:v>7.4499090213126215E-7</c:v>
                </c:pt>
                <c:pt idx="98">
                  <c:v>6.0457204565224187E-7</c:v>
                </c:pt>
                <c:pt idx="99">
                  <c:v>4.9068718216530251E-7</c:v>
                </c:pt>
                <c:pt idx="100">
                  <c:v>3.9831015920322493E-7</c:v>
                </c:pt>
                <c:pt idx="101">
                  <c:v>3.2336890886121013E-7</c:v>
                </c:pt>
                <c:pt idx="102">
                  <c:v>2.6256406512503283E-7</c:v>
                </c:pt>
                <c:pt idx="103">
                  <c:v>2.1322208296805231E-7</c:v>
                </c:pt>
                <c:pt idx="104">
                  <c:v>1.7317630235735521E-7</c:v>
                </c:pt>
                <c:pt idx="105">
                  <c:v>1.4067064272209403E-7</c:v>
                </c:pt>
                <c:pt idx="106">
                  <c:v>1.1428162180118912E-7</c:v>
                </c:pt>
                <c:pt idx="107">
                  <c:v>9.2855210760492664E-8</c:v>
                </c:pt>
                <c:pt idx="108">
                  <c:v>7.54557006967761E-8</c:v>
                </c:pt>
                <c:pt idx="109">
                  <c:v>6.132429318461429E-8</c:v>
                </c:pt>
                <c:pt idx="110">
                  <c:v>4.9845563042308639E-8</c:v>
                </c:pt>
                <c:pt idx="111">
                  <c:v>4.052029425101637E-8</c:v>
                </c:pt>
                <c:pt idx="112">
                  <c:v>3.2943475611891408E-8</c:v>
                </c:pt>
                <c:pt idx="113">
                  <c:v>2.6786473992632529E-8</c:v>
                </c:pt>
                <c:pt idx="114">
                  <c:v>2.1782590215001922E-8</c:v>
                </c:pt>
                <c:pt idx="115">
                  <c:v>1.7715354152581984E-8</c:v>
                </c:pt>
                <c:pt idx="116">
                  <c:v>1.440903822711913E-8</c:v>
                </c:pt>
                <c:pt idx="117">
                  <c:v>1.1720967724009514E-8</c:v>
                </c:pt>
                <c:pt idx="118">
                  <c:v>9.5352866475421489E-9</c:v>
                </c:pt>
                <c:pt idx="119">
                  <c:v>7.7579028171438206E-9</c:v>
                </c:pt>
                <c:pt idx="120">
                  <c:v>6.3123884920667766E-9</c:v>
                </c:pt>
                <c:pt idx="121">
                  <c:v>5.1366553679468713E-9</c:v>
                </c:pt>
                <c:pt idx="122">
                  <c:v>4.180257231147994E-9</c:v>
                </c:pt>
                <c:pt idx="123">
                  <c:v>3.4022014350566341E-9</c:v>
                </c:pt>
                <c:pt idx="124">
                  <c:v>2.7691729283689308E-9</c:v>
                </c:pt>
                <c:pt idx="125">
                  <c:v>2.2540928355256745E-9</c:v>
                </c:pt>
                <c:pt idx="126">
                  <c:v>1.8349483812855594E-9</c:v>
                </c:pt>
                <c:pt idx="127">
                  <c:v>1.493842930417637E-9</c:v>
                </c:pt>
                <c:pt idx="128">
                  <c:v>1.2162246150260117E-9</c:v>
                </c:pt>
                <c:pt idx="129">
                  <c:v>9.9025988077056727E-10</c:v>
                </c:pt>
                <c:pt idx="130">
                  <c:v>8.0632465007089093E-10</c:v>
                </c:pt>
                <c:pt idx="131">
                  <c:v>6.5659095934747427E-10</c:v>
                </c:pt>
                <c:pt idx="132">
                  <c:v>5.34691108665761E-10</c:v>
                </c:pt>
                <c:pt idx="133">
                  <c:v>4.3544475100118479E-10</c:v>
                </c:pt>
                <c:pt idx="134">
                  <c:v>3.5463709613456833E-10</c:v>
                </c:pt>
                <c:pt idx="135">
                  <c:v>2.8883863216110221E-10</c:v>
                </c:pt>
                <c:pt idx="136">
                  <c:v>2.3525857430762815E-10</c:v>
                </c:pt>
                <c:pt idx="137">
                  <c:v>1.9162571669379332E-10</c:v>
                </c:pt>
                <c:pt idx="138">
                  <c:v>1.5609155147478182E-10</c:v>
                </c:pt>
                <c:pt idx="139">
                  <c:v>1.2715148489781729E-10</c:v>
                </c:pt>
                <c:pt idx="140">
                  <c:v>1.0358076271962188E-10</c:v>
                </c:pt>
                <c:pt idx="141">
                  <c:v>8.4382353170329469E-11</c:v>
                </c:pt>
                <c:pt idx="142">
                  <c:v>6.8744551550948594E-11</c:v>
                </c:pt>
                <c:pt idx="143">
                  <c:v>5.6006489708297373E-11</c:v>
                </c:pt>
                <c:pt idx="144">
                  <c:v>4.5630073775475386E-11</c:v>
                </c:pt>
                <c:pt idx="145">
                  <c:v>3.7177150032690996E-11</c:v>
                </c:pt>
                <c:pt idx="146">
                  <c:v>3.029092326211978E-11</c:v>
                </c:pt>
                <c:pt idx="147">
                  <c:v>2.4680834353335497E-11</c:v>
                </c:pt>
                <c:pt idx="148">
                  <c:v>2.0110252208667986E-11</c:v>
                </c:pt>
                <c:pt idx="149">
                  <c:v>1.6386455419837714E-11</c:v>
                </c:pt>
                <c:pt idx="150">
                  <c:v>1.3352477142691691E-11</c:v>
                </c:pt>
                <c:pt idx="151">
                  <c:v>1.0880466197513503E-11</c:v>
                </c:pt>
                <c:pt idx="152">
                  <c:v>8.8662821230090612E-12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90128"/>
        <c:axId val="1829589040"/>
      </c:scatterChart>
      <c:valAx>
        <c:axId val="18295901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</a:rPr>
                  <a:t>Θ</a:t>
                </a:r>
                <a:r>
                  <a:rPr lang="pt-BR">
                    <a:latin typeface="Calibri" panose="020F0502020204030204" pitchFamily="34" charset="0"/>
                  </a:rPr>
                  <a:t> GRT 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776983108972333"/>
              <c:y val="0.89438906815029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9589040"/>
        <c:crosses val="autoZero"/>
        <c:crossBetween val="midCat"/>
      </c:valAx>
      <c:valAx>
        <c:axId val="1829589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Kr GRT</a:t>
                </a:r>
              </a:p>
            </c:rich>
          </c:tx>
          <c:layout>
            <c:manualLayout>
              <c:xMode val="edge"/>
              <c:yMode val="edge"/>
              <c:x val="3.305060935065491E-3"/>
              <c:y val="0.31506652865135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959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22163119171912"/>
          <c:y val="2.9280097351607859E-2"/>
          <c:w val="0.80582699109256695"/>
          <c:h val="0.85252597953662834"/>
        </c:manualLayout>
      </c:layout>
      <c:scatterChart>
        <c:scatterStyle val="smoothMarker"/>
        <c:varyColors val="0"/>
        <c:ser>
          <c:idx val="0"/>
          <c:order val="0"/>
          <c:tx>
            <c:v>VGM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'Comparison to Grant et al. 2010'!$T$7:$T$203</c:f>
              <c:numCache>
                <c:formatCode>0.000</c:formatCode>
                <c:ptCount val="197"/>
                <c:pt idx="0">
                  <c:v>0.99999941830659866</c:v>
                </c:pt>
                <c:pt idx="1">
                  <c:v>0.99984489406296373</c:v>
                </c:pt>
                <c:pt idx="2">
                  <c:v>0.99982831712121623</c:v>
                </c:pt>
                <c:pt idx="3">
                  <c:v>0.99980996904473718</c:v>
                </c:pt>
                <c:pt idx="4">
                  <c:v>0.99978966071797137</c:v>
                </c:pt>
                <c:pt idx="5">
                  <c:v>0.99976718285889532</c:v>
                </c:pt>
                <c:pt idx="6">
                  <c:v>0.99974230387454577</c:v>
                </c:pt>
                <c:pt idx="7">
                  <c:v>0.99971476748985688</c:v>
                </c:pt>
                <c:pt idx="8">
                  <c:v>0.99968429012615223</c:v>
                </c:pt>
                <c:pt idx="9">
                  <c:v>0.99965055800322566</c:v>
                </c:pt>
                <c:pt idx="10">
                  <c:v>0.99961322393632768</c:v>
                </c:pt>
                <c:pt idx="11">
                  <c:v>0.99957190379649663</c:v>
                </c:pt>
                <c:pt idx="12">
                  <c:v>0.99952617259953247</c:v>
                </c:pt>
                <c:pt idx="13">
                  <c:v>0.99947556018549455</c:v>
                </c:pt>
                <c:pt idx="14">
                  <c:v>0.9994195464468808</c:v>
                </c:pt>
                <c:pt idx="15">
                  <c:v>0.99935755605960142</c:v>
                </c:pt>
                <c:pt idx="16">
                  <c:v>0.99928895266648443</c:v>
                </c:pt>
                <c:pt idx="17">
                  <c:v>0.99921303245831983</c:v>
                </c:pt>
                <c:pt idx="18">
                  <c:v>0.99912901709234958</c:v>
                </c:pt>
                <c:pt idx="19">
                  <c:v>0.99903604588265837</c:v>
                </c:pt>
                <c:pt idx="20">
                  <c:v>0.99893316719106739</c:v>
                </c:pt>
                <c:pt idx="21">
                  <c:v>0.99881932894094061</c:v>
                </c:pt>
                <c:pt idx="22">
                  <c:v>0.99869336816974574</c:v>
                </c:pt>
                <c:pt idx="23">
                  <c:v>0.99855399952934809</c:v>
                </c:pt>
                <c:pt idx="24">
                  <c:v>0.99839980263584904</c:v>
                </c:pt>
                <c:pt idx="25">
                  <c:v>0.9982292081634393</c:v>
                </c:pt>
                <c:pt idx="26">
                  <c:v>0.99804048256925815</c:v>
                </c:pt>
                <c:pt idx="27">
                  <c:v>0.99783171132881698</c:v>
                </c:pt>
                <c:pt idx="28">
                  <c:v>0.99760078055429036</c:v>
                </c:pt>
                <c:pt idx="29">
                  <c:v>0.99734535686115067</c:v>
                </c:pt>
                <c:pt idx="30">
                  <c:v>0.99706286534250788</c:v>
                </c:pt>
                <c:pt idx="31">
                  <c:v>0.99675046550546298</c:v>
                </c:pt>
                <c:pt idx="32">
                  <c:v>0.9964050250202886</c:v>
                </c:pt>
                <c:pt idx="33">
                  <c:v>0.99602309113184151</c:v>
                </c:pt>
                <c:pt idx="34">
                  <c:v>0.995600859584023</c:v>
                </c:pt>
                <c:pt idx="35">
                  <c:v>0.9951341409131873</c:v>
                </c:pt>
                <c:pt idx="36">
                  <c:v>0.99461832397618888</c:v>
                </c:pt>
                <c:pt idx="37">
                  <c:v>0.99404833659451952</c:v>
                </c:pt>
                <c:pt idx="38">
                  <c:v>0.99341860321920106</c:v>
                </c:pt>
                <c:pt idx="39">
                  <c:v>0.99272299955354526</c:v>
                </c:pt>
                <c:pt idx="40">
                  <c:v>0.9919548041146129</c:v>
                </c:pt>
                <c:pt idx="41">
                  <c:v>0.99110664677160687</c:v>
                </c:pt>
                <c:pt idx="42">
                  <c:v>0.99017045437324547</c:v>
                </c:pt>
                <c:pt idx="43">
                  <c:v>0.98913739366943265</c:v>
                </c:pt>
                <c:pt idx="44">
                  <c:v>0.98799781184871782</c:v>
                </c:pt>
                <c:pt idx="45">
                  <c:v>0.9867411751557732</c:v>
                </c:pt>
                <c:pt idx="46">
                  <c:v>0.98535600622628572</c:v>
                </c:pt>
                <c:pt idx="47">
                  <c:v>0.98382982098425498</c:v>
                </c:pt>
                <c:pt idx="48">
                  <c:v>0.98214906619240461</c:v>
                </c:pt>
                <c:pt idx="49">
                  <c:v>0.98029905903363235</c:v>
                </c:pt>
                <c:pt idx="50">
                  <c:v>0.9782639304324976</c:v>
                </c:pt>
                <c:pt idx="51">
                  <c:v>0.97602657420166916</c:v>
                </c:pt>
                <c:pt idx="52">
                  <c:v>0.97356860451776861</c:v>
                </c:pt>
                <c:pt idx="53">
                  <c:v>0.97087032468987877</c:v>
                </c:pt>
                <c:pt idx="54">
                  <c:v>0.9679107106736331</c:v>
                </c:pt>
                <c:pt idx="55">
                  <c:v>0.96466741329048156</c:v>
                </c:pt>
                <c:pt idx="56">
                  <c:v>0.96111678361476527</c:v>
                </c:pt>
                <c:pt idx="57">
                  <c:v>0.95723392646196592</c:v>
                </c:pt>
                <c:pt idx="58">
                  <c:v>0.95299278731180448</c:v>
                </c:pt>
                <c:pt idx="59">
                  <c:v>0.94836627828131648</c:v>
                </c:pt>
                <c:pt idx="60">
                  <c:v>0.94332644886663208</c:v>
                </c:pt>
                <c:pt idx="61">
                  <c:v>0.93784470702906164</c:v>
                </c:pt>
                <c:pt idx="62">
                  <c:v>0.93189209573457255</c:v>
                </c:pt>
                <c:pt idx="63">
                  <c:v>0.92543962918566425</c:v>
                </c:pt>
                <c:pt idx="64">
                  <c:v>0.91845869163351079</c:v>
                </c:pt>
                <c:pt idx="65">
                  <c:v>0.91092149976051251</c:v>
                </c:pt>
                <c:pt idx="66">
                  <c:v>0.90280162713700451</c:v>
                </c:pt>
                <c:pt idx="67">
                  <c:v>0.89407458617613578</c:v>
                </c:pt>
                <c:pt idx="68">
                  <c:v>0.88471845938541804</c:v>
                </c:pt>
                <c:pt idx="69">
                  <c:v>0.87471456765601197</c:v>
                </c:pt>
                <c:pt idx="70">
                  <c:v>0.8640481590324558</c:v>
                </c:pt>
                <c:pt idx="71">
                  <c:v>0.85270909713838616</c:v>
                </c:pt>
                <c:pt idx="72">
                  <c:v>0.84069252454559751</c:v>
                </c:pt>
                <c:pt idx="73">
                  <c:v>0.82799947326905521</c:v>
                </c:pt>
                <c:pt idx="74">
                  <c:v>0.81463739267798485</c:v>
                </c:pt>
                <c:pt idx="75">
                  <c:v>0.80062056483905575</c:v>
                </c:pt>
                <c:pt idx="76">
                  <c:v>0.78597037897950639</c:v>
                </c:pt>
                <c:pt idx="77">
                  <c:v>0.77071544056537633</c:v>
                </c:pt>
                <c:pt idx="78">
                  <c:v>0.75489149643209852</c:v>
                </c:pt>
                <c:pt idx="79">
                  <c:v>0.73854116525611757</c:v>
                </c:pt>
                <c:pt idx="80">
                  <c:v>0.72171347195967017</c:v>
                </c:pt>
                <c:pt idx="81">
                  <c:v>0.70446319473479302</c:v>
                </c:pt>
                <c:pt idx="82">
                  <c:v>0.68685004345250544</c:v>
                </c:pt>
                <c:pt idx="83">
                  <c:v>0.66893769743152953</c:v>
                </c:pt>
                <c:pt idx="84">
                  <c:v>0.65079273807215898</c:v>
                </c:pt>
                <c:pt idx="85">
                  <c:v>0.63248351706364392</c:v>
                </c:pt>
                <c:pt idx="86">
                  <c:v>0.61407900333334597</c:v>
                </c:pt>
                <c:pt idx="87">
                  <c:v>0.59564765149376619</c:v>
                </c:pt>
                <c:pt idx="88">
                  <c:v>0.57725633142161614</c:v>
                </c:pt>
                <c:pt idx="89">
                  <c:v>0.55896935318973873</c:v>
                </c:pt>
                <c:pt idx="90">
                  <c:v>0.54084761447423624</c:v>
                </c:pt>
                <c:pt idx="91">
                  <c:v>0.52294788948224225</c:v>
                </c:pt>
                <c:pt idx="92">
                  <c:v>0.50532227010666786</c:v>
                </c:pt>
                <c:pt idx="93">
                  <c:v>0.4880177620587115</c:v>
                </c:pt>
                <c:pt idx="94">
                  <c:v>0.47107603167400364</c:v>
                </c:pt>
                <c:pt idx="95">
                  <c:v>0.45453329328930864</c:v>
                </c:pt>
                <c:pt idx="96">
                  <c:v>0.43842032273109832</c:v>
                </c:pt>
                <c:pt idx="97">
                  <c:v>0.42276257957850816</c:v>
                </c:pt>
                <c:pt idx="98">
                  <c:v>0.40758041937039996</c:v>
                </c:pt>
                <c:pt idx="99">
                  <c:v>0.39288937663924561</c:v>
                </c:pt>
                <c:pt idx="100">
                  <c:v>0.37870050034338865</c:v>
                </c:pt>
                <c:pt idx="101">
                  <c:v>0.36502072468346375</c:v>
                </c:pt>
                <c:pt idx="102">
                  <c:v>0.35185326018726959</c:v>
                </c:pt>
                <c:pt idx="103">
                  <c:v>0.33919799211396678</c:v>
                </c:pt>
                <c:pt idx="104">
                  <c:v>0.32705187548358616</c:v>
                </c:pt>
                <c:pt idx="105">
                  <c:v>0.31540931824235896</c:v>
                </c:pt>
                <c:pt idx="106">
                  <c:v>0.30426254612885001</c:v>
                </c:pt>
                <c:pt idx="107">
                  <c:v>0.29360194464648615</c:v>
                </c:pt>
                <c:pt idx="108">
                  <c:v>0.28341637514083917</c:v>
                </c:pt>
                <c:pt idx="109">
                  <c:v>0.27369346331440125</c:v>
                </c:pt>
                <c:pt idx="110">
                  <c:v>0.26441985959417119</c:v>
                </c:pt>
                <c:pt idx="111">
                  <c:v>0.25558147161633527</c:v>
                </c:pt>
                <c:pt idx="112">
                  <c:v>0.24716366973275808</c:v>
                </c:pt>
                <c:pt idx="113">
                  <c:v>0.23915146690435549</c:v>
                </c:pt>
                <c:pt idx="114">
                  <c:v>0.23152967465572488</c:v>
                </c:pt>
                <c:pt idx="115">
                  <c:v>0.22428303695151094</c:v>
                </c:pt>
                <c:pt idx="116">
                  <c:v>0.21739634394336163</c:v>
                </c:pt>
                <c:pt idx="117">
                  <c:v>0.21085452754946327</c:v>
                </c:pt>
                <c:pt idx="118">
                  <c:v>0.20464274078580133</c:v>
                </c:pt>
                <c:pt idx="119">
                  <c:v>0.19874642268553033</c:v>
                </c:pt>
                <c:pt idx="120">
                  <c:v>0.19315135053324078</c:v>
                </c:pt>
                <c:pt idx="121">
                  <c:v>0.18784368101488005</c:v>
                </c:pt>
                <c:pt idx="122">
                  <c:v>0.18280998174968455</c:v>
                </c:pt>
                <c:pt idx="123">
                  <c:v>0.17803725453380931</c:v>
                </c:pt>
                <c:pt idx="124">
                  <c:v>0.17351295149084553</c:v>
                </c:pt>
                <c:pt idx="125">
                  <c:v>0.16922498519525445</c:v>
                </c:pt>
                <c:pt idx="126">
                  <c:v>0.16516173371298606</c:v>
                </c:pt>
                <c:pt idx="127">
                  <c:v>0.1613120413904707</c:v>
                </c:pt>
                <c:pt idx="128">
                  <c:v>0.15766521611942677</c:v>
                </c:pt>
                <c:pt idx="129">
                  <c:v>0.15421102371069942</c:v>
                </c:pt>
                <c:pt idx="130">
                  <c:v>0.15093967992550389</c:v>
                </c:pt>
                <c:pt idx="131">
                  <c:v>0.14784184063661096</c:v>
                </c:pt>
                <c:pt idx="132">
                  <c:v>0.14490859052467331</c:v>
                </c:pt>
                <c:pt idx="133">
                  <c:v>0.14213143065543166</c:v>
                </c:pt>
                <c:pt idx="134">
                  <c:v>0.13950226523131026</c:v>
                </c:pt>
                <c:pt idx="135">
                  <c:v>0.13701338776524405</c:v>
                </c:pt>
                <c:pt idx="136">
                  <c:v>0.1346574668848205</c:v>
                </c:pt>
                <c:pt idx="137">
                  <c:v>0.13242753194034457</c:v>
                </c:pt>
                <c:pt idx="138">
                  <c:v>0.13031695856065112</c:v>
                </c:pt>
                <c:pt idx="139">
                  <c:v>0.12831945427485572</c:v>
                </c:pt>
                <c:pt idx="140">
                  <c:v>0.12642904429624546</c:v>
                </c:pt>
                <c:pt idx="141">
                  <c:v>0.12464005754572395</c:v>
                </c:pt>
                <c:pt idx="142">
                  <c:v>0.12294711297621948</c:v>
                </c:pt>
                <c:pt idx="143">
                  <c:v>0.12134510624588934</c:v>
                </c:pt>
                <c:pt idx="144">
                  <c:v>0.11982919677647885</c:v>
                </c:pt>
                <c:pt idx="145">
                  <c:v>0.11839479522353447</c:v>
                </c:pt>
                <c:pt idx="146">
                  <c:v>0.11703755137707998</c:v>
                </c:pt>
                <c:pt idx="147">
                  <c:v>0.11575334250461827</c:v>
                </c:pt>
                <c:pt idx="148">
                  <c:v>0.11453826214273011</c:v>
                </c:pt>
                <c:pt idx="149">
                  <c:v>0.11338860933893795</c:v>
                </c:pt>
                <c:pt idx="150">
                  <c:v>0.11230087834173898</c:v>
                </c:pt>
                <c:pt idx="151">
                  <c:v>0.11127174873366766</c:v>
                </c:pt>
                <c:pt idx="152">
                  <c:v>0.11029807599980752</c:v>
                </c:pt>
                <c:pt idx="153">
                  <c:v>0.10937688252224953</c:v>
                </c:pt>
                <c:pt idx="154">
                  <c:v>0.10850534898950243</c:v>
                </c:pt>
                <c:pt idx="155">
                  <c:v>0.10768080620873456</c:v>
                </c:pt>
                <c:pt idx="156">
                  <c:v>0.10690072730790515</c:v>
                </c:pt>
                <c:pt idx="157">
                  <c:v>0.10616272031427643</c:v>
                </c:pt>
                <c:pt idx="158">
                  <c:v>0.10546452109544194</c:v>
                </c:pt>
                <c:pt idx="159">
                  <c:v>0.10480398664882547</c:v>
                </c:pt>
                <c:pt idx="160">
                  <c:v>0.10417908872556565</c:v>
                </c:pt>
                <c:pt idx="161">
                  <c:v>0.10358790777478059</c:v>
                </c:pt>
                <c:pt idx="162">
                  <c:v>0.10302862719437711</c:v>
                </c:pt>
                <c:pt idx="163">
                  <c:v>0.10249952787481642</c:v>
                </c:pt>
                <c:pt idx="164">
                  <c:v>0.1019989830225532</c:v>
                </c:pt>
                <c:pt idx="165">
                  <c:v>0.10152545325021527</c:v>
                </c:pt>
                <c:pt idx="166">
                  <c:v>0.10107748192097564</c:v>
                </c:pt>
                <c:pt idx="167">
                  <c:v>0.1006536907349774</c:v>
                </c:pt>
                <c:pt idx="168">
                  <c:v>0.10025277554609791</c:v>
                </c:pt>
                <c:pt idx="169">
                  <c:v>9.9873502397774538E-2</c:v>
                </c:pt>
                <c:pt idx="170">
                  <c:v>9.9514703767055013E-2</c:v>
                </c:pt>
                <c:pt idx="171">
                  <c:v>9.9175275006476091E-2</c:v>
                </c:pt>
                <c:pt idx="172">
                  <c:v>9.8854170973814146E-2</c:v>
                </c:pt>
                <c:pt idx="173">
                  <c:v>9.8550402840182016E-2</c:v>
                </c:pt>
                <c:pt idx="174">
                  <c:v>9.8263035067371773E-2</c:v>
                </c:pt>
                <c:pt idx="175">
                  <c:v>9.7991182545757241E-2</c:v>
                </c:pt>
                <c:pt idx="176">
                  <c:v>9.7734007884473811E-2</c:v>
                </c:pt>
                <c:pt idx="177">
                  <c:v>9.7490718845982954E-2</c:v>
                </c:pt>
                <c:pt idx="178">
                  <c:v>9.726056591750866E-2</c:v>
                </c:pt>
                <c:pt idx="179">
                  <c:v>9.7042840012195666E-2</c:v>
                </c:pt>
                <c:pt idx="180">
                  <c:v>9.683687029319199E-2</c:v>
                </c:pt>
                <c:pt idx="181">
                  <c:v>9.6642022114194343E-2</c:v>
                </c:pt>
                <c:pt idx="182">
                  <c:v>9.645769507031822E-2</c:v>
                </c:pt>
                <c:pt idx="183">
                  <c:v>9.6283321153464524E-2</c:v>
                </c:pt>
                <c:pt idx="184">
                  <c:v>9.6118363006650095E-2</c:v>
                </c:pt>
                <c:pt idx="185">
                  <c:v>9.5962312272052278E-2</c:v>
                </c:pt>
                <c:pt idx="186">
                  <c:v>9.5814688027787726E-2</c:v>
                </c:pt>
                <c:pt idx="187">
                  <c:v>9.567503530870218E-2</c:v>
                </c:pt>
                <c:pt idx="188">
                  <c:v>9.5542923706694177E-2</c:v>
                </c:pt>
                <c:pt idx="189">
                  <c:v>9.5417946046327251E-2</c:v>
                </c:pt>
                <c:pt idx="190">
                  <c:v>9.5299717131708622E-2</c:v>
                </c:pt>
                <c:pt idx="191">
                  <c:v>9.5187872560822381E-2</c:v>
                </c:pt>
                <c:pt idx="192">
                  <c:v>9.5082067603705953E-2</c:v>
                </c:pt>
                <c:pt idx="193">
                  <c:v>9.4981976141049321E-2</c:v>
                </c:pt>
                <c:pt idx="194">
                  <c:v>9.4887289659976615E-2</c:v>
                </c:pt>
                <c:pt idx="195">
                  <c:v>9.4797716303942181E-2</c:v>
                </c:pt>
                <c:pt idx="196">
                  <c:v>9.4712979973835376E-2</c:v>
                </c:pt>
              </c:numCache>
            </c:numRef>
          </c:xVal>
          <c:yVal>
            <c:numRef>
              <c:f>'Comparison to Grant et al. 2010'!$W$7:$W$203</c:f>
              <c:numCache>
                <c:formatCode>0.000000</c:formatCode>
                <c:ptCount val="197"/>
                <c:pt idx="0">
                  <c:v>0.99885311731162085</c:v>
                </c:pt>
                <c:pt idx="1">
                  <c:v>0.97577073904770684</c:v>
                </c:pt>
                <c:pt idx="2">
                  <c:v>0.97439295830703476</c:v>
                </c:pt>
                <c:pt idx="3">
                  <c:v>0.97293723524665054</c:v>
                </c:pt>
                <c:pt idx="4">
                  <c:v>0.97139921451430822</c:v>
                </c:pt>
                <c:pt idx="5">
                  <c:v>0.96977430468728321</c:v>
                </c:pt>
                <c:pt idx="6">
                  <c:v>0.96805766649148273</c:v>
                </c:pt>
                <c:pt idx="7">
                  <c:v>0.96624420058002669</c:v>
                </c:pt>
                <c:pt idx="8">
                  <c:v>0.96432853487850667</c:v>
                </c:pt>
                <c:pt idx="9">
                  <c:v>0.96230501150848335</c:v>
                </c:pt>
                <c:pt idx="10">
                  <c:v>0.96016767330704555</c:v>
                </c:pt>
                <c:pt idx="11">
                  <c:v>0.95791024996721008</c:v>
                </c:pt>
                <c:pt idx="12">
                  <c:v>0.95552614383149048</c:v>
                </c:pt>
                <c:pt idx="13">
                  <c:v>0.95300841538078918</c:v>
                </c:pt>
                <c:pt idx="14">
                  <c:v>0.95034976847172881</c:v>
                </c:pt>
                <c:pt idx="15">
                  <c:v>0.9475425353881064</c:v>
                </c:pt>
                <c:pt idx="16">
                  <c:v>0.94457866178732564</c:v>
                </c:pt>
                <c:pt idx="17">
                  <c:v>0.94144969163965597</c:v>
                </c:pt>
                <c:pt idx="18">
                  <c:v>0.93814675227789524</c:v>
                </c:pt>
                <c:pt idx="19">
                  <c:v>0.93466053969832141</c:v>
                </c:pt>
                <c:pt idx="20">
                  <c:v>0.93098130427949088</c:v>
                </c:pt>
                <c:pt idx="21">
                  <c:v>0.92709883711598595</c:v>
                </c:pt>
                <c:pt idx="22">
                  <c:v>0.92300245719814866</c:v>
                </c:pt>
                <c:pt idx="23">
                  <c:v>0.91868099970839523</c:v>
                </c:pt>
                <c:pt idx="24">
                  <c:v>0.91412280574881333</c:v>
                </c:pt>
                <c:pt idx="25">
                  <c:v>0.9093157138653517</c:v>
                </c:pt>
                <c:pt idx="26">
                  <c:v>0.90424705379062476</c:v>
                </c:pt>
                <c:pt idx="27">
                  <c:v>0.898903642891413</c:v>
                </c:pt>
                <c:pt idx="28">
                  <c:v>0.89327178587855927</c:v>
                </c:pt>
                <c:pt idx="29">
                  <c:v>0.88733727841681553</c:v>
                </c:pt>
                <c:pt idx="30">
                  <c:v>0.88108541536101226</c:v>
                </c:pt>
                <c:pt idx="31">
                  <c:v>0.87450100444244117</c:v>
                </c:pt>
                <c:pt idx="32">
                  <c:v>0.86756838633689903</c:v>
                </c:pt>
                <c:pt idx="33">
                  <c:v>0.86027146216198114</c:v>
                </c:pt>
                <c:pt idx="34">
                  <c:v>0.85259372957692003</c:v>
                </c:pt>
                <c:pt idx="35">
                  <c:v>0.84451832879177258</c:v>
                </c:pt>
                <c:pt idx="36">
                  <c:v>0.83602809993316218</c:v>
                </c:pt>
                <c:pt idx="37">
                  <c:v>0.82710565335859643</c:v>
                </c:pt>
                <c:pt idx="38">
                  <c:v>0.81773345465740954</c:v>
                </c:pt>
                <c:pt idx="39">
                  <c:v>0.80789392621935974</c:v>
                </c:pt>
                <c:pt idx="40">
                  <c:v>0.79756956738536933</c:v>
                </c:pt>
                <c:pt idx="41">
                  <c:v>0.7867430953111626</c:v>
                </c:pt>
                <c:pt idx="42">
                  <c:v>0.77539760876345476</c:v>
                </c:pt>
                <c:pt idx="43">
                  <c:v>0.76351677711633714</c:v>
                </c:pt>
                <c:pt idx="44">
                  <c:v>0.75108505680738724</c:v>
                </c:pt>
                <c:pt idx="45">
                  <c:v>0.73808793742853951</c:v>
                </c:pt>
                <c:pt idx="46">
                  <c:v>0.72451221944264133</c:v>
                </c:pt>
                <c:pt idx="47">
                  <c:v>0.71034632520602536</c:v>
                </c:pt>
                <c:pt idx="48">
                  <c:v>0.6955806445081707</c:v>
                </c:pt>
                <c:pt idx="49">
                  <c:v>0.68020791517757129</c:v>
                </c:pt>
                <c:pt idx="50">
                  <c:v>0.66422363841013232</c:v>
                </c:pt>
                <c:pt idx="51">
                  <c:v>0.6476265273145474</c:v>
                </c:pt>
                <c:pt idx="52">
                  <c:v>0.63041898570061483</c:v>
                </c:pt>
                <c:pt idx="53">
                  <c:v>0.61260761232935501</c:v>
                </c:pt>
                <c:pt idx="54">
                  <c:v>0.59420372367521523</c:v>
                </c:pt>
                <c:pt idx="55">
                  <c:v>0.57522388571491245</c:v>
                </c:pt>
                <c:pt idx="56">
                  <c:v>0.55569044237198184</c:v>
                </c:pt>
                <c:pt idx="57">
                  <c:v>0.53563202506273266</c:v>
                </c:pt>
                <c:pt idx="58">
                  <c:v>0.51508402440337286</c:v>
                </c:pt>
                <c:pt idx="59">
                  <c:v>0.4940890016991023</c:v>
                </c:pt>
                <c:pt idx="60">
                  <c:v>0.47269701455766833</c:v>
                </c:pt>
                <c:pt idx="61">
                  <c:v>0.45096582813565167</c:v>
                </c:pt>
                <c:pt idx="62">
                  <c:v>0.42896098148922007</c:v>
                </c:pt>
                <c:pt idx="63">
                  <c:v>0.40675567767869636</c:v>
                </c:pt>
                <c:pt idx="64">
                  <c:v>0.38443046712564088</c:v>
                </c:pt>
                <c:pt idx="65">
                  <c:v>0.36207269670712638</c:v>
                </c:pt>
                <c:pt idx="66">
                  <c:v>0.33977570261343409</c:v>
                </c:pt>
                <c:pt idx="67">
                  <c:v>0.31763773339827756</c:v>
                </c:pt>
                <c:pt idx="68">
                  <c:v>0.29576060102637847</c:v>
                </c:pt>
                <c:pt idx="69">
                  <c:v>0.27424807190512052</c:v>
                </c:pt>
                <c:pt idx="70">
                  <c:v>0.25320402635558403</c:v>
                </c:pt>
                <c:pt idx="71">
                  <c:v>0.23273043281304842</c:v>
                </c:pt>
                <c:pt idx="72">
                  <c:v>0.21292520092594944</c:v>
                </c:pt>
                <c:pt idx="73">
                  <c:v>0.19387999398388128</c:v>
                </c:pt>
                <c:pt idx="74">
                  <c:v>0.17567809388761765</c:v>
                </c:pt>
                <c:pt idx="75">
                  <c:v>0.15839241932514136</c:v>
                </c:pt>
                <c:pt idx="76">
                  <c:v>0.14208379836078194</c:v>
                </c:pt>
                <c:pt idx="77">
                  <c:v>0.12679958926050924</c:v>
                </c:pt>
                <c:pt idx="78">
                  <c:v>0.11257272785096552</c:v>
                </c:pt>
                <c:pt idx="79">
                  <c:v>9.9421256789827356E-2</c:v>
                </c:pt>
                <c:pt idx="80">
                  <c:v>8.734836353462383E-2</c:v>
                </c:pt>
                <c:pt idx="81">
                  <c:v>7.6342922088410536E-2</c:v>
                </c:pt>
                <c:pt idx="82">
                  <c:v>6.6380501847108947E-2</c:v>
                </c:pt>
                <c:pt idx="83">
                  <c:v>5.7424778250880798E-2</c:v>
                </c:pt>
                <c:pt idx="84">
                  <c:v>4.9429257272882152E-2</c:v>
                </c:pt>
                <c:pt idx="85">
                  <c:v>4.2339211126196548E-2</c:v>
                </c:pt>
                <c:pt idx="86">
                  <c:v>3.6093716961872128E-2</c:v>
                </c:pt>
                <c:pt idx="87">
                  <c:v>3.0627693666082194E-2</c:v>
                </c:pt>
                <c:pt idx="88">
                  <c:v>2.5873843006115803E-2</c:v>
                </c:pt>
                <c:pt idx="89">
                  <c:v>2.1764418405948952E-2</c:v>
                </c:pt>
                <c:pt idx="90">
                  <c:v>1.8232765204484351E-2</c:v>
                </c:pt>
                <c:pt idx="91">
                  <c:v>1.5214597955202584E-2</c:v>
                </c:pt>
                <c:pt idx="92">
                  <c:v>1.2649001020183152E-2</c:v>
                </c:pt>
                <c:pt idx="93">
                  <c:v>1.047915673986175E-2</c:v>
                </c:pt>
                <c:pt idx="94">
                  <c:v>8.6528197697859615E-3</c:v>
                </c:pt>
                <c:pt idx="95">
                  <c:v>7.1225663171810751E-3</c:v>
                </c:pt>
                <c:pt idx="96">
                  <c:v>5.8458530530446822E-3</c:v>
                </c:pt>
                <c:pt idx="97">
                  <c:v>4.7849228750729261E-3</c:v>
                </c:pt>
                <c:pt idx="98">
                  <c:v>3.90659414365278E-3</c:v>
                </c:pt>
                <c:pt idx="99">
                  <c:v>3.1819672937691422E-3</c:v>
                </c:pt>
                <c:pt idx="100">
                  <c:v>2.5860786105733301E-3</c:v>
                </c:pt>
                <c:pt idx="101">
                  <c:v>2.0975261237946474E-3</c:v>
                </c:pt>
                <c:pt idx="102">
                  <c:v>1.6980875706363069E-3</c:v>
                </c:pt>
                <c:pt idx="103">
                  <c:v>1.3723455959181879E-3</c:v>
                </c:pt>
                <c:pt idx="104">
                  <c:v>1.1073310608235285E-3</c:v>
                </c:pt>
                <c:pt idx="105">
                  <c:v>8.921916581024011E-4</c:v>
                </c:pt>
                <c:pt idx="106">
                  <c:v>7.178900301359249E-4</c:v>
                </c:pt>
                <c:pt idx="107">
                  <c:v>5.7693323930108249E-4</c:v>
                </c:pt>
                <c:pt idx="108">
                  <c:v>4.6313368808508117E-4</c:v>
                </c:pt>
                <c:pt idx="109">
                  <c:v>3.7140034728060442E-4</c:v>
                </c:pt>
                <c:pt idx="110">
                  <c:v>2.9755833415117658E-4</c:v>
                </c:pt>
                <c:pt idx="111">
                  <c:v>2.3819440033119626E-4</c:v>
                </c:pt>
                <c:pt idx="112">
                  <c:v>1.9052566101470392E-4</c:v>
                </c:pt>
                <c:pt idx="113">
                  <c:v>1.522888534012633E-4</c:v>
                </c:pt>
                <c:pt idx="114">
                  <c:v>1.2164749627862449E-4</c:v>
                </c:pt>
                <c:pt idx="115">
                  <c:v>9.7114488726583921E-5</c:v>
                </c:pt>
                <c:pt idx="116">
                  <c:v>7.7487899598399149E-5</c:v>
                </c:pt>
                <c:pt idx="117">
                  <c:v>6.1797935187739929E-5</c:v>
                </c:pt>
                <c:pt idx="118">
                  <c:v>4.9263312330076277E-5</c:v>
                </c:pt>
                <c:pt idx="119">
                  <c:v>3.92554960557924E-5</c:v>
                </c:pt>
                <c:pt idx="120">
                  <c:v>3.1269477280008899E-5</c:v>
                </c:pt>
                <c:pt idx="121">
                  <c:v>2.4899962704062867E-5</c:v>
                </c:pt>
                <c:pt idx="122">
                  <c:v>1.9822024330179653E-5</c:v>
                </c:pt>
                <c:pt idx="123">
                  <c:v>1.5775409603702133E-5</c:v>
                </c:pt>
                <c:pt idx="124">
                  <c:v>1.2551846105883235E-5</c:v>
                </c:pt>
                <c:pt idx="125">
                  <c:v>9.9847884683443119E-6</c:v>
                </c:pt>
                <c:pt idx="126">
                  <c:v>7.9411516404118759E-6</c:v>
                </c:pt>
                <c:pt idx="127">
                  <c:v>6.3146558032396516E-6</c:v>
                </c:pt>
                <c:pt idx="128">
                  <c:v>5.0204760587740261E-6</c:v>
                </c:pt>
                <c:pt idx="129">
                  <c:v>3.9909463874937906E-6</c:v>
                </c:pt>
                <c:pt idx="130">
                  <c:v>3.1721139689421941E-6</c:v>
                </c:pt>
                <c:pt idx="131">
                  <c:v>2.5209783151465319E-6</c:v>
                </c:pt>
                <c:pt idx="132">
                  <c:v>2.003281115010699E-6</c:v>
                </c:pt>
                <c:pt idx="133">
                  <c:v>1.5917383835147628E-6</c:v>
                </c:pt>
                <c:pt idx="134">
                  <c:v>1.2646274416609996E-6</c:v>
                </c:pt>
                <c:pt idx="135">
                  <c:v>1.0046582588644864E-6</c:v>
                </c:pt>
                <c:pt idx="136">
                  <c:v>7.9807247240418371E-7</c:v>
                </c:pt>
                <c:pt idx="137">
                  <c:v>6.3392454565258751E-7</c:v>
                </c:pt>
                <c:pt idx="138">
                  <c:v>5.0350852506432478E-7</c:v>
                </c:pt>
                <c:pt idx="139">
                  <c:v>3.9990110725109415E-7</c:v>
                </c:pt>
                <c:pt idx="140">
                  <c:v>3.1759756220025101E-7</c:v>
                </c:pt>
                <c:pt idx="141">
                  <c:v>2.5222174718217154E-7</c:v>
                </c:pt>
                <c:pt idx="142">
                  <c:v>2.0029520874751809E-7</c:v>
                </c:pt>
                <c:pt idx="143">
                  <c:v>1.5905338687723919E-7</c:v>
                </c:pt>
                <c:pt idx="144">
                  <c:v>1.2629935143839595E-7</c:v>
                </c:pt>
                <c:pt idx="145">
                  <c:v>1.0028743446664579E-7</c:v>
                </c:pt>
                <c:pt idx="146">
                  <c:v>7.9630667675247734E-8</c:v>
                </c:pt>
                <c:pt idx="147">
                  <c:v>6.322716975493232E-8</c:v>
                </c:pt>
                <c:pt idx="148">
                  <c:v>5.0201614306964136E-8</c:v>
                </c:pt>
                <c:pt idx="149">
                  <c:v>3.9858696335367252E-8</c:v>
                </c:pt>
                <c:pt idx="150">
                  <c:v>3.1646143021769111E-8</c:v>
                </c:pt>
                <c:pt idx="151">
                  <c:v>2.512531501834442E-8</c:v>
                </c:pt>
                <c:pt idx="152">
                  <c:v>1.9947843359661555E-8</c:v>
                </c:pt>
                <c:pt idx="153">
                  <c:v>1.5837064836541119E-8</c:v>
                </c:pt>
                <c:pt idx="154">
                  <c:v>1.2573271705568869E-8</c:v>
                </c:pt>
                <c:pt idx="155">
                  <c:v>9.9819930451571469E-9</c:v>
                </c:pt>
                <c:pt idx="156">
                  <c:v>7.9246853874348308E-9</c:v>
                </c:pt>
                <c:pt idx="157">
                  <c:v>6.291337816929339E-9</c:v>
                </c:pt>
                <c:pt idx="158">
                  <c:v>4.9945982015395109E-9</c:v>
                </c:pt>
                <c:pt idx="159">
                  <c:v>3.9651079274261815E-9</c:v>
                </c:pt>
                <c:pt idx="160">
                  <c:v>3.1477966859935041E-9</c:v>
                </c:pt>
                <c:pt idx="161">
                  <c:v>2.4989398847705817E-9</c:v>
                </c:pt>
                <c:pt idx="162">
                  <c:v>1.9838218147373195E-9</c:v>
                </c:pt>
                <c:pt idx="163">
                  <c:v>1.5748799452957445E-9</c:v>
                </c:pt>
                <c:pt idx="164">
                  <c:v>1.2502313391528722E-9</c:v>
                </c:pt>
                <c:pt idx="165">
                  <c:v>9.9250253907379385E-10</c:v>
                </c:pt>
                <c:pt idx="166">
                  <c:v>7.8790045539031448E-10</c:v>
                </c:pt>
                <c:pt idx="167">
                  <c:v>6.2547463575869573E-10</c:v>
                </c:pt>
                <c:pt idx="168">
                  <c:v>4.9653150901028796E-10</c:v>
                </c:pt>
                <c:pt idx="169">
                  <c:v>3.9416930577945772E-10</c:v>
                </c:pt>
                <c:pt idx="170">
                  <c:v>3.1290880120328453E-10</c:v>
                </c:pt>
                <c:pt idx="171">
                  <c:v>2.4840014207397195E-10</c:v>
                </c:pt>
                <c:pt idx="172">
                  <c:v>1.9719008504688688E-10</c:v>
                </c:pt>
                <c:pt idx="173">
                  <c:v>1.5653720018773246E-10</c:v>
                </c:pt>
                <c:pt idx="174">
                  <c:v>1.2426515746624404E-10</c:v>
                </c:pt>
                <c:pt idx="175">
                  <c:v>9.864624936070241E-11</c:v>
                </c:pt>
                <c:pt idx="176">
                  <c:v>7.8308919174072459E-11</c:v>
                </c:pt>
                <c:pt idx="177">
                  <c:v>6.2164348225979602E-11</c:v>
                </c:pt>
                <c:pt idx="178">
                  <c:v>4.9348174270947923E-11</c:v>
                </c:pt>
                <c:pt idx="179">
                  <c:v>3.9174222784680557E-11</c:v>
                </c:pt>
                <c:pt idx="180">
                  <c:v>3.1097775287228467E-11</c:v>
                </c:pt>
                <c:pt idx="181">
                  <c:v>2.4686409097129615E-11</c:v>
                </c:pt>
                <c:pt idx="182">
                  <c:v>1.9596847950544272E-11</c:v>
                </c:pt>
                <c:pt idx="183">
                  <c:v>1.555658455060273E-11</c:v>
                </c:pt>
                <c:pt idx="184">
                  <c:v>1.2349291441824817E-11</c:v>
                </c:pt>
                <c:pt idx="185">
                  <c:v>9.8032393347669974E-12</c:v>
                </c:pt>
                <c:pt idx="186">
                  <c:v>7.7821029460293087E-12</c:v>
                </c:pt>
                <c:pt idx="187">
                  <c:v>6.177662205799744E-12</c:v>
                </c:pt>
                <c:pt idx="188">
                  <c:v>4.904008117911613E-12</c:v>
                </c:pt>
                <c:pt idx="189">
                  <c:v>3.8929431026864418E-12</c:v>
                </c:pt>
                <c:pt idx="190">
                  <c:v>3.0903295834818688E-12</c:v>
                </c:pt>
                <c:pt idx="191">
                  <c:v>2.4531913368470043E-12</c:v>
                </c:pt>
                <c:pt idx="192">
                  <c:v>1.9474124263643289E-12</c:v>
                </c:pt>
                <c:pt idx="193">
                  <c:v>1.545910523022518E-12</c:v>
                </c:pt>
                <c:pt idx="194">
                  <c:v>1.2271868176740783E-12</c:v>
                </c:pt>
                <c:pt idx="195">
                  <c:v>9.7417488638089377E-13</c:v>
                </c:pt>
                <c:pt idx="196">
                  <c:v>7.733268787383407E-13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D27-43EF-8D30-02D94AD73EA6}"/>
            </c:ext>
          </c:extLst>
        </c:ser>
        <c:ser>
          <c:idx val="3"/>
          <c:order val="1"/>
          <c:tx>
            <c:v>GRT</c:v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'Comparison to Grant et al. 2010'!$U$7:$U$203</c:f>
              <c:numCache>
                <c:formatCode>0.000</c:formatCode>
                <c:ptCount val="1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0.99999999999999989</c:v>
                </c:pt>
                <c:pt idx="19">
                  <c:v>0.99999999999999956</c:v>
                </c:pt>
                <c:pt idx="20">
                  <c:v>0.999999999999997</c:v>
                </c:pt>
                <c:pt idx="21">
                  <c:v>0.99999999999998157</c:v>
                </c:pt>
                <c:pt idx="22">
                  <c:v>0.99999999999989742</c:v>
                </c:pt>
                <c:pt idx="23">
                  <c:v>0.9999999999994772</c:v>
                </c:pt>
                <c:pt idx="24">
                  <c:v>0.99999999999756595</c:v>
                </c:pt>
                <c:pt idx="25">
                  <c:v>0.99999999998957723</c:v>
                </c:pt>
                <c:pt idx="26">
                  <c:v>0.99999999995877731</c:v>
                </c:pt>
                <c:pt idx="27">
                  <c:v>0.99999999984875032</c:v>
                </c:pt>
                <c:pt idx="28">
                  <c:v>0.9999999994830665</c:v>
                </c:pt>
                <c:pt idx="29">
                  <c:v>0.99999999834788722</c:v>
                </c:pt>
                <c:pt idx="30">
                  <c:v>0.99999999504435844</c:v>
                </c:pt>
                <c:pt idx="31">
                  <c:v>0.99999998600029538</c:v>
                </c:pt>
                <c:pt idx="32">
                  <c:v>0.99999996263043023</c:v>
                </c:pt>
                <c:pt idx="33">
                  <c:v>0.99999990545436079</c:v>
                </c:pt>
                <c:pt idx="34">
                  <c:v>0.99999977261613981</c:v>
                </c:pt>
                <c:pt idx="35">
                  <c:v>0.99999947871683781</c:v>
                </c:pt>
                <c:pt idx="36">
                  <c:v>0.99999885786005915</c:v>
                </c:pt>
                <c:pt idx="37">
                  <c:v>0.99999760243637525</c:v>
                </c:pt>
                <c:pt idx="38">
                  <c:v>0.9999951667284529</c:v>
                </c:pt>
                <c:pt idx="39">
                  <c:v>0.99999062239125458</c:v>
                </c:pt>
                <c:pt idx="40">
                  <c:v>0.99998245189907686</c:v>
                </c:pt>
                <c:pt idx="41">
                  <c:v>0.99996826686656015</c:v>
                </c:pt>
                <c:pt idx="42">
                  <c:v>0.99994444137215011</c:v>
                </c:pt>
                <c:pt idx="43">
                  <c:v>0.99990565640576468</c:v>
                </c:pt>
                <c:pt idx="44">
                  <c:v>0.9998443602719933</c:v>
                </c:pt>
                <c:pt idx="45">
                  <c:v>0.99975016063352584</c:v>
                </c:pt>
                <c:pt idx="46">
                  <c:v>0.9996091757923401</c:v>
                </c:pt>
                <c:pt idx="47">
                  <c:v>0.99940338430073616</c:v>
                </c:pt>
                <c:pt idx="48">
                  <c:v>0.99911002141488992</c:v>
                </c:pt>
                <c:pt idx="49">
                  <c:v>0.99870107668843056</c:v>
                </c:pt>
                <c:pt idx="50">
                  <c:v>0.99814294795604452</c:v>
                </c:pt>
                <c:pt idx="51">
                  <c:v>0.99739630246150313</c:v>
                </c:pt>
                <c:pt idx="52">
                  <c:v>0.99641618602199233</c:v>
                </c:pt>
                <c:pt idx="53">
                  <c:v>0.99515240666740279</c:v>
                </c:pt>
                <c:pt idx="54">
                  <c:v>0.99355020150556206</c:v>
                </c:pt>
                <c:pt idx="55">
                  <c:v>0.99155117637826817</c:v>
                </c:pt>
                <c:pt idx="56">
                  <c:v>0.98909448905960817</c:v>
                </c:pt>
                <c:pt idx="57">
                  <c:v>0.98611823006854182</c:v>
                </c:pt>
                <c:pt idx="58">
                  <c:v>0.98256094206654587</c:v>
                </c:pt>
                <c:pt idx="59">
                  <c:v>0.97836321027342132</c:v>
                </c:pt>
                <c:pt idx="60">
                  <c:v>0.97346925282027907</c:v>
                </c:pt>
                <c:pt idx="61">
                  <c:v>0.9678284414112861</c:v>
                </c:pt>
                <c:pt idx="62">
                  <c:v>0.96139668858008498</c:v>
                </c:pt>
                <c:pt idx="63">
                  <c:v>0.95413764736071527</c:v>
                </c:pt>
                <c:pt idx="64">
                  <c:v>0.94602368129740355</c:v>
                </c:pt>
                <c:pt idx="65">
                  <c:v>0.93703657626781822</c:v>
                </c:pt>
                <c:pt idx="66">
                  <c:v>0.92716797950481666</c:v>
                </c:pt>
                <c:pt idx="67">
                  <c:v>0.91641956451626783</c:v>
                </c:pt>
                <c:pt idx="68">
                  <c:v>0.90480293255458277</c:v>
                </c:pt>
                <c:pt idx="69">
                  <c:v>0.89233927132984525</c:v>
                </c:pt>
                <c:pt idx="70">
                  <c:v>0.87905879946874832</c:v>
                </c:pt>
                <c:pt idx="71">
                  <c:v>0.86500003067769593</c:v>
                </c:pt>
                <c:pt idx="72">
                  <c:v>0.85020889472901484</c:v>
                </c:pt>
                <c:pt idx="73">
                  <c:v>0.83473775344647316</c:v>
                </c:pt>
                <c:pt idx="74">
                  <c:v>0.81864434910676254</c:v>
                </c:pt>
                <c:pt idx="75">
                  <c:v>0.80199072043861319</c:v>
                </c:pt>
                <c:pt idx="76">
                  <c:v>0.78484211805241888</c:v>
                </c:pt>
                <c:pt idx="77">
                  <c:v>0.76726594702459117</c:v>
                </c:pt>
                <c:pt idx="78">
                  <c:v>0.74933075981781205</c:v>
                </c:pt>
                <c:pt idx="79">
                  <c:v>0.7311053180241861</c:v>
                </c:pt>
                <c:pt idx="80">
                  <c:v>0.71265773680640998</c:v>
                </c:pt>
                <c:pt idx="81">
                  <c:v>0.69405472156383818</c:v>
                </c:pt>
                <c:pt idx="82">
                  <c:v>0.67536090239642166</c:v>
                </c:pt>
                <c:pt idx="83">
                  <c:v>0.65663826846455908</c:v>
                </c:pt>
                <c:pt idx="84">
                  <c:v>0.63794570139140439</c:v>
                </c:pt>
                <c:pt idx="85">
                  <c:v>0.61933860443771072</c:v>
                </c:pt>
                <c:pt idx="86">
                  <c:v>0.60086862228338245</c:v>
                </c:pt>
                <c:pt idx="87">
                  <c:v>0.58258344484112323</c:v>
                </c:pt>
                <c:pt idx="88">
                  <c:v>0.56452668755945745</c:v>
                </c:pt>
                <c:pt idx="89">
                  <c:v>0.54673784009077986</c:v>
                </c:pt>
                <c:pt idx="90">
                  <c:v>0.52925227494745208</c:v>
                </c:pt>
                <c:pt idx="91">
                  <c:v>0.51210130778773544</c:v>
                </c:pt>
                <c:pt idx="92">
                  <c:v>0.49531230120851233</c:v>
                </c:pt>
                <c:pt idx="93">
                  <c:v>0.47890880432243826</c:v>
                </c:pt>
                <c:pt idx="94">
                  <c:v>0.4629107209179994</c:v>
                </c:pt>
                <c:pt idx="95">
                  <c:v>0.44733449960225519</c:v>
                </c:pt>
                <c:pt idx="96">
                  <c:v>0.43219333997435688</c:v>
                </c:pt>
                <c:pt idx="97">
                  <c:v>0.41749740954548936</c:v>
                </c:pt>
                <c:pt idx="98">
                  <c:v>0.40325406678583808</c:v>
                </c:pt>
                <c:pt idx="99">
                  <c:v>0.38946808632372165</c:v>
                </c:pt>
                <c:pt idx="100">
                  <c:v>0.37614188293441753</c:v>
                </c:pt>
                <c:pt idx="101">
                  <c:v>0.3632757315265433</c:v>
                </c:pt>
                <c:pt idx="102">
                  <c:v>0.35086798085704796</c:v>
                </c:pt>
                <c:pt idx="103">
                  <c:v>0.33891525917857779</c:v>
                </c:pt>
                <c:pt idx="104">
                  <c:v>0.32741267044424144</c:v>
                </c:pt>
                <c:pt idx="105">
                  <c:v>0.316353980065264</c:v>
                </c:pt>
                <c:pt idx="106">
                  <c:v>0.30573178953855029</c:v>
                </c:pt>
                <c:pt idx="107">
                  <c:v>0.29553769953649106</c:v>
                </c:pt>
                <c:pt idx="108">
                  <c:v>0.28576246128378979</c:v>
                </c:pt>
                <c:pt idx="109">
                  <c:v>0.27639611623931776</c:v>
                </c:pt>
                <c:pt idx="110">
                  <c:v>0.26742812425887202</c:v>
                </c:pt>
                <c:pt idx="111">
                  <c:v>0.25884748054106971</c:v>
                </c:pt>
                <c:pt idx="112">
                  <c:v>0.25064282175720798</c:v>
                </c:pt>
                <c:pt idx="113">
                  <c:v>0.24280252184036449</c:v>
                </c:pt>
                <c:pt idx="114">
                  <c:v>0.23531477796265635</c:v>
                </c:pt>
                <c:pt idx="115">
                  <c:v>0.22816768726550896</c:v>
                </c:pt>
                <c:pt idx="116">
                  <c:v>0.22134931492885798</c:v>
                </c:pt>
                <c:pt idx="117">
                  <c:v>0.21484775417390972</c:v>
                </c:pt>
                <c:pt idx="118">
                  <c:v>0.20865117879272665</c:v>
                </c:pt>
                <c:pt idx="119">
                  <c:v>0.20274788878840599</c:v>
                </c:pt>
                <c:pt idx="120">
                  <c:v>0.19712634969376575</c:v>
                </c:pt>
                <c:pt idx="121">
                  <c:v>0.1917752261156872</c:v>
                </c:pt>
                <c:pt idx="122">
                  <c:v>0.18668341002788957</c:v>
                </c:pt>
                <c:pt idx="123">
                  <c:v>0.18184004430799214</c:v>
                </c:pt>
                <c:pt idx="124">
                  <c:v>0.17723454198614763</c:v>
                </c:pt>
                <c:pt idx="125">
                  <c:v>0.17285660164307057</c:v>
                </c:pt>
                <c:pt idx="126">
                  <c:v>0.16869621936552151</c:v>
                </c:pt>
                <c:pt idx="127">
                  <c:v>0.16474369763774624</c:v>
                </c:pt>
                <c:pt idx="128">
                  <c:v>0.16098965151838612</c:v>
                </c:pt>
                <c:pt idx="129">
                  <c:v>0.15742501242427293</c:v>
                </c:pt>
                <c:pt idx="130">
                  <c:v>0.15404102981552303</c:v>
                </c:pt>
                <c:pt idx="131">
                  <c:v>0.15082927105060676</c:v>
                </c:pt>
                <c:pt idx="132">
                  <c:v>0.14778161965571104</c:v>
                </c:pt>
                <c:pt idx="133">
                  <c:v>0.14489027222978282</c:v>
                </c:pt>
                <c:pt idx="134">
                  <c:v>0.14214773418519203</c:v>
                </c:pt>
                <c:pt idx="135">
                  <c:v>0.13954681450396958</c:v>
                </c:pt>
                <c:pt idx="136">
                  <c:v>0.13708061967104726</c:v>
                </c:pt>
                <c:pt idx="137">
                  <c:v>0.13474254692881882</c:v>
                </c:pt>
                <c:pt idx="138">
                  <c:v>0.13252627698159719</c:v>
                </c:pt>
                <c:pt idx="139">
                  <c:v>0.13042576626411118</c:v>
                </c:pt>
                <c:pt idx="140">
                  <c:v>0.12843523887499281</c:v>
                </c:pt>
                <c:pt idx="141">
                  <c:v>0.12654917826419326</c:v>
                </c:pt>
                <c:pt idx="142">
                  <c:v>0.12476231875234803</c:v>
                </c:pt>
                <c:pt idx="143">
                  <c:v>0.12306963695022778</c:v>
                </c:pt>
                <c:pt idx="144">
                  <c:v>0.12146634313748202</c:v>
                </c:pt>
                <c:pt idx="145">
                  <c:v>0.11994787265184093</c:v>
                </c:pt>
                <c:pt idx="146">
                  <c:v>0.11850987733271384</c:v>
                </c:pt>
                <c:pt idx="147">
                  <c:v>0.11714821705665292</c:v>
                </c:pt>
                <c:pt idx="148">
                  <c:v>0.11585895139636312</c:v>
                </c:pt>
                <c:pt idx="149">
                  <c:v>0.11463833142978976</c:v>
                </c:pt>
                <c:pt idx="150">
                  <c:v>0.11348279172123373</c:v>
                </c:pt>
                <c:pt idx="151">
                  <c:v>0.11238894249238855</c:v>
                </c:pt>
                <c:pt idx="152">
                  <c:v>0.11135356199761041</c:v>
                </c:pt>
                <c:pt idx="153">
                  <c:v>0.11037358911457834</c:v>
                </c:pt>
                <c:pt idx="154">
                  <c:v>0.10944611615873416</c:v>
                </c:pt>
                <c:pt idx="155">
                  <c:v>0.10856838192747338</c:v>
                </c:pt>
                <c:pt idx="156">
                  <c:v>0.10773776497795248</c:v>
                </c:pt>
                <c:pt idx="157">
                  <c:v>0.10695177714055398</c:v>
                </c:pt>
                <c:pt idx="158">
                  <c:v>0.10620805726847785</c:v>
                </c:pt>
                <c:pt idx="159">
                  <c:v>0.10550436522257953</c:v>
                </c:pt>
                <c:pt idx="160">
                  <c:v>0.10483857608942396</c:v>
                </c:pt>
                <c:pt idx="161">
                  <c:v>0.10420867462955936</c:v>
                </c:pt>
                <c:pt idx="162">
                  <c:v>0.10361274995219609</c:v>
                </c:pt>
                <c:pt idx="163">
                  <c:v>0.10304899041180615</c:v>
                </c:pt>
                <c:pt idx="164">
                  <c:v>0.10251567872160576</c:v>
                </c:pt>
                <c:pt idx="165">
                  <c:v>0.10201118727844474</c:v>
                </c:pt>
                <c:pt idx="166">
                  <c:v>0.1015339736932746</c:v>
                </c:pt>
                <c:pt idx="167">
                  <c:v>0.10108257652110836</c:v>
                </c:pt>
                <c:pt idx="168">
                  <c:v>0.10065561118418838</c:v>
                </c:pt>
                <c:pt idx="169">
                  <c:v>0.1002517660819541</c:v>
                </c:pt>
                <c:pt idx="170">
                  <c:v>9.9869798881325328E-2</c:v>
                </c:pt>
                <c:pt idx="171">
                  <c:v>9.9508532980787559E-2</c:v>
                </c:pt>
                <c:pt idx="172">
                  <c:v>9.9166854141783001E-2</c:v>
                </c:pt>
                <c:pt idx="173">
                  <c:v>9.8843707280951557E-2</c:v>
                </c:pt>
                <c:pt idx="174">
                  <c:v>9.8538093416847022E-2</c:v>
                </c:pt>
                <c:pt idx="175">
                  <c:v>9.8249066764849208E-2</c:v>
                </c:pt>
                <c:pt idx="176">
                  <c:v>9.7975731974113814E-2</c:v>
                </c:pt>
                <c:pt idx="177">
                  <c:v>9.7717241500538857E-2</c:v>
                </c:pt>
                <c:pt idx="178">
                  <c:v>9.7472793109871364E-2</c:v>
                </c:pt>
                <c:pt idx="179">
                  <c:v>9.7241627505242595E-2</c:v>
                </c:pt>
                <c:pt idx="180">
                  <c:v>9.7023026073583471E-2</c:v>
                </c:pt>
                <c:pt idx="181">
                  <c:v>9.6816308745545435E-2</c:v>
                </c:pt>
                <c:pt idx="182">
                  <c:v>9.6620831963731321E-2</c:v>
                </c:pt>
                <c:pt idx="183">
                  <c:v>9.6435986754215719E-2</c:v>
                </c:pt>
                <c:pt idx="184">
                  <c:v>9.6261196896520768E-2</c:v>
                </c:pt>
                <c:pt idx="185">
                  <c:v>9.6095917187387123E-2</c:v>
                </c:pt>
                <c:pt idx="186">
                  <c:v>9.5939631793863625E-2</c:v>
                </c:pt>
                <c:pt idx="187">
                  <c:v>9.5791852691414478E-2</c:v>
                </c:pt>
                <c:pt idx="188">
                  <c:v>9.5652118182917648E-2</c:v>
                </c:pt>
                <c:pt idx="189">
                  <c:v>9.5519991494597972E-2</c:v>
                </c:pt>
                <c:pt idx="190">
                  <c:v>9.5395059445110036E-2</c:v>
                </c:pt>
                <c:pt idx="191">
                  <c:v>9.5276931184143182E-2</c:v>
                </c:pt>
                <c:pt idx="192">
                  <c:v>9.5165236997087052E-2</c:v>
                </c:pt>
                <c:pt idx="193">
                  <c:v>9.5059627172444081E-2</c:v>
                </c:pt>
                <c:pt idx="194">
                  <c:v>9.495977092882911E-2</c:v>
                </c:pt>
                <c:pt idx="195">
                  <c:v>9.4865355398540449E-2</c:v>
                </c:pt>
                <c:pt idx="196">
                  <c:v>9.4776084664824137E-2</c:v>
                </c:pt>
              </c:numCache>
            </c:numRef>
          </c:xVal>
          <c:yVal>
            <c:numRef>
              <c:f>'Comparison to Grant et al. 2010'!$X$7:$X$203</c:f>
              <c:numCache>
                <c:formatCode>0.000000</c:formatCode>
                <c:ptCount val="1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0.99999999999999978</c:v>
                </c:pt>
                <c:pt idx="20">
                  <c:v>0.99999999999986966</c:v>
                </c:pt>
                <c:pt idx="21">
                  <c:v>0.99999999999923561</c:v>
                </c:pt>
                <c:pt idx="22">
                  <c:v>0.99999999999592926</c:v>
                </c:pt>
                <c:pt idx="23">
                  <c:v>0.99999999998014633</c:v>
                </c:pt>
                <c:pt idx="24">
                  <c:v>0.99999999991152921</c:v>
                </c:pt>
                <c:pt idx="25">
                  <c:v>0.99999999963737141</c:v>
                </c:pt>
                <c:pt idx="26">
                  <c:v>0.9999999986269803</c:v>
                </c:pt>
                <c:pt idx="27">
                  <c:v>0.99999999517661964</c:v>
                </c:pt>
                <c:pt idx="28">
                  <c:v>0.99999998421422831</c:v>
                </c:pt>
                <c:pt idx="29">
                  <c:v>0.99999995168242206</c:v>
                </c:pt>
                <c:pt idx="30">
                  <c:v>0.99999986117657003</c:v>
                </c:pt>
                <c:pt idx="31">
                  <c:v>0.99999962429648259</c:v>
                </c:pt>
                <c:pt idx="32">
                  <c:v>0.99999903910224619</c:v>
                </c:pt>
                <c:pt idx="33">
                  <c:v>0.99999767026968522</c:v>
                </c:pt>
                <c:pt idx="34">
                  <c:v>0.99999462962650121</c:v>
                </c:pt>
                <c:pt idx="35">
                  <c:v>0.99998819738635003</c:v>
                </c:pt>
                <c:pt idx="36">
                  <c:v>0.99997520491328606</c:v>
                </c:pt>
                <c:pt idx="37">
                  <c:v>0.99995008356586979</c:v>
                </c:pt>
                <c:pt idx="38">
                  <c:v>0.99990347722903339</c:v>
                </c:pt>
                <c:pt idx="39">
                  <c:v>0.99982032560109668</c:v>
                </c:pt>
                <c:pt idx="40">
                  <c:v>0.99967735756364129</c:v>
                </c:pt>
                <c:pt idx="41">
                  <c:v>0.99943999280605433</c:v>
                </c:pt>
                <c:pt idx="42">
                  <c:v>0.99905873465249184</c:v>
                </c:pt>
                <c:pt idx="43">
                  <c:v>0.99846524155665362</c:v>
                </c:pt>
                <c:pt idx="44">
                  <c:v>0.99756837729713999</c:v>
                </c:pt>
                <c:pt idx="45">
                  <c:v>0.99625064460479351</c:v>
                </c:pt>
                <c:pt idx="46">
                  <c:v>0.99436548590976992</c:v>
                </c:pt>
                <c:pt idx="47">
                  <c:v>0.99173597106282896</c:v>
                </c:pt>
                <c:pt idx="48">
                  <c:v>0.98815537178173574</c:v>
                </c:pt>
                <c:pt idx="49">
                  <c:v>0.98339003857337481</c:v>
                </c:pt>
                <c:pt idx="50">
                  <c:v>0.97718484779872905</c:v>
                </c:pt>
                <c:pt idx="51">
                  <c:v>0.9692712824447145</c:v>
                </c:pt>
                <c:pt idx="52">
                  <c:v>0.95937796631832639</c:v>
                </c:pt>
                <c:pt idx="53">
                  <c:v>0.94724321129610467</c:v>
                </c:pt>
                <c:pt idx="54">
                  <c:v>0.93262888964738644</c:v>
                </c:pt>
                <c:pt idx="55">
                  <c:v>0.91533473904109264</c:v>
                </c:pt>
                <c:pt idx="56">
                  <c:v>0.89521207535476077</c:v>
                </c:pt>
                <c:pt idx="57">
                  <c:v>0.87217585006313902</c:v>
                </c:pt>
                <c:pt idx="58">
                  <c:v>0.84621405650994674</c:v>
                </c:pt>
                <c:pt idx="59">
                  <c:v>0.81739366123696833</c:v>
                </c:pt>
                <c:pt idx="60">
                  <c:v>0.7858624973196664</c:v>
                </c:pt>
                <c:pt idx="61">
                  <c:v>0.75184687868077282</c:v>
                </c:pt>
                <c:pt idx="62">
                  <c:v>0.71564504162218467</c:v>
                </c:pt>
                <c:pt idx="63">
                  <c:v>0.6776168533248853</c:v>
                </c:pt>
                <c:pt idx="64">
                  <c:v>0.63817051057079577</c:v>
                </c:pt>
                <c:pt idx="65">
                  <c:v>0.59774715704794268</c:v>
                </c:pt>
                <c:pt idx="66">
                  <c:v>0.55680445729636929</c:v>
                </c:pt>
                <c:pt idx="67">
                  <c:v>0.51580017544243029</c:v>
                </c:pt>
                <c:pt idx="68">
                  <c:v>0.47517672530131161</c:v>
                </c:pt>
                <c:pt idx="69">
                  <c:v>0.43534750286004231</c:v>
                </c:pt>
                <c:pt idx="70">
                  <c:v>0.39668560641845318</c:v>
                </c:pt>
                <c:pt idx="71">
                  <c:v>0.35951531987132224</c:v>
                </c:pt>
                <c:pt idx="72">
                  <c:v>0.32410650556360482</c:v>
                </c:pt>
                <c:pt idx="73">
                  <c:v>0.29067184556838155</c:v>
                </c:pt>
                <c:pt idx="74">
                  <c:v>0.25936669907199245</c:v>
                </c:pt>
                <c:pt idx="75">
                  <c:v>0.23029121736361938</c:v>
                </c:pt>
                <c:pt idx="76">
                  <c:v>0.20349427922270305</c:v>
                </c:pt>
                <c:pt idx="77">
                  <c:v>0.17897877573399254</c:v>
                </c:pt>
                <c:pt idx="78">
                  <c:v>0.15670777853033593</c:v>
                </c:pt>
                <c:pt idx="79">
                  <c:v>0.13661116078191121</c:v>
                </c:pt>
                <c:pt idx="80">
                  <c:v>0.11859229672005578</c:v>
                </c:pt>
                <c:pt idx="81">
                  <c:v>0.10253453420441708</c:v>
                </c:pt>
                <c:pt idx="82">
                  <c:v>8.8307207997992604E-2</c:v>
                </c:pt>
                <c:pt idx="83">
                  <c:v>7.5771032733545698E-2</c:v>
                </c:pt>
                <c:pt idx="84">
                  <c:v>6.4782779481209779E-2</c:v>
                </c:pt>
                <c:pt idx="85">
                  <c:v>5.5199195472088236E-2</c:v>
                </c:pt>
                <c:pt idx="86">
                  <c:v>4.6880171473522005E-2</c:v>
                </c:pt>
                <c:pt idx="87">
                  <c:v>3.969119530746635E-2</c:v>
                </c:pt>
                <c:pt idx="88">
                  <c:v>3.3505153682324013E-2</c:v>
                </c:pt>
                <c:pt idx="89">
                  <c:v>2.8203559068741023E-2</c:v>
                </c:pt>
                <c:pt idx="90">
                  <c:v>2.3677285298853684E-2</c:v>
                </c:pt>
                <c:pt idx="91">
                  <c:v>1.9826896515092375E-2</c:v>
                </c:pt>
                <c:pt idx="92">
                  <c:v>1.6562650596313028E-2</c:v>
                </c:pt>
                <c:pt idx="93">
                  <c:v>1.3804251650848826E-2</c:v>
                </c:pt>
                <c:pt idx="94">
                  <c:v>1.1480417784221297E-2</c:v>
                </c:pt>
                <c:pt idx="95">
                  <c:v>9.5283210888975345E-3</c:v>
                </c:pt>
                <c:pt idx="96">
                  <c:v>7.8929474020349791E-3</c:v>
                </c:pt>
                <c:pt idx="97">
                  <c:v>6.5264143638513999E-3</c:v>
                </c:pt>
                <c:pt idx="98">
                  <c:v>5.3872780341837944E-3</c:v>
                </c:pt>
                <c:pt idx="99">
                  <c:v>4.4398509915196636E-3</c:v>
                </c:pt>
                <c:pt idx="100">
                  <c:v>3.6535485372709612E-3</c:v>
                </c:pt>
                <c:pt idx="101">
                  <c:v>3.0022743643054479E-3</c:v>
                </c:pt>
                <c:pt idx="102">
                  <c:v>2.4638527711212752E-3</c:v>
                </c:pt>
                <c:pt idx="103">
                  <c:v>2.0195111233357486E-3</c:v>
                </c:pt>
                <c:pt idx="104">
                  <c:v>1.6534136744319051E-3</c:v>
                </c:pt>
                <c:pt idx="105">
                  <c:v>1.3522459427595323E-3</c:v>
                </c:pt>
                <c:pt idx="106">
                  <c:v>1.104847487951251E-3</c:v>
                </c:pt>
                <c:pt idx="107">
                  <c:v>9.0189003085934408E-4</c:v>
                </c:pt>
                <c:pt idx="108">
                  <c:v>7.3559732128457018E-4</c:v>
                </c:pt>
                <c:pt idx="109">
                  <c:v>5.9950289400254974E-4</c:v>
                </c:pt>
                <c:pt idx="110">
                  <c:v>4.8824179553458958E-4</c:v>
                </c:pt>
                <c:pt idx="111">
                  <c:v>3.9737245369214126E-4</c:v>
                </c:pt>
                <c:pt idx="112">
                  <c:v>3.2322505236305596E-4</c:v>
                </c:pt>
                <c:pt idx="113">
                  <c:v>2.6277302849781717E-4</c:v>
                </c:pt>
                <c:pt idx="114">
                  <c:v>2.1352459855340401E-4</c:v>
                </c:pt>
                <c:pt idx="115">
                  <c:v>1.7343152668873929E-4</c:v>
                </c:pt>
                <c:pt idx="116">
                  <c:v>1.4081265156335089E-4</c:v>
                </c:pt>
                <c:pt idx="117">
                  <c:v>1.1428998213894925E-4</c:v>
                </c:pt>
                <c:pt idx="118">
                  <c:v>9.2735448551792754E-5</c:v>
                </c:pt>
                <c:pt idx="119">
                  <c:v>7.5226647839988944E-5</c:v>
                </c:pt>
                <c:pt idx="120">
                  <c:v>6.1010154085202023E-5</c:v>
                </c:pt>
                <c:pt idx="121">
                  <c:v>4.94711678782921E-5</c:v>
                </c:pt>
                <c:pt idx="122">
                  <c:v>4.0108461507102895E-5</c:v>
                </c:pt>
                <c:pt idx="123">
                  <c:v>3.2513735147425816E-5</c:v>
                </c:pt>
                <c:pt idx="124">
                  <c:v>2.6354637293044131E-5</c:v>
                </c:pt>
                <c:pt idx="125">
                  <c:v>2.1360821588015976E-5</c:v>
                </c:pt>
                <c:pt idx="126">
                  <c:v>1.731251410216689E-5</c:v>
                </c:pt>
                <c:pt idx="127">
                  <c:v>1.4031151874837307E-5</c:v>
                </c:pt>
                <c:pt idx="128">
                  <c:v>1.1371727108962715E-5</c:v>
                </c:pt>
                <c:pt idx="129">
                  <c:v>9.2165334636271963E-6</c:v>
                </c:pt>
                <c:pt idx="130">
                  <c:v>7.470063051567976E-6</c:v>
                </c:pt>
                <c:pt idx="131">
                  <c:v>6.0548464198135455E-6</c:v>
                </c:pt>
                <c:pt idx="132">
                  <c:v>4.9080642361892517E-6</c:v>
                </c:pt>
                <c:pt idx="133">
                  <c:v>3.9787897258993853E-6</c:v>
                </c:pt>
                <c:pt idx="134">
                  <c:v>3.2257460602360157E-6</c:v>
                </c:pt>
                <c:pt idx="135">
                  <c:v>2.6154837204974786E-6</c:v>
                </c:pt>
                <c:pt idx="136">
                  <c:v>2.1209000526120885E-6</c:v>
                </c:pt>
                <c:pt idx="137">
                  <c:v>1.7200373943190936E-6</c:v>
                </c:pt>
                <c:pt idx="138">
                  <c:v>1.3951078073451162E-6</c:v>
                </c:pt>
                <c:pt idx="139">
                  <c:v>1.1317020117981279E-6</c:v>
                </c:pt>
                <c:pt idx="140">
                  <c:v>9.181479598236513E-7</c:v>
                </c:pt>
                <c:pt idx="141">
                  <c:v>7.4499090213126215E-7</c:v>
                </c:pt>
                <c:pt idx="142">
                  <c:v>6.0457204565224187E-7</c:v>
                </c:pt>
                <c:pt idx="143">
                  <c:v>4.9068718216530251E-7</c:v>
                </c:pt>
                <c:pt idx="144">
                  <c:v>3.9831015920322493E-7</c:v>
                </c:pt>
                <c:pt idx="145">
                  <c:v>3.2336890886121013E-7</c:v>
                </c:pt>
                <c:pt idx="146">
                  <c:v>2.6256406512503283E-7</c:v>
                </c:pt>
                <c:pt idx="147">
                  <c:v>2.1322208296805231E-7</c:v>
                </c:pt>
                <c:pt idx="148">
                  <c:v>1.7317630235735521E-7</c:v>
                </c:pt>
                <c:pt idx="149">
                  <c:v>1.4067064272209403E-7</c:v>
                </c:pt>
                <c:pt idx="150">
                  <c:v>1.1428162180118912E-7</c:v>
                </c:pt>
                <c:pt idx="151">
                  <c:v>9.2855210760492664E-8</c:v>
                </c:pt>
                <c:pt idx="152">
                  <c:v>7.54557006967761E-8</c:v>
                </c:pt>
                <c:pt idx="153">
                  <c:v>6.132429318461429E-8</c:v>
                </c:pt>
                <c:pt idx="154">
                  <c:v>4.9845563042308639E-8</c:v>
                </c:pt>
                <c:pt idx="155">
                  <c:v>4.052029425101637E-8</c:v>
                </c:pt>
                <c:pt idx="156">
                  <c:v>3.2943475611891408E-8</c:v>
                </c:pt>
                <c:pt idx="157">
                  <c:v>2.6786473992632529E-8</c:v>
                </c:pt>
                <c:pt idx="158">
                  <c:v>2.1782590215001922E-8</c:v>
                </c:pt>
                <c:pt idx="159">
                  <c:v>1.7715354152581984E-8</c:v>
                </c:pt>
                <c:pt idx="160">
                  <c:v>1.440903822711913E-8</c:v>
                </c:pt>
                <c:pt idx="161">
                  <c:v>1.1720967724009514E-8</c:v>
                </c:pt>
                <c:pt idx="162">
                  <c:v>9.5352866475421489E-9</c:v>
                </c:pt>
                <c:pt idx="163">
                  <c:v>7.7579028171438206E-9</c:v>
                </c:pt>
                <c:pt idx="164">
                  <c:v>6.3123884920667766E-9</c:v>
                </c:pt>
                <c:pt idx="165">
                  <c:v>5.1366553679468713E-9</c:v>
                </c:pt>
                <c:pt idx="166">
                  <c:v>4.180257231147994E-9</c:v>
                </c:pt>
                <c:pt idx="167">
                  <c:v>3.4022014350566341E-9</c:v>
                </c:pt>
                <c:pt idx="168">
                  <c:v>2.7691729283689308E-9</c:v>
                </c:pt>
                <c:pt idx="169">
                  <c:v>2.2540928355256745E-9</c:v>
                </c:pt>
                <c:pt idx="170">
                  <c:v>1.8349483812855594E-9</c:v>
                </c:pt>
                <c:pt idx="171">
                  <c:v>1.493842930417637E-9</c:v>
                </c:pt>
                <c:pt idx="172">
                  <c:v>1.2162246150260117E-9</c:v>
                </c:pt>
                <c:pt idx="173">
                  <c:v>9.9025988077056727E-10</c:v>
                </c:pt>
                <c:pt idx="174">
                  <c:v>8.0632465007089093E-10</c:v>
                </c:pt>
                <c:pt idx="175">
                  <c:v>6.5659095934747427E-10</c:v>
                </c:pt>
                <c:pt idx="176">
                  <c:v>5.34691108665761E-10</c:v>
                </c:pt>
                <c:pt idx="177">
                  <c:v>4.3544475100118479E-10</c:v>
                </c:pt>
                <c:pt idx="178">
                  <c:v>3.5463709613456833E-10</c:v>
                </c:pt>
                <c:pt idx="179">
                  <c:v>2.8883863216110221E-10</c:v>
                </c:pt>
                <c:pt idx="180">
                  <c:v>2.3525857430762815E-10</c:v>
                </c:pt>
                <c:pt idx="181">
                  <c:v>1.9162571669379332E-10</c:v>
                </c:pt>
                <c:pt idx="182">
                  <c:v>1.5609155147478182E-10</c:v>
                </c:pt>
                <c:pt idx="183">
                  <c:v>1.2715148489781729E-10</c:v>
                </c:pt>
                <c:pt idx="184">
                  <c:v>1.0358076271962188E-10</c:v>
                </c:pt>
                <c:pt idx="185">
                  <c:v>8.4382353170329469E-11</c:v>
                </c:pt>
                <c:pt idx="186">
                  <c:v>6.8744551550948594E-11</c:v>
                </c:pt>
                <c:pt idx="187">
                  <c:v>5.6006489708297373E-11</c:v>
                </c:pt>
                <c:pt idx="188">
                  <c:v>4.5630073775475386E-11</c:v>
                </c:pt>
                <c:pt idx="189">
                  <c:v>3.7177150032690996E-11</c:v>
                </c:pt>
                <c:pt idx="190">
                  <c:v>3.029092326211978E-11</c:v>
                </c:pt>
                <c:pt idx="191">
                  <c:v>2.4680834353335497E-11</c:v>
                </c:pt>
                <c:pt idx="192">
                  <c:v>2.0110252208667986E-11</c:v>
                </c:pt>
                <c:pt idx="193">
                  <c:v>1.6386455419837714E-11</c:v>
                </c:pt>
                <c:pt idx="194">
                  <c:v>1.3352477142691691E-11</c:v>
                </c:pt>
                <c:pt idx="195">
                  <c:v>1.0880466197513503E-11</c:v>
                </c:pt>
                <c:pt idx="196">
                  <c:v>8.8662821230090612E-12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D27-43EF-8D30-02D94AD73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92304"/>
        <c:axId val="1829591216"/>
      </c:scatterChart>
      <c:valAx>
        <c:axId val="18295923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>
                    <a:solidFill>
                      <a:sysClr val="windowText" lastClr="000000"/>
                    </a:solidFill>
                  </a:rPr>
                  <a:t>relative water content</a:t>
                </a:r>
                <a:endParaRPr lang="pt-BR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9591216"/>
        <c:crossesAt val="1.0000000000000005E-8"/>
        <c:crossBetween val="midCat"/>
        <c:majorUnit val="0.2"/>
      </c:valAx>
      <c:valAx>
        <c:axId val="1829591216"/>
        <c:scaling>
          <c:logBase val="10"/>
          <c:orientation val="minMax"/>
          <c:min val="1.0000000000000005E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relative hydraulic</a:t>
                </a:r>
                <a:r>
                  <a:rPr lang="pt-BR" baseline="0">
                    <a:solidFill>
                      <a:sysClr val="windowText" lastClr="000000"/>
                    </a:solidFill>
                  </a:rPr>
                  <a:t> conductivity</a:t>
                </a:r>
                <a:endParaRPr lang="pt-BR" baseline="300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3468419983068261E-4"/>
              <c:y val="0.329354879911715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959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942094520901667"/>
          <c:y val="4.8999085479561243E-2"/>
          <c:w val="0.43530943971622849"/>
          <c:h val="4.6932371469005932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923908452468731"/>
          <c:y val="0.17617793844701202"/>
          <c:w val="0.706895058237345"/>
          <c:h val="0.69405444995438825"/>
        </c:manualLayout>
      </c:layout>
      <c:scatterChart>
        <c:scatterStyle val="smoothMarker"/>
        <c:varyColors val="0"/>
        <c:ser>
          <c:idx val="0"/>
          <c:order val="0"/>
          <c:tx>
            <c:v>VGM</c:v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'Converter (Immediate)'!$R$11:$R$215</c:f>
              <c:numCache>
                <c:formatCode>0.000</c:formatCode>
                <c:ptCount val="205"/>
                <c:pt idx="0">
                  <c:v>0.99816149399226517</c:v>
                </c:pt>
                <c:pt idx="1">
                  <c:v>0.99673702716688573</c:v>
                </c:pt>
                <c:pt idx="2">
                  <c:v>0.98978038721172956</c:v>
                </c:pt>
                <c:pt idx="3">
                  <c:v>0.968629654519228</c:v>
                </c:pt>
                <c:pt idx="4">
                  <c:v>0.94600633819841251</c:v>
                </c:pt>
                <c:pt idx="5">
                  <c:v>0.90913712124980994</c:v>
                </c:pt>
                <c:pt idx="6">
                  <c:v>0.85235332548681086</c:v>
                </c:pt>
                <c:pt idx="7">
                  <c:v>0.7718392317586753</c:v>
                </c:pt>
                <c:pt idx="8">
                  <c:v>0.66947527094683434</c:v>
                </c:pt>
                <c:pt idx="9">
                  <c:v>0.55476473650629909</c:v>
                </c:pt>
                <c:pt idx="10">
                  <c:v>0.53155054685515812</c:v>
                </c:pt>
                <c:pt idx="11">
                  <c:v>0.50851119871851214</c:v>
                </c:pt>
                <c:pt idx="12">
                  <c:v>0.48575076698154757</c:v>
                </c:pt>
                <c:pt idx="13">
                  <c:v>0.46336507050216902</c:v>
                </c:pt>
                <c:pt idx="14">
                  <c:v>0.44144039859867595</c:v>
                </c:pt>
                <c:pt idx="15">
                  <c:v>0.42005264387668662</c:v>
                </c:pt>
                <c:pt idx="16">
                  <c:v>0.39926682824004789</c:v>
                </c:pt>
                <c:pt idx="17">
                  <c:v>0.37913698923366368</c:v>
                </c:pt>
                <c:pt idx="18">
                  <c:v>0.35970637982470122</c:v>
                </c:pt>
                <c:pt idx="19">
                  <c:v>0.34100792643345607</c:v>
                </c:pt>
                <c:pt idx="20">
                  <c:v>0.32306488696044511</c:v>
                </c:pt>
                <c:pt idx="21">
                  <c:v>0.30589165181029326</c:v>
                </c:pt>
                <c:pt idx="22">
                  <c:v>0.2894946353863766</c:v>
                </c:pt>
                <c:pt idx="23">
                  <c:v>0.27387321210986326</c:v>
                </c:pt>
                <c:pt idx="24">
                  <c:v>0.25902065869995244</c:v>
                </c:pt>
                <c:pt idx="25">
                  <c:v>0.2449250724182018</c:v>
                </c:pt>
                <c:pt idx="26">
                  <c:v>0.23157024261807699</c:v>
                </c:pt>
                <c:pt idx="27">
                  <c:v>0.21893645984434734</c:v>
                </c:pt>
                <c:pt idx="28">
                  <c:v>0.20700125266630331</c:v>
                </c:pt>
                <c:pt idx="29">
                  <c:v>0.19574004731549749</c:v>
                </c:pt>
                <c:pt idx="30">
                  <c:v>0.18512674904693918</c:v>
                </c:pt>
                <c:pt idx="31">
                  <c:v>0.1751342470339487</c:v>
                </c:pt>
                <c:pt idx="32">
                  <c:v>0.16573484666107191</c:v>
                </c:pt>
                <c:pt idx="33">
                  <c:v>0.15690063443254215</c:v>
                </c:pt>
                <c:pt idx="34">
                  <c:v>0.14860378150216497</c:v>
                </c:pt>
                <c:pt idx="35">
                  <c:v>0.14081679218106871</c:v>
                </c:pt>
                <c:pt idx="36">
                  <c:v>0.13351270380424338</c:v>
                </c:pt>
                <c:pt idx="37">
                  <c:v>0.1266652441294813</c:v>
                </c:pt>
                <c:pt idx="38">
                  <c:v>0.1202489520799488</c:v>
                </c:pt>
                <c:pt idx="39">
                  <c:v>0.11423926718450113</c:v>
                </c:pt>
                <c:pt idx="40">
                  <c:v>0.10861259256395667</c:v>
                </c:pt>
                <c:pt idx="41">
                  <c:v>0.10334633579062999</c:v>
                </c:pt>
                <c:pt idx="42">
                  <c:v>9.8418931436342977E-2</c:v>
                </c:pt>
                <c:pt idx="43">
                  <c:v>9.3809848636832172E-2</c:v>
                </c:pt>
                <c:pt idx="44">
                  <c:v>8.9499586547897969E-2</c:v>
                </c:pt>
                <c:pt idx="45">
                  <c:v>8.5469660156169636E-2</c:v>
                </c:pt>
                <c:pt idx="46">
                  <c:v>8.1702578537109577E-2</c:v>
                </c:pt>
                <c:pt idx="47">
                  <c:v>7.818181732466542E-2</c:v>
                </c:pt>
                <c:pt idx="48">
                  <c:v>7.489178686908704E-2</c:v>
                </c:pt>
                <c:pt idx="49">
                  <c:v>7.1817797309189038E-2</c:v>
                </c:pt>
                <c:pt idx="50">
                  <c:v>6.8946021569560437E-2</c:v>
                </c:pt>
                <c:pt idx="51">
                  <c:v>6.6263457108478155E-2</c:v>
                </c:pt>
                <c:pt idx="52">
                  <c:v>6.3757887085126752E-2</c:v>
                </c:pt>
                <c:pt idx="53">
                  <c:v>6.1417841481849728E-2</c:v>
                </c:pt>
                <c:pt idx="54">
                  <c:v>5.9232558605443665E-2</c:v>
                </c:pt>
                <c:pt idx="55">
                  <c:v>5.7191947298106893E-2</c:v>
                </c:pt>
                <c:pt idx="56">
                  <c:v>5.5286550111002863E-2</c:v>
                </c:pt>
                <c:pt idx="57">
                  <c:v>5.3507507629186893E-2</c:v>
                </c:pt>
                <c:pt idx="58">
                  <c:v>5.1846524083883891E-2</c:v>
                </c:pt>
                <c:pt idx="59">
                  <c:v>5.0295834345001345E-2</c:v>
                </c:pt>
                <c:pt idx="60">
                  <c:v>4.8848172351815794E-2</c:v>
                </c:pt>
                <c:pt idx="61">
                  <c:v>4.749674101164706E-2</c:v>
                </c:pt>
                <c:pt idx="62">
                  <c:v>4.6235183573920417E-2</c:v>
                </c:pt>
                <c:pt idx="63">
                  <c:v>4.5057556469342668E-2</c:v>
                </c:pt>
                <c:pt idx="64">
                  <c:v>4.3958303590174858E-2</c:v>
                </c:pt>
                <c:pt idx="65">
                  <c:v>4.2932231977080536E-2</c:v>
                </c:pt>
                <c:pt idx="66">
                  <c:v>4.1974488870184082E-2</c:v>
                </c:pt>
                <c:pt idx="67">
                  <c:v>4.1080540076302782E-2</c:v>
                </c:pt>
                <c:pt idx="68">
                  <c:v>4.0246149600410161E-2</c:v>
                </c:pt>
                <c:pt idx="69">
                  <c:v>3.9467360486906633E-2</c:v>
                </c:pt>
                <c:pt idx="70">
                  <c:v>3.8740476814935761E-2</c:v>
                </c:pt>
                <c:pt idx="71">
                  <c:v>3.8062046791552812E-2</c:v>
                </c:pt>
                <c:pt idx="72">
                  <c:v>3.7428846886836488E-2</c:v>
                </c:pt>
                <c:pt idx="73">
                  <c:v>3.6837866955872316E-2</c:v>
                </c:pt>
                <c:pt idx="74">
                  <c:v>3.6286296293798218E-2</c:v>
                </c:pt>
                <c:pt idx="75">
                  <c:v>3.5771510571680695E-2</c:v>
                </c:pt>
                <c:pt idx="76">
                  <c:v>3.5291059602797714E-2</c:v>
                </c:pt>
                <c:pt idx="77">
                  <c:v>3.484265589087096E-2</c:v>
                </c:pt>
                <c:pt idx="78">
                  <c:v>3.4424163913858115E-2</c:v>
                </c:pt>
                <c:pt idx="79">
                  <c:v>3.4033590099040667E-2</c:v>
                </c:pt>
                <c:pt idx="80">
                  <c:v>3.3669073447288332E-2</c:v>
                </c:pt>
                <c:pt idx="81">
                  <c:v>3.3328876766517739E-2</c:v>
                </c:pt>
                <c:pt idx="82">
                  <c:v>3.3011378476471037E-2</c:v>
                </c:pt>
                <c:pt idx="83">
                  <c:v>3.2715064949000248E-2</c:v>
                </c:pt>
                <c:pt idx="84">
                  <c:v>3.2438523350044698E-2</c:v>
                </c:pt>
                <c:pt idx="85">
                  <c:v>3.2180434951421734E-2</c:v>
                </c:pt>
                <c:pt idx="86">
                  <c:v>3.1939568882409265E-2</c:v>
                </c:pt>
                <c:pt idx="87">
                  <c:v>3.1714776292877868E-2</c:v>
                </c:pt>
                <c:pt idx="88">
                  <c:v>3.1504984901428654E-2</c:v>
                </c:pt>
                <c:pt idx="89">
                  <c:v>3.1309193903609256E-2</c:v>
                </c:pt>
                <c:pt idx="90">
                  <c:v>3.1126469216814764E-2</c:v>
                </c:pt>
                <c:pt idx="91">
                  <c:v>3.0955939039934276E-2</c:v>
                </c:pt>
                <c:pt idx="92">
                  <c:v>3.0796789707178411E-2</c:v>
                </c:pt>
                <c:pt idx="93">
                  <c:v>3.0648261816821353E-2</c:v>
                </c:pt>
                <c:pt idx="94">
                  <c:v>3.0509646616814882E-2</c:v>
                </c:pt>
                <c:pt idx="95">
                  <c:v>3.0380282630384489E-2</c:v>
                </c:pt>
                <c:pt idx="96">
                  <c:v>3.0259552505802149E-2</c:v>
                </c:pt>
                <c:pt idx="97">
                  <c:v>3.0146880075549633E-2</c:v>
                </c:pt>
                <c:pt idx="98">
                  <c:v>3.0041727611043251E-2</c:v>
                </c:pt>
                <c:pt idx="99">
                  <c:v>2.9943593259989472E-2</c:v>
                </c:pt>
                <c:pt idx="100">
                  <c:v>2.9852008654283179E-2</c:v>
                </c:pt>
                <c:pt idx="101">
                  <c:v>2.9766536677150231E-2</c:v>
                </c:pt>
                <c:pt idx="102">
                  <c:v>2.9686769378975731E-2</c:v>
                </c:pt>
                <c:pt idx="103">
                  <c:v>2.9612326031952442E-2</c:v>
                </c:pt>
                <c:pt idx="104">
                  <c:v>2.9542851314332343E-2</c:v>
                </c:pt>
                <c:pt idx="105">
                  <c:v>2.9478013615671379E-2</c:v>
                </c:pt>
                <c:pt idx="106">
                  <c:v>2.94175034550253E-2</c:v>
                </c:pt>
                <c:pt idx="107">
                  <c:v>2.9361032004585629E-2</c:v>
                </c:pt>
                <c:pt idx="108">
                  <c:v>2.9308329711741323E-2</c:v>
                </c:pt>
                <c:pt idx="109">
                  <c:v>2.9259145013016099E-2</c:v>
                </c:pt>
                <c:pt idx="110">
                  <c:v>2.9213243133765155E-2</c:v>
                </c:pt>
                <c:pt idx="111">
                  <c:v>2.917040496792073E-2</c:v>
                </c:pt>
                <c:pt idx="112">
                  <c:v>2.9130426032454634E-2</c:v>
                </c:pt>
                <c:pt idx="113">
                  <c:v>2.9093115491580012E-2</c:v>
                </c:pt>
                <c:pt idx="114">
                  <c:v>2.9058295246045373E-2</c:v>
                </c:pt>
                <c:pt idx="115">
                  <c:v>2.9025799083182514E-2</c:v>
                </c:pt>
                <c:pt idx="116">
                  <c:v>2.8995471883658724E-2</c:v>
                </c:pt>
                <c:pt idx="117">
                  <c:v>2.8967168881152919E-2</c:v>
                </c:pt>
                <c:pt idx="118">
                  <c:v>2.8940754971426896E-2</c:v>
                </c:pt>
                <c:pt idx="119">
                  <c:v>2.8916104067498005E-2</c:v>
                </c:pt>
                <c:pt idx="120">
                  <c:v>2.8893098497838558E-2</c:v>
                </c:pt>
                <c:pt idx="121">
                  <c:v>2.8871628444732383E-2</c:v>
                </c:pt>
                <c:pt idx="122">
                  <c:v>2.8851591420109877E-2</c:v>
                </c:pt>
                <c:pt idx="123">
                  <c:v>2.8832891776361592E-2</c:v>
                </c:pt>
                <c:pt idx="124">
                  <c:v>2.8815440249796816E-2</c:v>
                </c:pt>
                <c:pt idx="125">
                  <c:v>2.8799153534569338E-2</c:v>
                </c:pt>
                <c:pt idx="126">
                  <c:v>2.8783953885037634E-2</c:v>
                </c:pt>
                <c:pt idx="127">
                  <c:v>2.8769768744662316E-2</c:v>
                </c:pt>
                <c:pt idx="128">
                  <c:v>2.8756530399670199E-2</c:v>
                </c:pt>
                <c:pt idx="129">
                  <c:v>2.8744175655832382E-2</c:v>
                </c:pt>
                <c:pt idx="130">
                  <c:v>2.8732645536814008E-2</c:v>
                </c:pt>
                <c:pt idx="131">
                  <c:v>2.8721885002656225E-2</c:v>
                </c:pt>
                <c:pt idx="132">
                  <c:v>2.871184268704683E-2</c:v>
                </c:pt>
                <c:pt idx="133">
                  <c:v>2.8702470652125903E-2</c:v>
                </c:pt>
                <c:pt idx="134">
                  <c:v>2.8693724159656053E-2</c:v>
                </c:pt>
                <c:pt idx="135">
                  <c:v>2.8685561457465349E-2</c:v>
                </c:pt>
                <c:pt idx="136">
                  <c:v>2.8677943580143552E-2</c:v>
                </c:pt>
                <c:pt idx="137">
                  <c:v>2.8670834163040507E-2</c:v>
                </c:pt>
                <c:pt idx="138">
                  <c:v>2.8664199268678827E-2</c:v>
                </c:pt>
                <c:pt idx="139">
                  <c:v>2.8658007224752476E-2</c:v>
                </c:pt>
                <c:pt idx="140">
                  <c:v>2.865222847293785E-2</c:v>
                </c:pt>
                <c:pt idx="141">
                  <c:v>2.8646835427795888E-2</c:v>
                </c:pt>
                <c:pt idx="142">
                  <c:v>2.8641802345091567E-2</c:v>
                </c:pt>
                <c:pt idx="143">
                  <c:v>2.8637105198902373E-2</c:v>
                </c:pt>
                <c:pt idx="144">
                  <c:v>2.863272156692907E-2</c:v>
                </c:pt>
                <c:pt idx="145">
                  <c:v>2.8628630523461384E-2</c:v>
                </c:pt>
                <c:pt idx="146">
                  <c:v>2.8624812539487621E-2</c:v>
                </c:pt>
                <c:pt idx="147">
                  <c:v>2.8621249389471509E-2</c:v>
                </c:pt>
                <c:pt idx="148">
                  <c:v>2.8617924064351142E-2</c:v>
                </c:pt>
                <c:pt idx="149">
                  <c:v>2.8614820690344881E-2</c:v>
                </c:pt>
                <c:pt idx="150">
                  <c:v>2.86119244531765E-2</c:v>
                </c:pt>
                <c:pt idx="151">
                  <c:v>2.8609221527357988E-2</c:v>
                </c:pt>
                <c:pt idx="152">
                  <c:v>2.8606699010192329E-2</c:v>
                </c:pt>
                <c:pt idx="153">
                  <c:v>2.8604344860181347E-2</c:v>
                </c:pt>
                <c:pt idx="154">
                  <c:v>2.8602147839544494E-2</c:v>
                </c:pt>
                <c:pt idx="155">
                  <c:v>2.860009746057425E-2</c:v>
                </c:pt>
                <c:pt idx="156">
                  <c:v>2.859818393557205E-2</c:v>
                </c:pt>
                <c:pt idx="157">
                  <c:v>2.8596398130125787E-2</c:v>
                </c:pt>
                <c:pt idx="158">
                  <c:v>2.8594731519505791E-2</c:v>
                </c:pt>
                <c:pt idx="159">
                  <c:v>2.8593176147971199E-2</c:v>
                </c:pt>
                <c:pt idx="160">
                  <c:v>2.8591724590792442E-2</c:v>
                </c:pt>
                <c:pt idx="161">
                  <c:v>2.8590369918808548E-2</c:v>
                </c:pt>
                <c:pt idx="162">
                  <c:v>2.8589105665350119E-2</c:v>
                </c:pt>
                <c:pt idx="163">
                  <c:v>2.8587925795369999E-2</c:v>
                </c:pt>
                <c:pt idx="164">
                  <c:v>2.8586824676634391E-2</c:v>
                </c:pt>
                <c:pt idx="165">
                  <c:v>2.8585797052836804E-2</c:v>
                </c:pt>
                <c:pt idx="166">
                  <c:v>2.8584838018506521E-2</c:v>
                </c:pt>
                <c:pt idx="167">
                  <c:v>2.8583942995591863E-2</c:v>
                </c:pt>
                <c:pt idx="168">
                  <c:v>2.8583107711606357E-2</c:v>
                </c:pt>
                <c:pt idx="169">
                  <c:v>2.858232817923359E-2</c:v>
                </c:pt>
                <c:pt idx="170">
                  <c:v>2.8581600677293338E-2</c:v>
                </c:pt>
                <c:pt idx="171">
                  <c:v>2.8580921732978128E-2</c:v>
                </c:pt>
                <c:pt idx="172">
                  <c:v>2.858028810527544E-2</c:v>
                </c:pt>
                <c:pt idx="173">
                  <c:v>2.8579696769496368E-2</c:v>
                </c:pt>
                <c:pt idx="174">
                  <c:v>2.8579144902836969E-2</c:v>
                </c:pt>
                <c:pt idx="175">
                  <c:v>2.8578629870903319E-2</c:v>
                </c:pt>
                <c:pt idx="176">
                  <c:v>2.8578149215135944E-2</c:v>
                </c:pt>
                <c:pt idx="177">
                  <c:v>2.8577700641073629E-2</c:v>
                </c:pt>
                <c:pt idx="178">
                  <c:v>2.8577282007400576E-2</c:v>
                </c:pt>
                <c:pt idx="179">
                  <c:v>2.8576891315724596E-2</c:v>
                </c:pt>
                <c:pt idx="180">
                  <c:v>2.857652670103758E-2</c:v>
                </c:pt>
                <c:pt idx="181">
                  <c:v>2.8576186422812695E-2</c:v>
                </c:pt>
                <c:pt idx="182">
                  <c:v>2.8575868856695764E-2</c:v>
                </c:pt>
                <c:pt idx="183">
                  <c:v>2.8575572486751286E-2</c:v>
                </c:pt>
                <c:pt idx="184">
                  <c:v>2.8575295898225918E-2</c:v>
                </c:pt>
                <c:pt idx="185">
                  <c:v>2.8575037770795016E-2</c:v>
                </c:pt>
                <c:pt idx="186">
                  <c:v>2.8574796872259937E-2</c:v>
                </c:pt>
                <c:pt idx="187">
                  <c:v>2.8574572052665982E-2</c:v>
                </c:pt>
                <c:pt idx="188">
                  <c:v>2.8574362238812996E-2</c:v>
                </c:pt>
                <c:pt idx="189">
                  <c:v>2.8574166429132308E-2</c:v>
                </c:pt>
                <c:pt idx="190">
                  <c:v>2.8573983688905649E-2</c:v>
                </c:pt>
                <c:pt idx="191">
                  <c:v>2.8573813145803168E-2</c:v>
                </c:pt>
                <c:pt idx="192">
                  <c:v>2.8573653985719302E-2</c:v>
                </c:pt>
                <c:pt idx="193">
                  <c:v>2.8573505448886503E-2</c:v>
                </c:pt>
                <c:pt idx="194">
                  <c:v>2.8573366826248461E-2</c:v>
                </c:pt>
                <c:pt idx="195">
                  <c:v>2.8573237456075311E-2</c:v>
                </c:pt>
                <c:pt idx="196">
                  <c:v>2.8573116720804821E-2</c:v>
                </c:pt>
                <c:pt idx="197">
                  <c:v>2.857300404409437E-2</c:v>
                </c:pt>
                <c:pt idx="198">
                  <c:v>2.8572898888069735E-2</c:v>
                </c:pt>
                <c:pt idx="199">
                  <c:v>2.857280075075749E-2</c:v>
                </c:pt>
                <c:pt idx="200">
                  <c:v>2.8572709163688762E-2</c:v>
                </c:pt>
                <c:pt idx="201">
                  <c:v>2.8572623689662974E-2</c:v>
                </c:pt>
                <c:pt idx="202">
                  <c:v>2.8572543920660803E-2</c:v>
                </c:pt>
                <c:pt idx="203">
                  <c:v>2.857246947589645E-2</c:v>
                </c:pt>
                <c:pt idx="204">
                  <c:v>2.8572399999999942E-2</c:v>
                </c:pt>
              </c:numCache>
            </c:numRef>
          </c:xVal>
          <c:yVal>
            <c:numRef>
              <c:f>'Converter (Immediate)'!$U$11:$U$215</c:f>
              <c:numCache>
                <c:formatCode>0.000000</c:formatCode>
                <c:ptCount val="205"/>
                <c:pt idx="0">
                  <c:v>0.9369824449462959</c:v>
                </c:pt>
                <c:pt idx="1">
                  <c:v>0.91141068432164407</c:v>
                </c:pt>
                <c:pt idx="2">
                  <c:v>0.82701725345587795</c:v>
                </c:pt>
                <c:pt idx="3">
                  <c:v>0.67428435520901853</c:v>
                </c:pt>
                <c:pt idx="4">
                  <c:v>0.56542193025825449</c:v>
                </c:pt>
                <c:pt idx="5">
                  <c:v>0.43814118709184552</c:v>
                </c:pt>
                <c:pt idx="6">
                  <c:v>0.30445140548555255</c:v>
                </c:pt>
                <c:pt idx="7">
                  <c:v>0.18374883170950743</c:v>
                </c:pt>
                <c:pt idx="8">
                  <c:v>9.4032324413216128E-2</c:v>
                </c:pt>
                <c:pt idx="9">
                  <c:v>4.0600129562025779E-2</c:v>
                </c:pt>
                <c:pt idx="10">
                  <c:v>3.3671353774436703E-2</c:v>
                </c:pt>
                <c:pt idx="11">
                  <c:v>2.7761256658932473E-2</c:v>
                </c:pt>
                <c:pt idx="12">
                  <c:v>2.2760283971144536E-2</c:v>
                </c:pt>
                <c:pt idx="13">
                  <c:v>1.8560850664171968E-2</c:v>
                </c:pt>
                <c:pt idx="14">
                  <c:v>1.5060045346571984E-2</c:v>
                </c:pt>
                <c:pt idx="15">
                  <c:v>1.2161646246397595E-2</c:v>
                </c:pt>
                <c:pt idx="16">
                  <c:v>9.777474302309342E-3</c:v>
                </c:pt>
                <c:pt idx="17">
                  <c:v>7.8281503998153742E-3</c:v>
                </c:pt>
                <c:pt idx="18">
                  <c:v>6.2433495615718676E-3</c:v>
                </c:pt>
                <c:pt idx="19">
                  <c:v>4.9616563718839855E-3</c:v>
                </c:pt>
                <c:pt idx="20">
                  <c:v>3.9301257557695377E-3</c:v>
                </c:pt>
                <c:pt idx="21">
                  <c:v>3.1036447367790206E-3</c:v>
                </c:pt>
                <c:pt idx="22">
                  <c:v>2.4441772258220989E-3</c:v>
                </c:pt>
                <c:pt idx="23">
                  <c:v>1.9199580502834474E-3</c:v>
                </c:pt>
                <c:pt idx="24">
                  <c:v>1.5046864598729454E-3</c:v>
                </c:pt>
                <c:pt idx="25">
                  <c:v>1.1767546833169995E-3</c:v>
                </c:pt>
                <c:pt idx="26">
                  <c:v>9.1853457278246137E-4</c:v>
                </c:pt>
                <c:pt idx="27">
                  <c:v>7.1573528167115765E-4</c:v>
                </c:pt>
                <c:pt idx="28">
                  <c:v>5.5683724951593474E-4</c:v>
                </c:pt>
                <c:pt idx="29">
                  <c:v>4.3260227448471868E-4</c:v>
                </c:pt>
                <c:pt idx="30">
                  <c:v>3.3565579165292423E-4</c:v>
                </c:pt>
                <c:pt idx="31">
                  <c:v>2.6013526555258973E-4</c:v>
                </c:pt>
                <c:pt idx="32">
                  <c:v>2.0139748914694785E-4</c:v>
                </c:pt>
                <c:pt idx="33">
                  <c:v>1.5577724467405108E-4</c:v>
                </c:pt>
                <c:pt idx="34">
                  <c:v>1.2038996784450643E-4</c:v>
                </c:pt>
                <c:pt idx="35">
                  <c:v>9.2971566018580098E-5</c:v>
                </c:pt>
                <c:pt idx="36">
                  <c:v>7.1749225390705022E-5</c:v>
                </c:pt>
                <c:pt idx="37">
                  <c:v>5.5337797624391519E-5</c:v>
                </c:pt>
                <c:pt idx="38">
                  <c:v>4.2657113240271911E-5</c:v>
                </c:pt>
                <c:pt idx="39">
                  <c:v>3.2866284127138572E-5</c:v>
                </c:pt>
                <c:pt idx="40">
                  <c:v>2.5311706717837712E-5</c:v>
                </c:pt>
                <c:pt idx="41">
                  <c:v>1.9486049846247514E-5</c:v>
                </c:pt>
                <c:pt idx="42">
                  <c:v>1.4996005065667466E-5</c:v>
                </c:pt>
                <c:pt idx="43">
                  <c:v>1.153699569501789E-5</c:v>
                </c:pt>
                <c:pt idx="44">
                  <c:v>8.873390559962363E-6</c:v>
                </c:pt>
                <c:pt idx="45">
                  <c:v>6.8230572325027647E-6</c:v>
                </c:pt>
                <c:pt idx="46">
                  <c:v>5.2453258284947304E-6</c:v>
                </c:pt>
                <c:pt idx="47">
                  <c:v>4.0316260895258988E-6</c:v>
                </c:pt>
                <c:pt idx="48">
                  <c:v>3.0982148855657269E-6</c:v>
                </c:pt>
                <c:pt idx="49">
                  <c:v>2.3805349263127336E-6</c:v>
                </c:pt>
                <c:pt idx="50">
                  <c:v>1.8288439785881672E-6</c:v>
                </c:pt>
                <c:pt idx="51">
                  <c:v>1.4048320157269409E-6</c:v>
                </c:pt>
                <c:pt idx="52">
                  <c:v>1.0790054482181083E-6</c:v>
                </c:pt>
                <c:pt idx="53">
                  <c:v>8.2866618199565455E-7</c:v>
                </c:pt>
                <c:pt idx="54">
                  <c:v>6.3635139938248667E-7</c:v>
                </c:pt>
                <c:pt idx="55">
                  <c:v>4.8862982609507612E-7</c:v>
                </c:pt>
                <c:pt idx="56">
                  <c:v>3.7517357948392221E-7</c:v>
                </c:pt>
                <c:pt idx="57">
                  <c:v>2.8804288201409548E-7</c:v>
                </c:pt>
                <c:pt idx="58">
                  <c:v>2.2113507825295984E-7</c:v>
                </c:pt>
                <c:pt idx="59">
                  <c:v>1.6976039091257817E-7</c:v>
                </c:pt>
                <c:pt idx="60">
                  <c:v>1.3031538404201575E-7</c:v>
                </c:pt>
                <c:pt idx="61">
                  <c:v>1.0003171352446107E-7</c:v>
                </c:pt>
                <c:pt idx="62">
                  <c:v>7.6782863275865753E-8</c:v>
                </c:pt>
                <c:pt idx="63">
                  <c:v>5.8935523623642224E-8</c:v>
                </c:pt>
                <c:pt idx="64">
                  <c:v>4.5235326614385289E-8</c:v>
                </c:pt>
                <c:pt idx="65">
                  <c:v>3.4719014220276853E-8</c:v>
                </c:pt>
                <c:pt idx="66">
                  <c:v>2.6646937226942795E-8</c:v>
                </c:pt>
                <c:pt idx="67">
                  <c:v>2.0451187369361084E-8</c:v>
                </c:pt>
                <c:pt idx="68">
                  <c:v>1.5695747924650748E-8</c:v>
                </c:pt>
                <c:pt idx="69">
                  <c:v>1.2045881944869126E-8</c:v>
                </c:pt>
                <c:pt idx="70">
                  <c:v>9.244619466674409E-9</c:v>
                </c:pt>
                <c:pt idx="71">
                  <c:v>7.0946993012223944E-9</c:v>
                </c:pt>
                <c:pt idx="72">
                  <c:v>5.4447013187284866E-9</c:v>
                </c:pt>
                <c:pt idx="73">
                  <c:v>4.178397684267184E-9</c:v>
                </c:pt>
                <c:pt idx="74">
                  <c:v>3.2065764698373288E-9</c:v>
                </c:pt>
                <c:pt idx="75">
                  <c:v>2.460764031348115E-9</c:v>
                </c:pt>
                <c:pt idx="76">
                  <c:v>1.8884054912467602E-9</c:v>
                </c:pt>
                <c:pt idx="77">
                  <c:v>1.4491648451656993E-9</c:v>
                </c:pt>
                <c:pt idx="78">
                  <c:v>1.1120847243495995E-9</c:v>
                </c:pt>
                <c:pt idx="79">
                  <c:v>8.5340616654804911E-10</c:v>
                </c:pt>
                <c:pt idx="80">
                  <c:v>6.5489508579214084E-10</c:v>
                </c:pt>
                <c:pt idx="81">
                  <c:v>5.0255772335771827E-10</c:v>
                </c:pt>
                <c:pt idx="82">
                  <c:v>3.8565469733833664E-10</c:v>
                </c:pt>
                <c:pt idx="83">
                  <c:v>2.9594426016154622E-10</c:v>
                </c:pt>
                <c:pt idx="84">
                  <c:v>2.2710149266667679E-10</c:v>
                </c:pt>
                <c:pt idx="85">
                  <c:v>1.742725401653183E-10</c:v>
                </c:pt>
                <c:pt idx="86">
                  <c:v>1.3373249848388949E-10</c:v>
                </c:pt>
                <c:pt idx="87">
                  <c:v>1.0262285339394945E-10</c:v>
                </c:pt>
                <c:pt idx="88">
                  <c:v>7.8749977480964302E-11</c:v>
                </c:pt>
                <c:pt idx="89">
                  <c:v>6.0430487792332161E-11</c:v>
                </c:pt>
                <c:pt idx="90">
                  <c:v>4.6372567900757901E-11</c:v>
                </c:pt>
                <c:pt idx="91">
                  <c:v>3.5584891257482572E-11</c:v>
                </c:pt>
                <c:pt idx="92">
                  <c:v>2.7306727171003776E-11</c:v>
                </c:pt>
                <c:pt idx="93">
                  <c:v>2.0954303191039998E-11</c:v>
                </c:pt>
                <c:pt idx="94">
                  <c:v>1.6079643185279441E-11</c:v>
                </c:pt>
                <c:pt idx="95">
                  <c:v>1.2338979563455707E-11</c:v>
                </c:pt>
                <c:pt idx="96">
                  <c:v>9.4685128726991188E-12</c:v>
                </c:pt>
                <c:pt idx="97">
                  <c:v>7.265809849676221E-12</c:v>
                </c:pt>
                <c:pt idx="98">
                  <c:v>5.5755284579286979E-12</c:v>
                </c:pt>
                <c:pt idx="99">
                  <c:v>4.2784634597520469E-12</c:v>
                </c:pt>
                <c:pt idx="100">
                  <c:v>3.2831401558413376E-12</c:v>
                </c:pt>
                <c:pt idx="101">
                  <c:v>2.5193635699301441E-12</c:v>
                </c:pt>
                <c:pt idx="102">
                  <c:v>1.9332682236706405E-12</c:v>
                </c:pt>
                <c:pt idx="103">
                  <c:v>1.4835194424008842E-12</c:v>
                </c:pt>
                <c:pt idx="104">
                  <c:v>1.138398327962493E-12</c:v>
                </c:pt>
                <c:pt idx="105">
                  <c:v>8.7356484142835881E-13</c:v>
                </c:pt>
                <c:pt idx="106">
                  <c:v>6.7034125220407703E-13</c:v>
                </c:pt>
                <c:pt idx="107">
                  <c:v>5.1439490592310402E-13</c:v>
                </c:pt>
                <c:pt idx="108">
                  <c:v>3.9472741853191911E-13</c:v>
                </c:pt>
                <c:pt idx="109">
                  <c:v>3.0289901466389972E-13</c:v>
                </c:pt>
                <c:pt idx="110">
                  <c:v>2.3243330909697865E-13</c:v>
                </c:pt>
                <c:pt idx="111">
                  <c:v>1.7836055494232179E-13</c:v>
                </c:pt>
                <c:pt idx="112">
                  <c:v>1.3686714739797282E-13</c:v>
                </c:pt>
                <c:pt idx="113">
                  <c:v>1.0502666446438745E-13</c:v>
                </c:pt>
                <c:pt idx="114">
                  <c:v>8.0593476756346526E-14</c:v>
                </c:pt>
                <c:pt idx="115">
                  <c:v>6.1844370769234728E-14</c:v>
                </c:pt>
                <c:pt idx="116">
                  <c:v>4.745701609353907E-14</c:v>
                </c:pt>
                <c:pt idx="117">
                  <c:v>3.6416705452385347E-14</c:v>
                </c:pt>
                <c:pt idx="118">
                  <c:v>2.7944790260482554E-14</c:v>
                </c:pt>
                <c:pt idx="119">
                  <c:v>2.1443764713611541E-14</c:v>
                </c:pt>
                <c:pt idx="120">
                  <c:v>1.6455125274161821E-14</c:v>
                </c:pt>
                <c:pt idx="121">
                  <c:v>1.2627033573189368E-14</c:v>
                </c:pt>
                <c:pt idx="122">
                  <c:v>9.6895021163146381E-15</c:v>
                </c:pt>
                <c:pt idx="123">
                  <c:v>7.4353527091454963E-15</c:v>
                </c:pt>
                <c:pt idx="124">
                  <c:v>5.7056046534883447E-15</c:v>
                </c:pt>
                <c:pt idx="125">
                  <c:v>4.3782621878998234E-15</c:v>
                </c:pt>
                <c:pt idx="126">
                  <c:v>3.3597104132790244E-15</c:v>
                </c:pt>
                <c:pt idx="127">
                  <c:v>2.5781128088973561E-15</c:v>
                </c:pt>
                <c:pt idx="128">
                  <c:v>1.9783447735278613E-15</c:v>
                </c:pt>
                <c:pt idx="129">
                  <c:v>1.5181057904217973E-15</c:v>
                </c:pt>
                <c:pt idx="130">
                  <c:v>1.1649360553493651E-15</c:v>
                </c:pt>
                <c:pt idx="131">
                  <c:v>8.9392715896926234E-16</c:v>
                </c:pt>
                <c:pt idx="132">
                  <c:v>6.8596533977305875E-16</c:v>
                </c:pt>
                <c:pt idx="133">
                  <c:v>5.2638342807964983E-16</c:v>
                </c:pt>
                <c:pt idx="134">
                  <c:v>4.0392640100218521E-16</c:v>
                </c:pt>
                <c:pt idx="135">
                  <c:v>3.0995758486362183E-16</c:v>
                </c:pt>
                <c:pt idx="136">
                  <c:v>2.3784952782250911E-16</c:v>
                </c:pt>
                <c:pt idx="137">
                  <c:v>1.8251657747478865E-16</c:v>
                </c:pt>
                <c:pt idx="138">
                  <c:v>1.4005619908597657E-16</c:v>
                </c:pt>
                <c:pt idx="139">
                  <c:v>1.0747373799321204E-16</c:v>
                </c:pt>
                <c:pt idx="140">
                  <c:v>8.2471210603770018E-17</c:v>
                </c:pt>
                <c:pt idx="141">
                  <c:v>6.3285233136303819E-17</c:v>
                </c:pt>
                <c:pt idx="142">
                  <c:v>4.8562652110053276E-17</c:v>
                </c:pt>
                <c:pt idx="143">
                  <c:v>3.7265110093688959E-17</c:v>
                </c:pt>
                <c:pt idx="144">
                  <c:v>2.8595811011588184E-17</c:v>
                </c:pt>
                <c:pt idx="145">
                  <c:v>2.1943324602827884E-17</c:v>
                </c:pt>
                <c:pt idx="146">
                  <c:v>1.6838462564608428E-17</c:v>
                </c:pt>
                <c:pt idx="147">
                  <c:v>1.2921187921251469E-17</c:v>
                </c:pt>
                <c:pt idx="148">
                  <c:v>9.9152221336765413E-18</c:v>
                </c:pt>
                <c:pt idx="149">
                  <c:v>7.6085597185639258E-18</c:v>
                </c:pt>
                <c:pt idx="150">
                  <c:v>5.8385158043122619E-18</c:v>
                </c:pt>
                <c:pt idx="151">
                  <c:v>4.4802522416925587E-18</c:v>
                </c:pt>
                <c:pt idx="152">
                  <c:v>3.4379730578483209E-18</c:v>
                </c:pt>
                <c:pt idx="153">
                  <c:v>2.6381681342480705E-18</c:v>
                </c:pt>
                <c:pt idx="154">
                  <c:v>2.0244286589951417E-18</c:v>
                </c:pt>
                <c:pt idx="155">
                  <c:v>1.5534685853536324E-18</c:v>
                </c:pt>
                <c:pt idx="156">
                  <c:v>1.1920719833354081E-18</c:v>
                </c:pt>
                <c:pt idx="157">
                  <c:v>9.1475013420432911E-19</c:v>
                </c:pt>
                <c:pt idx="158">
                  <c:v>7.0194403324443934E-19</c:v>
                </c:pt>
                <c:pt idx="159">
                  <c:v>5.386448236695674E-19</c:v>
                </c:pt>
                <c:pt idx="160">
                  <c:v>4.1333529509600352E-19</c:v>
                </c:pt>
                <c:pt idx="161">
                  <c:v>3.1717758699463489E-19</c:v>
                </c:pt>
                <c:pt idx="162">
                  <c:v>2.4338986889597306E-19</c:v>
                </c:pt>
                <c:pt idx="163">
                  <c:v>1.8676800899747751E-19</c:v>
                </c:pt>
                <c:pt idx="164">
                  <c:v>1.4331857816650408E-19</c:v>
                </c:pt>
                <c:pt idx="165">
                  <c:v>1.0997715651901724E-19</c:v>
                </c:pt>
                <c:pt idx="166">
                  <c:v>8.4392236745552331E-20</c:v>
                </c:pt>
                <c:pt idx="167">
                  <c:v>6.4759351287078673E-20</c:v>
                </c:pt>
                <c:pt idx="168">
                  <c:v>4.9693833029843674E-20</c:v>
                </c:pt>
                <c:pt idx="169">
                  <c:v>3.8133133562766085E-20</c:v>
                </c:pt>
                <c:pt idx="170">
                  <c:v>2.9261899265459156E-20</c:v>
                </c:pt>
                <c:pt idx="171">
                  <c:v>2.2454454586840361E-20</c:v>
                </c:pt>
                <c:pt idx="172">
                  <c:v>1.7230683848428753E-20</c:v>
                </c:pt>
                <c:pt idx="173">
                  <c:v>1.322216229296037E-20</c:v>
                </c:pt>
                <c:pt idx="174">
                  <c:v>1.0146178554359088E-20</c:v>
                </c:pt>
                <c:pt idx="175">
                  <c:v>7.7857866963815252E-21</c:v>
                </c:pt>
                <c:pt idx="176">
                  <c:v>5.9745129007107302E-21</c:v>
                </c:pt>
                <c:pt idx="177">
                  <c:v>4.5846107683596156E-21</c:v>
                </c:pt>
                <c:pt idx="178">
                  <c:v>3.5180539007822956E-21</c:v>
                </c:pt>
                <c:pt idx="179">
                  <c:v>2.6996190476068439E-21</c:v>
                </c:pt>
                <c:pt idx="180">
                  <c:v>2.0715836432178248E-21</c:v>
                </c:pt>
                <c:pt idx="181">
                  <c:v>1.5896534967117889E-21</c:v>
                </c:pt>
                <c:pt idx="182">
                  <c:v>1.2198388832780825E-21</c:v>
                </c:pt>
                <c:pt idx="183">
                  <c:v>9.3605735868312717E-22</c:v>
                </c:pt>
                <c:pt idx="184">
                  <c:v>7.182942862150262E-22</c:v>
                </c:pt>
                <c:pt idx="185">
                  <c:v>5.511915154801268E-22</c:v>
                </c:pt>
                <c:pt idx="186">
                  <c:v>4.22963196471165E-22</c:v>
                </c:pt>
                <c:pt idx="187">
                  <c:v>3.2456556791806281E-22</c:v>
                </c:pt>
                <c:pt idx="188">
                  <c:v>2.4905913286187543E-22</c:v>
                </c:pt>
                <c:pt idx="189">
                  <c:v>1.911183723339676E-22</c:v>
                </c:pt>
                <c:pt idx="190">
                  <c:v>1.4665690363384839E-22</c:v>
                </c:pt>
                <c:pt idx="191">
                  <c:v>1.1253886922930069E-22</c:v>
                </c:pt>
                <c:pt idx="192">
                  <c:v>8.6358035974069168E-23</c:v>
                </c:pt>
                <c:pt idx="193">
                  <c:v>6.6267796397048531E-23</c:v>
                </c:pt>
                <c:pt idx="194">
                  <c:v>5.0851357609909815E-23</c:v>
                </c:pt>
                <c:pt idx="195">
                  <c:v>3.9021358741812509E-23</c:v>
                </c:pt>
                <c:pt idx="196">
                  <c:v>2.9943509184761548E-23</c:v>
                </c:pt>
                <c:pt idx="197">
                  <c:v>2.2977506686338461E-23</c:v>
                </c:pt>
                <c:pt idx="198">
                  <c:v>1.7632053383988778E-23</c:v>
                </c:pt>
                <c:pt idx="199">
                  <c:v>1.3530146029670741E-23</c:v>
                </c:pt>
                <c:pt idx="200">
                  <c:v>1.0382515182482696E-23</c:v>
                </c:pt>
                <c:pt idx="201">
                  <c:v>7.9671529114546768E-24</c:v>
                </c:pt>
                <c:pt idx="202">
                  <c:v>6.1136677700020722E-24</c:v>
                </c:pt>
                <c:pt idx="203">
                  <c:v>4.6913906984153004E-24</c:v>
                </c:pt>
                <c:pt idx="204">
                  <c:v>3.6000005956189836E-24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D27-43EF-8D30-02D94AD73EA6}"/>
            </c:ext>
          </c:extLst>
        </c:ser>
        <c:ser>
          <c:idx val="3"/>
          <c:order val="1"/>
          <c:tx>
            <c:v>GRT</c:v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'Converter (Immediate)'!$S$11:$S$215</c:f>
              <c:numCache>
                <c:formatCode>0.000</c:formatCode>
                <c:ptCount val="205"/>
                <c:pt idx="0">
                  <c:v>1</c:v>
                </c:pt>
                <c:pt idx="1">
                  <c:v>0.99999999999999856</c:v>
                </c:pt>
                <c:pt idx="2">
                  <c:v>0.99999986189332946</c:v>
                </c:pt>
                <c:pt idx="3">
                  <c:v>0.99932547259486959</c:v>
                </c:pt>
                <c:pt idx="4">
                  <c:v>0.99304470816846935</c:v>
                </c:pt>
                <c:pt idx="5">
                  <c:v>0.96607435104891015</c:v>
                </c:pt>
                <c:pt idx="6">
                  <c:v>0.90047296312602088</c:v>
                </c:pt>
                <c:pt idx="7">
                  <c:v>0.79327475947449411</c:v>
                </c:pt>
                <c:pt idx="8">
                  <c:v>0.66037675630489423</c:v>
                </c:pt>
                <c:pt idx="9">
                  <c:v>0.5241950850455126</c:v>
                </c:pt>
                <c:pt idx="10">
                  <c:v>0.49822396326912038</c:v>
                </c:pt>
                <c:pt idx="11">
                  <c:v>0.47292511972935192</c:v>
                </c:pt>
                <c:pt idx="12">
                  <c:v>0.44837480457675077</c:v>
                </c:pt>
                <c:pt idx="13">
                  <c:v>0.42463468151560313</c:v>
                </c:pt>
                <c:pt idx="14">
                  <c:v>0.40175277270673726</c:v>
                </c:pt>
                <c:pt idx="15">
                  <c:v>0.37976453862053661</c:v>
                </c:pt>
                <c:pt idx="16">
                  <c:v>0.3586940380159</c:v>
                </c:pt>
                <c:pt idx="17">
                  <c:v>0.33855512243289271</c:v>
                </c:pt>
                <c:pt idx="18">
                  <c:v>0.31935262839012496</c:v>
                </c:pt>
                <c:pt idx="19">
                  <c:v>0.30108353856868642</c:v>
                </c:pt>
                <c:pt idx="20">
                  <c:v>0.28373809046579435</c:v>
                </c:pt>
                <c:pt idx="21">
                  <c:v>0.26730081723411225</c:v>
                </c:pt>
                <c:pt idx="22">
                  <c:v>0.25175151067983081</c:v>
                </c:pt>
                <c:pt idx="23">
                  <c:v>0.23706610071685205</c:v>
                </c:pt>
                <c:pt idx="24">
                  <c:v>0.22321744904055571</c:v>
                </c:pt>
                <c:pt idx="25">
                  <c:v>0.21017605748549234</c:v>
                </c:pt>
                <c:pt idx="26">
                  <c:v>0.19791069356739563</c:v>
                </c:pt>
                <c:pt idx="27">
                  <c:v>0.18638893718175228</c:v>
                </c:pt>
                <c:pt idx="28">
                  <c:v>0.17557765343458898</c:v>
                </c:pt>
                <c:pt idx="29">
                  <c:v>0.16544339720394524</c:v>
                </c:pt>
                <c:pt idx="30">
                  <c:v>0.15595275535087222</c:v>
                </c:pt>
                <c:pt idx="31">
                  <c:v>0.14707263258464684</c:v>
                </c:pt>
                <c:pt idx="32">
                  <c:v>0.13877048689596624</c:v>
                </c:pt>
                <c:pt idx="33">
                  <c:v>0.13101452025233207</c:v>
                </c:pt>
                <c:pt idx="34">
                  <c:v>0.12377382994105368</c:v>
                </c:pt>
                <c:pt idx="35">
                  <c:v>0.11701852557893062</c:v>
                </c:pt>
                <c:pt idx="36">
                  <c:v>0.1107198164086421</c:v>
                </c:pt>
                <c:pt idx="37">
                  <c:v>0.10485007308937984</c:v>
                </c:pt>
                <c:pt idx="38">
                  <c:v>9.9382867777753139E-2</c:v>
                </c:pt>
                <c:pt idx="39">
                  <c:v>9.4292995894983522E-2</c:v>
                </c:pt>
                <c:pt idx="40">
                  <c:v>8.9556482595263276E-2</c:v>
                </c:pt>
                <c:pt idx="41">
                  <c:v>8.5150576592700603E-2</c:v>
                </c:pt>
                <c:pt idx="42">
                  <c:v>8.1053733673423167E-2</c:v>
                </c:pt>
                <c:pt idx="43">
                  <c:v>7.724559191649534E-2</c:v>
                </c:pt>
                <c:pt idx="44">
                  <c:v>7.3706940372614646E-2</c:v>
                </c:pt>
                <c:pt idx="45">
                  <c:v>7.0419682702482805E-2</c:v>
                </c:pt>
                <c:pt idx="46">
                  <c:v>6.7366797056175556E-2</c:v>
                </c:pt>
                <c:pt idx="47">
                  <c:v>6.4532293279212088E-2</c:v>
                </c:pt>
                <c:pt idx="48">
                  <c:v>6.1901168358608011E-2</c:v>
                </c:pt>
                <c:pt idx="49">
                  <c:v>5.9459360871081939E-2</c:v>
                </c:pt>
                <c:pt idx="50">
                  <c:v>5.7193705063877547E-2</c:v>
                </c:pt>
                <c:pt idx="51">
                  <c:v>5.5091885084456262E-2</c:v>
                </c:pt>
                <c:pt idx="52">
                  <c:v>5.3142389776797659E-2</c:v>
                </c:pt>
                <c:pt idx="53">
                  <c:v>5.1334468377494169E-2</c:v>
                </c:pt>
                <c:pt idx="54">
                  <c:v>4.9658087372634954E-2</c:v>
                </c:pt>
                <c:pt idx="55">
                  <c:v>4.810388871517262E-2</c:v>
                </c:pt>
                <c:pt idx="56">
                  <c:v>4.6663149550697142E-2</c:v>
                </c:pt>
                <c:pt idx="57">
                  <c:v>4.5327743556093272E-2</c:v>
                </c:pt>
                <c:pt idx="58">
                  <c:v>4.4090103959330128E-2</c:v>
                </c:pt>
                <c:pt idx="59">
                  <c:v>4.2943188278651484E-2</c:v>
                </c:pt>
                <c:pt idx="60">
                  <c:v>4.1880444794830871E-2</c:v>
                </c:pt>
                <c:pt idx="61">
                  <c:v>4.0895780750163681E-2</c:v>
                </c:pt>
                <c:pt idx="62">
                  <c:v>3.9983532251811914E-2</c:v>
                </c:pt>
                <c:pt idx="63">
                  <c:v>3.9138435844412872E-2</c:v>
                </c:pt>
                <c:pt idx="64">
                  <c:v>3.8355601706987971E-2</c:v>
                </c:pt>
                <c:pt idx="65">
                  <c:v>3.7630488421704009E-2</c:v>
                </c:pt>
                <c:pt idx="66">
                  <c:v>3.6958879256551287E-2</c:v>
                </c:pt>
                <c:pt idx="67">
                  <c:v>3.6336859900188145E-2</c:v>
                </c:pt>
                <c:pt idx="68">
                  <c:v>3.5760797584760688E-2</c:v>
                </c:pt>
                <c:pt idx="69">
                  <c:v>3.5227321531204531E-2</c:v>
                </c:pt>
                <c:pt idx="70">
                  <c:v>3.4733304651157065E-2</c:v>
                </c:pt>
                <c:pt idx="71">
                  <c:v>3.4275846439975333E-2</c:v>
                </c:pt>
                <c:pt idx="72">
                  <c:v>3.3852256996319011E-2</c:v>
                </c:pt>
                <c:pt idx="73">
                  <c:v>3.3460042105186522E-2</c:v>
                </c:pt>
                <c:pt idx="74">
                  <c:v>3.3096889323084251E-2</c:v>
                </c:pt>
                <c:pt idx="75">
                  <c:v>3.2760655006064711E-2</c:v>
                </c:pt>
                <c:pt idx="76">
                  <c:v>3.2449352223628443E-2</c:v>
                </c:pt>
                <c:pt idx="77">
                  <c:v>3.2161139503867356E-2</c:v>
                </c:pt>
                <c:pt idx="78">
                  <c:v>3.1894310357698324E-2</c:v>
                </c:pt>
                <c:pt idx="79">
                  <c:v>3.1647283532542564E-2</c:v>
                </c:pt>
                <c:pt idx="80">
                  <c:v>3.1418593948321707E-2</c:v>
                </c:pt>
                <c:pt idx="81">
                  <c:v>3.1206884271132839E-2</c:v>
                </c:pt>
                <c:pt idx="82">
                  <c:v>3.1010897082417152E-2</c:v>
                </c:pt>
                <c:pt idx="83">
                  <c:v>3.0829467603824271E-2</c:v>
                </c:pt>
                <c:pt idx="84">
                  <c:v>3.066151694029768E-2</c:v>
                </c:pt>
                <c:pt idx="85">
                  <c:v>3.0506045806138013E-2</c:v>
                </c:pt>
                <c:pt idx="86">
                  <c:v>3.0362128700953589E-2</c:v>
                </c:pt>
                <c:pt idx="87">
                  <c:v>3.0228908504462939E-2</c:v>
                </c:pt>
                <c:pt idx="88">
                  <c:v>3.0105591461071682E-2</c:v>
                </c:pt>
                <c:pt idx="89">
                  <c:v>2.9991442527015143E-2</c:v>
                </c:pt>
                <c:pt idx="90">
                  <c:v>2.9885781054622265E-2</c:v>
                </c:pt>
                <c:pt idx="91">
                  <c:v>2.9787976789931236E-2</c:v>
                </c:pt>
                <c:pt idx="92">
                  <c:v>2.9697446161467047E-2</c:v>
                </c:pt>
                <c:pt idx="93">
                  <c:v>2.9613648839480415E-2</c:v>
                </c:pt>
                <c:pt idx="94">
                  <c:v>2.9536084546349626E-2</c:v>
                </c:pt>
                <c:pt idx="95">
                  <c:v>2.9464290100162854E-2</c:v>
                </c:pt>
                <c:pt idx="96">
                  <c:v>2.9397836674735701E-2</c:v>
                </c:pt>
                <c:pt idx="97">
                  <c:v>2.9336327260477395E-2</c:v>
                </c:pt>
                <c:pt idx="98">
                  <c:v>2.927939431160383E-2</c:v>
                </c:pt>
                <c:pt idx="99">
                  <c:v>2.9226697566209662E-2</c:v>
                </c:pt>
                <c:pt idx="100">
                  <c:v>2.9177922026663524E-2</c:v>
                </c:pt>
                <c:pt idx="101">
                  <c:v>2.913277608867192E-2</c:v>
                </c:pt>
                <c:pt idx="102">
                  <c:v>2.9090989808188254E-2</c:v>
                </c:pt>
                <c:pt idx="103">
                  <c:v>2.9052313296111586E-2</c:v>
                </c:pt>
                <c:pt idx="104">
                  <c:v>2.9016515231440155E-2</c:v>
                </c:pt>
                <c:pt idx="105">
                  <c:v>2.8983381484214036E-2</c:v>
                </c:pt>
                <c:pt idx="106">
                  <c:v>2.8952713840202343E-2</c:v>
                </c:pt>
                <c:pt idx="107">
                  <c:v>2.8924328819874019E-2</c:v>
                </c:pt>
                <c:pt idx="108">
                  <c:v>2.8898056584727307E-2</c:v>
                </c:pt>
                <c:pt idx="109">
                  <c:v>2.887373992455726E-2</c:v>
                </c:pt>
                <c:pt idx="110">
                  <c:v>2.8851233319705266E-2</c:v>
                </c:pt>
                <c:pt idx="111">
                  <c:v>2.883040207276789E-2</c:v>
                </c:pt>
                <c:pt idx="112">
                  <c:v>2.8811121504646826E-2</c:v>
                </c:pt>
                <c:pt idx="113">
                  <c:v>2.8793276210192217E-2</c:v>
                </c:pt>
                <c:pt idx="114">
                  <c:v>2.8776759369041272E-2</c:v>
                </c:pt>
                <c:pt idx="115">
                  <c:v>2.8761472107575708E-2</c:v>
                </c:pt>
                <c:pt idx="116">
                  <c:v>2.8747322908217823E-2</c:v>
                </c:pt>
                <c:pt idx="117">
                  <c:v>2.8734227062567577E-2</c:v>
                </c:pt>
                <c:pt idx="118">
                  <c:v>2.8722106165133373E-2</c:v>
                </c:pt>
                <c:pt idx="119">
                  <c:v>2.8710887644655621E-2</c:v>
                </c:pt>
                <c:pt idx="120">
                  <c:v>2.8700504330234952E-2</c:v>
                </c:pt>
                <c:pt idx="121">
                  <c:v>2.869089404969024E-2</c:v>
                </c:pt>
                <c:pt idx="122">
                  <c:v>2.8681999257754869E-2</c:v>
                </c:pt>
                <c:pt idx="123">
                  <c:v>2.8673766691901255E-2</c:v>
                </c:pt>
                <c:pt idx="124">
                  <c:v>2.866614705374276E-2</c:v>
                </c:pt>
                <c:pt idx="125">
                  <c:v>2.8659094714117286E-2</c:v>
                </c:pt>
                <c:pt idx="126">
                  <c:v>2.8652567440093236E-2</c:v>
                </c:pt>
                <c:pt idx="127">
                  <c:v>2.8646526142272609E-2</c:v>
                </c:pt>
                <c:pt idx="128">
                  <c:v>2.8640934640882836E-2</c:v>
                </c:pt>
                <c:pt idx="129">
                  <c:v>2.8635759449263529E-2</c:v>
                </c:pt>
                <c:pt idx="130">
                  <c:v>2.8630969573454224E-2</c:v>
                </c:pt>
                <c:pt idx="131">
                  <c:v>2.8626536326688833E-2</c:v>
                </c:pt>
                <c:pt idx="132">
                  <c:v>2.8622433157688719E-2</c:v>
                </c:pt>
                <c:pt idx="133">
                  <c:v>2.861863549172838E-2</c:v>
                </c:pt>
                <c:pt idx="134">
                  <c:v>2.8615120583524657E-2</c:v>
                </c:pt>
                <c:pt idx="135">
                  <c:v>2.8611867381071666E-2</c:v>
                </c:pt>
                <c:pt idx="136">
                  <c:v>2.860885639960609E-2</c:v>
                </c:pt>
                <c:pt idx="137">
                  <c:v>2.8606069604950376E-2</c:v>
                </c:pt>
                <c:pt idx="138">
                  <c:v>2.8603490305537323E-2</c:v>
                </c:pt>
                <c:pt idx="139">
                  <c:v>2.8601103052468393E-2</c:v>
                </c:pt>
                <c:pt idx="140">
                  <c:v>2.8598893547010642E-2</c:v>
                </c:pt>
                <c:pt idx="141">
                  <c:v>2.8596848554977253E-2</c:v>
                </c:pt>
                <c:pt idx="142">
                  <c:v>2.8594955827480246E-2</c:v>
                </c:pt>
                <c:pt idx="143">
                  <c:v>2.859320402758132E-2</c:v>
                </c:pt>
                <c:pt idx="144">
                  <c:v>2.8591582662402176E-2</c:v>
                </c:pt>
                <c:pt idx="145">
                  <c:v>2.859008202028784E-2</c:v>
                </c:pt>
                <c:pt idx="146">
                  <c:v>2.8588693112647025E-2</c:v>
                </c:pt>
                <c:pt idx="147">
                  <c:v>2.8587407620121814E-2</c:v>
                </c:pt>
                <c:pt idx="148">
                  <c:v>2.8586217842763859E-2</c:v>
                </c:pt>
                <c:pt idx="149">
                  <c:v>2.8585116653920547E-2</c:v>
                </c:pt>
                <c:pt idx="150">
                  <c:v>2.8584097457552398E-2</c:v>
                </c:pt>
                <c:pt idx="151">
                  <c:v>2.8583154148728501E-2</c:v>
                </c:pt>
                <c:pt idx="152">
                  <c:v>2.8582281077063544E-2</c:v>
                </c:pt>
                <c:pt idx="153">
                  <c:v>2.8581473012875069E-2</c:v>
                </c:pt>
                <c:pt idx="154">
                  <c:v>2.8580725115861814E-2</c:v>
                </c:pt>
                <c:pt idx="155">
                  <c:v>2.8580032906112825E-2</c:v>
                </c:pt>
                <c:pt idx="156">
                  <c:v>2.8579392237275177E-2</c:v>
                </c:pt>
                <c:pt idx="157">
                  <c:v>2.8578799271719389E-2</c:v>
                </c:pt>
                <c:pt idx="158">
                  <c:v>2.8578250457553439E-2</c:v>
                </c:pt>
                <c:pt idx="159">
                  <c:v>2.8577742507348645E-2</c:v>
                </c:pt>
                <c:pt idx="160">
                  <c:v>2.8577272378448586E-2</c:v>
                </c:pt>
                <c:pt idx="161">
                  <c:v>2.8576837254745094E-2</c:v>
                </c:pt>
                <c:pt idx="162">
                  <c:v>2.8576434529809847E-2</c:v>
                </c:pt>
                <c:pt idx="163">
                  <c:v>2.8576061791282952E-2</c:v>
                </c:pt>
                <c:pt idx="164">
                  <c:v>2.8575716806423245E-2</c:v>
                </c:pt>
                <c:pt idx="165">
                  <c:v>2.8575397508734342E-2</c:v>
                </c:pt>
                <c:pt idx="166">
                  <c:v>2.8575101985587204E-2</c:v>
                </c:pt>
                <c:pt idx="167">
                  <c:v>2.8574828466762767E-2</c:v>
                </c:pt>
                <c:pt idx="168">
                  <c:v>2.8574575313849535E-2</c:v>
                </c:pt>
                <c:pt idx="169">
                  <c:v>2.8574341010428626E-2</c:v>
                </c:pt>
                <c:pt idx="170">
                  <c:v>2.8574124152991532E-2</c:v>
                </c:pt>
                <c:pt idx="171">
                  <c:v>2.8573923442531977E-2</c:v>
                </c:pt>
                <c:pt idx="172">
                  <c:v>2.8573737676766263E-2</c:v>
                </c:pt>
                <c:pt idx="173">
                  <c:v>2.8573565742930154E-2</c:v>
                </c:pt>
                <c:pt idx="174">
                  <c:v>2.8573406611114613E-2</c:v>
                </c:pt>
                <c:pt idx="175">
                  <c:v>2.8573259328095787E-2</c:v>
                </c:pt>
                <c:pt idx="176">
                  <c:v>2.8573123011625838E-2</c:v>
                </c:pt>
                <c:pt idx="177">
                  <c:v>2.8572996845147552E-2</c:v>
                </c:pt>
                <c:pt idx="178">
                  <c:v>2.8572880072903626E-2</c:v>
                </c:pt>
                <c:pt idx="179">
                  <c:v>2.8572771995409457E-2</c:v>
                </c:pt>
                <c:pt idx="180">
                  <c:v>2.8572671965263158E-2</c:v>
                </c:pt>
                <c:pt idx="181">
                  <c:v>2.8572579383267578E-2</c:v>
                </c:pt>
                <c:pt idx="182">
                  <c:v>2.8572493694840946E-2</c:v>
                </c:pt>
                <c:pt idx="183">
                  <c:v>2.8572414386695184E-2</c:v>
                </c:pt>
                <c:pt idx="184">
                  <c:v>2.8572340983760904E-2</c:v>
                </c:pt>
                <c:pt idx="185">
                  <c:v>2.8572273046341953E-2</c:v>
                </c:pt>
                <c:pt idx="186">
                  <c:v>2.8572210167481328E-2</c:v>
                </c:pt>
                <c:pt idx="187">
                  <c:v>2.8572151970523717E-2</c:v>
                </c:pt>
                <c:pt idx="188">
                  <c:v>2.8572098106859203E-2</c:v>
                </c:pt>
                <c:pt idx="189">
                  <c:v>2.8572048253834696E-2</c:v>
                </c:pt>
                <c:pt idx="190">
                  <c:v>2.8572002112821862E-2</c:v>
                </c:pt>
                <c:pt idx="191">
                  <c:v>2.8571959407427815E-2</c:v>
                </c:pt>
                <c:pt idx="192">
                  <c:v>2.8571919881839457E-2</c:v>
                </c:pt>
                <c:pt idx="193">
                  <c:v>2.8571883299291438E-2</c:v>
                </c:pt>
                <c:pt idx="194">
                  <c:v>2.8571849440647713E-2</c:v>
                </c:pt>
                <c:pt idx="195">
                  <c:v>2.8571818103088904E-2</c:v>
                </c:pt>
                <c:pt idx="196">
                  <c:v>2.8571789098897148E-2</c:v>
                </c:pt>
                <c:pt idx="197">
                  <c:v>2.8571762254332281E-2</c:v>
                </c:pt>
                <c:pt idx="198">
                  <c:v>2.8571737408590151E-2</c:v>
                </c:pt>
                <c:pt idx="199">
                  <c:v>2.8571714412840447E-2</c:v>
                </c:pt>
                <c:pt idx="200">
                  <c:v>2.8571693129334153E-2</c:v>
                </c:pt>
                <c:pt idx="201">
                  <c:v>2.8571673430579338E-2</c:v>
                </c:pt>
                <c:pt idx="202">
                  <c:v>2.8571655198576747E-2</c:v>
                </c:pt>
                <c:pt idx="203">
                  <c:v>2.857163832411334E-2</c:v>
                </c:pt>
                <c:pt idx="204">
                  <c:v>2.8571622706107882E-2</c:v>
                </c:pt>
              </c:numCache>
            </c:numRef>
          </c:xVal>
          <c:yVal>
            <c:numRef>
              <c:f>'Converter (Immediate)'!$V$11:$V$215</c:f>
              <c:numCache>
                <c:formatCode>0.000000</c:formatCode>
                <c:ptCount val="205"/>
                <c:pt idx="0">
                  <c:v>1</c:v>
                </c:pt>
                <c:pt idx="1">
                  <c:v>0.99999999999997158</c:v>
                </c:pt>
                <c:pt idx="2">
                  <c:v>0.99999822663009685</c:v>
                </c:pt>
                <c:pt idx="3">
                  <c:v>0.99421164026432274</c:v>
                </c:pt>
                <c:pt idx="4">
                  <c:v>0.95104796555371751</c:v>
                </c:pt>
                <c:pt idx="5">
                  <c:v>0.80793342350875963</c:v>
                </c:pt>
                <c:pt idx="6">
                  <c:v>0.56204699468382191</c:v>
                </c:pt>
                <c:pt idx="7">
                  <c:v>0.3106548868151312</c:v>
                </c:pt>
                <c:pt idx="8">
                  <c:v>0.1389522505974542</c:v>
                </c:pt>
                <c:pt idx="9">
                  <c:v>5.2366253091018257E-2</c:v>
                </c:pt>
                <c:pt idx="10">
                  <c:v>4.2367386476493775E-2</c:v>
                </c:pt>
                <c:pt idx="11">
                  <c:v>3.4113700705414127E-2</c:v>
                </c:pt>
                <c:pt idx="12">
                  <c:v>2.7344972764474836E-2</c:v>
                </c:pt>
                <c:pt idx="13">
                  <c:v>2.1827639355924619E-2</c:v>
                </c:pt>
                <c:pt idx="14">
                  <c:v>1.7355623561112987E-2</c:v>
                </c:pt>
                <c:pt idx="15">
                  <c:v>1.3749781806750731E-2</c:v>
                </c:pt>
                <c:pt idx="16">
                  <c:v>1.0856401250880042E-2</c:v>
                </c:pt>
                <c:pt idx="17">
                  <c:v>8.5451031597124777E-3</c:v>
                </c:pt>
                <c:pt idx="18">
                  <c:v>6.7064321570297868E-3</c:v>
                </c:pt>
                <c:pt idx="19">
                  <c:v>5.2493410626649273E-3</c:v>
                </c:pt>
                <c:pt idx="20">
                  <c:v>4.09872008536653E-3</c:v>
                </c:pt>
                <c:pt idx="21">
                  <c:v>3.1930688863168011E-3</c:v>
                </c:pt>
                <c:pt idx="22">
                  <c:v>2.4823704786848862E-3</c:v>
                </c:pt>
                <c:pt idx="23">
                  <c:v>1.9261961631857004E-3</c:v>
                </c:pt>
                <c:pt idx="24">
                  <c:v>1.4920493404346662E-3</c:v>
                </c:pt>
                <c:pt idx="25">
                  <c:v>1.1539415516725741E-3</c:v>
                </c:pt>
                <c:pt idx="26">
                  <c:v>8.9118498553981908E-4</c:v>
                </c:pt>
                <c:pt idx="27">
                  <c:v>6.8738061020638664E-4</c:v>
                </c:pt>
                <c:pt idx="28">
                  <c:v>5.2957891446250328E-4</c:v>
                </c:pt>
                <c:pt idx="29">
                  <c:v>4.07590054034073E-4</c:v>
                </c:pt>
                <c:pt idx="30">
                  <c:v>3.1342129177398185E-4</c:v>
                </c:pt>
                <c:pt idx="31">
                  <c:v>2.4082146386736398E-4</c:v>
                </c:pt>
                <c:pt idx="32">
                  <c:v>1.8491441956513369E-4</c:v>
                </c:pt>
                <c:pt idx="33">
                  <c:v>1.4190570885590486E-4</c:v>
                </c:pt>
                <c:pt idx="34">
                  <c:v>1.0884906158586704E-4</c:v>
                </c:pt>
                <c:pt idx="35">
                  <c:v>8.3461310865968214E-5</c:v>
                </c:pt>
                <c:pt idx="36">
                  <c:v>6.3976309230028979E-5</c:v>
                </c:pt>
                <c:pt idx="37">
                  <c:v>4.9030046912366485E-5</c:v>
                </c:pt>
                <c:pt idx="38">
                  <c:v>3.7570608267685699E-5</c:v>
                </c:pt>
                <c:pt idx="39">
                  <c:v>2.8787808333558191E-5</c:v>
                </c:pt>
                <c:pt idx="40">
                  <c:v>2.2058357583614131E-5</c:v>
                </c:pt>
                <c:pt idx="41">
                  <c:v>1.690323290866207E-5</c:v>
                </c:pt>
                <c:pt idx="42">
                  <c:v>1.2954611149775698E-5</c:v>
                </c:pt>
                <c:pt idx="43">
                  <c:v>9.9302713128962893E-6</c:v>
                </c:pt>
                <c:pt idx="44">
                  <c:v>7.6138141034990895E-6</c:v>
                </c:pt>
                <c:pt idx="45">
                  <c:v>5.8394013635375859E-6</c:v>
                </c:pt>
                <c:pt idx="46">
                  <c:v>4.479999550048683E-6</c:v>
                </c:pt>
                <c:pt idx="47">
                  <c:v>3.438334285364679E-6</c:v>
                </c:pt>
                <c:pt idx="48">
                  <c:v>2.6399386975887963E-6</c:v>
                </c:pt>
                <c:pt idx="49">
                  <c:v>2.0278162214489158E-6</c:v>
                </c:pt>
                <c:pt idx="50">
                  <c:v>1.5583464780431231E-6</c:v>
                </c:pt>
                <c:pt idx="51">
                  <c:v>1.1981470632991726E-6</c:v>
                </c:pt>
                <c:pt idx="52">
                  <c:v>9.2166958792486395E-7</c:v>
                </c:pt>
                <c:pt idx="53">
                  <c:v>7.0935915222005163E-7</c:v>
                </c:pt>
                <c:pt idx="54">
                  <c:v>5.4624580602661313E-7</c:v>
                </c:pt>
                <c:pt idx="55">
                  <c:v>4.2086696623032678E-7</c:v>
                </c:pt>
                <c:pt idx="56">
                  <c:v>3.2444323223634192E-7</c:v>
                </c:pt>
                <c:pt idx="57">
                  <c:v>2.5024811465456286E-7</c:v>
                </c:pt>
                <c:pt idx="58">
                  <c:v>1.9312609380719111E-7</c:v>
                </c:pt>
                <c:pt idx="59">
                  <c:v>1.4912410286997897E-7</c:v>
                </c:pt>
                <c:pt idx="60">
                  <c:v>1.152097237450622E-7</c:v>
                </c:pt>
                <c:pt idx="61">
                  <c:v>8.9055664318301243E-8</c:v>
                </c:pt>
                <c:pt idx="62">
                  <c:v>6.8874896066533491E-8</c:v>
                </c:pt>
                <c:pt idx="63">
                  <c:v>5.3294512561738869E-8</c:v>
                </c:pt>
                <c:pt idx="64">
                  <c:v>4.1259185419225876E-8</c:v>
                </c:pt>
                <c:pt idx="65">
                  <c:v>3.1957247067424798E-8</c:v>
                </c:pt>
                <c:pt idx="66">
                  <c:v>2.4764074897978567E-8</c:v>
                </c:pt>
                <c:pt idx="67">
                  <c:v>1.9198708198463103E-8</c:v>
                </c:pt>
                <c:pt idx="68">
                  <c:v>1.4890589231246829E-8</c:v>
                </c:pt>
                <c:pt idx="69">
                  <c:v>1.1554052928053653E-8</c:v>
                </c:pt>
                <c:pt idx="70">
                  <c:v>8.9687495002421938E-9</c:v>
                </c:pt>
                <c:pt idx="71">
                  <c:v>6.9646117824085966E-9</c:v>
                </c:pt>
                <c:pt idx="72">
                  <c:v>5.4103056354229542E-9</c:v>
                </c:pt>
                <c:pt idx="73">
                  <c:v>4.2043511382127476E-9</c:v>
                </c:pt>
                <c:pt idx="74">
                  <c:v>3.2682928487121466E-9</c:v>
                </c:pt>
                <c:pt idx="75">
                  <c:v>2.5414430411055395E-9</c:v>
                </c:pt>
                <c:pt idx="76">
                  <c:v>1.9768331596159836E-9</c:v>
                </c:pt>
                <c:pt idx="77">
                  <c:v>1.5380938765249763E-9</c:v>
                </c:pt>
                <c:pt idx="78">
                  <c:v>1.1970492926101052E-9</c:v>
                </c:pt>
                <c:pt idx="79">
                  <c:v>9.31860691308818E-10</c:v>
                </c:pt>
                <c:pt idx="80">
                  <c:v>7.2559345645283693E-10</c:v>
                </c:pt>
                <c:pt idx="81">
                  <c:v>5.6511003605084733E-10</c:v>
                </c:pt>
                <c:pt idx="82">
                  <c:v>4.4021428054250492E-10</c:v>
                </c:pt>
                <c:pt idx="83">
                  <c:v>3.4298970504837151E-10</c:v>
                </c:pt>
                <c:pt idx="84">
                  <c:v>2.6728744662527203E-10</c:v>
                </c:pt>
                <c:pt idx="85">
                  <c:v>2.0832984407261641E-10</c:v>
                </c:pt>
                <c:pt idx="86">
                  <c:v>1.6240337548719355E-10</c:v>
                </c:pt>
                <c:pt idx="87">
                  <c:v>1.2662069450120481E-10</c:v>
                </c:pt>
                <c:pt idx="88">
                  <c:v>9.8736128831111259E-11</c:v>
                </c:pt>
                <c:pt idx="89">
                  <c:v>7.7002565326029018E-11</c:v>
                </c:pt>
                <c:pt idx="90">
                  <c:v>6.0060389906994348E-11</c:v>
                </c:pt>
                <c:pt idx="91">
                  <c:v>4.6851267250870729E-11</c:v>
                </c:pt>
                <c:pt idx="92">
                  <c:v>3.6551178239565045E-11</c:v>
                </c:pt>
                <c:pt idx="93">
                  <c:v>2.8518394505406772E-11</c:v>
                </c:pt>
                <c:pt idx="94">
                  <c:v>2.2253043785117405E-11</c:v>
                </c:pt>
                <c:pt idx="95">
                  <c:v>1.7365673252866076E-11</c:v>
                </c:pt>
                <c:pt idx="96">
                  <c:v>1.3552800750430601E-11</c:v>
                </c:pt>
                <c:pt idx="97">
                  <c:v>1.0577894944292727E-11</c:v>
                </c:pt>
                <c:pt idx="98">
                  <c:v>8.2565747201647708E-12</c:v>
                </c:pt>
                <c:pt idx="99">
                  <c:v>6.4450888016692388E-12</c:v>
                </c:pt>
                <c:pt idx="100">
                  <c:v>5.0313463690513753E-12</c:v>
                </c:pt>
                <c:pt idx="101">
                  <c:v>3.9279321616781341E-12</c:v>
                </c:pt>
                <c:pt idx="102">
                  <c:v>3.0666658042157687E-12</c:v>
                </c:pt>
                <c:pt idx="103">
                  <c:v>2.3943630859088548E-12</c:v>
                </c:pt>
                <c:pt idx="104">
                  <c:v>1.8695330195834757E-12</c:v>
                </c:pt>
                <c:pt idx="105">
                  <c:v>1.4598036260141737E-12</c:v>
                </c:pt>
                <c:pt idx="106">
                  <c:v>1.1399153254064246E-12</c:v>
                </c:pt>
                <c:pt idx="107">
                  <c:v>8.9015653647207081E-13</c:v>
                </c:pt>
                <c:pt idx="108">
                  <c:v>6.9514384762005386E-13</c:v>
                </c:pt>
                <c:pt idx="109">
                  <c:v>5.4287073965843866E-13</c:v>
                </c:pt>
                <c:pt idx="110">
                  <c:v>4.2396563822583692E-13</c:v>
                </c:pt>
                <c:pt idx="111">
                  <c:v>3.3111316583458775E-13</c:v>
                </c:pt>
                <c:pt idx="112">
                  <c:v>2.5860264445367644E-13</c:v>
                </c:pt>
                <c:pt idx="113">
                  <c:v>2.0197583478276935E-13</c:v>
                </c:pt>
                <c:pt idx="114">
                  <c:v>1.5775207208815231E-13</c:v>
                </c:pt>
                <c:pt idx="115">
                  <c:v>1.2321377648573477E-13</c:v>
                </c:pt>
                <c:pt idx="116">
                  <c:v>9.623906053001004E-14</c:v>
                </c:pt>
                <c:pt idx="117">
                  <c:v>7.5171083358520063E-14</c:v>
                </c:pt>
                <c:pt idx="118">
                  <c:v>5.8716077287942467E-14</c:v>
                </c:pt>
                <c:pt idx="119">
                  <c:v>4.5863748538348823E-14</c:v>
                </c:pt>
                <c:pt idx="120">
                  <c:v>3.5825139372478197E-14</c:v>
                </c:pt>
                <c:pt idx="121">
                  <c:v>2.7984118198258468E-14</c:v>
                </c:pt>
                <c:pt idx="122">
                  <c:v>2.1859507007800823E-14</c:v>
                </c:pt>
                <c:pt idx="123">
                  <c:v>1.7075511817618554E-14</c:v>
                </c:pt>
                <c:pt idx="124">
                  <c:v>1.3338634870575877E-14</c:v>
                </c:pt>
                <c:pt idx="125">
                  <c:v>1.0419647080308767E-14</c:v>
                </c:pt>
                <c:pt idx="126">
                  <c:v>8.1395109428373026E-15</c:v>
                </c:pt>
                <c:pt idx="127">
                  <c:v>6.3583878912615234E-15</c:v>
                </c:pt>
                <c:pt idx="128">
                  <c:v>4.9670539628695583E-15</c:v>
                </c:pt>
                <c:pt idx="129">
                  <c:v>3.8801959371543888E-15</c:v>
                </c:pt>
                <c:pt idx="130">
                  <c:v>3.0311758922617806E-15</c:v>
                </c:pt>
                <c:pt idx="131">
                  <c:v>2.3679423275636571E-15</c:v>
                </c:pt>
                <c:pt idx="132">
                  <c:v>1.8498368245684381E-15</c:v>
                </c:pt>
                <c:pt idx="133">
                  <c:v>1.4450998772433171E-15</c:v>
                </c:pt>
                <c:pt idx="134">
                  <c:v>1.1289229263229827E-15</c:v>
                </c:pt>
                <c:pt idx="135">
                  <c:v>8.8192683709090846E-16</c:v>
                </c:pt>
                <c:pt idx="136">
                  <c:v>6.8897351201397717E-16</c:v>
                </c:pt>
                <c:pt idx="137">
                  <c:v>5.3823764179766439E-16</c:v>
                </c:pt>
                <c:pt idx="138">
                  <c:v>4.204816646022535E-16</c:v>
                </c:pt>
                <c:pt idx="139">
                  <c:v>3.2848943703047107E-16</c:v>
                </c:pt>
                <c:pt idx="140">
                  <c:v>2.5662384230124996E-16</c:v>
                </c:pt>
                <c:pt idx="141">
                  <c:v>2.0048124409901465E-16</c:v>
                </c:pt>
                <c:pt idx="142">
                  <c:v>1.5662156694011902E-16</c:v>
                </c:pt>
                <c:pt idx="143">
                  <c:v>1.2235743500431842E-16</c:v>
                </c:pt>
                <c:pt idx="144">
                  <c:v>9.5589474519666378E-17</c:v>
                </c:pt>
                <c:pt idx="145">
                  <c:v>7.4677648322739749E-17</c:v>
                </c:pt>
                <c:pt idx="146">
                  <c:v>5.8340745128223464E-17</c:v>
                </c:pt>
                <c:pt idx="147">
                  <c:v>4.5577870518423382E-17</c:v>
                </c:pt>
                <c:pt idx="148">
                  <c:v>3.5607112121824072E-17</c:v>
                </c:pt>
                <c:pt idx="149">
                  <c:v>2.7817627782898195E-17</c:v>
                </c:pt>
                <c:pt idx="150">
                  <c:v>2.1732215236480987E-17</c:v>
                </c:pt>
                <c:pt idx="151">
                  <c:v>1.6978073902333591E-17</c:v>
                </c:pt>
                <c:pt idx="152">
                  <c:v>1.3263963645041701E-17</c:v>
                </c:pt>
                <c:pt idx="153">
                  <c:v>1.036236004129814E-17</c:v>
                </c:pt>
                <c:pt idx="154">
                  <c:v>8.0955141923734037E-18</c:v>
                </c:pt>
                <c:pt idx="155">
                  <c:v>6.3245635171285603E-18</c:v>
                </c:pt>
                <c:pt idx="156">
                  <c:v>4.9410248300476081E-18</c:v>
                </c:pt>
                <c:pt idx="157">
                  <c:v>3.8601466420079295E-18</c:v>
                </c:pt>
                <c:pt idx="158">
                  <c:v>3.0157190550059702E-18</c:v>
                </c:pt>
                <c:pt idx="159">
                  <c:v>2.3560156751872668E-18</c:v>
                </c:pt>
                <c:pt idx="160">
                  <c:v>1.8406266670680519E-18</c:v>
                </c:pt>
                <c:pt idx="161">
                  <c:v>1.4379820646691837E-18</c:v>
                </c:pt>
                <c:pt idx="162">
                  <c:v>1.1234180201620899E-18</c:v>
                </c:pt>
                <c:pt idx="163">
                  <c:v>8.7766643591416047E-19</c:v>
                </c:pt>
                <c:pt idx="164">
                  <c:v>6.8567395218927198E-19</c:v>
                </c:pt>
                <c:pt idx="165">
                  <c:v>5.3568064998947248E-19</c:v>
                </c:pt>
                <c:pt idx="166">
                  <c:v>4.1849899071935125E-19</c:v>
                </c:pt>
                <c:pt idx="167">
                  <c:v>3.2695117966746013E-19</c:v>
                </c:pt>
                <c:pt idx="168">
                  <c:v>2.5542969661171767E-19</c:v>
                </c:pt>
                <c:pt idx="169">
                  <c:v>1.9955380092813248E-19</c:v>
                </c:pt>
                <c:pt idx="170">
                  <c:v>1.5590085396606084E-19</c:v>
                </c:pt>
                <c:pt idx="171">
                  <c:v>1.2179712327923866E-19</c:v>
                </c:pt>
                <c:pt idx="172">
                  <c:v>9.5153643935118037E-20</c:v>
                </c:pt>
                <c:pt idx="173">
                  <c:v>7.4338496412406052E-20</c:v>
                </c:pt>
                <c:pt idx="174">
                  <c:v>5.8076713305318173E-20</c:v>
                </c:pt>
                <c:pt idx="175">
                  <c:v>4.5372228527983503E-20</c:v>
                </c:pt>
                <c:pt idx="176">
                  <c:v>3.5446869584365434E-20</c:v>
                </c:pt>
                <c:pt idx="177">
                  <c:v>2.7692715909552167E-20</c:v>
                </c:pt>
                <c:pt idx="178">
                  <c:v>2.1634795793507862E-20</c:v>
                </c:pt>
                <c:pt idx="179">
                  <c:v>1.6902075150600722E-20</c:v>
                </c:pt>
                <c:pt idx="180">
                  <c:v>1.3204637584567658E-20</c:v>
                </c:pt>
                <c:pt idx="181">
                  <c:v>1.0316025565828938E-20</c:v>
                </c:pt>
                <c:pt idx="182">
                  <c:v>8.0593250079134031E-21</c:v>
                </c:pt>
                <c:pt idx="183">
                  <c:v>6.2962660118028058E-21</c:v>
                </c:pt>
                <c:pt idx="184">
                  <c:v>4.9189011393825816E-21</c:v>
                </c:pt>
                <c:pt idx="185">
                  <c:v>3.8428294493279847E-21</c:v>
                </c:pt>
                <c:pt idx="186">
                  <c:v>3.0021628493289353E-21</c:v>
                </c:pt>
                <c:pt idx="187">
                  <c:v>2.3453909161211117E-21</c:v>
                </c:pt>
                <c:pt idx="188">
                  <c:v>1.8322989870916734E-21</c:v>
                </c:pt>
                <c:pt idx="189">
                  <c:v>1.4314452620133472E-21</c:v>
                </c:pt>
                <c:pt idx="190">
                  <c:v>1.1182860183143074E-21</c:v>
                </c:pt>
                <c:pt idx="191">
                  <c:v>8.7363165250856543E-22</c:v>
                </c:pt>
                <c:pt idx="192">
                  <c:v>6.8249906268374178E-22</c:v>
                </c:pt>
                <c:pt idx="193">
                  <c:v>5.3318079168945801E-22</c:v>
                </c:pt>
                <c:pt idx="194">
                  <c:v>4.165261687595771E-22</c:v>
                </c:pt>
                <c:pt idx="195">
                  <c:v>3.253942207187817E-22</c:v>
                </c:pt>
                <c:pt idx="196">
                  <c:v>2.5419865577863652E-22</c:v>
                </c:pt>
                <c:pt idx="197">
                  <c:v>1.9857856485658937E-22</c:v>
                </c:pt>
                <c:pt idx="198">
                  <c:v>1.551261732515102E-22</c:v>
                </c:pt>
                <c:pt idx="199">
                  <c:v>1.2118135813950522E-22</c:v>
                </c:pt>
                <c:pt idx="200">
                  <c:v>9.4663803905665432E-23</c:v>
                </c:pt>
                <c:pt idx="201">
                  <c:v>7.3948232499627584E-23</c:v>
                </c:pt>
                <c:pt idx="202">
                  <c:v>5.776398147437054E-23</c:v>
                </c:pt>
                <c:pt idx="203">
                  <c:v>4.5121321622366371E-23</c:v>
                </c:pt>
                <c:pt idx="204">
                  <c:v>3.5245087378350671E-23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D27-43EF-8D30-02D94AD73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37008"/>
        <c:axId val="1826139184"/>
      </c:scatterChart>
      <c:valAx>
        <c:axId val="1826137008"/>
        <c:scaling>
          <c:orientation val="minMax"/>
          <c:max val="1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 sz="1800" b="0" i="0" baseline="0">
                    <a:effectLst/>
                  </a:rPr>
                  <a:t>Relative water content, </a:t>
                </a:r>
                <a:r>
                  <a:rPr lang="el-GR" sz="1800" b="0" i="0" baseline="0">
                    <a:effectLst/>
                  </a:rPr>
                  <a:t>Θ</a:t>
                </a:r>
                <a:endParaRPr lang="pt-BR">
                  <a:effectLst/>
                </a:endParaRPr>
              </a:p>
            </c:rich>
          </c:tx>
          <c:layout>
            <c:manualLayout>
              <c:xMode val="edge"/>
              <c:yMode val="edge"/>
              <c:x val="0.41771333370881925"/>
              <c:y val="1.0151729489979906E-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in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6139184"/>
        <c:crosses val="autoZero"/>
        <c:crossBetween val="midCat"/>
        <c:majorUnit val="0.2"/>
      </c:valAx>
      <c:valAx>
        <c:axId val="1826139184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Relative hydraulic conductivity, </a:t>
                </a:r>
                <a:r>
                  <a:rPr lang="pt-BR" i="1"/>
                  <a:t>K</a:t>
                </a:r>
                <a:r>
                  <a:rPr lang="pt-BR" i="1" baseline="-25000"/>
                  <a:t>r</a:t>
                </a:r>
              </a:p>
            </c:rich>
          </c:tx>
          <c:layout>
            <c:manualLayout>
              <c:xMode val="edge"/>
              <c:yMode val="edge"/>
              <c:x val="5.3470871200312535E-4"/>
              <c:y val="0.174950962253908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82613700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93771450277050472"/>
          <c:w val="0.99798224142860681"/>
          <c:h val="4.6932371469005932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98855076288263"/>
          <c:y val="7.0336553106111532E-2"/>
          <c:w val="0.74579100094360751"/>
          <c:h val="0.716074948455943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88-47DB-9344-A0E25DC40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37552"/>
        <c:axId val="1826132656"/>
      </c:scatterChart>
      <c:valAx>
        <c:axId val="1826137552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132656"/>
        <c:crosses val="autoZero"/>
        <c:crossBetween val="midCat"/>
      </c:valAx>
      <c:valAx>
        <c:axId val="18261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coef angular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13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71053937875351"/>
          <c:y val="8.4973549929715869E-2"/>
          <c:w val="0.74877618224178821"/>
          <c:h val="0.672440042553683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394044181605283"/>
                  <c:y val="-0.1259143138330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D4-436D-B962-3F0DF40C1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34832"/>
        <c:axId val="1826144624"/>
      </c:scatterChart>
      <c:valAx>
        <c:axId val="182613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144624"/>
        <c:crosses val="autoZero"/>
        <c:crossBetween val="midCat"/>
      </c:valAx>
      <c:valAx>
        <c:axId val="18261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coef linear + .05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13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02295415552953"/>
          <c:y val="2.9280097351607859E-2"/>
          <c:w val="0.82519554370836457"/>
          <c:h val="0.85252597953662834"/>
        </c:manualLayout>
      </c:layout>
      <c:scatterChart>
        <c:scatterStyle val="smoothMarker"/>
        <c:varyColors val="0"/>
        <c:ser>
          <c:idx val="0"/>
          <c:order val="0"/>
          <c:tx>
            <c:v>VGM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'Converter (Solver)'!$N$7:$N$261</c:f>
              <c:numCache>
                <c:formatCode>0.000</c:formatCode>
                <c:ptCount val="255"/>
                <c:pt idx="0">
                  <c:v>1E-3</c:v>
                </c:pt>
                <c:pt idx="1">
                  <c:v>1.2589254117941666E-3</c:v>
                </c:pt>
                <c:pt idx="2">
                  <c:v>1.9952623149688794E-3</c:v>
                </c:pt>
                <c:pt idx="3">
                  <c:v>3.1622776601683794E-3</c:v>
                </c:pt>
                <c:pt idx="4">
                  <c:v>3.9810717055349717E-3</c:v>
                </c:pt>
                <c:pt idx="5">
                  <c:v>5.011872336272722E-3</c:v>
                </c:pt>
                <c:pt idx="6">
                  <c:v>6.3095734448019329E-3</c:v>
                </c:pt>
                <c:pt idx="7">
                  <c:v>7.9432823472428155E-3</c:v>
                </c:pt>
                <c:pt idx="8">
                  <c:v>0.01</c:v>
                </c:pt>
                <c:pt idx="9">
                  <c:v>1.2589254117941673E-2</c:v>
                </c:pt>
                <c:pt idx="10">
                  <c:v>1.3182567385564073E-2</c:v>
                </c:pt>
                <c:pt idx="11">
                  <c:v>1.380384264602885E-2</c:v>
                </c:pt>
                <c:pt idx="12">
                  <c:v>1.4454397707459274E-2</c:v>
                </c:pt>
                <c:pt idx="13">
                  <c:v>1.5135612484362081E-2</c:v>
                </c:pt>
                <c:pt idx="14">
                  <c:v>1.5848931924611134E-2</c:v>
                </c:pt>
                <c:pt idx="15">
                  <c:v>1.6595869074375606E-2</c:v>
                </c:pt>
                <c:pt idx="16">
                  <c:v>1.7378008287493755E-2</c:v>
                </c:pt>
                <c:pt idx="17">
                  <c:v>1.8197008586099836E-2</c:v>
                </c:pt>
                <c:pt idx="18">
                  <c:v>1.9054607179632473E-2</c:v>
                </c:pt>
                <c:pt idx="19">
                  <c:v>1.9952623149688799E-2</c:v>
                </c:pt>
                <c:pt idx="20">
                  <c:v>2.0892961308540396E-2</c:v>
                </c:pt>
                <c:pt idx="21">
                  <c:v>2.1877616239495527E-2</c:v>
                </c:pt>
                <c:pt idx="22">
                  <c:v>2.2908676527677731E-2</c:v>
                </c:pt>
                <c:pt idx="23">
                  <c:v>2.3988329190194908E-2</c:v>
                </c:pt>
                <c:pt idx="24">
                  <c:v>2.5118864315095805E-2</c:v>
                </c:pt>
                <c:pt idx="25">
                  <c:v>2.6302679918953822E-2</c:v>
                </c:pt>
                <c:pt idx="26">
                  <c:v>2.7542287033381664E-2</c:v>
                </c:pt>
                <c:pt idx="27">
                  <c:v>2.8840315031266061E-2</c:v>
                </c:pt>
                <c:pt idx="28">
                  <c:v>3.0199517204020164E-2</c:v>
                </c:pt>
                <c:pt idx="29">
                  <c:v>3.1622776601683798E-2</c:v>
                </c:pt>
                <c:pt idx="30">
                  <c:v>3.3113112148259113E-2</c:v>
                </c:pt>
                <c:pt idx="31">
                  <c:v>3.4673685045253172E-2</c:v>
                </c:pt>
                <c:pt idx="32">
                  <c:v>3.6307805477010138E-2</c:v>
                </c:pt>
                <c:pt idx="33">
                  <c:v>3.8018939632056117E-2</c:v>
                </c:pt>
                <c:pt idx="34">
                  <c:v>3.9810717055349727E-2</c:v>
                </c:pt>
                <c:pt idx="35">
                  <c:v>4.1686938347033548E-2</c:v>
                </c:pt>
                <c:pt idx="36">
                  <c:v>4.3651583224016605E-2</c:v>
                </c:pt>
                <c:pt idx="37">
                  <c:v>4.5708818961487506E-2</c:v>
                </c:pt>
                <c:pt idx="38">
                  <c:v>4.7863009232263838E-2</c:v>
                </c:pt>
                <c:pt idx="39">
                  <c:v>5.0118723362727352E-2</c:v>
                </c:pt>
                <c:pt idx="40">
                  <c:v>5.248074602497739E-2</c:v>
                </c:pt>
                <c:pt idx="41">
                  <c:v>5.4954087385762594E-2</c:v>
                </c:pt>
                <c:pt idx="42">
                  <c:v>5.754399373371584E-2</c:v>
                </c:pt>
                <c:pt idx="43">
                  <c:v>6.0255958607435926E-2</c:v>
                </c:pt>
                <c:pt idx="44">
                  <c:v>6.3095734448019483E-2</c:v>
                </c:pt>
                <c:pt idx="45">
                  <c:v>6.6069344800759766E-2</c:v>
                </c:pt>
                <c:pt idx="46">
                  <c:v>6.9183097091893811E-2</c:v>
                </c:pt>
                <c:pt idx="47">
                  <c:v>7.2443596007499181E-2</c:v>
                </c:pt>
                <c:pt idx="48">
                  <c:v>7.585775750291858E-2</c:v>
                </c:pt>
                <c:pt idx="49">
                  <c:v>7.943282347242836E-2</c:v>
                </c:pt>
                <c:pt idx="50">
                  <c:v>8.3176377110267333E-2</c:v>
                </c:pt>
                <c:pt idx="51">
                  <c:v>8.7096358995608275E-2</c:v>
                </c:pt>
                <c:pt idx="52">
                  <c:v>9.120108393559119E-2</c:v>
                </c:pt>
                <c:pt idx="53">
                  <c:v>9.5499258602143852E-2</c:v>
                </c:pt>
                <c:pt idx="54">
                  <c:v>0.1</c:v>
                </c:pt>
                <c:pt idx="55">
                  <c:v>0.10471285480509</c:v>
                </c:pt>
                <c:pt idx="56">
                  <c:v>0.10964781961431853</c:v>
                </c:pt>
                <c:pt idx="57">
                  <c:v>0.11481536214968834</c:v>
                </c:pt>
                <c:pt idx="58">
                  <c:v>0.12022644346174133</c:v>
                </c:pt>
                <c:pt idx="59">
                  <c:v>0.12589254117941681</c:v>
                </c:pt>
                <c:pt idx="60">
                  <c:v>0.13182567385564076</c:v>
                </c:pt>
                <c:pt idx="61">
                  <c:v>0.13803842646028852</c:v>
                </c:pt>
                <c:pt idx="62">
                  <c:v>0.14454397707459277</c:v>
                </c:pt>
                <c:pt idx="63">
                  <c:v>0.15135612484362088</c:v>
                </c:pt>
                <c:pt idx="64">
                  <c:v>0.15848931924611137</c:v>
                </c:pt>
                <c:pt idx="65">
                  <c:v>0.16595869074375613</c:v>
                </c:pt>
                <c:pt idx="66">
                  <c:v>0.17378008287493757</c:v>
                </c:pt>
                <c:pt idx="67">
                  <c:v>0.18197008586099842</c:v>
                </c:pt>
                <c:pt idx="68">
                  <c:v>0.19054607179632477</c:v>
                </c:pt>
                <c:pt idx="69">
                  <c:v>0.19952623149688806</c:v>
                </c:pt>
                <c:pt idx="70">
                  <c:v>0.208929613085404</c:v>
                </c:pt>
                <c:pt idx="71">
                  <c:v>0.21877616239495537</c:v>
                </c:pt>
                <c:pt idx="72">
                  <c:v>0.22908676527677738</c:v>
                </c:pt>
                <c:pt idx="73">
                  <c:v>0.23988329190194907</c:v>
                </c:pt>
                <c:pt idx="74">
                  <c:v>0.25118864315095801</c:v>
                </c:pt>
                <c:pt idx="75">
                  <c:v>0.26302679918953825</c:v>
                </c:pt>
                <c:pt idx="76">
                  <c:v>0.27542287033381663</c:v>
                </c:pt>
                <c:pt idx="77">
                  <c:v>0.28840315031266067</c:v>
                </c:pt>
                <c:pt idx="78">
                  <c:v>0.30199517204020165</c:v>
                </c:pt>
                <c:pt idx="79">
                  <c:v>0.31622776601683805</c:v>
                </c:pt>
                <c:pt idx="80">
                  <c:v>0.33113112148259127</c:v>
                </c:pt>
                <c:pt idx="81">
                  <c:v>0.34673685045253178</c:v>
                </c:pt>
                <c:pt idx="82">
                  <c:v>0.36307805477010158</c:v>
                </c:pt>
                <c:pt idx="83">
                  <c:v>0.38018939632056137</c:v>
                </c:pt>
                <c:pt idx="84">
                  <c:v>0.39810717055349754</c:v>
                </c:pt>
                <c:pt idx="85">
                  <c:v>0.41686938347033559</c:v>
                </c:pt>
                <c:pt idx="86">
                  <c:v>0.4365158322401661</c:v>
                </c:pt>
                <c:pt idx="87">
                  <c:v>0.45708818961487507</c:v>
                </c:pt>
                <c:pt idx="88">
                  <c:v>0.47863009232263853</c:v>
                </c:pt>
                <c:pt idx="89">
                  <c:v>0.50118723362727235</c:v>
                </c:pt>
                <c:pt idx="90">
                  <c:v>0.52480746024977287</c:v>
                </c:pt>
                <c:pt idx="91">
                  <c:v>0.54954087385762473</c:v>
                </c:pt>
                <c:pt idx="92">
                  <c:v>0.57543993733715693</c:v>
                </c:pt>
                <c:pt idx="93">
                  <c:v>0.60255958607435822</c:v>
                </c:pt>
                <c:pt idx="94">
                  <c:v>0.63095734448019369</c:v>
                </c:pt>
                <c:pt idx="95">
                  <c:v>0.66069344800759622</c:v>
                </c:pt>
                <c:pt idx="96">
                  <c:v>0.69183097091893653</c:v>
                </c:pt>
                <c:pt idx="97">
                  <c:v>0.72443596007499067</c:v>
                </c:pt>
                <c:pt idx="98">
                  <c:v>0.75857757502918366</c:v>
                </c:pt>
                <c:pt idx="99">
                  <c:v>0.79432823472428193</c:v>
                </c:pt>
                <c:pt idx="100">
                  <c:v>0.8317637711026713</c:v>
                </c:pt>
                <c:pt idx="101">
                  <c:v>0.8709635899560807</c:v>
                </c:pt>
                <c:pt idx="102">
                  <c:v>0.91201083935590976</c:v>
                </c:pt>
                <c:pt idx="103">
                  <c:v>0.95499258602143655</c:v>
                </c:pt>
                <c:pt idx="104">
                  <c:v>1</c:v>
                </c:pt>
                <c:pt idx="105">
                  <c:v>1.0471285480508998</c:v>
                </c:pt>
                <c:pt idx="106">
                  <c:v>1.096478196143186</c:v>
                </c:pt>
                <c:pt idx="107">
                  <c:v>1.1481536214968835</c:v>
                </c:pt>
                <c:pt idx="108">
                  <c:v>1.2022644346174136</c:v>
                </c:pt>
                <c:pt idx="109">
                  <c:v>1.2589254117941677</c:v>
                </c:pt>
                <c:pt idx="110">
                  <c:v>1.3182567385564083</c:v>
                </c:pt>
                <c:pt idx="111">
                  <c:v>1.3803842646028861</c:v>
                </c:pt>
                <c:pt idx="112">
                  <c:v>1.4454397707459286</c:v>
                </c:pt>
                <c:pt idx="113">
                  <c:v>1.5135612484362091</c:v>
                </c:pt>
                <c:pt idx="114">
                  <c:v>1.5848931924611154</c:v>
                </c:pt>
                <c:pt idx="115">
                  <c:v>1.6595869074375622</c:v>
                </c:pt>
                <c:pt idx="116">
                  <c:v>1.7378008287493767</c:v>
                </c:pt>
                <c:pt idx="117">
                  <c:v>1.819700858609983</c:v>
                </c:pt>
                <c:pt idx="118">
                  <c:v>1.9054607179632481</c:v>
                </c:pt>
                <c:pt idx="119">
                  <c:v>1.9952623149688802</c:v>
                </c:pt>
                <c:pt idx="120">
                  <c:v>2.0892961308540396</c:v>
                </c:pt>
                <c:pt idx="121">
                  <c:v>2.1877616239495525</c:v>
                </c:pt>
                <c:pt idx="122">
                  <c:v>2.2908676527677745</c:v>
                </c:pt>
                <c:pt idx="123">
                  <c:v>2.3988329190194912</c:v>
                </c:pt>
                <c:pt idx="124">
                  <c:v>2.5118864315095806</c:v>
                </c:pt>
                <c:pt idx="125">
                  <c:v>2.6302679918953817</c:v>
                </c:pt>
                <c:pt idx="126">
                  <c:v>2.7542287033381685</c:v>
                </c:pt>
                <c:pt idx="127">
                  <c:v>2.8840315031266073</c:v>
                </c:pt>
                <c:pt idx="128">
                  <c:v>3.019951720402017</c:v>
                </c:pt>
                <c:pt idx="129">
                  <c:v>3.1622776601683826</c:v>
                </c:pt>
                <c:pt idx="130">
                  <c:v>3.3113112148259138</c:v>
                </c:pt>
                <c:pt idx="131">
                  <c:v>3.4673685045253184</c:v>
                </c:pt>
                <c:pt idx="132">
                  <c:v>3.6307805477010153</c:v>
                </c:pt>
                <c:pt idx="133">
                  <c:v>3.8018939632056163</c:v>
                </c:pt>
                <c:pt idx="134">
                  <c:v>3.9810717055349762</c:v>
                </c:pt>
                <c:pt idx="135">
                  <c:v>4.1686938347033573</c:v>
                </c:pt>
                <c:pt idx="136">
                  <c:v>4.3651583224016619</c:v>
                </c:pt>
                <c:pt idx="137">
                  <c:v>4.5708818961487561</c:v>
                </c:pt>
                <c:pt idx="138">
                  <c:v>4.7863009232263884</c:v>
                </c:pt>
                <c:pt idx="139">
                  <c:v>5.0118723362727273</c:v>
                </c:pt>
                <c:pt idx="140">
                  <c:v>5.2480746024977289</c:v>
                </c:pt>
                <c:pt idx="141">
                  <c:v>5.4954087385762538</c:v>
                </c:pt>
                <c:pt idx="142">
                  <c:v>5.7543993733715704</c:v>
                </c:pt>
                <c:pt idx="143">
                  <c:v>6.0255958607435778</c:v>
                </c:pt>
                <c:pt idx="144">
                  <c:v>6.3095734448019325</c:v>
                </c:pt>
                <c:pt idx="145">
                  <c:v>6.6069344800759646</c:v>
                </c:pt>
                <c:pt idx="146">
                  <c:v>6.9183097091893675</c:v>
                </c:pt>
                <c:pt idx="147">
                  <c:v>7.2443596007499025</c:v>
                </c:pt>
                <c:pt idx="148">
                  <c:v>7.5857757502918375</c:v>
                </c:pt>
                <c:pt idx="149">
                  <c:v>7.9432823472428211</c:v>
                </c:pt>
                <c:pt idx="150">
                  <c:v>8.3176377110267143</c:v>
                </c:pt>
                <c:pt idx="151">
                  <c:v>8.7096358995608085</c:v>
                </c:pt>
                <c:pt idx="152">
                  <c:v>9.1201083935590983</c:v>
                </c:pt>
                <c:pt idx="153">
                  <c:v>9.5499258602143673</c:v>
                </c:pt>
                <c:pt idx="154">
                  <c:v>10</c:v>
                </c:pt>
                <c:pt idx="155">
                  <c:v>10.471285480509</c:v>
                </c:pt>
                <c:pt idx="156">
                  <c:v>10.964781961431862</c:v>
                </c:pt>
                <c:pt idx="157">
                  <c:v>11.481536214968839</c:v>
                </c:pt>
                <c:pt idx="158">
                  <c:v>12.022644346174138</c:v>
                </c:pt>
                <c:pt idx="159">
                  <c:v>12.58925411794168</c:v>
                </c:pt>
                <c:pt idx="160">
                  <c:v>13.18256738556409</c:v>
                </c:pt>
                <c:pt idx="161">
                  <c:v>13.803842646028864</c:v>
                </c:pt>
                <c:pt idx="162">
                  <c:v>14.454397707459288</c:v>
                </c:pt>
                <c:pt idx="163">
                  <c:v>15.135612484362094</c:v>
                </c:pt>
                <c:pt idx="164">
                  <c:v>15.848931924611156</c:v>
                </c:pt>
                <c:pt idx="165">
                  <c:v>16.595869074375624</c:v>
                </c:pt>
                <c:pt idx="166">
                  <c:v>17.37800828749377</c:v>
                </c:pt>
                <c:pt idx="167">
                  <c:v>18.197008586099834</c:v>
                </c:pt>
                <c:pt idx="168">
                  <c:v>19.054607179632484</c:v>
                </c:pt>
                <c:pt idx="169">
                  <c:v>19.952623149688804</c:v>
                </c:pt>
                <c:pt idx="170">
                  <c:v>20.892961308540396</c:v>
                </c:pt>
                <c:pt idx="171">
                  <c:v>21.877616239495527</c:v>
                </c:pt>
                <c:pt idx="172">
                  <c:v>22.908676527677748</c:v>
                </c:pt>
                <c:pt idx="173">
                  <c:v>23.988329190194918</c:v>
                </c:pt>
                <c:pt idx="174">
                  <c:v>25.118864315095813</c:v>
                </c:pt>
                <c:pt idx="175">
                  <c:v>26.302679918953821</c:v>
                </c:pt>
                <c:pt idx="176">
                  <c:v>27.54228703338169</c:v>
                </c:pt>
                <c:pt idx="177">
                  <c:v>28.840315031266076</c:v>
                </c:pt>
                <c:pt idx="178">
                  <c:v>30.199517204020175</c:v>
                </c:pt>
                <c:pt idx="179">
                  <c:v>31.622776601683803</c:v>
                </c:pt>
                <c:pt idx="180">
                  <c:v>33.113112148259113</c:v>
                </c:pt>
                <c:pt idx="181">
                  <c:v>34.673685045253222</c:v>
                </c:pt>
                <c:pt idx="182">
                  <c:v>36.307805477010191</c:v>
                </c:pt>
                <c:pt idx="183">
                  <c:v>38.018939632056174</c:v>
                </c:pt>
                <c:pt idx="184">
                  <c:v>39.81071705534977</c:v>
                </c:pt>
                <c:pt idx="185">
                  <c:v>41.686938347033582</c:v>
                </c:pt>
                <c:pt idx="186">
                  <c:v>43.651583224016633</c:v>
                </c:pt>
                <c:pt idx="187">
                  <c:v>45.70881896148753</c:v>
                </c:pt>
                <c:pt idx="188">
                  <c:v>47.863009232263849</c:v>
                </c:pt>
                <c:pt idx="189">
                  <c:v>50.118723362727323</c:v>
                </c:pt>
                <c:pt idx="190">
                  <c:v>52.48074602497735</c:v>
                </c:pt>
                <c:pt idx="191">
                  <c:v>54.954087385762541</c:v>
                </c:pt>
                <c:pt idx="192">
                  <c:v>57.543993733715666</c:v>
                </c:pt>
                <c:pt idx="193">
                  <c:v>60.255958607435851</c:v>
                </c:pt>
                <c:pt idx="194">
                  <c:v>63.095734448019385</c:v>
                </c:pt>
                <c:pt idx="195">
                  <c:v>66.069344800759652</c:v>
                </c:pt>
                <c:pt idx="196">
                  <c:v>69.183097091893686</c:v>
                </c:pt>
                <c:pt idx="197">
                  <c:v>72.443596007499039</c:v>
                </c:pt>
                <c:pt idx="198">
                  <c:v>75.857757502918389</c:v>
                </c:pt>
                <c:pt idx="199">
                  <c:v>79.432823472428154</c:v>
                </c:pt>
                <c:pt idx="200">
                  <c:v>83.176377110267097</c:v>
                </c:pt>
                <c:pt idx="201">
                  <c:v>87.096358995608185</c:v>
                </c:pt>
                <c:pt idx="202">
                  <c:v>91.201083935591086</c:v>
                </c:pt>
                <c:pt idx="203">
                  <c:v>95.499258602143698</c:v>
                </c:pt>
                <c:pt idx="204">
                  <c:v>100</c:v>
                </c:pt>
              </c:numCache>
            </c:numRef>
          </c:xVal>
          <c:yVal>
            <c:numRef>
              <c:f>'Converter (Solver)'!$R$7:$R$261</c:f>
              <c:numCache>
                <c:formatCode>0.000</c:formatCode>
                <c:ptCount val="255"/>
                <c:pt idx="0">
                  <c:v>0.99887488456714835</c:v>
                </c:pt>
                <c:pt idx="1">
                  <c:v>0.9983374128121808</c:v>
                </c:pt>
                <c:pt idx="2">
                  <c:v>0.99637527087680955</c:v>
                </c:pt>
                <c:pt idx="3">
                  <c:v>0.99212958458225442</c:v>
                </c:pt>
                <c:pt idx="4">
                  <c:v>0.98843539083498799</c:v>
                </c:pt>
                <c:pt idx="5">
                  <c:v>0.98305917587535907</c:v>
                </c:pt>
                <c:pt idx="6">
                  <c:v>0.97529296215642891</c:v>
                </c:pt>
                <c:pt idx="7">
                  <c:v>0.96419254050117043</c:v>
                </c:pt>
                <c:pt idx="8">
                  <c:v>0.94856099075451028</c:v>
                </c:pt>
                <c:pt idx="9">
                  <c:v>0.92699480323032202</c:v>
                </c:pt>
                <c:pt idx="10">
                  <c:v>0.92183958103243258</c:v>
                </c:pt>
                <c:pt idx="11">
                  <c:v>0.91637702567936263</c:v>
                </c:pt>
                <c:pt idx="12">
                  <c:v>0.91059652738224339</c:v>
                </c:pt>
                <c:pt idx="13">
                  <c:v>0.90448812678372914</c:v>
                </c:pt>
                <c:pt idx="14">
                  <c:v>0.89804266135003685</c:v>
                </c:pt>
                <c:pt idx="15">
                  <c:v>0.89125191687230665</c:v>
                </c:pt>
                <c:pt idx="16">
                  <c:v>0.88410878171361984</c:v>
                </c:pt>
                <c:pt idx="17">
                  <c:v>0.87660740103469192</c:v>
                </c:pt>
                <c:pt idx="18">
                  <c:v>0.86874332786606923</c:v>
                </c:pt>
                <c:pt idx="19">
                  <c:v>0.86051366759097037</c:v>
                </c:pt>
                <c:pt idx="20">
                  <c:v>0.85191721218466432</c:v>
                </c:pt>
                <c:pt idx="21">
                  <c:v>0.84295456044655215</c:v>
                </c:pt>
                <c:pt idx="22">
                  <c:v>0.8336282204801907</c:v>
                </c:pt>
                <c:pt idx="23">
                  <c:v>0.82394269083999638</c:v>
                </c:pt>
                <c:pt idx="24">
                  <c:v>0.81390451708035849</c:v>
                </c:pt>
                <c:pt idx="25">
                  <c:v>0.80352232091434073</c:v>
                </c:pt>
                <c:pt idx="26">
                  <c:v>0.792806799806693</c:v>
                </c:pt>
                <c:pt idx="27">
                  <c:v>0.78177069557156453</c:v>
                </c:pt>
                <c:pt idx="28">
                  <c:v>0.77042873139167278</c:v>
                </c:pt>
                <c:pt idx="29">
                  <c:v>0.75879751758722658</c:v>
                </c:pt>
                <c:pt idx="30">
                  <c:v>0.74689542739796688</c:v>
                </c:pt>
                <c:pt idx="31">
                  <c:v>0.73474244495517782</c:v>
                </c:pt>
                <c:pt idx="32">
                  <c:v>0.72235998846714866</c:v>
                </c:pt>
                <c:pt idx="33">
                  <c:v>0.70977071237903477</c:v>
                </c:pt>
                <c:pt idx="34">
                  <c:v>0.69699829286033244</c:v>
                </c:pt>
                <c:pt idx="35">
                  <c:v>0.68406720139295829</c:v>
                </c:pt>
                <c:pt idx="36">
                  <c:v>0.6710024714636218</c:v>
                </c:pt>
                <c:pt idx="37">
                  <c:v>0.65782946340076953</c:v>
                </c:pt>
                <c:pt idx="38">
                  <c:v>0.64457363224530806</c:v>
                </c:pt>
                <c:pt idx="39">
                  <c:v>0.6312603032224865</c:v>
                </c:pt>
                <c:pt idx="40">
                  <c:v>0.61791445891522401</c:v>
                </c:pt>
                <c:pt idx="41">
                  <c:v>0.60456054165852291</c:v>
                </c:pt>
                <c:pt idx="42">
                  <c:v>0.59122227401570193</c:v>
                </c:pt>
                <c:pt idx="43">
                  <c:v>0.57792249949608065</c:v>
                </c:pt>
                <c:pt idx="44">
                  <c:v>0.56468304496505906</c:v>
                </c:pt>
                <c:pt idx="45">
                  <c:v>0.55152460551217686</c:v>
                </c:pt>
                <c:pt idx="46">
                  <c:v>0.53846665190659793</c:v>
                </c:pt>
                <c:pt idx="47">
                  <c:v>0.52552736020249924</c:v>
                </c:pt>
                <c:pt idx="48">
                  <c:v>0.51272356257270546</c:v>
                </c:pt>
                <c:pt idx="49">
                  <c:v>0.50007071805519165</c:v>
                </c:pt>
                <c:pt idx="50">
                  <c:v>0.48758290159584955</c:v>
                </c:pt>
                <c:pt idx="51">
                  <c:v>0.47527280955956741</c:v>
                </c:pt>
                <c:pt idx="52">
                  <c:v>0.4631517797539102</c:v>
                </c:pt>
                <c:pt idx="53">
                  <c:v>0.4512298239565809</c:v>
                </c:pt>
                <c:pt idx="54">
                  <c:v>0.43951567094875943</c:v>
                </c:pt>
                <c:pt idx="55">
                  <c:v>0.42801681811999576</c:v>
                </c:pt>
                <c:pt idx="56">
                  <c:v>0.41673958981515724</c:v>
                </c:pt>
                <c:pt idx="57">
                  <c:v>0.40568920072905812</c:v>
                </c:pt>
                <c:pt idx="58">
                  <c:v>0.3948698228100091</c:v>
                </c:pt>
                <c:pt idx="59">
                  <c:v>0.38428465430076919</c:v>
                </c:pt>
                <c:pt idx="60">
                  <c:v>0.37393598971701036</c:v>
                </c:pt>
                <c:pt idx="61">
                  <c:v>0.36382528973334843</c:v>
                </c:pt>
                <c:pt idx="62">
                  <c:v>0.35395325011064949</c:v>
                </c:pt>
                <c:pt idx="63">
                  <c:v>0.34431986895221123</c:v>
                </c:pt>
                <c:pt idx="64">
                  <c:v>0.33492451171822468</c:v>
                </c:pt>
                <c:pt idx="65">
                  <c:v>0.3257659735561747</c:v>
                </c:pt>
                <c:pt idx="66">
                  <c:v>0.31684253861890349</c:v>
                </c:pt>
                <c:pt idx="67">
                  <c:v>0.30815203614183301</c:v>
                </c:pt>
                <c:pt idx="68">
                  <c:v>0.29969189313675454</c:v>
                </c:pt>
                <c:pt idx="69">
                  <c:v>0.29145918363233558</c:v>
                </c:pt>
                <c:pt idx="70">
                  <c:v>0.28345067445206423</c:v>
                </c:pt>
                <c:pt idx="71">
                  <c:v>0.27566286756980474</c:v>
                </c:pt>
                <c:pt idx="72">
                  <c:v>0.26809203912267482</c:v>
                </c:pt>
                <c:pt idx="73">
                  <c:v>0.26073427519171322</c:v>
                </c:pt>
                <c:pt idx="74">
                  <c:v>0.25358550448396755</c:v>
                </c:pt>
                <c:pt idx="75">
                  <c:v>0.24664152806624348</c:v>
                </c:pt>
                <c:pt idx="76">
                  <c:v>0.23989804631185505</c:v>
                </c:pt>
                <c:pt idx="77">
                  <c:v>0.23335068322820487</c:v>
                </c:pt>
                <c:pt idx="78">
                  <c:v>0.22699500833572581</c:v>
                </c:pt>
                <c:pt idx="79">
                  <c:v>0.22082655626835901</c:v>
                </c:pt>
                <c:pt idx="80">
                  <c:v>0.21484084426297215</c:v>
                </c:pt>
                <c:pt idx="81">
                  <c:v>0.20903338770046204</c:v>
                </c:pt>
                <c:pt idx="82">
                  <c:v>0.20339971385522679</c:v>
                </c:pt>
                <c:pt idx="83">
                  <c:v>0.19793537400260877</c:v>
                </c:pt>
                <c:pt idx="84">
                  <c:v>0.1926359540261377</c:v>
                </c:pt>
                <c:pt idx="85">
                  <c:v>0.18749708365820969</c:v>
                </c:pt>
                <c:pt idx="86">
                  <c:v>0.18251444447943177</c:v>
                </c:pt>
                <c:pt idx="87">
                  <c:v>0.17768377679343819</c:v>
                </c:pt>
                <c:pt idx="88">
                  <c:v>0.17300088548564721</c:v>
                </c:pt>
                <c:pt idx="89">
                  <c:v>0.16846164496632032</c:v>
                </c:pt>
                <c:pt idx="90">
                  <c:v>0.16406200329044815</c:v>
                </c:pt>
                <c:pt idx="91">
                  <c:v>0.15979798553950658</c:v>
                </c:pt>
                <c:pt idx="92">
                  <c:v>0.15566569654302204</c:v>
                </c:pt>
                <c:pt idx="93">
                  <c:v>0.15166132301118601</c:v>
                </c:pt>
                <c:pt idx="94">
                  <c:v>0.14778113514348148</c:v>
                </c:pt>
                <c:pt idx="95">
                  <c:v>0.14402148777241594</c:v>
                </c:pt>
                <c:pt idx="96">
                  <c:v>0.14037882109601871</c:v>
                </c:pt>
                <c:pt idx="97">
                  <c:v>0.13684966104770746</c:v>
                </c:pt>
                <c:pt idx="98">
                  <c:v>0.13343061934748598</c:v>
                </c:pt>
                <c:pt idx="99">
                  <c:v>0.13011839327414557</c:v>
                </c:pt>
                <c:pt idx="100">
                  <c:v>0.1269097651942272</c:v>
                </c:pt>
                <c:pt idx="101">
                  <c:v>0.12380160187989747</c:v>
                </c:pt>
                <c:pt idx="102">
                  <c:v>0.1207908536446185</c:v>
                </c:pt>
                <c:pt idx="103">
                  <c:v>0.11787455332249806</c:v>
                </c:pt>
                <c:pt idx="104">
                  <c:v>0.11504981511448864</c:v>
                </c:pt>
                <c:pt idx="105">
                  <c:v>0.11231383332213428</c:v>
                </c:pt>
                <c:pt idx="106">
                  <c:v>0.10966388098732804</c:v>
                </c:pt>
                <c:pt idx="107">
                  <c:v>0.10709730845451551</c:v>
                </c:pt>
                <c:pt idx="108">
                  <c:v>0.10461154186995075</c:v>
                </c:pt>
                <c:pt idx="109">
                  <c:v>0.10220408163095869</c:v>
                </c:pt>
                <c:pt idx="110">
                  <c:v>9.9872500796668165E-2</c:v>
                </c:pt>
                <c:pt idx="111">
                  <c:v>9.7614443470340873E-2</c:v>
                </c:pt>
                <c:pt idx="112">
                  <c:v>9.5427623162213204E-2</c:v>
                </c:pt>
                <c:pt idx="113">
                  <c:v>9.3309821140688559E-2</c:v>
                </c:pt>
                <c:pt idx="114">
                  <c:v>9.1258884778743332E-2</c:v>
                </c:pt>
                <c:pt idx="115">
                  <c:v>8.9272725901542657E-2</c:v>
                </c:pt>
                <c:pt idx="116">
                  <c:v>8.734931914047829E-2</c:v>
                </c:pt>
                <c:pt idx="117">
                  <c:v>8.5486700298150198E-2</c:v>
                </c:pt>
                <c:pt idx="118">
                  <c:v>8.368296472818601E-2</c:v>
                </c:pt>
                <c:pt idx="119">
                  <c:v>8.1936265733242017E-2</c:v>
                </c:pt>
                <c:pt idx="120">
                  <c:v>8.0244812984030911E-2</c:v>
                </c:pt>
                <c:pt idx="121">
                  <c:v>7.8606870961785744E-2</c:v>
                </c:pt>
                <c:pt idx="122">
                  <c:v>7.7020757426175715E-2</c:v>
                </c:pt>
                <c:pt idx="123">
                  <c:v>7.5484841910344588E-2</c:v>
                </c:pt>
                <c:pt idx="124">
                  <c:v>7.39975442444335E-2</c:v>
                </c:pt>
                <c:pt idx="125">
                  <c:v>7.255733310868033E-2</c:v>
                </c:pt>
                <c:pt idx="126">
                  <c:v>7.116272461694656E-2</c:v>
                </c:pt>
                <c:pt idx="127">
                  <c:v>6.9812280931311144E-2</c:v>
                </c:pt>
                <c:pt idx="128">
                  <c:v>6.8504608908185494E-2</c:v>
                </c:pt>
                <c:pt idx="129">
                  <c:v>6.7238358776240778E-2</c:v>
                </c:pt>
                <c:pt idx="130">
                  <c:v>6.6012222846295668E-2</c:v>
                </c:pt>
                <c:pt idx="131">
                  <c:v>6.4824934253187722E-2</c:v>
                </c:pt>
                <c:pt idx="132">
                  <c:v>6.3675265729544878E-2</c:v>
                </c:pt>
                <c:pt idx="133">
                  <c:v>6.2562028411278323E-2</c:v>
                </c:pt>
                <c:pt idx="134">
                  <c:v>6.1484070674538017E-2</c:v>
                </c:pt>
                <c:pt idx="135">
                  <c:v>6.0440277003801869E-2</c:v>
                </c:pt>
                <c:pt idx="136">
                  <c:v>5.9429566890712479E-2</c:v>
                </c:pt>
                <c:pt idx="137">
                  <c:v>5.8450893763222371E-2</c:v>
                </c:pt>
                <c:pt idx="138">
                  <c:v>5.7503243944569168E-2</c:v>
                </c:pt>
                <c:pt idx="139">
                  <c:v>5.6585635641565823E-2</c:v>
                </c:pt>
                <c:pt idx="140">
                  <c:v>5.5697117961662809E-2</c:v>
                </c:pt>
                <c:pt idx="141">
                  <c:v>5.483676995821625E-2</c:v>
                </c:pt>
                <c:pt idx="142">
                  <c:v>5.4003699703377768E-2</c:v>
                </c:pt>
                <c:pt idx="143">
                  <c:v>5.3197043388007494E-2</c:v>
                </c:pt>
                <c:pt idx="144">
                  <c:v>5.241596444800297E-2</c:v>
                </c:pt>
                <c:pt idx="145">
                  <c:v>5.1659652716428278E-2</c:v>
                </c:pt>
                <c:pt idx="146">
                  <c:v>5.0927323600825518E-2</c:v>
                </c:pt>
                <c:pt idx="147">
                  <c:v>5.0218217285088393E-2</c:v>
                </c:pt>
                <c:pt idx="148">
                  <c:v>4.9531597955279373E-2</c:v>
                </c:pt>
                <c:pt idx="149">
                  <c:v>4.886675304877456E-2</c:v>
                </c:pt>
                <c:pt idx="150">
                  <c:v>4.8222992526124511E-2</c:v>
                </c:pt>
                <c:pt idx="151">
                  <c:v>4.7599648165026112E-2</c:v>
                </c:pt>
                <c:pt idx="152">
                  <c:v>4.6996072875807079E-2</c:v>
                </c:pt>
                <c:pt idx="153">
                  <c:v>4.6411640037832824E-2</c:v>
                </c:pt>
                <c:pt idx="154">
                  <c:v>4.5845742856255263E-2</c:v>
                </c:pt>
                <c:pt idx="155">
                  <c:v>4.5297793738531822E-2</c:v>
                </c:pt>
                <c:pt idx="156">
                  <c:v>4.4767223690154338E-2</c:v>
                </c:pt>
                <c:pt idx="157">
                  <c:v>4.4253481729037564E-2</c:v>
                </c:pt>
                <c:pt idx="158">
                  <c:v>4.3756034318028721E-2</c:v>
                </c:pt>
                <c:pt idx="159">
                  <c:v>4.3274364815010964E-2</c:v>
                </c:pt>
                <c:pt idx="160">
                  <c:v>4.2807972940085232E-2</c:v>
                </c:pt>
                <c:pt idx="161">
                  <c:v>4.2356374259327069E-2</c:v>
                </c:pt>
                <c:pt idx="162">
                  <c:v>4.191909968462653E-2</c:v>
                </c:pt>
                <c:pt idx="163">
                  <c:v>4.1495694989132116E-2</c:v>
                </c:pt>
                <c:pt idx="164">
                  <c:v>4.1085720337830714E-2</c:v>
                </c:pt>
                <c:pt idx="165">
                  <c:v>4.0688749832808402E-2</c:v>
                </c:pt>
                <c:pt idx="166">
                  <c:v>4.0304371072747876E-2</c:v>
                </c:pt>
                <c:pt idx="167">
                  <c:v>3.9932184726231189E-2</c:v>
                </c:pt>
                <c:pt idx="168">
                  <c:v>3.957180411842709E-2</c:v>
                </c:pt>
                <c:pt idx="169">
                  <c:v>3.9222854830754307E-2</c:v>
                </c:pt>
                <c:pt idx="170">
                  <c:v>3.8884974313123273E-2</c:v>
                </c:pt>
                <c:pt idx="171">
                  <c:v>3.8557811508370024E-2</c:v>
                </c:pt>
                <c:pt idx="172">
                  <c:v>3.8241026488506719E-2</c:v>
                </c:pt>
                <c:pt idx="173">
                  <c:v>3.7934290102424204E-2</c:v>
                </c:pt>
                <c:pt idx="174">
                  <c:v>3.7637283634692383E-2</c:v>
                </c:pt>
                <c:pt idx="175">
                  <c:v>3.7349698475114372E-2</c:v>
                </c:pt>
                <c:pt idx="176">
                  <c:v>3.7071235798700891E-2</c:v>
                </c:pt>
                <c:pt idx="177">
                  <c:v>3.6801606255740645E-2</c:v>
                </c:pt>
                <c:pt idx="178">
                  <c:v>3.6540529671652111E-2</c:v>
                </c:pt>
                <c:pt idx="179">
                  <c:v>3.6287734756312182E-2</c:v>
                </c:pt>
                <c:pt idx="180">
                  <c:v>3.6042958822565238E-2</c:v>
                </c:pt>
                <c:pt idx="181">
                  <c:v>3.5805947513625841E-2</c:v>
                </c:pt>
                <c:pt idx="182">
                  <c:v>3.5576454539096712E-2</c:v>
                </c:pt>
                <c:pt idx="183">
                  <c:v>3.5354241419331883E-2</c:v>
                </c:pt>
                <c:pt idx="184">
                  <c:v>3.5139077237883537E-2</c:v>
                </c:pt>
                <c:pt idx="185">
                  <c:v>3.4930738401778641E-2</c:v>
                </c:pt>
                <c:pt idx="186">
                  <c:v>3.4729008409379418E-2</c:v>
                </c:pt>
                <c:pt idx="187">
                  <c:v>3.4533677625589336E-2</c:v>
                </c:pt>
                <c:pt idx="188">
                  <c:v>3.434454306417347E-2</c:v>
                </c:pt>
                <c:pt idx="189">
                  <c:v>3.416140817696927E-2</c:v>
                </c:pt>
                <c:pt idx="190">
                  <c:v>3.3984082649770771E-2</c:v>
                </c:pt>
                <c:pt idx="191">
                  <c:v>3.3812382204675848E-2</c:v>
                </c:pt>
                <c:pt idx="192">
                  <c:v>3.3646128408692841E-2</c:v>
                </c:pt>
                <c:pt idx="193">
                  <c:v>3.3485148488409042E-2</c:v>
                </c:pt>
                <c:pt idx="194">
                  <c:v>3.3329275150529789E-2</c:v>
                </c:pt>
                <c:pt idx="195">
                  <c:v>3.3178346408102709E-2</c:v>
                </c:pt>
                <c:pt idx="196">
                  <c:v>3.3032205412247773E-2</c:v>
                </c:pt>
                <c:pt idx="197">
                  <c:v>3.2890700289219026E-2</c:v>
                </c:pt>
                <c:pt idx="198">
                  <c:v>3.2753683982629622E-2</c:v>
                </c:pt>
                <c:pt idx="199">
                  <c:v>3.2621014100676908E-2</c:v>
                </c:pt>
                <c:pt idx="200">
                  <c:v>3.2492552768209407E-2</c:v>
                </c:pt>
                <c:pt idx="201">
                  <c:v>3.2368166483482702E-2</c:v>
                </c:pt>
                <c:pt idx="202">
                  <c:v>3.2247725979455751E-2</c:v>
                </c:pt>
                <c:pt idx="203">
                  <c:v>3.2131106089483982E-2</c:v>
                </c:pt>
                <c:pt idx="204">
                  <c:v>3.2018185617270177E-2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D27-43EF-8D30-02D94AD73EA6}"/>
            </c:ext>
          </c:extLst>
        </c:ser>
        <c:ser>
          <c:idx val="3"/>
          <c:order val="1"/>
          <c:tx>
            <c:v>GRT</c:v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'Converter (Solver)'!$N$7:$N$261</c:f>
              <c:numCache>
                <c:formatCode>0.000</c:formatCode>
                <c:ptCount val="255"/>
                <c:pt idx="0">
                  <c:v>1E-3</c:v>
                </c:pt>
                <c:pt idx="1">
                  <c:v>1.2589254117941666E-3</c:v>
                </c:pt>
                <c:pt idx="2">
                  <c:v>1.9952623149688794E-3</c:v>
                </c:pt>
                <c:pt idx="3">
                  <c:v>3.1622776601683794E-3</c:v>
                </c:pt>
                <c:pt idx="4">
                  <c:v>3.9810717055349717E-3</c:v>
                </c:pt>
                <c:pt idx="5">
                  <c:v>5.011872336272722E-3</c:v>
                </c:pt>
                <c:pt idx="6">
                  <c:v>6.3095734448019329E-3</c:v>
                </c:pt>
                <c:pt idx="7">
                  <c:v>7.9432823472428155E-3</c:v>
                </c:pt>
                <c:pt idx="8">
                  <c:v>0.01</c:v>
                </c:pt>
                <c:pt idx="9">
                  <c:v>1.2589254117941673E-2</c:v>
                </c:pt>
                <c:pt idx="10">
                  <c:v>1.3182567385564073E-2</c:v>
                </c:pt>
                <c:pt idx="11">
                  <c:v>1.380384264602885E-2</c:v>
                </c:pt>
                <c:pt idx="12">
                  <c:v>1.4454397707459274E-2</c:v>
                </c:pt>
                <c:pt idx="13">
                  <c:v>1.5135612484362081E-2</c:v>
                </c:pt>
                <c:pt idx="14">
                  <c:v>1.5848931924611134E-2</c:v>
                </c:pt>
                <c:pt idx="15">
                  <c:v>1.6595869074375606E-2</c:v>
                </c:pt>
                <c:pt idx="16">
                  <c:v>1.7378008287493755E-2</c:v>
                </c:pt>
                <c:pt idx="17">
                  <c:v>1.8197008586099836E-2</c:v>
                </c:pt>
                <c:pt idx="18">
                  <c:v>1.9054607179632473E-2</c:v>
                </c:pt>
                <c:pt idx="19">
                  <c:v>1.9952623149688799E-2</c:v>
                </c:pt>
                <c:pt idx="20">
                  <c:v>2.0892961308540396E-2</c:v>
                </c:pt>
                <c:pt idx="21">
                  <c:v>2.1877616239495527E-2</c:v>
                </c:pt>
                <c:pt idx="22">
                  <c:v>2.2908676527677731E-2</c:v>
                </c:pt>
                <c:pt idx="23">
                  <c:v>2.3988329190194908E-2</c:v>
                </c:pt>
                <c:pt idx="24">
                  <c:v>2.5118864315095805E-2</c:v>
                </c:pt>
                <c:pt idx="25">
                  <c:v>2.6302679918953822E-2</c:v>
                </c:pt>
                <c:pt idx="26">
                  <c:v>2.7542287033381664E-2</c:v>
                </c:pt>
                <c:pt idx="27">
                  <c:v>2.8840315031266061E-2</c:v>
                </c:pt>
                <c:pt idx="28">
                  <c:v>3.0199517204020164E-2</c:v>
                </c:pt>
                <c:pt idx="29">
                  <c:v>3.1622776601683798E-2</c:v>
                </c:pt>
                <c:pt idx="30">
                  <c:v>3.3113112148259113E-2</c:v>
                </c:pt>
                <c:pt idx="31">
                  <c:v>3.4673685045253172E-2</c:v>
                </c:pt>
                <c:pt idx="32">
                  <c:v>3.6307805477010138E-2</c:v>
                </c:pt>
                <c:pt idx="33">
                  <c:v>3.8018939632056117E-2</c:v>
                </c:pt>
                <c:pt idx="34">
                  <c:v>3.9810717055349727E-2</c:v>
                </c:pt>
                <c:pt idx="35">
                  <c:v>4.1686938347033548E-2</c:v>
                </c:pt>
                <c:pt idx="36">
                  <c:v>4.3651583224016605E-2</c:v>
                </c:pt>
                <c:pt idx="37">
                  <c:v>4.5708818961487506E-2</c:v>
                </c:pt>
                <c:pt idx="38">
                  <c:v>4.7863009232263838E-2</c:v>
                </c:pt>
                <c:pt idx="39">
                  <c:v>5.0118723362727352E-2</c:v>
                </c:pt>
                <c:pt idx="40">
                  <c:v>5.248074602497739E-2</c:v>
                </c:pt>
                <c:pt idx="41">
                  <c:v>5.4954087385762594E-2</c:v>
                </c:pt>
                <c:pt idx="42">
                  <c:v>5.754399373371584E-2</c:v>
                </c:pt>
                <c:pt idx="43">
                  <c:v>6.0255958607435926E-2</c:v>
                </c:pt>
                <c:pt idx="44">
                  <c:v>6.3095734448019483E-2</c:v>
                </c:pt>
                <c:pt idx="45">
                  <c:v>6.6069344800759766E-2</c:v>
                </c:pt>
                <c:pt idx="46">
                  <c:v>6.9183097091893811E-2</c:v>
                </c:pt>
                <c:pt idx="47">
                  <c:v>7.2443596007499181E-2</c:v>
                </c:pt>
                <c:pt idx="48">
                  <c:v>7.585775750291858E-2</c:v>
                </c:pt>
                <c:pt idx="49">
                  <c:v>7.943282347242836E-2</c:v>
                </c:pt>
                <c:pt idx="50">
                  <c:v>8.3176377110267333E-2</c:v>
                </c:pt>
                <c:pt idx="51">
                  <c:v>8.7096358995608275E-2</c:v>
                </c:pt>
                <c:pt idx="52">
                  <c:v>9.120108393559119E-2</c:v>
                </c:pt>
                <c:pt idx="53">
                  <c:v>9.5499258602143852E-2</c:v>
                </c:pt>
                <c:pt idx="54">
                  <c:v>0.1</c:v>
                </c:pt>
                <c:pt idx="55">
                  <c:v>0.10471285480509</c:v>
                </c:pt>
                <c:pt idx="56">
                  <c:v>0.10964781961431853</c:v>
                </c:pt>
                <c:pt idx="57">
                  <c:v>0.11481536214968834</c:v>
                </c:pt>
                <c:pt idx="58">
                  <c:v>0.12022644346174133</c:v>
                </c:pt>
                <c:pt idx="59">
                  <c:v>0.12589254117941681</c:v>
                </c:pt>
                <c:pt idx="60">
                  <c:v>0.13182567385564076</c:v>
                </c:pt>
                <c:pt idx="61">
                  <c:v>0.13803842646028852</c:v>
                </c:pt>
                <c:pt idx="62">
                  <c:v>0.14454397707459277</c:v>
                </c:pt>
                <c:pt idx="63">
                  <c:v>0.15135612484362088</c:v>
                </c:pt>
                <c:pt idx="64">
                  <c:v>0.15848931924611137</c:v>
                </c:pt>
                <c:pt idx="65">
                  <c:v>0.16595869074375613</c:v>
                </c:pt>
                <c:pt idx="66">
                  <c:v>0.17378008287493757</c:v>
                </c:pt>
                <c:pt idx="67">
                  <c:v>0.18197008586099842</c:v>
                </c:pt>
                <c:pt idx="68">
                  <c:v>0.19054607179632477</c:v>
                </c:pt>
                <c:pt idx="69">
                  <c:v>0.19952623149688806</c:v>
                </c:pt>
                <c:pt idx="70">
                  <c:v>0.208929613085404</c:v>
                </c:pt>
                <c:pt idx="71">
                  <c:v>0.21877616239495537</c:v>
                </c:pt>
                <c:pt idx="72">
                  <c:v>0.22908676527677738</c:v>
                </c:pt>
                <c:pt idx="73">
                  <c:v>0.23988329190194907</c:v>
                </c:pt>
                <c:pt idx="74">
                  <c:v>0.25118864315095801</c:v>
                </c:pt>
                <c:pt idx="75">
                  <c:v>0.26302679918953825</c:v>
                </c:pt>
                <c:pt idx="76">
                  <c:v>0.27542287033381663</c:v>
                </c:pt>
                <c:pt idx="77">
                  <c:v>0.28840315031266067</c:v>
                </c:pt>
                <c:pt idx="78">
                  <c:v>0.30199517204020165</c:v>
                </c:pt>
                <c:pt idx="79">
                  <c:v>0.31622776601683805</c:v>
                </c:pt>
                <c:pt idx="80">
                  <c:v>0.33113112148259127</c:v>
                </c:pt>
                <c:pt idx="81">
                  <c:v>0.34673685045253178</c:v>
                </c:pt>
                <c:pt idx="82">
                  <c:v>0.36307805477010158</c:v>
                </c:pt>
                <c:pt idx="83">
                  <c:v>0.38018939632056137</c:v>
                </c:pt>
                <c:pt idx="84">
                  <c:v>0.39810717055349754</c:v>
                </c:pt>
                <c:pt idx="85">
                  <c:v>0.41686938347033559</c:v>
                </c:pt>
                <c:pt idx="86">
                  <c:v>0.4365158322401661</c:v>
                </c:pt>
                <c:pt idx="87">
                  <c:v>0.45708818961487507</c:v>
                </c:pt>
                <c:pt idx="88">
                  <c:v>0.47863009232263853</c:v>
                </c:pt>
                <c:pt idx="89">
                  <c:v>0.50118723362727235</c:v>
                </c:pt>
                <c:pt idx="90">
                  <c:v>0.52480746024977287</c:v>
                </c:pt>
                <c:pt idx="91">
                  <c:v>0.54954087385762473</c:v>
                </c:pt>
                <c:pt idx="92">
                  <c:v>0.57543993733715693</c:v>
                </c:pt>
                <c:pt idx="93">
                  <c:v>0.60255958607435822</c:v>
                </c:pt>
                <c:pt idx="94">
                  <c:v>0.63095734448019369</c:v>
                </c:pt>
                <c:pt idx="95">
                  <c:v>0.66069344800759622</c:v>
                </c:pt>
                <c:pt idx="96">
                  <c:v>0.69183097091893653</c:v>
                </c:pt>
                <c:pt idx="97">
                  <c:v>0.72443596007499067</c:v>
                </c:pt>
                <c:pt idx="98">
                  <c:v>0.75857757502918366</c:v>
                </c:pt>
                <c:pt idx="99">
                  <c:v>0.79432823472428193</c:v>
                </c:pt>
                <c:pt idx="100">
                  <c:v>0.8317637711026713</c:v>
                </c:pt>
                <c:pt idx="101">
                  <c:v>0.8709635899560807</c:v>
                </c:pt>
                <c:pt idx="102">
                  <c:v>0.91201083935590976</c:v>
                </c:pt>
                <c:pt idx="103">
                  <c:v>0.95499258602143655</c:v>
                </c:pt>
                <c:pt idx="104">
                  <c:v>1</c:v>
                </c:pt>
                <c:pt idx="105">
                  <c:v>1.0471285480508998</c:v>
                </c:pt>
                <c:pt idx="106">
                  <c:v>1.096478196143186</c:v>
                </c:pt>
                <c:pt idx="107">
                  <c:v>1.1481536214968835</c:v>
                </c:pt>
                <c:pt idx="108">
                  <c:v>1.2022644346174136</c:v>
                </c:pt>
                <c:pt idx="109">
                  <c:v>1.2589254117941677</c:v>
                </c:pt>
                <c:pt idx="110">
                  <c:v>1.3182567385564083</c:v>
                </c:pt>
                <c:pt idx="111">
                  <c:v>1.3803842646028861</c:v>
                </c:pt>
                <c:pt idx="112">
                  <c:v>1.4454397707459286</c:v>
                </c:pt>
                <c:pt idx="113">
                  <c:v>1.5135612484362091</c:v>
                </c:pt>
                <c:pt idx="114">
                  <c:v>1.5848931924611154</c:v>
                </c:pt>
                <c:pt idx="115">
                  <c:v>1.6595869074375622</c:v>
                </c:pt>
                <c:pt idx="116">
                  <c:v>1.7378008287493767</c:v>
                </c:pt>
                <c:pt idx="117">
                  <c:v>1.819700858609983</c:v>
                </c:pt>
                <c:pt idx="118">
                  <c:v>1.9054607179632481</c:v>
                </c:pt>
                <c:pt idx="119">
                  <c:v>1.9952623149688802</c:v>
                </c:pt>
                <c:pt idx="120">
                  <c:v>2.0892961308540396</c:v>
                </c:pt>
                <c:pt idx="121">
                  <c:v>2.1877616239495525</c:v>
                </c:pt>
                <c:pt idx="122">
                  <c:v>2.2908676527677745</c:v>
                </c:pt>
                <c:pt idx="123">
                  <c:v>2.3988329190194912</c:v>
                </c:pt>
                <c:pt idx="124">
                  <c:v>2.5118864315095806</c:v>
                </c:pt>
                <c:pt idx="125">
                  <c:v>2.6302679918953817</c:v>
                </c:pt>
                <c:pt idx="126">
                  <c:v>2.7542287033381685</c:v>
                </c:pt>
                <c:pt idx="127">
                  <c:v>2.8840315031266073</c:v>
                </c:pt>
                <c:pt idx="128">
                  <c:v>3.019951720402017</c:v>
                </c:pt>
                <c:pt idx="129">
                  <c:v>3.1622776601683826</c:v>
                </c:pt>
                <c:pt idx="130">
                  <c:v>3.3113112148259138</c:v>
                </c:pt>
                <c:pt idx="131">
                  <c:v>3.4673685045253184</c:v>
                </c:pt>
                <c:pt idx="132">
                  <c:v>3.6307805477010153</c:v>
                </c:pt>
                <c:pt idx="133">
                  <c:v>3.8018939632056163</c:v>
                </c:pt>
                <c:pt idx="134">
                  <c:v>3.9810717055349762</c:v>
                </c:pt>
                <c:pt idx="135">
                  <c:v>4.1686938347033573</c:v>
                </c:pt>
                <c:pt idx="136">
                  <c:v>4.3651583224016619</c:v>
                </c:pt>
                <c:pt idx="137">
                  <c:v>4.5708818961487561</c:v>
                </c:pt>
                <c:pt idx="138">
                  <c:v>4.7863009232263884</c:v>
                </c:pt>
                <c:pt idx="139">
                  <c:v>5.0118723362727273</c:v>
                </c:pt>
                <c:pt idx="140">
                  <c:v>5.2480746024977289</c:v>
                </c:pt>
                <c:pt idx="141">
                  <c:v>5.4954087385762538</c:v>
                </c:pt>
                <c:pt idx="142">
                  <c:v>5.7543993733715704</c:v>
                </c:pt>
                <c:pt idx="143">
                  <c:v>6.0255958607435778</c:v>
                </c:pt>
                <c:pt idx="144">
                  <c:v>6.3095734448019325</c:v>
                </c:pt>
                <c:pt idx="145">
                  <c:v>6.6069344800759646</c:v>
                </c:pt>
                <c:pt idx="146">
                  <c:v>6.9183097091893675</c:v>
                </c:pt>
                <c:pt idx="147">
                  <c:v>7.2443596007499025</c:v>
                </c:pt>
                <c:pt idx="148">
                  <c:v>7.5857757502918375</c:v>
                </c:pt>
                <c:pt idx="149">
                  <c:v>7.9432823472428211</c:v>
                </c:pt>
                <c:pt idx="150">
                  <c:v>8.3176377110267143</c:v>
                </c:pt>
                <c:pt idx="151">
                  <c:v>8.7096358995608085</c:v>
                </c:pt>
                <c:pt idx="152">
                  <c:v>9.1201083935590983</c:v>
                </c:pt>
                <c:pt idx="153">
                  <c:v>9.5499258602143673</c:v>
                </c:pt>
                <c:pt idx="154">
                  <c:v>10</c:v>
                </c:pt>
                <c:pt idx="155">
                  <c:v>10.471285480509</c:v>
                </c:pt>
                <c:pt idx="156">
                  <c:v>10.964781961431862</c:v>
                </c:pt>
                <c:pt idx="157">
                  <c:v>11.481536214968839</c:v>
                </c:pt>
                <c:pt idx="158">
                  <c:v>12.022644346174138</c:v>
                </c:pt>
                <c:pt idx="159">
                  <c:v>12.58925411794168</c:v>
                </c:pt>
                <c:pt idx="160">
                  <c:v>13.18256738556409</c:v>
                </c:pt>
                <c:pt idx="161">
                  <c:v>13.803842646028864</c:v>
                </c:pt>
                <c:pt idx="162">
                  <c:v>14.454397707459288</c:v>
                </c:pt>
                <c:pt idx="163">
                  <c:v>15.135612484362094</c:v>
                </c:pt>
                <c:pt idx="164">
                  <c:v>15.848931924611156</c:v>
                </c:pt>
                <c:pt idx="165">
                  <c:v>16.595869074375624</c:v>
                </c:pt>
                <c:pt idx="166">
                  <c:v>17.37800828749377</c:v>
                </c:pt>
                <c:pt idx="167">
                  <c:v>18.197008586099834</c:v>
                </c:pt>
                <c:pt idx="168">
                  <c:v>19.054607179632484</c:v>
                </c:pt>
                <c:pt idx="169">
                  <c:v>19.952623149688804</c:v>
                </c:pt>
                <c:pt idx="170">
                  <c:v>20.892961308540396</c:v>
                </c:pt>
                <c:pt idx="171">
                  <c:v>21.877616239495527</c:v>
                </c:pt>
                <c:pt idx="172">
                  <c:v>22.908676527677748</c:v>
                </c:pt>
                <c:pt idx="173">
                  <c:v>23.988329190194918</c:v>
                </c:pt>
                <c:pt idx="174">
                  <c:v>25.118864315095813</c:v>
                </c:pt>
                <c:pt idx="175">
                  <c:v>26.302679918953821</c:v>
                </c:pt>
                <c:pt idx="176">
                  <c:v>27.54228703338169</c:v>
                </c:pt>
                <c:pt idx="177">
                  <c:v>28.840315031266076</c:v>
                </c:pt>
                <c:pt idx="178">
                  <c:v>30.199517204020175</c:v>
                </c:pt>
                <c:pt idx="179">
                  <c:v>31.622776601683803</c:v>
                </c:pt>
                <c:pt idx="180">
                  <c:v>33.113112148259113</c:v>
                </c:pt>
                <c:pt idx="181">
                  <c:v>34.673685045253222</c:v>
                </c:pt>
                <c:pt idx="182">
                  <c:v>36.307805477010191</c:v>
                </c:pt>
                <c:pt idx="183">
                  <c:v>38.018939632056174</c:v>
                </c:pt>
                <c:pt idx="184">
                  <c:v>39.81071705534977</c:v>
                </c:pt>
                <c:pt idx="185">
                  <c:v>41.686938347033582</c:v>
                </c:pt>
                <c:pt idx="186">
                  <c:v>43.651583224016633</c:v>
                </c:pt>
                <c:pt idx="187">
                  <c:v>45.70881896148753</c:v>
                </c:pt>
                <c:pt idx="188">
                  <c:v>47.863009232263849</c:v>
                </c:pt>
                <c:pt idx="189">
                  <c:v>50.118723362727323</c:v>
                </c:pt>
                <c:pt idx="190">
                  <c:v>52.48074602497735</c:v>
                </c:pt>
                <c:pt idx="191">
                  <c:v>54.954087385762541</c:v>
                </c:pt>
                <c:pt idx="192">
                  <c:v>57.543993733715666</c:v>
                </c:pt>
                <c:pt idx="193">
                  <c:v>60.255958607435851</c:v>
                </c:pt>
                <c:pt idx="194">
                  <c:v>63.095734448019385</c:v>
                </c:pt>
                <c:pt idx="195">
                  <c:v>66.069344800759652</c:v>
                </c:pt>
                <c:pt idx="196">
                  <c:v>69.183097091893686</c:v>
                </c:pt>
                <c:pt idx="197">
                  <c:v>72.443596007499039</c:v>
                </c:pt>
                <c:pt idx="198">
                  <c:v>75.857757502918389</c:v>
                </c:pt>
                <c:pt idx="199">
                  <c:v>79.432823472428154</c:v>
                </c:pt>
                <c:pt idx="200">
                  <c:v>83.176377110267097</c:v>
                </c:pt>
                <c:pt idx="201">
                  <c:v>87.096358995608185</c:v>
                </c:pt>
                <c:pt idx="202">
                  <c:v>91.201083935591086</c:v>
                </c:pt>
                <c:pt idx="203">
                  <c:v>95.499258602143698</c:v>
                </c:pt>
                <c:pt idx="204">
                  <c:v>100</c:v>
                </c:pt>
              </c:numCache>
            </c:numRef>
          </c:xVal>
          <c:yVal>
            <c:numRef>
              <c:f>'Converter (Solver)'!$S$7:$S$261</c:f>
              <c:numCache>
                <c:formatCode>0.000</c:formatCode>
                <c:ptCount val="255"/>
                <c:pt idx="0">
                  <c:v>0.99999999936252615</c:v>
                </c:pt>
                <c:pt idx="1">
                  <c:v>0.99999997772416283</c:v>
                </c:pt>
                <c:pt idx="2">
                  <c:v>0.99999498820618671</c:v>
                </c:pt>
                <c:pt idx="3">
                  <c:v>0.99978721400505255</c:v>
                </c:pt>
                <c:pt idx="4">
                  <c:v>0.99912302504554329</c:v>
                </c:pt>
                <c:pt idx="5">
                  <c:v>0.99715120427628934</c:v>
                </c:pt>
                <c:pt idx="6">
                  <c:v>0.99240830550919823</c:v>
                </c:pt>
                <c:pt idx="7">
                  <c:v>0.98284175609628444</c:v>
                </c:pt>
                <c:pt idx="8">
                  <c:v>0.96618667465667307</c:v>
                </c:pt>
                <c:pt idx="9">
                  <c:v>0.94054516357947426</c:v>
                </c:pt>
                <c:pt idx="10">
                  <c:v>0.93423062143645541</c:v>
                </c:pt>
                <c:pt idx="11">
                  <c:v>0.92751028818311831</c:v>
                </c:pt>
                <c:pt idx="12">
                  <c:v>0.9203836389831912</c:v>
                </c:pt>
                <c:pt idx="13">
                  <c:v>0.91285213495375317</c:v>
                </c:pt>
                <c:pt idx="14">
                  <c:v>0.90491919973635238</c:v>
                </c:pt>
                <c:pt idx="15">
                  <c:v>0.89659017563780674</c:v>
                </c:pt>
                <c:pt idx="16">
                  <c:v>0.88787226094157601</c:v>
                </c:pt>
                <c:pt idx="17">
                  <c:v>0.87877443020718005</c:v>
                </c:pt>
                <c:pt idx="18">
                  <c:v>0.86930733953500139</c:v>
                </c:pt>
                <c:pt idx="19">
                  <c:v>0.85948321887901058</c:v>
                </c:pt>
                <c:pt idx="20">
                  <c:v>0.84931575354388245</c:v>
                </c:pt>
                <c:pt idx="21">
                  <c:v>0.83881995700999079</c:v>
                </c:pt>
                <c:pt idx="22">
                  <c:v>0.82801203719496119</c:v>
                </c:pt>
                <c:pt idx="23">
                  <c:v>0.81690925818935212</c:v>
                </c:pt>
                <c:pt idx="24">
                  <c:v>0.80552979940239966</c:v>
                </c:pt>
                <c:pt idx="25">
                  <c:v>0.79389261392736121</c:v>
                </c:pt>
                <c:pt idx="26">
                  <c:v>0.78201728779045543</c:v>
                </c:pt>
                <c:pt idx="27">
                  <c:v>0.76992390158806523</c:v>
                </c:pt>
                <c:pt idx="28">
                  <c:v>0.75763289584868221</c:v>
                </c:pt>
                <c:pt idx="29">
                  <c:v>0.74516494128349042</c:v>
                </c:pt>
                <c:pt idx="30">
                  <c:v>0.73254081491647172</c:v>
                </c:pt>
                <c:pt idx="31">
                  <c:v>0.71978128291488297</c:v>
                </c:pt>
                <c:pt idx="32">
                  <c:v>0.70690699077674202</c:v>
                </c:pt>
                <c:pt idx="33">
                  <c:v>0.69393836137591847</c:v>
                </c:pt>
                <c:pt idx="34">
                  <c:v>0.68089550121935882</c:v>
                </c:pt>
                <c:pt idx="35">
                  <c:v>0.66779811513623166</c:v>
                </c:pt>
                <c:pt idx="36">
                  <c:v>0.65466542949626616</c:v>
                </c:pt>
                <c:pt idx="37">
                  <c:v>0.64151612394481805</c:v>
                </c:pt>
                <c:pt idx="38">
                  <c:v>0.62836827154541575</c:v>
                </c:pt>
                <c:pt idx="39">
                  <c:v>0.61523928713662135</c:v>
                </c:pt>
                <c:pt idx="40">
                  <c:v>0.60214588363868382</c:v>
                </c:pt>
                <c:pt idx="41">
                  <c:v>0.58910403598610461</c:v>
                </c:pt>
                <c:pt idx="42">
                  <c:v>0.57612895231427441</c:v>
                </c:pt>
                <c:pt idx="43">
                  <c:v>0.56323505199091817</c:v>
                </c:pt>
                <c:pt idx="44">
                  <c:v>0.55043595005541746</c:v>
                </c:pt>
                <c:pt idx="45">
                  <c:v>0.53774444761023521</c:v>
                </c:pt>
                <c:pt idx="46">
                  <c:v>0.52517252769772038</c:v>
                </c:pt>
                <c:pt idx="47">
                  <c:v>0.51273135619162713</c:v>
                </c:pt>
                <c:pt idx="48">
                  <c:v>0.50043128723482333</c:v>
                </c:pt>
                <c:pt idx="49">
                  <c:v>0.4882818727620315</c:v>
                </c:pt>
                <c:pt idx="50">
                  <c:v>0.47629187565823028</c:v>
                </c:pt>
                <c:pt idx="51">
                  <c:v>0.46446928611876226</c:v>
                </c:pt>
                <c:pt idx="52">
                  <c:v>0.45282134079554687</c:v>
                </c:pt>
                <c:pt idx="53">
                  <c:v>0.44135454433444232</c:v>
                </c:pt>
                <c:pt idx="54">
                  <c:v>0.43007469293114264</c:v>
                </c:pt>
                <c:pt idx="55">
                  <c:v>0.41898689955651414</c:v>
                </c:pt>
                <c:pt idx="56">
                  <c:v>0.40809562052654097</c:v>
                </c:pt>
                <c:pt idx="57">
                  <c:v>0.39740468311658983</c:v>
                </c:pt>
                <c:pt idx="58">
                  <c:v>0.38691731394427792</c:v>
                </c:pt>
                <c:pt idx="59">
                  <c:v>0.37663616786944065</c:v>
                </c:pt>
                <c:pt idx="60">
                  <c:v>0.36656335718337923</c:v>
                </c:pt>
                <c:pt idx="61">
                  <c:v>0.35670048088248424</c:v>
                </c:pt>
                <c:pt idx="62">
                  <c:v>0.3470486538433365</c:v>
                </c:pt>
                <c:pt idx="63">
                  <c:v>0.33760853573735933</c:v>
                </c:pt>
                <c:pt idx="64">
                  <c:v>0.32838035954293854</c:v>
                </c:pt>
                <c:pt idx="65">
                  <c:v>0.31936395953158392</c:v>
                </c:pt>
                <c:pt idx="66">
                  <c:v>0.31055879862214814</c:v>
                </c:pt>
                <c:pt idx="67">
                  <c:v>0.30196399501329924</c:v>
                </c:pt>
                <c:pt idx="68">
                  <c:v>0.29357834801941529</c:v>
                </c:pt>
                <c:pt idx="69">
                  <c:v>0.28540036304878935</c:v>
                </c:pt>
                <c:pt idx="70">
                  <c:v>0.2774282756755862</c:v>
                </c:pt>
                <c:pt idx="71">
                  <c:v>0.26966007476836751</c:v>
                </c:pt>
                <c:pt idx="72">
                  <c:v>0.26209352464829128</c:v>
                </c:pt>
                <c:pt idx="73">
                  <c:v>0.25472618625930377</c:v>
                </c:pt>
                <c:pt idx="74">
                  <c:v>0.24755543734087021</c:v>
                </c:pt>
                <c:pt idx="75">
                  <c:v>0.24057849160106964</c:v>
                </c:pt>
                <c:pt idx="76">
                  <c:v>0.23379241689427857</c:v>
                </c:pt>
                <c:pt idx="77">
                  <c:v>0.22719415241325233</c:v>
                </c:pt>
                <c:pt idx="78">
                  <c:v>0.22078052491023378</c:v>
                </c:pt>
                <c:pt idx="79">
                  <c:v>0.21454826396584409</c:v>
                </c:pt>
                <c:pt idx="80">
                  <c:v>0.2084940163279983</c:v>
                </c:pt>
                <c:pt idx="81">
                  <c:v>0.2026143593459814</c:v>
                </c:pt>
                <c:pt idx="82">
                  <c:v>0.19690581352720105</c:v>
                </c:pt>
                <c:pt idx="83">
                  <c:v>0.1913648542460169</c:v>
                </c:pt>
                <c:pt idx="84">
                  <c:v>0.18598792263551212</c:v>
                </c:pt>
                <c:pt idx="85">
                  <c:v>0.18077143569415027</c:v>
                </c:pt>
                <c:pt idx="86">
                  <c:v>0.17571179563999145</c:v>
                </c:pt>
                <c:pt idx="87">
                  <c:v>0.17080539854558063</c:v>
                </c:pt>
                <c:pt idx="88">
                  <c:v>0.16604864228678184</c:v>
                </c:pt>
                <c:pt idx="89">
                  <c:v>0.16143793383877164</c:v>
                </c:pt>
                <c:pt idx="90">
                  <c:v>0.15696969595213647</c:v>
                </c:pt>
                <c:pt idx="91">
                  <c:v>0.15264037324158533</c:v>
                </c:pt>
                <c:pt idx="92">
                  <c:v>0.1484464377191981</c:v>
                </c:pt>
                <c:pt idx="93">
                  <c:v>0.14438439380343021</c:v>
                </c:pt>
                <c:pt idx="94">
                  <c:v>0.14045078283428178</c:v>
                </c:pt>
                <c:pt idx="95">
                  <c:v>0.136642187124146</c:v>
                </c:pt>
                <c:pt idx="96">
                  <c:v>0.13295523357289896</c:v>
                </c:pt>
                <c:pt idx="97">
                  <c:v>0.1293865968747808</c:v>
                </c:pt>
                <c:pt idx="98">
                  <c:v>0.12593300234357641</c:v>
                </c:pt>
                <c:pt idx="99">
                  <c:v>0.12259122838152876</c:v>
                </c:pt>
                <c:pt idx="100">
                  <c:v>0.11935810861633889</c:v>
                </c:pt>
                <c:pt idx="101">
                  <c:v>0.11623053372950981</c:v>
                </c:pt>
                <c:pt idx="102">
                  <c:v>0.1132054529982046</c:v>
                </c:pt>
                <c:pt idx="103">
                  <c:v>0.11027987557170922</c:v>
                </c:pt>
                <c:pt idx="104">
                  <c:v>0.10745087150252203</c:v>
                </c:pt>
                <c:pt idx="105">
                  <c:v>0.10471557255104776</c:v>
                </c:pt>
                <c:pt idx="106">
                  <c:v>0.10207117278184789</c:v>
                </c:pt>
                <c:pt idx="107">
                  <c:v>9.9514928968404956E-2</c:v>
                </c:pt>
                <c:pt idx="108">
                  <c:v>9.704416082238744E-2</c:v>
                </c:pt>
                <c:pt idx="109">
                  <c:v>9.4656251062470192E-2</c:v>
                </c:pt>
                <c:pt idx="110">
                  <c:v>9.2348645336857188E-2</c:v>
                </c:pt>
                <c:pt idx="111">
                  <c:v>9.0118852012789893E-2</c:v>
                </c:pt>
                <c:pt idx="112">
                  <c:v>8.796444184548477E-2</c:v>
                </c:pt>
                <c:pt idx="113">
                  <c:v>8.5883047538149321E-2</c:v>
                </c:pt>
                <c:pt idx="114">
                  <c:v>8.3872363203961603E-2</c:v>
                </c:pt>
                <c:pt idx="115">
                  <c:v>8.1930143740168007E-2</c:v>
                </c:pt>
                <c:pt idx="116">
                  <c:v>8.0054204123764974E-2</c:v>
                </c:pt>
                <c:pt idx="117">
                  <c:v>7.8242418637568797E-2</c:v>
                </c:pt>
                <c:pt idx="118">
                  <c:v>7.6492720034855619E-2</c:v>
                </c:pt>
                <c:pt idx="119">
                  <c:v>7.4803098650159897E-2</c:v>
                </c:pt>
                <c:pt idx="120">
                  <c:v>7.3171601463262487E-2</c:v>
                </c:pt>
                <c:pt idx="121">
                  <c:v>7.1596331122870352E-2</c:v>
                </c:pt>
                <c:pt idx="122">
                  <c:v>7.0075444935991202E-2</c:v>
                </c:pt>
                <c:pt idx="123">
                  <c:v>6.8607153828539325E-2</c:v>
                </c:pt>
                <c:pt idx="124">
                  <c:v>6.7189721282265649E-2</c:v>
                </c:pt>
                <c:pt idx="125">
                  <c:v>6.5821462252693377E-2</c:v>
                </c:pt>
                <c:pt idx="126">
                  <c:v>6.4500742072348224E-2</c:v>
                </c:pt>
                <c:pt idx="127">
                  <c:v>6.3225975343214363E-2</c:v>
                </c:pt>
                <c:pt idx="128">
                  <c:v>6.1995624821998212E-2</c:v>
                </c:pt>
                <c:pt idx="129">
                  <c:v>6.0808200301472111E-2</c:v>
                </c:pt>
                <c:pt idx="130">
                  <c:v>5.9662257490867572E-2</c:v>
                </c:pt>
                <c:pt idx="131">
                  <c:v>5.8556396898010676E-2</c:v>
                </c:pt>
                <c:pt idx="132">
                  <c:v>5.748926271563768E-2</c:v>
                </c:pt>
                <c:pt idx="133">
                  <c:v>5.64595417140836E-2</c:v>
                </c:pt>
                <c:pt idx="134">
                  <c:v>5.5465962142318123E-2</c:v>
                </c:pt>
                <c:pt idx="135">
                  <c:v>5.4507292639091619E-2</c:v>
                </c:pt>
                <c:pt idx="136">
                  <c:v>5.3582341155765573E-2</c:v>
                </c:pt>
                <c:pt idx="137">
                  <c:v>5.2689953892221413E-2</c:v>
                </c:pt>
                <c:pt idx="138">
                  <c:v>5.18290142470786E-2</c:v>
                </c:pt>
                <c:pt idx="139">
                  <c:v>5.0998441783298973E-2</c:v>
                </c:pt>
                <c:pt idx="140">
                  <c:v>5.0197191210117689E-2</c:v>
                </c:pt>
                <c:pt idx="141">
                  <c:v>4.94242513821073E-2</c:v>
                </c:pt>
                <c:pt idx="142">
                  <c:v>4.8678644316066291E-2</c:v>
                </c:pt>
                <c:pt idx="143">
                  <c:v>4.7959424226313822E-2</c:v>
                </c:pt>
                <c:pt idx="144">
                  <c:v>4.7265676578869584E-2</c:v>
                </c:pt>
                <c:pt idx="145">
                  <c:v>4.6596517164909527E-2</c:v>
                </c:pt>
                <c:pt idx="146">
                  <c:v>4.5951091193802578E-2</c:v>
                </c:pt>
                <c:pt idx="147">
                  <c:v>4.5328572405956641E-2</c:v>
                </c:pt>
                <c:pt idx="148">
                  <c:v>4.4728162205634421E-2</c:v>
                </c:pt>
                <c:pt idx="149">
                  <c:v>4.4149088813833386E-2</c:v>
                </c:pt>
                <c:pt idx="150">
                  <c:v>4.3590606441270614E-2</c:v>
                </c:pt>
                <c:pt idx="151">
                  <c:v>4.3051994481457349E-2</c:v>
                </c:pt>
                <c:pt idx="152">
                  <c:v>4.2532556723804418E-2</c:v>
                </c:pt>
                <c:pt idx="153">
                  <c:v>4.2031620586656319E-2</c:v>
                </c:pt>
                <c:pt idx="154">
                  <c:v>4.1548536370113118E-2</c:v>
                </c:pt>
                <c:pt idx="155">
                  <c:v>4.1082676528467803E-2</c:v>
                </c:pt>
                <c:pt idx="156">
                  <c:v>4.0633434962054682E-2</c:v>
                </c:pt>
                <c:pt idx="157">
                  <c:v>4.0200226328278292E-2</c:v>
                </c:pt>
                <c:pt idx="158">
                  <c:v>3.978248537157112E-2</c:v>
                </c:pt>
                <c:pt idx="159">
                  <c:v>3.9379666272003407E-2</c:v>
                </c:pt>
                <c:pt idx="160">
                  <c:v>3.8991242012255678E-2</c:v>
                </c:pt>
                <c:pt idx="161">
                  <c:v>3.8616703762645005E-2</c:v>
                </c:pt>
                <c:pt idx="162">
                  <c:v>3.8255560283886651E-2</c:v>
                </c:pt>
                <c:pt idx="163">
                  <c:v>3.7907337347257361E-2</c:v>
                </c:pt>
                <c:pt idx="164">
                  <c:v>3.7571577171823065E-2</c:v>
                </c:pt>
                <c:pt idx="165">
                  <c:v>3.7247837878380971E-2</c:v>
                </c:pt>
                <c:pt idx="166">
                  <c:v>3.6935692959763171E-2</c:v>
                </c:pt>
                <c:pt idx="167">
                  <c:v>3.6634730767144977E-2</c:v>
                </c:pt>
                <c:pt idx="168">
                  <c:v>3.6344554011995753E-2</c:v>
                </c:pt>
                <c:pt idx="169">
                  <c:v>3.606477928331045E-2</c:v>
                </c:pt>
                <c:pt idx="170">
                  <c:v>3.5795036579757598E-2</c:v>
                </c:pt>
                <c:pt idx="171">
                  <c:v>3.5534968856381348E-2</c:v>
                </c:pt>
                <c:pt idx="172">
                  <c:v>3.5284231585494506E-2</c:v>
                </c:pt>
                <c:pt idx="173">
                  <c:v>3.5042492331402303E-2</c:v>
                </c:pt>
                <c:pt idx="174">
                  <c:v>3.4809430338599227E-2</c:v>
                </c:pt>
                <c:pt idx="175">
                  <c:v>3.4584736133083466E-2</c:v>
                </c:pt>
                <c:pt idx="176">
                  <c:v>3.4368111136438596E-2</c:v>
                </c:pt>
                <c:pt idx="177">
                  <c:v>3.4159267292335323E-2</c:v>
                </c:pt>
                <c:pt idx="178">
                  <c:v>3.3957926705110539E-2</c:v>
                </c:pt>
                <c:pt idx="179">
                  <c:v>3.3763821290087315E-2</c:v>
                </c:pt>
                <c:pt idx="180">
                  <c:v>3.3576692435302501E-2</c:v>
                </c:pt>
                <c:pt idx="181">
                  <c:v>3.3396290674316979E-2</c:v>
                </c:pt>
                <c:pt idx="182">
                  <c:v>3.3222375369787428E-2</c:v>
                </c:pt>
                <c:pt idx="183">
                  <c:v>3.3054714407483636E-2</c:v>
                </c:pt>
                <c:pt idx="184">
                  <c:v>3.2893083900446242E-2</c:v>
                </c:pt>
                <c:pt idx="185">
                  <c:v>3.2737267902979372E-2</c:v>
                </c:pt>
                <c:pt idx="186">
                  <c:v>3.2587058134184811E-2</c:v>
                </c:pt>
                <c:pt idx="187">
                  <c:v>3.2442253710748409E-2</c:v>
                </c:pt>
                <c:pt idx="188">
                  <c:v>3.230266088869474E-2</c:v>
                </c:pt>
                <c:pt idx="189">
                  <c:v>3.2168092813835862E-2</c:v>
                </c:pt>
                <c:pt idx="190">
                  <c:v>3.2038369280644324E-2</c:v>
                </c:pt>
                <c:pt idx="191">
                  <c:v>3.1913316499286595E-2</c:v>
                </c:pt>
                <c:pt idx="192">
                  <c:v>3.1792766870562608E-2</c:v>
                </c:pt>
                <c:pt idx="193">
                  <c:v>3.1676558768500167E-2</c:v>
                </c:pt>
                <c:pt idx="194">
                  <c:v>3.1564536330362783E-2</c:v>
                </c:pt>
                <c:pt idx="195">
                  <c:v>3.1456549253831893E-2</c:v>
                </c:pt>
                <c:pt idx="196">
                  <c:v>3.1352452601136074E-2</c:v>
                </c:pt>
                <c:pt idx="197">
                  <c:v>3.1252106609900895E-2</c:v>
                </c:pt>
                <c:pt idx="198">
                  <c:v>3.1155376510502434E-2</c:v>
                </c:pt>
                <c:pt idx="199">
                  <c:v>3.1062132349713542E-2</c:v>
                </c:pt>
                <c:pt idx="200">
                  <c:v>3.0972248820435731E-2</c:v>
                </c:pt>
                <c:pt idx="201">
                  <c:v>3.0885605097317741E-2</c:v>
                </c:pt>
                <c:pt idx="202">
                  <c:v>3.0802084678066732E-2</c:v>
                </c:pt>
                <c:pt idx="203">
                  <c:v>3.0721575230264274E-2</c:v>
                </c:pt>
                <c:pt idx="204">
                  <c:v>3.0643968443502943E-2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D27-43EF-8D30-02D94AD73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33200"/>
        <c:axId val="1826138096"/>
      </c:scatterChart>
      <c:valAx>
        <c:axId val="182613320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Pressure head, |m|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138096"/>
        <c:crosses val="autoZero"/>
        <c:crossBetween val="midCat"/>
      </c:valAx>
      <c:valAx>
        <c:axId val="1826138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relative Water content</a:t>
                </a:r>
                <a:endParaRPr lang="pt-BR" baseline="300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3468419983068261E-4"/>
              <c:y val="0.329354879911715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133200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205233188551674"/>
          <c:y val="1.5572392722665291E-2"/>
          <c:w val="0.41681376925214603"/>
          <c:h val="4.6932371469005932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98855076288263"/>
          <c:y val="7.0336553106111532E-2"/>
          <c:w val="0.74579100094360751"/>
          <c:h val="0.716074948455943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88-47DB-9344-A0E25DC40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33744"/>
        <c:axId val="1826138640"/>
      </c:scatterChart>
      <c:valAx>
        <c:axId val="1826133744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138640"/>
        <c:crosses val="autoZero"/>
        <c:crossBetween val="midCat"/>
      </c:valAx>
      <c:valAx>
        <c:axId val="18261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coef angular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13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18" Type="http://schemas.openxmlformats.org/officeDocument/2006/relationships/chart" Target="../charts/chart31.xml"/><Relationship Id="rId26" Type="http://schemas.openxmlformats.org/officeDocument/2006/relationships/image" Target="../media/image1.png"/><Relationship Id="rId3" Type="http://schemas.openxmlformats.org/officeDocument/2006/relationships/chart" Target="../charts/chart16.xml"/><Relationship Id="rId21" Type="http://schemas.openxmlformats.org/officeDocument/2006/relationships/chart" Target="../charts/chart34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5" Type="http://schemas.openxmlformats.org/officeDocument/2006/relationships/chart" Target="../charts/chart38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20" Type="http://schemas.openxmlformats.org/officeDocument/2006/relationships/chart" Target="../charts/chart33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24" Type="http://schemas.openxmlformats.org/officeDocument/2006/relationships/chart" Target="../charts/chart37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23" Type="http://schemas.openxmlformats.org/officeDocument/2006/relationships/chart" Target="../charts/chart36.xml"/><Relationship Id="rId10" Type="http://schemas.openxmlformats.org/officeDocument/2006/relationships/chart" Target="../charts/chart23.xml"/><Relationship Id="rId19" Type="http://schemas.openxmlformats.org/officeDocument/2006/relationships/chart" Target="../charts/chart32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Relationship Id="rId22" Type="http://schemas.openxmlformats.org/officeDocument/2006/relationships/chart" Target="../charts/chart35.xml"/><Relationship Id="rId27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392562</xdr:colOff>
      <xdr:row>24</xdr:row>
      <xdr:rowOff>64943</xdr:rowOff>
    </xdr:from>
    <xdr:to>
      <xdr:col>8</xdr:col>
      <xdr:colOff>552174</xdr:colOff>
      <xdr:row>49</xdr:row>
      <xdr:rowOff>73602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C5EDC4FF-F5D8-4514-A3EC-B5811C73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458826</xdr:colOff>
      <xdr:row>195</xdr:row>
      <xdr:rowOff>104543</xdr:rowOff>
    </xdr:from>
    <xdr:to>
      <xdr:col>49</xdr:col>
      <xdr:colOff>511100</xdr:colOff>
      <xdr:row>205</xdr:row>
      <xdr:rowOff>23231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9E749B3B-5945-48C9-BDAC-15B3491B6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434506</xdr:colOff>
      <xdr:row>205</xdr:row>
      <xdr:rowOff>81312</xdr:rowOff>
    </xdr:from>
    <xdr:to>
      <xdr:col>49</xdr:col>
      <xdr:colOff>534330</xdr:colOff>
      <xdr:row>214</xdr:row>
      <xdr:rowOff>162623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52ED5321-21D3-4092-85BD-9AEEE88B2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0</xdr:colOff>
      <xdr:row>4</xdr:row>
      <xdr:rowOff>0</xdr:rowOff>
    </xdr:from>
    <xdr:to>
      <xdr:col>27</xdr:col>
      <xdr:colOff>304800</xdr:colOff>
      <xdr:row>5</xdr:row>
      <xdr:rowOff>108899</xdr:rowOff>
    </xdr:to>
    <xdr:sp macro="" textlink="">
      <xdr:nvSpPr>
        <xdr:cNvPr id="5" name="AutoShape 1" descr="\Gamma(s,x)"/>
        <xdr:cNvSpPr>
          <a:spLocks noChangeAspect="1" noChangeArrowheads="1"/>
        </xdr:cNvSpPr>
      </xdr:nvSpPr>
      <xdr:spPr bwMode="auto">
        <a:xfrm>
          <a:off x="16640175" y="0"/>
          <a:ext cx="304800" cy="308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32106</xdr:colOff>
      <xdr:row>17</xdr:row>
      <xdr:rowOff>122903</xdr:rowOff>
    </xdr:from>
    <xdr:to>
      <xdr:col>33</xdr:col>
      <xdr:colOff>1765870</xdr:colOff>
      <xdr:row>31</xdr:row>
      <xdr:rowOff>153900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378558</xdr:colOff>
      <xdr:row>49</xdr:row>
      <xdr:rowOff>183173</xdr:rowOff>
    </xdr:from>
    <xdr:to>
      <xdr:col>8</xdr:col>
      <xdr:colOff>565978</xdr:colOff>
      <xdr:row>75</xdr:row>
      <xdr:rowOff>3130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C5EDC4FF-F5D8-4514-A3EC-B5811C73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458826</xdr:colOff>
      <xdr:row>195</xdr:row>
      <xdr:rowOff>104543</xdr:rowOff>
    </xdr:from>
    <xdr:to>
      <xdr:col>49</xdr:col>
      <xdr:colOff>511100</xdr:colOff>
      <xdr:row>205</xdr:row>
      <xdr:rowOff>23231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9E749B3B-5945-48C9-BDAC-15B3491B6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434506</xdr:colOff>
      <xdr:row>205</xdr:row>
      <xdr:rowOff>81312</xdr:rowOff>
    </xdr:from>
    <xdr:to>
      <xdr:col>49</xdr:col>
      <xdr:colOff>534330</xdr:colOff>
      <xdr:row>214</xdr:row>
      <xdr:rowOff>162623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52ED5321-21D3-4092-85BD-9AEEE88B2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0.81377</cdr:x>
      <cdr:y>0.6005</cdr:y>
    </cdr:from>
    <cdr:to>
      <cdr:x>0.97835</cdr:x>
      <cdr:y>0.77098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728641" y="1607739"/>
          <a:ext cx="754062" cy="456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100"/>
            <a:t>α</a:t>
          </a:r>
          <a:r>
            <a:rPr lang="pt-BR" sz="1100"/>
            <a:t> = 17.78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0.81377</cdr:x>
      <cdr:y>0.6005</cdr:y>
    </cdr:from>
    <cdr:to>
      <cdr:x>0.97835</cdr:x>
      <cdr:y>0.77098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728641" y="1607739"/>
          <a:ext cx="754062" cy="456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100"/>
            <a:t>α</a:t>
          </a:r>
          <a:r>
            <a:rPr lang="pt-BR" sz="1100"/>
            <a:t> = 31.62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0.81377</cdr:x>
      <cdr:y>0.6005</cdr:y>
    </cdr:from>
    <cdr:to>
      <cdr:x>0.97835</cdr:x>
      <cdr:y>0.77098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728641" y="1607739"/>
          <a:ext cx="754062" cy="456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100"/>
            <a:t>α</a:t>
          </a:r>
          <a:r>
            <a:rPr lang="pt-BR" sz="1100"/>
            <a:t> = 56.23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0.81377</cdr:x>
      <cdr:y>0.6005</cdr:y>
    </cdr:from>
    <cdr:to>
      <cdr:x>0.97835</cdr:x>
      <cdr:y>0.77098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728641" y="1607739"/>
          <a:ext cx="754062" cy="456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100"/>
            <a:t>α</a:t>
          </a:r>
          <a:r>
            <a:rPr lang="pt-BR" sz="1100"/>
            <a:t> = 100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0.22596</cdr:x>
      <cdr:y>0.52752</cdr:y>
    </cdr:from>
    <cdr:to>
      <cdr:x>0.48778</cdr:x>
      <cdr:y>0.64097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00075" y="885826"/>
          <a:ext cx="69532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n = 1.05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0.22887</cdr:x>
      <cdr:y>0.53319</cdr:y>
    </cdr:from>
    <cdr:to>
      <cdr:x>0.51222</cdr:x>
      <cdr:y>0.66365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07821" y="895349"/>
          <a:ext cx="75247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n = 1.08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0.22596</cdr:x>
      <cdr:y>0.53319</cdr:y>
    </cdr:from>
    <cdr:to>
      <cdr:x>0.44833</cdr:x>
      <cdr:y>0.65231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00075" y="895350"/>
          <a:ext cx="5905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n = 1.1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0.23313</cdr:x>
      <cdr:y>0.52752</cdr:y>
    </cdr:from>
    <cdr:to>
      <cdr:x>0.4555</cdr:x>
      <cdr:y>0.64664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19127" y="885827"/>
          <a:ext cx="590547" cy="200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n = 1.2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0.23313</cdr:x>
      <cdr:y>0.52752</cdr:y>
    </cdr:from>
    <cdr:to>
      <cdr:x>0.4555</cdr:x>
      <cdr:y>0.64664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19127" y="885827"/>
          <a:ext cx="590547" cy="200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n = 1.3</a:t>
          </a:r>
        </a:p>
      </cdr:txBody>
    </cdr:sp>
  </cdr:relSizeAnchor>
  <cdr:relSizeAnchor xmlns:cdr="http://schemas.openxmlformats.org/drawingml/2006/chartDrawing">
    <cdr:from>
      <cdr:x>0.23313</cdr:x>
      <cdr:y>0.52752</cdr:y>
    </cdr:from>
    <cdr:to>
      <cdr:x>0.4555</cdr:x>
      <cdr:y>0.64664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619127" y="885827"/>
          <a:ext cx="590547" cy="200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 b="0"/>
            <a:t>n = 1.3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0.23313</cdr:x>
      <cdr:y>0.52752</cdr:y>
    </cdr:from>
    <cdr:to>
      <cdr:x>0.4555</cdr:x>
      <cdr:y>0.64664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19127" y="885827"/>
          <a:ext cx="590547" cy="200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n = 1.5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392562</xdr:colOff>
      <xdr:row>7</xdr:row>
      <xdr:rowOff>64943</xdr:rowOff>
    </xdr:from>
    <xdr:to>
      <xdr:col>8</xdr:col>
      <xdr:colOff>552174</xdr:colOff>
      <xdr:row>32</xdr:row>
      <xdr:rowOff>73602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C5EDC4FF-F5D8-4514-A3EC-B5811C73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458826</xdr:colOff>
      <xdr:row>191</xdr:row>
      <xdr:rowOff>104543</xdr:rowOff>
    </xdr:from>
    <xdr:to>
      <xdr:col>49</xdr:col>
      <xdr:colOff>511100</xdr:colOff>
      <xdr:row>201</xdr:row>
      <xdr:rowOff>23231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9E749B3B-5945-48C9-BDAC-15B3491B6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434506</xdr:colOff>
      <xdr:row>201</xdr:row>
      <xdr:rowOff>81312</xdr:rowOff>
    </xdr:from>
    <xdr:to>
      <xdr:col>49</xdr:col>
      <xdr:colOff>534330</xdr:colOff>
      <xdr:row>210</xdr:row>
      <xdr:rowOff>162623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xmlns="" id="{52ED5321-21D3-4092-85BD-9AEEE88B2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0</xdr:colOff>
      <xdr:row>0</xdr:row>
      <xdr:rowOff>0</xdr:rowOff>
    </xdr:from>
    <xdr:to>
      <xdr:col>27</xdr:col>
      <xdr:colOff>304800</xdr:colOff>
      <xdr:row>1</xdr:row>
      <xdr:rowOff>108899</xdr:rowOff>
    </xdr:to>
    <xdr:sp macro="" textlink="">
      <xdr:nvSpPr>
        <xdr:cNvPr id="21" name="AutoShape 1" descr="\Gamma(s,x)"/>
        <xdr:cNvSpPr>
          <a:spLocks noChangeAspect="1" noChangeArrowheads="1"/>
        </xdr:cNvSpPr>
      </xdr:nvSpPr>
      <xdr:spPr bwMode="auto">
        <a:xfrm>
          <a:off x="180689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32106</xdr:colOff>
      <xdr:row>13</xdr:row>
      <xdr:rowOff>122903</xdr:rowOff>
    </xdr:from>
    <xdr:to>
      <xdr:col>33</xdr:col>
      <xdr:colOff>1765870</xdr:colOff>
      <xdr:row>27</xdr:row>
      <xdr:rowOff>153900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378558</xdr:colOff>
      <xdr:row>32</xdr:row>
      <xdr:rowOff>183173</xdr:rowOff>
    </xdr:from>
    <xdr:to>
      <xdr:col>8</xdr:col>
      <xdr:colOff>565978</xdr:colOff>
      <xdr:row>58</xdr:row>
      <xdr:rowOff>3130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xmlns="" id="{C5EDC4FF-F5D8-4514-A3EC-B5811C73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392207</xdr:colOff>
      <xdr:row>59</xdr:row>
      <xdr:rowOff>0</xdr:rowOff>
    </xdr:from>
    <xdr:to>
      <xdr:col>8</xdr:col>
      <xdr:colOff>579627</xdr:colOff>
      <xdr:row>84</xdr:row>
      <xdr:rowOff>16059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C5EDC4FF-F5D8-4514-A3EC-B5811C73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0.23313</cdr:x>
      <cdr:y>0.52752</cdr:y>
    </cdr:from>
    <cdr:to>
      <cdr:x>0.4555</cdr:x>
      <cdr:y>0.64664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19127" y="885827"/>
          <a:ext cx="590547" cy="200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n = 1.7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0.23313</cdr:x>
      <cdr:y>0.52752</cdr:y>
    </cdr:from>
    <cdr:to>
      <cdr:x>0.4555</cdr:x>
      <cdr:y>0.64664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19127" y="885827"/>
          <a:ext cx="590547" cy="200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n = 2.0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0.23313</cdr:x>
      <cdr:y>0.52752</cdr:y>
    </cdr:from>
    <cdr:to>
      <cdr:x>0.4555</cdr:x>
      <cdr:y>0.64664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19127" y="885827"/>
          <a:ext cx="590547" cy="200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n = 2.5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0.23313</cdr:x>
      <cdr:y>0.52752</cdr:y>
    </cdr:from>
    <cdr:to>
      <cdr:x>0.4555</cdr:x>
      <cdr:y>0.64664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19127" y="885827"/>
          <a:ext cx="590547" cy="200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n = 3.0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0.23246</cdr:x>
      <cdr:y>0.53319</cdr:y>
    </cdr:from>
    <cdr:to>
      <cdr:x>0.47635</cdr:x>
      <cdr:y>0.68634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17346" y="895350"/>
          <a:ext cx="6477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n = 1.03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0.23313</cdr:x>
      <cdr:y>0.52752</cdr:y>
    </cdr:from>
    <cdr:to>
      <cdr:x>0.4555</cdr:x>
      <cdr:y>0.64664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19127" y="885827"/>
          <a:ext cx="590547" cy="200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n = 2.2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392562</xdr:colOff>
      <xdr:row>7</xdr:row>
      <xdr:rowOff>64943</xdr:rowOff>
    </xdr:from>
    <xdr:to>
      <xdr:col>8</xdr:col>
      <xdr:colOff>552174</xdr:colOff>
      <xdr:row>32</xdr:row>
      <xdr:rowOff>73602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C5EDC4FF-F5D8-4514-A3EC-B5811C73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0</xdr:colOff>
      <xdr:row>0</xdr:row>
      <xdr:rowOff>0</xdr:rowOff>
    </xdr:from>
    <xdr:to>
      <xdr:col>26</xdr:col>
      <xdr:colOff>304800</xdr:colOff>
      <xdr:row>1</xdr:row>
      <xdr:rowOff>109105</xdr:rowOff>
    </xdr:to>
    <xdr:sp macro="" textlink="">
      <xdr:nvSpPr>
        <xdr:cNvPr id="21" name="AutoShape 1" descr="\Gamma(s,x)"/>
        <xdr:cNvSpPr>
          <a:spLocks noChangeAspect="1" noChangeArrowheads="1"/>
        </xdr:cNvSpPr>
      </xdr:nvSpPr>
      <xdr:spPr bwMode="auto">
        <a:xfrm>
          <a:off x="152495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30</xdr:col>
      <xdr:colOff>32106</xdr:colOff>
      <xdr:row>13</xdr:row>
      <xdr:rowOff>122903</xdr:rowOff>
    </xdr:from>
    <xdr:to>
      <xdr:col>32</xdr:col>
      <xdr:colOff>1765870</xdr:colOff>
      <xdr:row>27</xdr:row>
      <xdr:rowOff>153900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378558</xdr:colOff>
      <xdr:row>32</xdr:row>
      <xdr:rowOff>183173</xdr:rowOff>
    </xdr:from>
    <xdr:to>
      <xdr:col>8</xdr:col>
      <xdr:colOff>565978</xdr:colOff>
      <xdr:row>58</xdr:row>
      <xdr:rowOff>3130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xmlns="" id="{C5EDC4FF-F5D8-4514-A3EC-B5811C73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41414</xdr:colOff>
      <xdr:row>13</xdr:row>
      <xdr:rowOff>151847</xdr:rowOff>
    </xdr:from>
    <xdr:to>
      <xdr:col>20</xdr:col>
      <xdr:colOff>484672</xdr:colOff>
      <xdr:row>47</xdr:row>
      <xdr:rowOff>108967</xdr:rowOff>
    </xdr:to>
    <xdr:pic>
      <xdr:nvPicPr>
        <xdr:cNvPr id="26" name="Imagem 2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7827" y="2691847"/>
          <a:ext cx="7785100" cy="69260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193261</xdr:colOff>
      <xdr:row>14</xdr:row>
      <xdr:rowOff>0</xdr:rowOff>
    </xdr:from>
    <xdr:to>
      <xdr:col>20</xdr:col>
      <xdr:colOff>372718</xdr:colOff>
      <xdr:row>30</xdr:row>
      <xdr:rowOff>110435</xdr:rowOff>
    </xdr:to>
    <xdr:sp macro="" textlink="">
      <xdr:nvSpPr>
        <xdr:cNvPr id="25" name="Retângulo 24"/>
        <xdr:cNvSpPr/>
      </xdr:nvSpPr>
      <xdr:spPr>
        <a:xfrm>
          <a:off x="5949674" y="2733261"/>
          <a:ext cx="7537174" cy="320260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27552</xdr:colOff>
      <xdr:row>42</xdr:row>
      <xdr:rowOff>9525</xdr:rowOff>
    </xdr:from>
    <xdr:to>
      <xdr:col>9</xdr:col>
      <xdr:colOff>16248</xdr:colOff>
      <xdr:row>50</xdr:row>
      <xdr:rowOff>164751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xmlns="" id="{17AE7E03-C8C1-4B47-AAD3-EC0ED6BEA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286734</xdr:colOff>
      <xdr:row>191</xdr:row>
      <xdr:rowOff>177062</xdr:rowOff>
    </xdr:from>
    <xdr:to>
      <xdr:col>5</xdr:col>
      <xdr:colOff>718588</xdr:colOff>
      <xdr:row>206</xdr:row>
      <xdr:rowOff>50462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294978</xdr:colOff>
      <xdr:row>207</xdr:row>
      <xdr:rowOff>64238</xdr:rowOff>
    </xdr:from>
    <xdr:to>
      <xdr:col>5</xdr:col>
      <xdr:colOff>726832</xdr:colOff>
      <xdr:row>221</xdr:row>
      <xdr:rowOff>135792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71438</xdr:colOff>
      <xdr:row>78</xdr:row>
      <xdr:rowOff>128589</xdr:rowOff>
    </xdr:from>
    <xdr:to>
      <xdr:col>21</xdr:col>
      <xdr:colOff>416718</xdr:colOff>
      <xdr:row>92</xdr:row>
      <xdr:rowOff>166687</xdr:rowOff>
    </xdr:to>
    <xdr:graphicFrame macro="">
      <xdr:nvGraphicFramePr>
        <xdr:cNvPr id="30" name="Gráfico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94</xdr:row>
      <xdr:rowOff>0</xdr:rowOff>
    </xdr:from>
    <xdr:to>
      <xdr:col>21</xdr:col>
      <xdr:colOff>345280</xdr:colOff>
      <xdr:row>108</xdr:row>
      <xdr:rowOff>38098</xdr:rowOff>
    </xdr:to>
    <xdr:graphicFrame macro="">
      <xdr:nvGraphicFramePr>
        <xdr:cNvPr id="39" name="Gráfico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110</xdr:row>
      <xdr:rowOff>0</xdr:rowOff>
    </xdr:from>
    <xdr:to>
      <xdr:col>21</xdr:col>
      <xdr:colOff>345280</xdr:colOff>
      <xdr:row>124</xdr:row>
      <xdr:rowOff>38098</xdr:rowOff>
    </xdr:to>
    <xdr:graphicFrame macro="">
      <xdr:nvGraphicFramePr>
        <xdr:cNvPr id="45" name="Gráfico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345280</xdr:colOff>
      <xdr:row>140</xdr:row>
      <xdr:rowOff>38098</xdr:rowOff>
    </xdr:to>
    <xdr:graphicFrame macro="">
      <xdr:nvGraphicFramePr>
        <xdr:cNvPr id="48" name="Gráfico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142</xdr:row>
      <xdr:rowOff>0</xdr:rowOff>
    </xdr:from>
    <xdr:to>
      <xdr:col>21</xdr:col>
      <xdr:colOff>345280</xdr:colOff>
      <xdr:row>156</xdr:row>
      <xdr:rowOff>38098</xdr:rowOff>
    </xdr:to>
    <xdr:graphicFrame macro="">
      <xdr:nvGraphicFramePr>
        <xdr:cNvPr id="49" name="Gráfico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571501</xdr:colOff>
      <xdr:row>78</xdr:row>
      <xdr:rowOff>51954</xdr:rowOff>
    </xdr:from>
    <xdr:to>
      <xdr:col>29</xdr:col>
      <xdr:colOff>165347</xdr:colOff>
      <xdr:row>92</xdr:row>
      <xdr:rowOff>90052</xdr:rowOff>
    </xdr:to>
    <xdr:graphicFrame macro="">
      <xdr:nvGraphicFramePr>
        <xdr:cNvPr id="50" name="Gráfico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17319</xdr:colOff>
      <xdr:row>93</xdr:row>
      <xdr:rowOff>173182</xdr:rowOff>
    </xdr:from>
    <xdr:to>
      <xdr:col>29</xdr:col>
      <xdr:colOff>217302</xdr:colOff>
      <xdr:row>108</xdr:row>
      <xdr:rowOff>20780</xdr:rowOff>
    </xdr:to>
    <xdr:graphicFrame macro="">
      <xdr:nvGraphicFramePr>
        <xdr:cNvPr id="51" name="Gráfico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588819</xdr:colOff>
      <xdr:row>110</xdr:row>
      <xdr:rowOff>51954</xdr:rowOff>
    </xdr:from>
    <xdr:to>
      <xdr:col>29</xdr:col>
      <xdr:colOff>182665</xdr:colOff>
      <xdr:row>124</xdr:row>
      <xdr:rowOff>90052</xdr:rowOff>
    </xdr:to>
    <xdr:graphicFrame macro="">
      <xdr:nvGraphicFramePr>
        <xdr:cNvPr id="52" name="Gráfico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69272</xdr:colOff>
      <xdr:row>126</xdr:row>
      <xdr:rowOff>69273</xdr:rowOff>
    </xdr:from>
    <xdr:to>
      <xdr:col>29</xdr:col>
      <xdr:colOff>269255</xdr:colOff>
      <xdr:row>140</xdr:row>
      <xdr:rowOff>107371</xdr:rowOff>
    </xdr:to>
    <xdr:graphicFrame macro="">
      <xdr:nvGraphicFramePr>
        <xdr:cNvPr id="53" name="Gráfico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550036</xdr:colOff>
      <xdr:row>141</xdr:row>
      <xdr:rowOff>160986</xdr:rowOff>
    </xdr:from>
    <xdr:to>
      <xdr:col>29</xdr:col>
      <xdr:colOff>146321</xdr:colOff>
      <xdr:row>156</xdr:row>
      <xdr:rowOff>11268</xdr:rowOff>
    </xdr:to>
    <xdr:graphicFrame macro="">
      <xdr:nvGraphicFramePr>
        <xdr:cNvPr id="54" name="Gráfico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21291</xdr:colOff>
      <xdr:row>51</xdr:row>
      <xdr:rowOff>19050</xdr:rowOff>
    </xdr:from>
    <xdr:to>
      <xdr:col>9</xdr:col>
      <xdr:colOff>9987</xdr:colOff>
      <xdr:row>59</xdr:row>
      <xdr:rowOff>174276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xmlns="" id="{17AE7E03-C8C1-4B47-AAD3-EC0ED6BEA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60</xdr:row>
      <xdr:rowOff>9525</xdr:rowOff>
    </xdr:from>
    <xdr:to>
      <xdr:col>8</xdr:col>
      <xdr:colOff>874521</xdr:colOff>
      <xdr:row>68</xdr:row>
      <xdr:rowOff>164751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xmlns="" id="{17AE7E03-C8C1-4B47-AAD3-EC0ED6BEA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942975</xdr:colOff>
      <xdr:row>69</xdr:row>
      <xdr:rowOff>28575</xdr:rowOff>
    </xdr:from>
    <xdr:to>
      <xdr:col>8</xdr:col>
      <xdr:colOff>864996</xdr:colOff>
      <xdr:row>77</xdr:row>
      <xdr:rowOff>183801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xmlns="" id="{17AE7E03-C8C1-4B47-AAD3-EC0ED6BEA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78</xdr:row>
      <xdr:rowOff>0</xdr:rowOff>
    </xdr:from>
    <xdr:to>
      <xdr:col>8</xdr:col>
      <xdr:colOff>874521</xdr:colOff>
      <xdr:row>86</xdr:row>
      <xdr:rowOff>155226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xmlns="" id="{17AE7E03-C8C1-4B47-AAD3-EC0ED6BEA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87</xdr:row>
      <xdr:rowOff>0</xdr:rowOff>
    </xdr:from>
    <xdr:to>
      <xdr:col>8</xdr:col>
      <xdr:colOff>874521</xdr:colOff>
      <xdr:row>95</xdr:row>
      <xdr:rowOff>155225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xmlns="" id="{17AE7E03-C8C1-4B47-AAD3-EC0ED6BEA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31387</xdr:colOff>
      <xdr:row>96</xdr:row>
      <xdr:rowOff>11334</xdr:rowOff>
    </xdr:from>
    <xdr:to>
      <xdr:col>9</xdr:col>
      <xdr:colOff>22430</xdr:colOff>
      <xdr:row>104</xdr:row>
      <xdr:rowOff>163799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xmlns="" id="{17AE7E03-C8C1-4B47-AAD3-EC0ED6BEA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105</xdr:row>
      <xdr:rowOff>30079</xdr:rowOff>
    </xdr:from>
    <xdr:to>
      <xdr:col>8</xdr:col>
      <xdr:colOff>873358</xdr:colOff>
      <xdr:row>113</xdr:row>
      <xdr:rowOff>182544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xmlns="" id="{17AE7E03-C8C1-4B47-AAD3-EC0ED6BEA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10026</xdr:colOff>
      <xdr:row>114</xdr:row>
      <xdr:rowOff>20053</xdr:rowOff>
    </xdr:from>
    <xdr:to>
      <xdr:col>9</xdr:col>
      <xdr:colOff>1069</xdr:colOff>
      <xdr:row>122</xdr:row>
      <xdr:rowOff>172518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xmlns="" id="{17AE7E03-C8C1-4B47-AAD3-EC0ED6BEA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10026</xdr:colOff>
      <xdr:row>132</xdr:row>
      <xdr:rowOff>30079</xdr:rowOff>
    </xdr:from>
    <xdr:to>
      <xdr:col>9</xdr:col>
      <xdr:colOff>1069</xdr:colOff>
      <xdr:row>140</xdr:row>
      <xdr:rowOff>182544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xmlns="" id="{17AE7E03-C8C1-4B47-AAD3-EC0ED6BEA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942474</xdr:colOff>
      <xdr:row>141</xdr:row>
      <xdr:rowOff>40105</xdr:rowOff>
    </xdr:from>
    <xdr:to>
      <xdr:col>8</xdr:col>
      <xdr:colOff>863332</xdr:colOff>
      <xdr:row>150</xdr:row>
      <xdr:rowOff>0</xdr:rowOff>
    </xdr:to>
    <xdr:graphicFrame macro="">
      <xdr:nvGraphicFramePr>
        <xdr:cNvPr id="69" name="Gráfico 68">
          <a:extLst>
            <a:ext uri="{FF2B5EF4-FFF2-40B4-BE49-F238E27FC236}">
              <a16:creationId xmlns:a16="http://schemas.microsoft.com/office/drawing/2014/main" xmlns="" id="{17AE7E03-C8C1-4B47-AAD3-EC0ED6BEA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71437</xdr:colOff>
      <xdr:row>33</xdr:row>
      <xdr:rowOff>0</xdr:rowOff>
    </xdr:from>
    <xdr:to>
      <xdr:col>9</xdr:col>
      <xdr:colOff>60133</xdr:colOff>
      <xdr:row>41</xdr:row>
      <xdr:rowOff>71883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xmlns="" id="{17AE7E03-C8C1-4B47-AAD3-EC0ED6BEA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123</xdr:row>
      <xdr:rowOff>0</xdr:rowOff>
    </xdr:from>
    <xdr:to>
      <xdr:col>8</xdr:col>
      <xdr:colOff>881424</xdr:colOff>
      <xdr:row>131</xdr:row>
      <xdr:rowOff>152466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xmlns="" id="{17AE7E03-C8C1-4B47-AAD3-EC0ED6BEA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11</xdr:col>
      <xdr:colOff>431799</xdr:colOff>
      <xdr:row>168</xdr:row>
      <xdr:rowOff>162615</xdr:rowOff>
    </xdr:from>
    <xdr:to>
      <xdr:col>22</xdr:col>
      <xdr:colOff>745976</xdr:colOff>
      <xdr:row>191</xdr:row>
      <xdr:rowOff>137257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071099" y="32166615"/>
          <a:ext cx="7553177" cy="4356142"/>
        </a:xfrm>
        <a:prstGeom prst="rect">
          <a:avLst/>
        </a:prstGeom>
      </xdr:spPr>
    </xdr:pic>
    <xdr:clientData/>
  </xdr:twoCellAnchor>
  <xdr:twoCellAnchor editAs="oneCell">
    <xdr:from>
      <xdr:col>11</xdr:col>
      <xdr:colOff>433352</xdr:colOff>
      <xdr:row>193</xdr:row>
      <xdr:rowOff>0</xdr:rowOff>
    </xdr:from>
    <xdr:to>
      <xdr:col>23</xdr:col>
      <xdr:colOff>16448</xdr:colOff>
      <xdr:row>216</xdr:row>
      <xdr:rowOff>49030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0072652" y="36766500"/>
          <a:ext cx="7584096" cy="4430530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0.23246</cdr:x>
      <cdr:y>0.53319</cdr:y>
    </cdr:from>
    <cdr:to>
      <cdr:x>0.47635</cdr:x>
      <cdr:y>0.68634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17346" y="895350"/>
          <a:ext cx="6477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n = 1.04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0.81377</cdr:x>
      <cdr:y>0.6005</cdr:y>
    </cdr:from>
    <cdr:to>
      <cdr:x>0.97835</cdr:x>
      <cdr:y>0.77098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728641" y="1607739"/>
          <a:ext cx="754062" cy="456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100"/>
            <a:t>α</a:t>
          </a:r>
          <a:r>
            <a:rPr lang="pt-BR" sz="1100"/>
            <a:t> = 1.00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0.81377</cdr:x>
      <cdr:y>0.6005</cdr:y>
    </cdr:from>
    <cdr:to>
      <cdr:x>0.97835</cdr:x>
      <cdr:y>0.77098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728641" y="1607739"/>
          <a:ext cx="754062" cy="456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100"/>
            <a:t>α</a:t>
          </a:r>
          <a:r>
            <a:rPr lang="pt-BR" sz="1100"/>
            <a:t> = 1.78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0.81377</cdr:x>
      <cdr:y>0.6005</cdr:y>
    </cdr:from>
    <cdr:to>
      <cdr:x>0.97835</cdr:x>
      <cdr:y>0.77098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728641" y="1607739"/>
          <a:ext cx="754062" cy="456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100"/>
            <a:t>α</a:t>
          </a:r>
          <a:r>
            <a:rPr lang="pt-BR" sz="1100"/>
            <a:t> = 3.16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0.81377</cdr:x>
      <cdr:y>0.6005</cdr:y>
    </cdr:from>
    <cdr:to>
      <cdr:x>0.97835</cdr:x>
      <cdr:y>0.77098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728641" y="1607739"/>
          <a:ext cx="754062" cy="456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100"/>
            <a:t>α</a:t>
          </a:r>
          <a:r>
            <a:rPr lang="pt-BR" sz="1100"/>
            <a:t> = 5.62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0.81377</cdr:x>
      <cdr:y>0.6005</cdr:y>
    </cdr:from>
    <cdr:to>
      <cdr:x>0.97835</cdr:x>
      <cdr:y>0.77098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728641" y="1607739"/>
          <a:ext cx="754062" cy="456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100"/>
            <a:t>α</a:t>
          </a:r>
          <a:r>
            <a:rPr lang="pt-BR" sz="1100"/>
            <a:t> = 10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45"/>
  <sheetViews>
    <sheetView topLeftCell="B1" zoomScale="78" zoomScaleNormal="78" workbookViewId="0">
      <selection activeCell="J17" sqref="J17"/>
    </sheetView>
  </sheetViews>
  <sheetFormatPr defaultRowHeight="15" x14ac:dyDescent="0.25"/>
  <cols>
    <col min="1" max="1" width="9.140625" style="61"/>
    <col min="2" max="2" width="11.140625" style="61" customWidth="1"/>
    <col min="3" max="3" width="10.85546875" style="61" customWidth="1"/>
    <col min="4" max="5" width="9.140625" style="61"/>
    <col min="6" max="6" width="11.140625" style="61" customWidth="1"/>
    <col min="7" max="7" width="10" style="61" bestFit="1" customWidth="1"/>
    <col min="8" max="8" width="10.42578125" style="61" customWidth="1"/>
    <col min="9" max="10" width="9.140625" style="61"/>
    <col min="11" max="11" width="4.28515625" style="61" customWidth="1"/>
    <col min="12" max="12" width="9.140625" style="61"/>
    <col min="13" max="17" width="10.5703125" style="61" customWidth="1"/>
    <col min="18" max="19" width="10.28515625" style="61" bestFit="1" customWidth="1"/>
    <col min="20" max="20" width="12.28515625" style="61" bestFit="1" customWidth="1"/>
    <col min="21" max="21" width="11.28515625" style="61" customWidth="1"/>
    <col min="22" max="23" width="12.28515625" style="61" customWidth="1"/>
    <col min="24" max="24" width="16.28515625" style="61" customWidth="1"/>
    <col min="25" max="25" width="14.42578125" style="61" customWidth="1"/>
    <col min="26" max="26" width="12.28515625" style="61" customWidth="1"/>
    <col min="27" max="27" width="14.28515625" style="61" customWidth="1"/>
    <col min="28" max="28" width="16.28515625" style="61" customWidth="1"/>
    <col min="29" max="29" width="14" style="61" customWidth="1"/>
    <col min="30" max="30" width="13.42578125" style="61" customWidth="1"/>
    <col min="31" max="31" width="16.42578125" style="6" customWidth="1"/>
    <col min="32" max="33" width="16.42578125" style="61" customWidth="1"/>
    <col min="34" max="34" width="18.140625" style="61" customWidth="1"/>
    <col min="35" max="35" width="13.85546875" style="61" customWidth="1"/>
    <col min="36" max="36" width="13.42578125" style="61" customWidth="1"/>
    <col min="37" max="37" width="13" style="61" customWidth="1"/>
    <col min="38" max="39" width="10.85546875" style="61" customWidth="1"/>
    <col min="40" max="40" width="13.85546875" style="61" customWidth="1"/>
    <col min="41" max="41" width="13.42578125" style="61" customWidth="1"/>
    <col min="42" max="42" width="13" style="61" customWidth="1"/>
    <col min="43" max="44" width="10.85546875" style="61" customWidth="1"/>
    <col min="45" max="45" width="11.5703125" style="61" customWidth="1"/>
    <col min="46" max="46" width="11.42578125" style="61" customWidth="1"/>
    <col min="47" max="47" width="11.5703125" style="61" bestFit="1" customWidth="1"/>
    <col min="48" max="48" width="13.7109375" style="61" customWidth="1"/>
    <col min="49" max="49" width="11.5703125" style="61" customWidth="1"/>
    <col min="50" max="50" width="12.7109375" style="61" customWidth="1"/>
    <col min="51" max="51" width="14.140625" style="61" customWidth="1"/>
    <col min="52" max="52" width="10.5703125" style="61" bestFit="1" customWidth="1"/>
    <col min="53" max="53" width="14.42578125" style="61" customWidth="1"/>
    <col min="54" max="54" width="15" style="61" customWidth="1"/>
    <col min="55" max="55" width="9.5703125" style="61" bestFit="1" customWidth="1"/>
    <col min="56" max="16384" width="9.140625" style="61"/>
  </cols>
  <sheetData>
    <row r="1" spans="1:55" x14ac:dyDescent="0.25">
      <c r="R1" s="111"/>
      <c r="S1" s="220" t="s">
        <v>101</v>
      </c>
      <c r="T1" s="220"/>
      <c r="U1" s="220" t="s">
        <v>102</v>
      </c>
      <c r="V1" s="220"/>
      <c r="W1" s="131"/>
      <c r="X1" s="115"/>
      <c r="Y1" s="115"/>
    </row>
    <row r="2" spans="1:55" x14ac:dyDescent="0.25">
      <c r="R2" s="111"/>
      <c r="S2" s="112" t="s">
        <v>103</v>
      </c>
      <c r="T2" s="35">
        <f>SQRT(T8/205)</f>
        <v>1.5232903451741804E-2</v>
      </c>
      <c r="U2" s="112" t="s">
        <v>103</v>
      </c>
      <c r="V2" s="35">
        <f>SQRT(V8/205)</f>
        <v>5.0088860217243514E-2</v>
      </c>
      <c r="W2" s="35"/>
      <c r="X2" s="35"/>
      <c r="Y2" s="35"/>
    </row>
    <row r="3" spans="1:55" x14ac:dyDescent="0.25">
      <c r="R3" s="111"/>
      <c r="S3" s="112" t="s">
        <v>104</v>
      </c>
      <c r="T3" s="35">
        <f>1-(AW216/AX216)</f>
        <v>0.99557907802138423</v>
      </c>
      <c r="U3" s="112" t="s">
        <v>104</v>
      </c>
      <c r="V3" s="35">
        <f>1-(AY216/AZ216)</f>
        <v>0.85301856455631986</v>
      </c>
      <c r="W3" s="35"/>
      <c r="X3" s="35"/>
      <c r="Y3" s="35"/>
    </row>
    <row r="4" spans="1:55" x14ac:dyDescent="0.25">
      <c r="Q4" s="22" t="s">
        <v>105</v>
      </c>
      <c r="R4" s="111" t="s">
        <v>106</v>
      </c>
      <c r="S4" s="112" t="s">
        <v>107</v>
      </c>
      <c r="T4" s="35">
        <f>BA216</f>
        <v>4.6109982734128165E-3</v>
      </c>
      <c r="U4" s="112" t="s">
        <v>107</v>
      </c>
      <c r="V4" s="35">
        <f>BB216</f>
        <v>-7.3352127000166122E-3</v>
      </c>
      <c r="W4" s="35"/>
      <c r="X4" s="35"/>
      <c r="Y4" s="35"/>
    </row>
    <row r="5" spans="1:55" ht="15.75" x14ac:dyDescent="0.25">
      <c r="A5" s="59"/>
      <c r="B5" s="59"/>
      <c r="C5" s="59"/>
      <c r="D5" s="59"/>
      <c r="E5" s="59"/>
      <c r="F5" s="59"/>
      <c r="G5" s="60"/>
      <c r="H5" s="60"/>
      <c r="I5" s="60"/>
      <c r="J5" s="60"/>
      <c r="K5" s="60"/>
      <c r="L5" s="60"/>
      <c r="M5" s="60"/>
      <c r="N5" s="54"/>
      <c r="O5" s="54"/>
      <c r="P5" s="54"/>
      <c r="Q5" s="113" t="s">
        <v>108</v>
      </c>
      <c r="R5" s="114" t="s">
        <v>109</v>
      </c>
      <c r="S5" s="112" t="s">
        <v>110</v>
      </c>
      <c r="T5" s="35">
        <f>100/205*AT216</f>
        <v>5.1227185394423458</v>
      </c>
      <c r="U5" s="112" t="s">
        <v>110</v>
      </c>
      <c r="V5" s="2">
        <f>100/205*AV216</f>
        <v>-180.66653963167968</v>
      </c>
      <c r="W5" s="2"/>
      <c r="X5" s="2"/>
      <c r="Y5" s="2"/>
      <c r="AB5" s="42" t="s">
        <v>22</v>
      </c>
      <c r="BB5" s="62"/>
      <c r="BC5" s="62"/>
    </row>
    <row r="6" spans="1:55" x14ac:dyDescent="0.25">
      <c r="A6" s="8"/>
      <c r="B6" s="150" t="s">
        <v>5</v>
      </c>
      <c r="C6" s="151"/>
      <c r="D6" s="151"/>
      <c r="E6" s="151" t="s">
        <v>6</v>
      </c>
      <c r="F6" s="151"/>
      <c r="G6" s="152"/>
      <c r="H6" s="153"/>
      <c r="I6" s="72"/>
      <c r="J6" s="72"/>
      <c r="K6" s="72"/>
      <c r="L6" s="72"/>
      <c r="M6" s="72"/>
      <c r="N6" s="56"/>
      <c r="O6" s="56"/>
      <c r="P6" s="56"/>
      <c r="Q6" s="114"/>
      <c r="R6" s="114"/>
      <c r="S6" s="112" t="s">
        <v>111</v>
      </c>
      <c r="T6" s="35">
        <f>T7^2</f>
        <v>0.99565765726811406</v>
      </c>
      <c r="U6" s="112" t="s">
        <v>111</v>
      </c>
      <c r="V6" s="35">
        <f>V7^2</f>
        <v>0.96046648585029104</v>
      </c>
      <c r="W6" s="35"/>
      <c r="X6" s="35"/>
      <c r="Y6" s="35"/>
      <c r="AW6" s="6"/>
      <c r="AX6" s="6"/>
      <c r="AY6" s="6"/>
      <c r="AZ6" s="6"/>
      <c r="BA6" s="6"/>
      <c r="BB6" s="7"/>
      <c r="BC6" s="62"/>
    </row>
    <row r="7" spans="1:55" x14ac:dyDescent="0.25">
      <c r="A7" s="62"/>
      <c r="B7" s="154" t="s">
        <v>0</v>
      </c>
      <c r="C7" s="164">
        <v>0.7</v>
      </c>
      <c r="D7" s="12"/>
      <c r="E7" s="12" t="s">
        <v>0</v>
      </c>
      <c r="F7" s="145">
        <f>C7</f>
        <v>0.7</v>
      </c>
      <c r="G7" s="16" t="s">
        <v>30</v>
      </c>
      <c r="H7" s="155">
        <f>thetas-thetar</f>
        <v>0.67999999999999994</v>
      </c>
      <c r="I7" s="12"/>
      <c r="J7" s="12"/>
      <c r="K7" s="62"/>
      <c r="R7" s="111"/>
      <c r="S7" s="112" t="s">
        <v>112</v>
      </c>
      <c r="T7" s="35">
        <f>AM216/SQRT(AJ216*AL216)</f>
        <v>0.99782646651014129</v>
      </c>
      <c r="U7" s="112" t="s">
        <v>112</v>
      </c>
      <c r="V7" s="35">
        <f>AR216/SQRT(AO216*AQ216)</f>
        <v>0.98003392076513918</v>
      </c>
      <c r="W7" s="35"/>
      <c r="X7" s="35"/>
      <c r="Y7" s="35"/>
      <c r="AU7" s="6"/>
      <c r="AV7" s="6"/>
      <c r="AW7" s="6"/>
      <c r="AX7" s="6"/>
      <c r="AY7" s="6"/>
      <c r="AZ7" s="6"/>
      <c r="BA7" s="6"/>
      <c r="BB7" s="7"/>
      <c r="BC7" s="62"/>
    </row>
    <row r="8" spans="1:55" x14ac:dyDescent="0.25">
      <c r="B8" s="154" t="s">
        <v>1</v>
      </c>
      <c r="C8" s="164">
        <v>0.02</v>
      </c>
      <c r="D8" s="12"/>
      <c r="E8" s="12" t="s">
        <v>1</v>
      </c>
      <c r="F8" s="145">
        <f>C8</f>
        <v>0.02</v>
      </c>
      <c r="G8" s="12"/>
      <c r="H8" s="64"/>
      <c r="I8" s="12"/>
      <c r="J8" s="12"/>
      <c r="L8" s="61" t="s">
        <v>42</v>
      </c>
      <c r="M8" s="48">
        <f>SUM(50*T8,V8)</f>
        <v>2.8927470657552208</v>
      </c>
      <c r="N8" s="36"/>
      <c r="O8" s="36"/>
      <c r="P8" s="36"/>
      <c r="Q8" s="36"/>
      <c r="S8" s="61" t="s">
        <v>41</v>
      </c>
      <c r="T8" s="25">
        <f>SUM(T11:T215)</f>
        <v>4.7568476251867914E-2</v>
      </c>
      <c r="U8" s="6" t="s">
        <v>17</v>
      </c>
      <c r="V8" s="25">
        <f>SUM(W11:W215)</f>
        <v>0.51432325316182481</v>
      </c>
      <c r="W8" s="7"/>
      <c r="X8" s="7"/>
      <c r="Y8" s="7"/>
      <c r="Z8" s="6"/>
      <c r="AA8" s="61" t="s">
        <v>24</v>
      </c>
      <c r="AD8" s="6"/>
      <c r="AF8" s="6"/>
      <c r="AG8" s="6"/>
      <c r="AH8" s="6"/>
      <c r="AI8" s="221" t="s">
        <v>82</v>
      </c>
      <c r="AJ8" s="222"/>
      <c r="AK8" s="222"/>
      <c r="AL8" s="222"/>
      <c r="AM8" s="222"/>
      <c r="AN8" s="222"/>
      <c r="AO8" s="222"/>
      <c r="AP8" s="222"/>
      <c r="AQ8" s="222"/>
      <c r="AR8" s="222"/>
      <c r="AS8" s="222"/>
      <c r="AT8" s="222"/>
      <c r="AU8" s="222"/>
      <c r="AV8" s="222"/>
      <c r="AW8" s="222"/>
      <c r="AX8" s="222"/>
      <c r="AY8" s="222"/>
      <c r="AZ8" s="222"/>
      <c r="BA8" s="222"/>
      <c r="BB8" s="223"/>
    </row>
    <row r="9" spans="1:55" ht="17.25" x14ac:dyDescent="0.25">
      <c r="B9" s="156" t="s">
        <v>77</v>
      </c>
      <c r="C9" s="165">
        <v>100</v>
      </c>
      <c r="D9" s="12"/>
      <c r="E9" s="12" t="s">
        <v>78</v>
      </c>
      <c r="F9" s="146">
        <f>10^($C$22*$C$23+$E$22)</f>
        <v>1.0300067350916714E-2</v>
      </c>
      <c r="G9" s="21"/>
      <c r="H9" s="64"/>
      <c r="I9" s="28"/>
      <c r="J9" s="31"/>
      <c r="AA9" s="227"/>
      <c r="AB9" s="227"/>
      <c r="AC9" s="227"/>
      <c r="AD9" s="227"/>
      <c r="AE9" s="227"/>
      <c r="AF9" s="227"/>
      <c r="AG9" s="227"/>
      <c r="AH9" s="227"/>
      <c r="AI9" s="224" t="s">
        <v>83</v>
      </c>
      <c r="AJ9" s="225"/>
      <c r="AK9" s="225"/>
      <c r="AL9" s="225"/>
      <c r="AM9" s="225"/>
      <c r="AN9" s="226" t="s">
        <v>84</v>
      </c>
      <c r="AO9" s="226"/>
      <c r="AP9" s="226"/>
      <c r="AQ9" s="226"/>
      <c r="AR9" s="226"/>
      <c r="AS9" s="225" t="s">
        <v>85</v>
      </c>
      <c r="AT9" s="225"/>
      <c r="AU9" s="226" t="s">
        <v>86</v>
      </c>
      <c r="AV9" s="226"/>
      <c r="AW9" s="225" t="s">
        <v>87</v>
      </c>
      <c r="AX9" s="225"/>
      <c r="AY9" s="226" t="s">
        <v>88</v>
      </c>
      <c r="AZ9" s="226"/>
      <c r="BA9" s="90" t="s">
        <v>89</v>
      </c>
      <c r="BB9" s="91" t="s">
        <v>90</v>
      </c>
      <c r="BC9" s="62"/>
    </row>
    <row r="10" spans="1:55" x14ac:dyDescent="0.25">
      <c r="B10" s="154" t="s">
        <v>3</v>
      </c>
      <c r="C10" s="165">
        <v>2.5</v>
      </c>
      <c r="D10" s="12"/>
      <c r="E10" s="12" t="s">
        <v>8</v>
      </c>
      <c r="F10" s="147">
        <f>H13*n_VGM^2+H14*n_VGM+H15</f>
        <v>1.6802204614499998</v>
      </c>
      <c r="G10" s="16"/>
      <c r="H10" s="64"/>
      <c r="I10" s="29"/>
      <c r="J10" s="31"/>
      <c r="M10" s="61" t="s">
        <v>4</v>
      </c>
      <c r="N10" s="61" t="s">
        <v>43</v>
      </c>
      <c r="O10" s="39" t="s">
        <v>44</v>
      </c>
      <c r="P10" s="39" t="s">
        <v>45</v>
      </c>
      <c r="Q10" s="39" t="s">
        <v>47</v>
      </c>
      <c r="R10" s="40" t="s">
        <v>37</v>
      </c>
      <c r="S10" s="40" t="s">
        <v>38</v>
      </c>
      <c r="T10" s="61" t="s">
        <v>39</v>
      </c>
      <c r="U10" s="46" t="s">
        <v>113</v>
      </c>
      <c r="V10" s="46" t="s">
        <v>114</v>
      </c>
      <c r="W10" s="46" t="s">
        <v>40</v>
      </c>
      <c r="X10" s="43" t="s">
        <v>115</v>
      </c>
      <c r="Y10" s="43" t="s">
        <v>116</v>
      </c>
      <c r="Z10" s="46" t="s">
        <v>40</v>
      </c>
      <c r="AA10" s="2" t="s">
        <v>21</v>
      </c>
      <c r="AB10" s="41" t="s">
        <v>33</v>
      </c>
      <c r="AC10" s="41" t="s">
        <v>31</v>
      </c>
      <c r="AD10" s="41" t="s">
        <v>23</v>
      </c>
      <c r="AE10" s="43" t="s">
        <v>35</v>
      </c>
      <c r="AF10" s="2" t="s">
        <v>16</v>
      </c>
      <c r="AG10" s="2" t="s">
        <v>20</v>
      </c>
      <c r="AH10" s="2" t="s">
        <v>32</v>
      </c>
      <c r="AI10" s="92" t="s">
        <v>91</v>
      </c>
      <c r="AJ10" s="93" t="s">
        <v>92</v>
      </c>
      <c r="AK10" s="93" t="s">
        <v>93</v>
      </c>
      <c r="AL10" s="93" t="s">
        <v>94</v>
      </c>
      <c r="AM10" s="93" t="s">
        <v>95</v>
      </c>
      <c r="AN10" s="93" t="s">
        <v>91</v>
      </c>
      <c r="AO10" s="93" t="s">
        <v>92</v>
      </c>
      <c r="AP10" s="93" t="s">
        <v>93</v>
      </c>
      <c r="AQ10" s="93" t="s">
        <v>94</v>
      </c>
      <c r="AR10" s="93" t="s">
        <v>95</v>
      </c>
      <c r="AS10" s="93" t="s">
        <v>96</v>
      </c>
      <c r="AT10" s="93" t="s">
        <v>97</v>
      </c>
      <c r="AU10" s="93" t="s">
        <v>96</v>
      </c>
      <c r="AV10" s="93" t="s">
        <v>97</v>
      </c>
      <c r="AW10" s="94" t="s">
        <v>98</v>
      </c>
      <c r="AX10" s="93" t="s">
        <v>92</v>
      </c>
      <c r="AY10" s="94" t="s">
        <v>98</v>
      </c>
      <c r="AZ10" s="93" t="s">
        <v>92</v>
      </c>
      <c r="BA10" s="95" t="s">
        <v>99</v>
      </c>
      <c r="BB10" s="96" t="s">
        <v>99</v>
      </c>
      <c r="BC10" s="62"/>
    </row>
    <row r="11" spans="1:55" x14ac:dyDescent="0.25">
      <c r="B11" s="163" t="s">
        <v>133</v>
      </c>
      <c r="C11" s="165">
        <v>0.5</v>
      </c>
      <c r="D11" s="12"/>
      <c r="E11" s="12"/>
      <c r="F11" s="147"/>
      <c r="G11" s="16"/>
      <c r="H11" s="64"/>
      <c r="I11" s="29"/>
      <c r="J11" s="31"/>
      <c r="L11" s="61">
        <v>-1</v>
      </c>
      <c r="M11" s="45">
        <f t="shared" ref="M11:M74" si="0">10^L11</f>
        <v>0.1</v>
      </c>
      <c r="N11" s="7">
        <f t="shared" ref="N11:N74" si="1">M11/100</f>
        <v>1E-3</v>
      </c>
      <c r="O11" s="36">
        <f t="shared" ref="O11:O74" si="2">$C$8+(($C$7-$C$8)/((1+(α*N11)^n_VGM)^(1-1/n_VGM)))</f>
        <v>0.6987130457945856</v>
      </c>
      <c r="P11" s="36">
        <f t="shared" ref="P11:P74" si="3">thetar+(thetas-thetar)*(1-EXP(-((k/N11)^p)))</f>
        <v>0.7</v>
      </c>
      <c r="Q11" s="36">
        <f t="shared" ref="Q11:Q74" si="4">(R11-$C$8/$C$7)/(1-$C$8/$C$7)</f>
        <v>0.99810742028615529</v>
      </c>
      <c r="R11" s="7">
        <f t="shared" ref="R11:R74" si="5">O11/$C$7</f>
        <v>0.99816149399226517</v>
      </c>
      <c r="S11" s="7">
        <f t="shared" ref="S11:S74" si="6">P11/thetas</f>
        <v>1</v>
      </c>
      <c r="T11" s="47">
        <f t="shared" ref="T11:T74" si="7">(S11-R11)^2</f>
        <v>3.3801043404770639E-6</v>
      </c>
      <c r="U11" s="53">
        <f t="shared" ref="U11:U74" si="8">(Q11^P_GRT)*(1-(1-Q11^(1/(1-1/n_VGM)))^(1-1/n_VGM))^2</f>
        <v>0.9369824449462959</v>
      </c>
      <c r="V11" s="53">
        <f t="shared" ref="V11:V74" si="9">AE11</f>
        <v>1</v>
      </c>
      <c r="W11" s="53">
        <f>(U11-V11)^2</f>
        <v>3.9712122449466272E-3</v>
      </c>
      <c r="X11" s="53">
        <f>LOG(U11)</f>
        <v>-2.826854586182042E-2</v>
      </c>
      <c r="Y11" s="53">
        <f>LOG(V11)</f>
        <v>0</v>
      </c>
      <c r="Z11" s="47">
        <f t="shared" ref="Z11:Z74" si="10">(U11-V11)^2</f>
        <v>3.9712122449466272E-3</v>
      </c>
      <c r="AA11" s="49" t="e">
        <f t="shared" ref="AA11:AA74" si="11">-LN(λ_GRT*(1-S11))</f>
        <v>#NUM!</v>
      </c>
      <c r="AB11" s="36">
        <f t="shared" ref="AB11:AB74" si="12">IF(S11&lt;thetaRL,_xlfn.GAMMA(a),IF(S11=1,0,EXP(GAMMALN(a))*(1-_xlfn.GAMMA.DIST(AA11,a,1,TRUE))))</f>
        <v>0</v>
      </c>
      <c r="AC11" s="44">
        <f t="shared" ref="AC11:AC74" si="13">(1/(λ_GRT*k^β_GRT))*($AF$13-AB11)</f>
        <v>84.219420325579151</v>
      </c>
      <c r="AD11" s="44">
        <f>(1/(λ_GRT*k^β_GRT))*($AF$13)</f>
        <v>84.219420325579151</v>
      </c>
      <c r="AE11" s="44">
        <f t="shared" ref="AE11:AE74" si="14">IF(S11&lt;thetaRL,0,(S11^P_GRT)*((AC11/$AD$11)^2))</f>
        <v>1</v>
      </c>
      <c r="AF11" s="61">
        <f>ξ_GRT+1</f>
        <v>1.59515999414566</v>
      </c>
      <c r="AG11" s="61">
        <f>-LN(λ_GRT*(1-thetaRL))</f>
        <v>2.1787445205066214E-9</v>
      </c>
      <c r="AH11" s="51">
        <f>MAX(1-(k1__/thetas)*(EXP(-((k/100)/10^4.9))^n),0)</f>
        <v>2.8571430687923338E-2</v>
      </c>
      <c r="AI11" s="97">
        <f t="shared" ref="AI11:AI74" si="15">R11-$R$216</f>
        <v>0.99816149399226517</v>
      </c>
      <c r="AJ11" s="98">
        <f>AI11^2</f>
        <v>0.99632636808887076</v>
      </c>
      <c r="AK11" s="98">
        <f t="shared" ref="AK11:AK74" si="16">S11-$S$216</f>
        <v>1</v>
      </c>
      <c r="AL11" s="98">
        <f>AK11^2</f>
        <v>1</v>
      </c>
      <c r="AM11" s="98">
        <f>AI11*AK11</f>
        <v>0.99816149399226517</v>
      </c>
      <c r="AN11" s="98">
        <f t="shared" ref="AN11:AN74" si="17">U11-$U$216</f>
        <v>0.9369824449462959</v>
      </c>
      <c r="AO11" s="98">
        <f>AN11^2</f>
        <v>0.87793610213753848</v>
      </c>
      <c r="AP11" s="98">
        <f t="shared" ref="AP11:AP74" si="18">V11-$V$216</f>
        <v>1</v>
      </c>
      <c r="AQ11" s="98">
        <f>AP11^2</f>
        <v>1</v>
      </c>
      <c r="AR11" s="98">
        <f>AN11*AP11</f>
        <v>0.9369824449462959</v>
      </c>
      <c r="AS11" s="99">
        <f>R11-S11</f>
        <v>-1.8385060077348303E-3</v>
      </c>
      <c r="AT11" s="100">
        <f>AS11/R11</f>
        <v>-1.8418923378635934E-3</v>
      </c>
      <c r="AU11" s="101">
        <f>U11-V11</f>
        <v>-6.30175550537041E-2</v>
      </c>
      <c r="AV11" s="102">
        <f>AU11/U11</f>
        <v>-6.7255854571870888E-2</v>
      </c>
      <c r="AW11" s="103">
        <f>AS11^2</f>
        <v>3.3801043404770639E-6</v>
      </c>
      <c r="AX11" s="103">
        <f>AJ11</f>
        <v>0.99632636808887076</v>
      </c>
      <c r="AY11" s="104">
        <f>AU11^2</f>
        <v>3.9712122449466272E-3</v>
      </c>
      <c r="AZ11" s="104">
        <f>AO11</f>
        <v>0.87793610213753848</v>
      </c>
      <c r="BA11" s="105">
        <f>AS11/255</f>
        <v>-7.20982748131306E-6</v>
      </c>
      <c r="BB11" s="106">
        <f>AU11/255</f>
        <v>-2.47127666877271E-4</v>
      </c>
      <c r="BC11" s="62"/>
    </row>
    <row r="12" spans="1:55" x14ac:dyDescent="0.25">
      <c r="B12" s="216" t="s">
        <v>81</v>
      </c>
      <c r="C12" s="217"/>
      <c r="D12" s="217"/>
      <c r="E12" s="217"/>
      <c r="F12" s="147"/>
      <c r="G12" s="218" t="s">
        <v>80</v>
      </c>
      <c r="H12" s="219"/>
      <c r="I12" s="29"/>
      <c r="J12" s="31"/>
      <c r="L12" s="61">
        <v>-0.9</v>
      </c>
      <c r="M12" s="45">
        <f t="shared" si="0"/>
        <v>0.12589254117941667</v>
      </c>
      <c r="N12" s="7">
        <f t="shared" si="1"/>
        <v>1.2589254117941666E-3</v>
      </c>
      <c r="O12" s="36">
        <f t="shared" si="2"/>
        <v>0.69771591901681995</v>
      </c>
      <c r="P12" s="36">
        <f t="shared" si="3"/>
        <v>0.69999999999999896</v>
      </c>
      <c r="Q12" s="36">
        <f t="shared" si="4"/>
        <v>0.9966410573776765</v>
      </c>
      <c r="R12" s="7">
        <f t="shared" si="5"/>
        <v>0.99673702716688573</v>
      </c>
      <c r="S12" s="7">
        <f t="shared" si="6"/>
        <v>0.99999999999999856</v>
      </c>
      <c r="T12" s="47">
        <f t="shared" si="7"/>
        <v>1.0646991709632379E-5</v>
      </c>
      <c r="U12" s="53">
        <f t="shared" si="8"/>
        <v>0.91141068432164407</v>
      </c>
      <c r="V12" s="53">
        <f t="shared" si="9"/>
        <v>0.99999999999997158</v>
      </c>
      <c r="W12" s="53">
        <f t="shared" ref="W12:W75" si="19">(U12-V12)^2</f>
        <v>7.8480668523543632E-3</v>
      </c>
      <c r="X12" s="53">
        <f t="shared" ref="X12:X75" si="20">LOG(U12)</f>
        <v>-4.0285884558995774E-2</v>
      </c>
      <c r="Y12" s="53">
        <f t="shared" ref="Y12:Y75" si="21">LOG(V12)</f>
        <v>-1.234339157188225E-14</v>
      </c>
      <c r="Z12" s="47">
        <f t="shared" si="10"/>
        <v>7.8480668523543632E-3</v>
      </c>
      <c r="AA12" s="49">
        <f t="shared" si="11"/>
        <v>34.142863675342312</v>
      </c>
      <c r="AB12" s="36">
        <f t="shared" si="12"/>
        <v>1.2293437983216483E-14</v>
      </c>
      <c r="AC12" s="44">
        <f t="shared" si="13"/>
        <v>84.219420325577985</v>
      </c>
      <c r="AD12" s="44"/>
      <c r="AE12" s="44">
        <f t="shared" si="14"/>
        <v>0.99999999999997158</v>
      </c>
      <c r="AF12" s="41" t="s">
        <v>34</v>
      </c>
      <c r="AG12" s="41" t="s">
        <v>29</v>
      </c>
      <c r="AH12" s="40" t="s">
        <v>25</v>
      </c>
      <c r="AI12" s="97">
        <f t="shared" si="15"/>
        <v>0.99673702716688573</v>
      </c>
      <c r="AJ12" s="98">
        <f t="shared" ref="AJ12:AJ75" si="22">AI12^2</f>
        <v>0.99348470132548106</v>
      </c>
      <c r="AK12" s="98">
        <f t="shared" si="16"/>
        <v>0.99999999999999856</v>
      </c>
      <c r="AL12" s="98">
        <f t="shared" ref="AL12:AL75" si="23">AK12^2</f>
        <v>0.99999999999999711</v>
      </c>
      <c r="AM12" s="98">
        <f t="shared" ref="AM12:AM75" si="24">AI12*AK12</f>
        <v>0.99673702716688428</v>
      </c>
      <c r="AN12" s="98">
        <f t="shared" si="17"/>
        <v>0.91141068432164407</v>
      </c>
      <c r="AO12" s="98">
        <f t="shared" ref="AO12:AO75" si="25">AN12^2</f>
        <v>0.83066943549564753</v>
      </c>
      <c r="AP12" s="98">
        <f t="shared" si="18"/>
        <v>0.99999999999997158</v>
      </c>
      <c r="AQ12" s="98">
        <f t="shared" ref="AQ12:AQ75" si="26">AP12^2</f>
        <v>0.99999999999994316</v>
      </c>
      <c r="AR12" s="98">
        <f t="shared" ref="AR12:AR75" si="27">AN12*AP12</f>
        <v>0.9114106843216182</v>
      </c>
      <c r="AS12" s="99">
        <f t="shared" ref="AS12:AS75" si="28">R12-S12</f>
        <v>-3.2629728331128316E-3</v>
      </c>
      <c r="AT12" s="100">
        <f t="shared" ref="AT12:AT75" si="29">AS12/R12</f>
        <v>-3.2736546793967003E-3</v>
      </c>
      <c r="AU12" s="101">
        <f t="shared" ref="AU12:AU75" si="30">U12-V12</f>
        <v>-8.8589315678327507E-2</v>
      </c>
      <c r="AV12" s="102">
        <f t="shared" ref="AV12:AV75" si="31">AU12/U12</f>
        <v>-9.7200216326478392E-2</v>
      </c>
      <c r="AW12" s="103">
        <f t="shared" ref="AW12:AW75" si="32">AS12^2</f>
        <v>1.0646991709632379E-5</v>
      </c>
      <c r="AX12" s="103">
        <f t="shared" ref="AX12:AX75" si="33">AJ12</f>
        <v>0.99348470132548106</v>
      </c>
      <c r="AY12" s="104">
        <f t="shared" ref="AY12:AY75" si="34">AU12^2</f>
        <v>7.8480668523543632E-3</v>
      </c>
      <c r="AZ12" s="104">
        <f t="shared" ref="AZ12:AZ75" si="35">AO12</f>
        <v>0.83066943549564753</v>
      </c>
      <c r="BA12" s="105">
        <f t="shared" ref="BA12:BA75" si="36">AS12/255</f>
        <v>-1.2795971894560123E-5</v>
      </c>
      <c r="BB12" s="106">
        <f t="shared" ref="BB12:BB75" si="37">AU12/255</f>
        <v>-3.4740908109148039E-4</v>
      </c>
      <c r="BC12" s="62"/>
    </row>
    <row r="13" spans="1:55" x14ac:dyDescent="0.25">
      <c r="B13" s="157" t="s">
        <v>56</v>
      </c>
      <c r="C13" s="148">
        <v>212.60452069399301</v>
      </c>
      <c r="D13" s="84" t="s">
        <v>57</v>
      </c>
      <c r="E13" s="173">
        <v>-56.598384785982603</v>
      </c>
      <c r="F13" s="147"/>
      <c r="G13" s="149" t="s">
        <v>61</v>
      </c>
      <c r="H13" s="158">
        <v>7.8993786400000002E-2</v>
      </c>
      <c r="I13" s="29"/>
      <c r="J13" s="31"/>
      <c r="L13" s="61">
        <v>-0.7</v>
      </c>
      <c r="M13" s="45">
        <f t="shared" si="0"/>
        <v>0.19952623149688795</v>
      </c>
      <c r="N13" s="7">
        <f t="shared" si="1"/>
        <v>1.9952623149688794E-3</v>
      </c>
      <c r="O13" s="36">
        <f t="shared" si="2"/>
        <v>0.69284627104821062</v>
      </c>
      <c r="P13" s="36">
        <f t="shared" si="3"/>
        <v>0.69999990332533057</v>
      </c>
      <c r="Q13" s="36">
        <f t="shared" si="4"/>
        <v>0.98947981036501576</v>
      </c>
      <c r="R13" s="7">
        <f t="shared" si="5"/>
        <v>0.98978038721172956</v>
      </c>
      <c r="S13" s="7">
        <f t="shared" si="6"/>
        <v>0.99999986189332946</v>
      </c>
      <c r="T13" s="47">
        <f t="shared" si="7"/>
        <v>1.0443766276786125E-4</v>
      </c>
      <c r="U13" s="53">
        <f t="shared" si="8"/>
        <v>0.82701725345587795</v>
      </c>
      <c r="V13" s="53">
        <f t="shared" si="9"/>
        <v>0.99999822663009685</v>
      </c>
      <c r="W13" s="53">
        <f t="shared" si="19"/>
        <v>2.9922417080299839E-2</v>
      </c>
      <c r="X13" s="53">
        <f t="shared" si="20"/>
        <v>-8.2485429984914413E-2</v>
      </c>
      <c r="Y13" s="53">
        <f t="shared" si="21"/>
        <v>-7.7016544620408154E-7</v>
      </c>
      <c r="Z13" s="47">
        <f t="shared" si="10"/>
        <v>2.9922417080299839E-2</v>
      </c>
      <c r="AA13" s="49">
        <f t="shared" si="11"/>
        <v>15.766251938549651</v>
      </c>
      <c r="AB13" s="36">
        <f t="shared" si="12"/>
        <v>7.6096016774298832E-7</v>
      </c>
      <c r="AC13" s="44">
        <f t="shared" si="13"/>
        <v>84.219348557267011</v>
      </c>
      <c r="AD13" s="44"/>
      <c r="AE13" s="44">
        <f t="shared" si="14"/>
        <v>0.99999822663009685</v>
      </c>
      <c r="AF13" s="33">
        <f>EXP(GAMMALN(a))*(1-_xlfn.GAMMA.DIST(x2_,a,1,TRUE))</f>
        <v>0.8929793987147655</v>
      </c>
      <c r="AG13" s="33">
        <f>p</f>
        <v>1.6802204614499998</v>
      </c>
      <c r="AH13" s="3">
        <f>thetas/k1__</f>
        <v>1.0294117647058825</v>
      </c>
      <c r="AI13" s="97">
        <f t="shared" si="15"/>
        <v>0.98978038721172956</v>
      </c>
      <c r="AJ13" s="98">
        <f t="shared" si="22"/>
        <v>0.97966521490900127</v>
      </c>
      <c r="AK13" s="98">
        <f t="shared" si="16"/>
        <v>0.99999986189332946</v>
      </c>
      <c r="AL13" s="98">
        <f t="shared" si="23"/>
        <v>0.99999972378667801</v>
      </c>
      <c r="AM13" s="98">
        <f t="shared" si="24"/>
        <v>0.98978025051645568</v>
      </c>
      <c r="AN13" s="98">
        <f t="shared" si="17"/>
        <v>0.82701725345587795</v>
      </c>
      <c r="AO13" s="98">
        <f t="shared" si="25"/>
        <v>0.68395753751370392</v>
      </c>
      <c r="AP13" s="98">
        <f t="shared" si="18"/>
        <v>0.99999822663009685</v>
      </c>
      <c r="AQ13" s="98">
        <f t="shared" si="26"/>
        <v>0.99999645326333853</v>
      </c>
      <c r="AR13" s="98">
        <f t="shared" si="27"/>
        <v>0.82701578684837129</v>
      </c>
      <c r="AS13" s="99">
        <f t="shared" si="28"/>
        <v>-1.0219474681599894E-2</v>
      </c>
      <c r="AT13" s="100">
        <f t="shared" si="29"/>
        <v>-1.0324992102933828E-2</v>
      </c>
      <c r="AU13" s="101">
        <f t="shared" si="30"/>
        <v>-0.1729809731742189</v>
      </c>
      <c r="AV13" s="102">
        <f t="shared" si="31"/>
        <v>-0.20916247206618596</v>
      </c>
      <c r="AW13" s="103">
        <f t="shared" si="32"/>
        <v>1.0443766276786125E-4</v>
      </c>
      <c r="AX13" s="103">
        <f t="shared" si="33"/>
        <v>0.97966521490900127</v>
      </c>
      <c r="AY13" s="104">
        <f t="shared" si="34"/>
        <v>2.9922417080299839E-2</v>
      </c>
      <c r="AZ13" s="104">
        <f t="shared" si="35"/>
        <v>0.68395753751370392</v>
      </c>
      <c r="BA13" s="105">
        <f t="shared" si="36"/>
        <v>-4.0076371300391739E-5</v>
      </c>
      <c r="BB13" s="106">
        <f t="shared" si="37"/>
        <v>-6.7835675754595649E-4</v>
      </c>
      <c r="BC13" s="62"/>
    </row>
    <row r="14" spans="1:55" ht="17.25" x14ac:dyDescent="0.3">
      <c r="B14" s="157" t="s">
        <v>58</v>
      </c>
      <c r="C14" s="148">
        <v>-2779.2888248709801</v>
      </c>
      <c r="D14" s="84" t="s">
        <v>59</v>
      </c>
      <c r="E14" s="173">
        <v>207.15714780700901</v>
      </c>
      <c r="F14" s="147"/>
      <c r="G14" s="149" t="s">
        <v>62</v>
      </c>
      <c r="H14" s="158">
        <v>0.77639716609999998</v>
      </c>
      <c r="I14" s="29"/>
      <c r="J14" s="31"/>
      <c r="L14" s="61">
        <v>-0.5</v>
      </c>
      <c r="M14" s="45">
        <f t="shared" si="0"/>
        <v>0.31622776601683794</v>
      </c>
      <c r="N14" s="7">
        <f t="shared" si="1"/>
        <v>3.1622776601683794E-3</v>
      </c>
      <c r="O14" s="36">
        <f t="shared" si="2"/>
        <v>0.67804075816345954</v>
      </c>
      <c r="P14" s="36">
        <f t="shared" si="3"/>
        <v>0.69952783081640868</v>
      </c>
      <c r="Q14" s="36">
        <f t="shared" si="4"/>
        <v>0.96770699729920528</v>
      </c>
      <c r="R14" s="7">
        <f t="shared" si="5"/>
        <v>0.968629654519228</v>
      </c>
      <c r="S14" s="7">
        <f t="shared" si="6"/>
        <v>0.99932547259486959</v>
      </c>
      <c r="T14" s="47">
        <f t="shared" si="7"/>
        <v>9.4223324733288497E-4</v>
      </c>
      <c r="U14" s="53">
        <f t="shared" si="8"/>
        <v>0.67428435520901853</v>
      </c>
      <c r="V14" s="53">
        <f t="shared" si="9"/>
        <v>0.99421164026432274</v>
      </c>
      <c r="W14" s="53">
        <f t="shared" si="19"/>
        <v>0.10235346772285787</v>
      </c>
      <c r="X14" s="53">
        <f t="shared" si="20"/>
        <v>-0.17115691673625594</v>
      </c>
      <c r="Y14" s="53">
        <f t="shared" si="21"/>
        <v>-2.521156432415606E-3</v>
      </c>
      <c r="Z14" s="47">
        <f t="shared" si="10"/>
        <v>0.10235346772285787</v>
      </c>
      <c r="AA14" s="49">
        <f t="shared" si="11"/>
        <v>7.2725107159788891</v>
      </c>
      <c r="AB14" s="36">
        <f t="shared" si="12"/>
        <v>2.4379821341596226E-3</v>
      </c>
      <c r="AC14" s="44">
        <f t="shared" si="13"/>
        <v>83.989487314360119</v>
      </c>
      <c r="AD14" s="44"/>
      <c r="AE14" s="44">
        <f t="shared" si="14"/>
        <v>0.99421164026432274</v>
      </c>
      <c r="AF14" s="2" t="s">
        <v>28</v>
      </c>
      <c r="AG14" s="41" t="s">
        <v>19</v>
      </c>
      <c r="AH14" s="38" t="s">
        <v>26</v>
      </c>
      <c r="AI14" s="97">
        <f t="shared" si="15"/>
        <v>0.968629654519228</v>
      </c>
      <c r="AJ14" s="98">
        <f t="shared" si="22"/>
        <v>0.93824340761403902</v>
      </c>
      <c r="AK14" s="98">
        <f t="shared" si="16"/>
        <v>0.99932547259486959</v>
      </c>
      <c r="AL14" s="98">
        <f t="shared" si="23"/>
        <v>0.99865140017695941</v>
      </c>
      <c r="AM14" s="98">
        <f t="shared" si="24"/>
        <v>0.96797628727183282</v>
      </c>
      <c r="AN14" s="98">
        <f t="shared" si="17"/>
        <v>0.67428435520901853</v>
      </c>
      <c r="AO14" s="98">
        <f t="shared" si="25"/>
        <v>0.45465939167964187</v>
      </c>
      <c r="AP14" s="98">
        <f t="shared" si="18"/>
        <v>0.99421164026432274</v>
      </c>
      <c r="AQ14" s="98">
        <f t="shared" si="26"/>
        <v>0.98845678563707506</v>
      </c>
      <c r="AR14" s="98">
        <f t="shared" si="27"/>
        <v>0.67038135479692951</v>
      </c>
      <c r="AS14" s="99">
        <f t="shared" si="28"/>
        <v>-3.069581807564159E-2</v>
      </c>
      <c r="AT14" s="100">
        <f t="shared" si="29"/>
        <v>-3.16899425207844E-2</v>
      </c>
      <c r="AU14" s="101">
        <f t="shared" si="30"/>
        <v>-0.31992728505530421</v>
      </c>
      <c r="AV14" s="102">
        <f t="shared" si="31"/>
        <v>-0.47446938755702156</v>
      </c>
      <c r="AW14" s="103">
        <f t="shared" si="32"/>
        <v>9.4223324733288497E-4</v>
      </c>
      <c r="AX14" s="103">
        <f t="shared" si="33"/>
        <v>0.93824340761403902</v>
      </c>
      <c r="AY14" s="104">
        <f t="shared" si="34"/>
        <v>0.10235346772285787</v>
      </c>
      <c r="AZ14" s="104">
        <f t="shared" si="35"/>
        <v>0.45465939167964187</v>
      </c>
      <c r="BA14" s="105">
        <f t="shared" si="36"/>
        <v>-1.2037575715937879E-4</v>
      </c>
      <c r="BB14" s="106">
        <f t="shared" si="37"/>
        <v>-1.254616804138448E-3</v>
      </c>
      <c r="BC14" s="62"/>
    </row>
    <row r="15" spans="1:55" x14ac:dyDescent="0.25">
      <c r="B15" s="157" t="s">
        <v>121</v>
      </c>
      <c r="C15" s="148">
        <v>15551.0356600301</v>
      </c>
      <c r="D15" s="84" t="s">
        <v>128</v>
      </c>
      <c r="E15" s="173">
        <v>-304.96389959903701</v>
      </c>
      <c r="F15" s="147"/>
      <c r="G15" s="149" t="s">
        <v>132</v>
      </c>
      <c r="H15" s="158">
        <v>-0.75448361880000003</v>
      </c>
      <c r="I15" s="29"/>
      <c r="J15" s="31"/>
      <c r="L15" s="61">
        <v>-0.4</v>
      </c>
      <c r="M15" s="45">
        <f t="shared" si="0"/>
        <v>0.3981071705534972</v>
      </c>
      <c r="N15" s="7">
        <f t="shared" si="1"/>
        <v>3.9810717055349717E-3</v>
      </c>
      <c r="O15" s="36">
        <f t="shared" si="2"/>
        <v>0.66220443673888874</v>
      </c>
      <c r="P15" s="36">
        <f t="shared" si="3"/>
        <v>0.69513129571792853</v>
      </c>
      <c r="Q15" s="36">
        <f t="shared" si="4"/>
        <v>0.9444182893218952</v>
      </c>
      <c r="R15" s="7">
        <f t="shared" si="5"/>
        <v>0.94600633819841251</v>
      </c>
      <c r="S15" s="7">
        <f t="shared" si="6"/>
        <v>0.99304470816846935</v>
      </c>
      <c r="T15" s="47">
        <f t="shared" si="7"/>
        <v>2.2126082494399449E-3</v>
      </c>
      <c r="U15" s="53">
        <f t="shared" si="8"/>
        <v>0.56542193025825449</v>
      </c>
      <c r="V15" s="53">
        <f t="shared" si="9"/>
        <v>0.95104796555371751</v>
      </c>
      <c r="W15" s="53">
        <f t="shared" si="19"/>
        <v>0.14870743909769768</v>
      </c>
      <c r="X15" s="53">
        <f t="shared" si="20"/>
        <v>-0.24762735112516338</v>
      </c>
      <c r="Y15" s="53">
        <f t="shared" si="21"/>
        <v>-2.1797579119381037E-2</v>
      </c>
      <c r="Z15" s="47">
        <f t="shared" si="10"/>
        <v>0.14870743909769768</v>
      </c>
      <c r="AA15" s="49">
        <f t="shared" si="11"/>
        <v>4.9392649576525001</v>
      </c>
      <c r="AB15" s="36">
        <f t="shared" si="12"/>
        <v>2.0609945861393843E-2</v>
      </c>
      <c r="AC15" s="44">
        <f t="shared" si="13"/>
        <v>82.275637864431246</v>
      </c>
      <c r="AD15" s="44"/>
      <c r="AE15" s="44">
        <f t="shared" si="14"/>
        <v>0.95104796555371751</v>
      </c>
      <c r="AF15" s="70">
        <f>C11</f>
        <v>0.5</v>
      </c>
      <c r="AG15" s="33">
        <f>k1_</f>
        <v>0.67999999999999994</v>
      </c>
      <c r="AH15" s="61">
        <v>1</v>
      </c>
      <c r="AI15" s="97">
        <f t="shared" si="15"/>
        <v>0.94600633819841251</v>
      </c>
      <c r="AJ15" s="98">
        <f t="shared" si="22"/>
        <v>0.89492799191156924</v>
      </c>
      <c r="AK15" s="98">
        <f t="shared" si="16"/>
        <v>0.99304470816846935</v>
      </c>
      <c r="AL15" s="98">
        <f t="shared" si="23"/>
        <v>0.98613779242140043</v>
      </c>
      <c r="AM15" s="98">
        <f t="shared" si="24"/>
        <v>0.93942658804176482</v>
      </c>
      <c r="AN15" s="98">
        <f t="shared" si="17"/>
        <v>0.56542193025825449</v>
      </c>
      <c r="AO15" s="98">
        <f t="shared" si="25"/>
        <v>0.31970195921697042</v>
      </c>
      <c r="AP15" s="98">
        <f t="shared" si="18"/>
        <v>0.95104796555371751</v>
      </c>
      <c r="AQ15" s="98">
        <f t="shared" si="26"/>
        <v>0.90449223278386504</v>
      </c>
      <c r="AR15" s="98">
        <f t="shared" si="27"/>
        <v>0.53774337645156889</v>
      </c>
      <c r="AS15" s="99">
        <f t="shared" si="28"/>
        <v>-4.7038369970056837E-2</v>
      </c>
      <c r="AT15" s="100">
        <f t="shared" si="29"/>
        <v>-4.9723102341615762E-2</v>
      </c>
      <c r="AU15" s="101">
        <f t="shared" si="30"/>
        <v>-0.38562603529546302</v>
      </c>
      <c r="AV15" s="102">
        <f t="shared" si="31"/>
        <v>-0.68201464191410066</v>
      </c>
      <c r="AW15" s="103">
        <f t="shared" si="32"/>
        <v>2.2126082494399449E-3</v>
      </c>
      <c r="AX15" s="103">
        <f t="shared" si="33"/>
        <v>0.89492799191156924</v>
      </c>
      <c r="AY15" s="104">
        <f t="shared" si="34"/>
        <v>0.14870743909769768</v>
      </c>
      <c r="AZ15" s="104">
        <f t="shared" si="35"/>
        <v>0.31970195921697042</v>
      </c>
      <c r="BA15" s="105">
        <f t="shared" si="36"/>
        <v>-1.844641959610072E-4</v>
      </c>
      <c r="BB15" s="106">
        <f t="shared" si="37"/>
        <v>-1.5122589619429923E-3</v>
      </c>
      <c r="BC15" s="62"/>
    </row>
    <row r="16" spans="1:55" x14ac:dyDescent="0.25">
      <c r="B16" s="157" t="s">
        <v>122</v>
      </c>
      <c r="C16" s="148">
        <v>-48905.025027269097</v>
      </c>
      <c r="D16" s="84" t="s">
        <v>129</v>
      </c>
      <c r="E16" s="173">
        <v>224.58742505544501</v>
      </c>
      <c r="F16" s="147"/>
      <c r="G16" s="17"/>
      <c r="H16" s="68"/>
      <c r="I16" s="29"/>
      <c r="J16" s="31"/>
      <c r="L16" s="61">
        <v>-0.3</v>
      </c>
      <c r="M16" s="45">
        <f t="shared" si="0"/>
        <v>0.50118723362727224</v>
      </c>
      <c r="N16" s="7">
        <f t="shared" si="1"/>
        <v>5.011872336272722E-3</v>
      </c>
      <c r="O16" s="36">
        <f t="shared" si="2"/>
        <v>0.63639598487486693</v>
      </c>
      <c r="P16" s="36">
        <f t="shared" si="3"/>
        <v>0.67625204573423703</v>
      </c>
      <c r="Q16" s="36">
        <f t="shared" si="4"/>
        <v>0.90646468363951027</v>
      </c>
      <c r="R16" s="7">
        <f t="shared" si="5"/>
        <v>0.90913712124980994</v>
      </c>
      <c r="S16" s="7">
        <f t="shared" si="6"/>
        <v>0.96607435104891015</v>
      </c>
      <c r="T16" s="47">
        <f t="shared" si="7"/>
        <v>3.2418481371955447E-3</v>
      </c>
      <c r="U16" s="53">
        <f t="shared" si="8"/>
        <v>0.43814118709184552</v>
      </c>
      <c r="V16" s="53">
        <f t="shared" si="9"/>
        <v>0.80793342350875963</v>
      </c>
      <c r="W16" s="53">
        <f t="shared" si="19"/>
        <v>0.1367462981142229</v>
      </c>
      <c r="X16" s="53">
        <f t="shared" si="20"/>
        <v>-0.35838591941724507</v>
      </c>
      <c r="Y16" s="53">
        <f t="shared" si="21"/>
        <v>-9.2624425109121541E-2</v>
      </c>
      <c r="Z16" s="47">
        <f t="shared" si="10"/>
        <v>0.1367462981142229</v>
      </c>
      <c r="AA16" s="49">
        <f t="shared" si="11"/>
        <v>3.3545964075778403</v>
      </c>
      <c r="AB16" s="36">
        <f t="shared" si="12"/>
        <v>8.3368046407642712E-2</v>
      </c>
      <c r="AC16" s="44">
        <f t="shared" si="13"/>
        <v>76.356743367708631</v>
      </c>
      <c r="AD16" s="44"/>
      <c r="AE16" s="44">
        <f t="shared" si="14"/>
        <v>0.80793342350875963</v>
      </c>
      <c r="AH16" s="40" t="s">
        <v>27</v>
      </c>
      <c r="AI16" s="97">
        <f t="shared" si="15"/>
        <v>0.90913712124980994</v>
      </c>
      <c r="AJ16" s="98">
        <f t="shared" si="22"/>
        <v>0.82653030523439164</v>
      </c>
      <c r="AK16" s="98">
        <f t="shared" si="16"/>
        <v>0.96607435104891015</v>
      </c>
      <c r="AL16" s="98">
        <f t="shared" si="23"/>
        <v>0.93329965175457286</v>
      </c>
      <c r="AM16" s="98">
        <f t="shared" si="24"/>
        <v>0.87829405442588449</v>
      </c>
      <c r="AN16" s="98">
        <f t="shared" si="17"/>
        <v>0.43814118709184552</v>
      </c>
      <c r="AO16" s="98">
        <f t="shared" si="25"/>
        <v>0.19196769982625159</v>
      </c>
      <c r="AP16" s="98">
        <f t="shared" si="18"/>
        <v>0.80793342350875963</v>
      </c>
      <c r="AQ16" s="98">
        <f t="shared" si="26"/>
        <v>0.65275641682258478</v>
      </c>
      <c r="AR16" s="98">
        <f t="shared" si="27"/>
        <v>0.3539889092673067</v>
      </c>
      <c r="AS16" s="99">
        <f t="shared" si="28"/>
        <v>-5.6937229799100209E-2</v>
      </c>
      <c r="AT16" s="100">
        <f t="shared" si="29"/>
        <v>-6.2627769198146263E-2</v>
      </c>
      <c r="AU16" s="101">
        <f t="shared" si="30"/>
        <v>-0.36979223641691411</v>
      </c>
      <c r="AV16" s="102">
        <f t="shared" si="31"/>
        <v>-0.84400245243183736</v>
      </c>
      <c r="AW16" s="103">
        <f t="shared" si="32"/>
        <v>3.2418481371955447E-3</v>
      </c>
      <c r="AX16" s="103">
        <f t="shared" si="33"/>
        <v>0.82653030523439164</v>
      </c>
      <c r="AY16" s="104">
        <f t="shared" si="34"/>
        <v>0.1367462981142229</v>
      </c>
      <c r="AZ16" s="104">
        <f t="shared" si="35"/>
        <v>0.19196769982625159</v>
      </c>
      <c r="BA16" s="105">
        <f t="shared" si="36"/>
        <v>-2.2328325411411846E-4</v>
      </c>
      <c r="BB16" s="106">
        <f t="shared" si="37"/>
        <v>-1.4501656330075062E-3</v>
      </c>
      <c r="BC16" s="62"/>
    </row>
    <row r="17" spans="1:55" x14ac:dyDescent="0.25">
      <c r="B17" s="157" t="s">
        <v>123</v>
      </c>
      <c r="C17" s="148">
        <v>94620.2831513118</v>
      </c>
      <c r="D17" s="84" t="s">
        <v>130</v>
      </c>
      <c r="E17" s="173">
        <v>-82.922074111919102</v>
      </c>
      <c r="F17" s="147"/>
      <c r="G17" s="12"/>
      <c r="H17" s="64"/>
      <c r="I17" s="18"/>
      <c r="J17" s="18"/>
      <c r="L17" s="61">
        <v>-0.2</v>
      </c>
      <c r="M17" s="45">
        <f t="shared" si="0"/>
        <v>0.63095734448019325</v>
      </c>
      <c r="N17" s="7">
        <f t="shared" si="1"/>
        <v>6.3095734448019329E-3</v>
      </c>
      <c r="O17" s="36">
        <f t="shared" si="2"/>
        <v>0.59664732784076757</v>
      </c>
      <c r="P17" s="36">
        <f t="shared" si="3"/>
        <v>0.63033107418821455</v>
      </c>
      <c r="Q17" s="36">
        <f t="shared" si="4"/>
        <v>0.84801077623642296</v>
      </c>
      <c r="R17" s="7">
        <f t="shared" si="5"/>
        <v>0.85235332548681086</v>
      </c>
      <c r="S17" s="7">
        <f t="shared" si="6"/>
        <v>0.90047296312602088</v>
      </c>
      <c r="T17" s="47">
        <f t="shared" si="7"/>
        <v>2.3154995265288769E-3</v>
      </c>
      <c r="U17" s="53">
        <f t="shared" si="8"/>
        <v>0.30445140548555255</v>
      </c>
      <c r="V17" s="53">
        <f t="shared" si="9"/>
        <v>0.56204699468382191</v>
      </c>
      <c r="W17" s="53">
        <f t="shared" si="19"/>
        <v>6.6355487574403543E-2</v>
      </c>
      <c r="X17" s="53">
        <f t="shared" si="20"/>
        <v>-0.51648201670484062</v>
      </c>
      <c r="Y17" s="53">
        <f t="shared" si="21"/>
        <v>-0.25022737005623563</v>
      </c>
      <c r="Z17" s="47">
        <f t="shared" si="10"/>
        <v>6.6355487574403543E-2</v>
      </c>
      <c r="AA17" s="49">
        <f t="shared" si="11"/>
        <v>2.2783384074788602</v>
      </c>
      <c r="AB17" s="36">
        <f t="shared" si="12"/>
        <v>0.20573677800939014</v>
      </c>
      <c r="AC17" s="44">
        <f t="shared" si="13"/>
        <v>64.815801150779151</v>
      </c>
      <c r="AD17" s="44"/>
      <c r="AE17" s="44">
        <f t="shared" si="14"/>
        <v>0.56204699468382191</v>
      </c>
      <c r="AG17" s="33"/>
      <c r="AH17" s="3">
        <f>β/n</f>
        <v>0.59515999414566001</v>
      </c>
      <c r="AI17" s="97">
        <f t="shared" si="15"/>
        <v>0.85235332548681086</v>
      </c>
      <c r="AJ17" s="98">
        <f t="shared" si="22"/>
        <v>0.72650619146842532</v>
      </c>
      <c r="AK17" s="98">
        <f t="shared" si="16"/>
        <v>0.90047296312602088</v>
      </c>
      <c r="AL17" s="98">
        <f t="shared" si="23"/>
        <v>0.81085155732095615</v>
      </c>
      <c r="AM17" s="98">
        <f t="shared" si="24"/>
        <v>0.7675211246314263</v>
      </c>
      <c r="AN17" s="98">
        <f t="shared" si="17"/>
        <v>0.30445140548555255</v>
      </c>
      <c r="AO17" s="98">
        <f t="shared" si="25"/>
        <v>9.2690658302128331E-2</v>
      </c>
      <c r="AP17" s="98">
        <f t="shared" si="18"/>
        <v>0.56204699468382191</v>
      </c>
      <c r="AQ17" s="98">
        <f t="shared" si="26"/>
        <v>0.31589682423311616</v>
      </c>
      <c r="AR17" s="98">
        <f t="shared" si="27"/>
        <v>0.17111599748042047</v>
      </c>
      <c r="AS17" s="99">
        <f t="shared" si="28"/>
        <v>-4.8119637639210011E-2</v>
      </c>
      <c r="AT17" s="100">
        <f t="shared" si="29"/>
        <v>-5.6455035957919314E-2</v>
      </c>
      <c r="AU17" s="101">
        <f t="shared" si="30"/>
        <v>-0.25759558919826936</v>
      </c>
      <c r="AV17" s="102">
        <f t="shared" si="31"/>
        <v>-0.84609755303131062</v>
      </c>
      <c r="AW17" s="103">
        <f t="shared" si="32"/>
        <v>2.3154995265288769E-3</v>
      </c>
      <c r="AX17" s="103">
        <f t="shared" si="33"/>
        <v>0.72650619146842532</v>
      </c>
      <c r="AY17" s="104">
        <f t="shared" si="34"/>
        <v>6.6355487574403543E-2</v>
      </c>
      <c r="AZ17" s="104">
        <f t="shared" si="35"/>
        <v>9.2690658302128331E-2</v>
      </c>
      <c r="BA17" s="105">
        <f t="shared" si="36"/>
        <v>-1.8870446133023534E-4</v>
      </c>
      <c r="BB17" s="106">
        <f t="shared" si="37"/>
        <v>-1.0101787811696837E-3</v>
      </c>
      <c r="BC17" s="62"/>
    </row>
    <row r="18" spans="1:55" x14ac:dyDescent="0.25">
      <c r="B18" s="157" t="s">
        <v>124</v>
      </c>
      <c r="C18" s="148">
        <v>-115433.29388831901</v>
      </c>
      <c r="D18" s="84" t="s">
        <v>131</v>
      </c>
      <c r="E18" s="173">
        <v>12.8656313929368</v>
      </c>
      <c r="F18" s="147"/>
      <c r="G18" s="12"/>
      <c r="H18" s="64"/>
      <c r="L18" s="61">
        <v>-0.1</v>
      </c>
      <c r="M18" s="45">
        <f t="shared" si="0"/>
        <v>0.79432823472428149</v>
      </c>
      <c r="N18" s="7">
        <f t="shared" si="1"/>
        <v>7.9432823472428155E-3</v>
      </c>
      <c r="O18" s="36">
        <f t="shared" si="2"/>
        <v>0.54028746223107271</v>
      </c>
      <c r="P18" s="36">
        <f t="shared" si="3"/>
        <v>0.55529233163214586</v>
      </c>
      <c r="Q18" s="36">
        <f t="shared" si="4"/>
        <v>0.76512862092804812</v>
      </c>
      <c r="R18" s="7">
        <f t="shared" si="5"/>
        <v>0.7718392317586753</v>
      </c>
      <c r="S18" s="7">
        <f t="shared" si="6"/>
        <v>0.79327475947449411</v>
      </c>
      <c r="T18" s="47">
        <f t="shared" si="7"/>
        <v>4.5948184845563607E-4</v>
      </c>
      <c r="U18" s="53">
        <f t="shared" si="8"/>
        <v>0.18374883170950743</v>
      </c>
      <c r="V18" s="53">
        <f t="shared" si="9"/>
        <v>0.3106548868151312</v>
      </c>
      <c r="W18" s="53">
        <f t="shared" si="19"/>
        <v>1.6105146822471619E-2</v>
      </c>
      <c r="X18" s="53">
        <f t="shared" si="20"/>
        <v>-0.73577541351575204</v>
      </c>
      <c r="Y18" s="53">
        <f t="shared" si="21"/>
        <v>-0.5077218102460932</v>
      </c>
      <c r="Z18" s="47">
        <f t="shared" si="10"/>
        <v>1.6105146822471619E-2</v>
      </c>
      <c r="AA18" s="49">
        <f t="shared" si="11"/>
        <v>1.5473771709966466</v>
      </c>
      <c r="AB18" s="36">
        <f t="shared" si="12"/>
        <v>0.36559822118519342</v>
      </c>
      <c r="AC18" s="44">
        <f t="shared" si="13"/>
        <v>49.738814944765743</v>
      </c>
      <c r="AD18" s="44"/>
      <c r="AE18" s="44">
        <f t="shared" si="14"/>
        <v>0.3106548868151312</v>
      </c>
      <c r="AG18" s="33"/>
      <c r="AH18" s="2"/>
      <c r="AI18" s="97">
        <f t="shared" si="15"/>
        <v>0.7718392317586753</v>
      </c>
      <c r="AJ18" s="98">
        <f t="shared" si="22"/>
        <v>0.59573579968182211</v>
      </c>
      <c r="AK18" s="98">
        <f t="shared" si="16"/>
        <v>0.79327475947449411</v>
      </c>
      <c r="AL18" s="98">
        <f t="shared" si="23"/>
        <v>0.6292848440193165</v>
      </c>
      <c r="AM18" s="98">
        <f t="shared" si="24"/>
        <v>0.61228058092634141</v>
      </c>
      <c r="AN18" s="98">
        <f t="shared" si="17"/>
        <v>0.18374883170950743</v>
      </c>
      <c r="AO18" s="98">
        <f t="shared" si="25"/>
        <v>3.3763633154608882E-2</v>
      </c>
      <c r="AP18" s="98">
        <f t="shared" si="18"/>
        <v>0.3106548868151312</v>
      </c>
      <c r="AQ18" s="98">
        <f t="shared" si="26"/>
        <v>9.6506458702121975E-2</v>
      </c>
      <c r="AR18" s="98">
        <f t="shared" si="27"/>
        <v>5.7082472517129619E-2</v>
      </c>
      <c r="AS18" s="99">
        <f t="shared" si="28"/>
        <v>-2.1435527715818803E-2</v>
      </c>
      <c r="AT18" s="100">
        <f t="shared" si="29"/>
        <v>-2.7772011105184239E-2</v>
      </c>
      <c r="AU18" s="101">
        <f t="shared" si="30"/>
        <v>-0.12690605510562378</v>
      </c>
      <c r="AV18" s="102">
        <f t="shared" si="31"/>
        <v>-0.69064958903386309</v>
      </c>
      <c r="AW18" s="103">
        <f t="shared" si="32"/>
        <v>4.5948184845563607E-4</v>
      </c>
      <c r="AX18" s="103">
        <f t="shared" si="33"/>
        <v>0.59573579968182211</v>
      </c>
      <c r="AY18" s="104">
        <f t="shared" si="34"/>
        <v>1.6105146822471619E-2</v>
      </c>
      <c r="AZ18" s="104">
        <f t="shared" si="35"/>
        <v>3.3763633154608882E-2</v>
      </c>
      <c r="BA18" s="105">
        <f t="shared" si="36"/>
        <v>-8.4060893003210988E-5</v>
      </c>
      <c r="BB18" s="106">
        <f t="shared" si="37"/>
        <v>-4.9767080433577948E-4</v>
      </c>
      <c r="BC18" s="62"/>
    </row>
    <row r="19" spans="1:55" x14ac:dyDescent="0.25">
      <c r="B19" s="157" t="s">
        <v>125</v>
      </c>
      <c r="C19" s="148">
        <v>86795.884594446907</v>
      </c>
      <c r="D19" s="84"/>
      <c r="E19" s="149"/>
      <c r="F19" s="147"/>
      <c r="G19" s="12"/>
      <c r="H19" s="64"/>
      <c r="L19" s="61">
        <v>0</v>
      </c>
      <c r="M19" s="45">
        <f t="shared" si="0"/>
        <v>1</v>
      </c>
      <c r="N19" s="7">
        <f t="shared" si="1"/>
        <v>0.01</v>
      </c>
      <c r="O19" s="36">
        <f t="shared" si="2"/>
        <v>0.46863268966278404</v>
      </c>
      <c r="P19" s="36">
        <f t="shared" si="3"/>
        <v>0.46226372941342592</v>
      </c>
      <c r="Q19" s="36">
        <f t="shared" si="4"/>
        <v>0.6597539553864471</v>
      </c>
      <c r="R19" s="7">
        <f t="shared" si="5"/>
        <v>0.66947527094683434</v>
      </c>
      <c r="S19" s="7">
        <f t="shared" si="6"/>
        <v>0.66037675630489423</v>
      </c>
      <c r="T19" s="47">
        <f t="shared" si="7"/>
        <v>8.2782968689598649E-5</v>
      </c>
      <c r="U19" s="53">
        <f t="shared" si="8"/>
        <v>9.4032324413216128E-2</v>
      </c>
      <c r="V19" s="53">
        <f t="shared" si="9"/>
        <v>0.1389522505974542</v>
      </c>
      <c r="W19" s="53">
        <f t="shared" si="19"/>
        <v>2.0177997683973967E-3</v>
      </c>
      <c r="X19" s="53">
        <f t="shared" si="20"/>
        <v>-1.0267228283032919</v>
      </c>
      <c r="Y19" s="53">
        <f t="shared" si="21"/>
        <v>-0.8571344145998897</v>
      </c>
      <c r="Z19" s="47">
        <f t="shared" si="10"/>
        <v>2.0177997683973967E-3</v>
      </c>
      <c r="AA19" s="49">
        <f t="shared" si="11"/>
        <v>1.0509308456820208</v>
      </c>
      <c r="AB19" s="36">
        <f t="shared" si="12"/>
        <v>0.52372448117235371</v>
      </c>
      <c r="AC19" s="44">
        <f t="shared" si="13"/>
        <v>34.825478787696959</v>
      </c>
      <c r="AD19" s="44"/>
      <c r="AE19" s="44">
        <f t="shared" si="14"/>
        <v>0.1389522505974542</v>
      </c>
      <c r="AF19" s="33"/>
      <c r="AG19" s="33"/>
      <c r="AI19" s="97">
        <f t="shared" si="15"/>
        <v>0.66947527094683434</v>
      </c>
      <c r="AJ19" s="98">
        <f t="shared" si="22"/>
        <v>0.44819713840933728</v>
      </c>
      <c r="AK19" s="98">
        <f t="shared" si="16"/>
        <v>0.66037675630489423</v>
      </c>
      <c r="AL19" s="98">
        <f t="shared" si="23"/>
        <v>0.43609746026777368</v>
      </c>
      <c r="AM19" s="98">
        <f t="shared" si="24"/>
        <v>0.44210590785421067</v>
      </c>
      <c r="AN19" s="98">
        <f t="shared" si="17"/>
        <v>9.4032324413216128E-2</v>
      </c>
      <c r="AO19" s="98">
        <f t="shared" si="25"/>
        <v>8.8420780345523226E-3</v>
      </c>
      <c r="AP19" s="98">
        <f t="shared" si="18"/>
        <v>0.1389522505974542</v>
      </c>
      <c r="AQ19" s="98">
        <f t="shared" si="26"/>
        <v>1.9307727946097711E-2</v>
      </c>
      <c r="AR19" s="98">
        <f t="shared" si="27"/>
        <v>1.3066003106126317E-2</v>
      </c>
      <c r="AS19" s="99">
        <f t="shared" si="28"/>
        <v>9.0985146419401142E-3</v>
      </c>
      <c r="AT19" s="100">
        <f t="shared" si="29"/>
        <v>1.3590516389159746E-2</v>
      </c>
      <c r="AU19" s="101">
        <f t="shared" si="30"/>
        <v>-4.4919926184238068E-2</v>
      </c>
      <c r="AV19" s="102">
        <f t="shared" si="31"/>
        <v>-0.47770728273015683</v>
      </c>
      <c r="AW19" s="103">
        <f t="shared" si="32"/>
        <v>8.2782968689598649E-5</v>
      </c>
      <c r="AX19" s="103">
        <f t="shared" si="33"/>
        <v>0.44819713840933728</v>
      </c>
      <c r="AY19" s="104">
        <f t="shared" si="34"/>
        <v>2.0177997683973967E-3</v>
      </c>
      <c r="AZ19" s="104">
        <f t="shared" si="35"/>
        <v>8.8420780345523226E-3</v>
      </c>
      <c r="BA19" s="105">
        <f t="shared" si="36"/>
        <v>3.568044957623574E-5</v>
      </c>
      <c r="BB19" s="106">
        <f t="shared" si="37"/>
        <v>-1.7615657327152185E-4</v>
      </c>
      <c r="BC19" s="7"/>
    </row>
    <row r="20" spans="1:55" x14ac:dyDescent="0.25">
      <c r="B20" s="157" t="s">
        <v>126</v>
      </c>
      <c r="C20" s="148">
        <v>-36813.4734782987</v>
      </c>
      <c r="D20" s="84"/>
      <c r="E20" s="149"/>
      <c r="F20" s="18"/>
      <c r="G20" s="12"/>
      <c r="H20" s="64"/>
      <c r="L20" s="61">
        <v>0.1</v>
      </c>
      <c r="M20" s="45">
        <f t="shared" si="0"/>
        <v>1.2589254117941673</v>
      </c>
      <c r="N20" s="7">
        <f t="shared" si="1"/>
        <v>1.2589254117941673E-2</v>
      </c>
      <c r="O20" s="36">
        <f t="shared" si="2"/>
        <v>0.38833531555440937</v>
      </c>
      <c r="P20" s="36">
        <f t="shared" si="3"/>
        <v>0.36693655953185883</v>
      </c>
      <c r="Q20" s="36">
        <f t="shared" si="4"/>
        <v>0.54166958169766077</v>
      </c>
      <c r="R20" s="7">
        <f t="shared" si="5"/>
        <v>0.55476473650629909</v>
      </c>
      <c r="S20" s="7">
        <f t="shared" si="6"/>
        <v>0.5241950850455126</v>
      </c>
      <c r="T20" s="47">
        <f t="shared" si="7"/>
        <v>9.3450359043396587E-4</v>
      </c>
      <c r="U20" s="53">
        <f t="shared" si="8"/>
        <v>4.0600129562025779E-2</v>
      </c>
      <c r="V20" s="53">
        <f t="shared" si="9"/>
        <v>5.2366253091018257E-2</v>
      </c>
      <c r="W20" s="53">
        <f t="shared" si="19"/>
        <v>1.384416628995104E-4</v>
      </c>
      <c r="X20" s="53">
        <f t="shared" si="20"/>
        <v>-1.3914725805118926</v>
      </c>
      <c r="Y20" s="53">
        <f t="shared" si="21"/>
        <v>-1.280948499615995</v>
      </c>
      <c r="Z20" s="47">
        <f t="shared" si="10"/>
        <v>1.384416628995104E-4</v>
      </c>
      <c r="AA20" s="49">
        <f t="shared" si="11"/>
        <v>0.71375981441845915</v>
      </c>
      <c r="AB20" s="36">
        <f t="shared" si="12"/>
        <v>0.65282311540623439</v>
      </c>
      <c r="AC20" s="44">
        <f t="shared" si="13"/>
        <v>22.649820361925908</v>
      </c>
      <c r="AD20" s="44"/>
      <c r="AE20" s="44">
        <f t="shared" si="14"/>
        <v>5.2366253091018257E-2</v>
      </c>
      <c r="AF20" s="33"/>
      <c r="AG20" s="33"/>
      <c r="AI20" s="97">
        <f t="shared" si="15"/>
        <v>0.55476473650629909</v>
      </c>
      <c r="AJ20" s="98">
        <f t="shared" si="22"/>
        <v>0.30776391287090349</v>
      </c>
      <c r="AK20" s="98">
        <f t="shared" si="16"/>
        <v>0.5241950850455126</v>
      </c>
      <c r="AL20" s="98">
        <f t="shared" si="23"/>
        <v>0.27478048718587217</v>
      </c>
      <c r="AM20" s="98">
        <f t="shared" si="24"/>
        <v>0.29080494823317082</v>
      </c>
      <c r="AN20" s="98">
        <f t="shared" si="17"/>
        <v>4.0600129562025779E-2</v>
      </c>
      <c r="AO20" s="98">
        <f t="shared" si="25"/>
        <v>1.6483705204532796E-3</v>
      </c>
      <c r="AP20" s="98">
        <f t="shared" si="18"/>
        <v>5.2366253091018257E-2</v>
      </c>
      <c r="AQ20" s="98">
        <f t="shared" si="26"/>
        <v>2.7422244627925791E-3</v>
      </c>
      <c r="AR20" s="98">
        <f t="shared" si="27"/>
        <v>2.1260766601731741E-3</v>
      </c>
      <c r="AS20" s="99">
        <f t="shared" si="28"/>
        <v>3.0569651460786496E-2</v>
      </c>
      <c r="AT20" s="100">
        <f t="shared" si="29"/>
        <v>5.5103811488276512E-2</v>
      </c>
      <c r="AU20" s="101">
        <f t="shared" si="30"/>
        <v>-1.1766123528992478E-2</v>
      </c>
      <c r="AV20" s="102">
        <f t="shared" si="31"/>
        <v>-0.2898050734300513</v>
      </c>
      <c r="AW20" s="103">
        <f t="shared" si="32"/>
        <v>9.3450359043396587E-4</v>
      </c>
      <c r="AX20" s="103">
        <f t="shared" si="33"/>
        <v>0.30776391287090349</v>
      </c>
      <c r="AY20" s="104">
        <f t="shared" si="34"/>
        <v>1.384416628995104E-4</v>
      </c>
      <c r="AZ20" s="104">
        <f t="shared" si="35"/>
        <v>1.6483705204532796E-3</v>
      </c>
      <c r="BA20" s="105">
        <f t="shared" si="36"/>
        <v>1.1988098612073136E-4</v>
      </c>
      <c r="BB20" s="106">
        <f t="shared" si="37"/>
        <v>-4.6141660898009717E-5</v>
      </c>
      <c r="BC20" s="7"/>
    </row>
    <row r="21" spans="1:55" x14ac:dyDescent="0.25">
      <c r="B21" s="157" t="s">
        <v>127</v>
      </c>
      <c r="C21" s="148">
        <v>6750.7002977396196</v>
      </c>
      <c r="D21" s="84"/>
      <c r="E21" s="149"/>
      <c r="F21" s="12"/>
      <c r="G21" s="12"/>
      <c r="H21" s="64"/>
      <c r="L21" s="61">
        <v>0.12</v>
      </c>
      <c r="M21" s="69">
        <f t="shared" si="0"/>
        <v>1.3182567385564072</v>
      </c>
      <c r="N21" s="62">
        <f t="shared" si="1"/>
        <v>1.3182567385564073E-2</v>
      </c>
      <c r="O21" s="70">
        <f t="shared" si="2"/>
        <v>0.37208538279861064</v>
      </c>
      <c r="P21" s="70">
        <f t="shared" si="3"/>
        <v>0.34875677428838425</v>
      </c>
      <c r="Q21" s="70">
        <f t="shared" si="4"/>
        <v>0.51777262176266281</v>
      </c>
      <c r="R21" s="62">
        <f t="shared" si="5"/>
        <v>0.53155054685515812</v>
      </c>
      <c r="S21" s="62">
        <f t="shared" si="6"/>
        <v>0.49822396326912038</v>
      </c>
      <c r="T21" s="11">
        <f t="shared" si="7"/>
        <v>1.11066117351716E-3</v>
      </c>
      <c r="U21" s="52">
        <f t="shared" si="8"/>
        <v>3.3671353774436703E-2</v>
      </c>
      <c r="V21" s="52">
        <f t="shared" si="9"/>
        <v>4.2367386476493775E-2</v>
      </c>
      <c r="W21" s="53">
        <f t="shared" si="19"/>
        <v>7.5620984755246014E-5</v>
      </c>
      <c r="X21" s="53">
        <f t="shared" si="20"/>
        <v>-1.4727394222234858</v>
      </c>
      <c r="Y21" s="53">
        <f t="shared" si="21"/>
        <v>-1.3729683255634431</v>
      </c>
      <c r="Z21" s="11">
        <f t="shared" si="10"/>
        <v>7.5620984755246014E-5</v>
      </c>
      <c r="AA21" s="32">
        <f t="shared" si="11"/>
        <v>0.66061386393845389</v>
      </c>
      <c r="AB21" s="70">
        <f t="shared" si="12"/>
        <v>0.67420267015661661</v>
      </c>
      <c r="AC21" s="33">
        <f t="shared" si="13"/>
        <v>20.633453903206171</v>
      </c>
      <c r="AD21" s="33"/>
      <c r="AE21" s="44">
        <f t="shared" si="14"/>
        <v>4.2367386476493775E-2</v>
      </c>
      <c r="AF21" s="33"/>
      <c r="AG21" s="33"/>
      <c r="AI21" s="97">
        <f t="shared" si="15"/>
        <v>0.53155054685515812</v>
      </c>
      <c r="AJ21" s="98">
        <f t="shared" si="22"/>
        <v>0.28254598386201762</v>
      </c>
      <c r="AK21" s="98">
        <f t="shared" si="16"/>
        <v>0.49822396326912038</v>
      </c>
      <c r="AL21" s="98">
        <f t="shared" si="23"/>
        <v>0.24822711757558982</v>
      </c>
      <c r="AM21" s="98">
        <f t="shared" si="24"/>
        <v>0.26483122013204513</v>
      </c>
      <c r="AN21" s="98">
        <f t="shared" si="17"/>
        <v>3.3671353774436703E-2</v>
      </c>
      <c r="AO21" s="98">
        <f t="shared" si="25"/>
        <v>1.1337600650032729E-3</v>
      </c>
      <c r="AP21" s="98">
        <f t="shared" si="18"/>
        <v>4.2367386476493775E-2</v>
      </c>
      <c r="AQ21" s="98">
        <f t="shared" si="26"/>
        <v>1.7949954368485877E-3</v>
      </c>
      <c r="AR21" s="98">
        <f t="shared" si="27"/>
        <v>1.4265672585483072E-3</v>
      </c>
      <c r="AS21" s="99">
        <f t="shared" si="28"/>
        <v>3.3326583586037739E-2</v>
      </c>
      <c r="AT21" s="100">
        <f t="shared" si="29"/>
        <v>6.2696922772838157E-2</v>
      </c>
      <c r="AU21" s="101">
        <f t="shared" si="30"/>
        <v>-8.6960327020570716E-3</v>
      </c>
      <c r="AV21" s="102">
        <f t="shared" si="31"/>
        <v>-0.25826204554505028</v>
      </c>
      <c r="AW21" s="103">
        <f t="shared" si="32"/>
        <v>1.11066117351716E-3</v>
      </c>
      <c r="AX21" s="103">
        <f t="shared" si="33"/>
        <v>0.28254598386201762</v>
      </c>
      <c r="AY21" s="104">
        <f t="shared" si="34"/>
        <v>7.5620984755246014E-5</v>
      </c>
      <c r="AZ21" s="104">
        <f t="shared" si="35"/>
        <v>1.1337600650032729E-3</v>
      </c>
      <c r="BA21" s="105">
        <f t="shared" si="36"/>
        <v>1.3069248465112838E-4</v>
      </c>
      <c r="BB21" s="106">
        <f t="shared" si="37"/>
        <v>-3.4102089027674792E-5</v>
      </c>
      <c r="BC21" s="7"/>
    </row>
    <row r="22" spans="1:55" x14ac:dyDescent="0.25">
      <c r="B22" s="159" t="s">
        <v>16</v>
      </c>
      <c r="C22" s="85">
        <f>C13+C14/n_VGM+C15/n_VGM^2+C16/n_VGM^3+C17/n_VGM^4+C18/n_VGM^5+C19/n_VGM^6+C20/n_VGM^7+C21/n_VGM^8</f>
        <v>-0.99969883847304342</v>
      </c>
      <c r="D22" s="86" t="s">
        <v>14</v>
      </c>
      <c r="E22" s="85">
        <f>1/(E13+E14*n_VGM+E15*n_VGM^2+E16*n_VGM^3+E17*n_VGM^4+E18*n_VGM^5)</f>
        <v>1.2237741460565044E-2</v>
      </c>
      <c r="F22" s="12"/>
      <c r="G22" s="12"/>
      <c r="H22" s="64"/>
      <c r="L22" s="61">
        <v>0.14000000000000001</v>
      </c>
      <c r="M22" s="69">
        <f t="shared" si="0"/>
        <v>1.380384264602885</v>
      </c>
      <c r="N22" s="62">
        <f t="shared" si="1"/>
        <v>1.380384264602885E-2</v>
      </c>
      <c r="O22" s="70">
        <f t="shared" si="2"/>
        <v>0.35595783910295847</v>
      </c>
      <c r="P22" s="70">
        <f t="shared" si="3"/>
        <v>0.33104758381054633</v>
      </c>
      <c r="Q22" s="70">
        <f t="shared" si="4"/>
        <v>0.49405564573964483</v>
      </c>
      <c r="R22" s="62">
        <f t="shared" si="5"/>
        <v>0.50851119871851214</v>
      </c>
      <c r="S22" s="62">
        <f t="shared" si="6"/>
        <v>0.47292511972935192</v>
      </c>
      <c r="T22" s="11">
        <f t="shared" si="7"/>
        <v>1.2663690178227505E-3</v>
      </c>
      <c r="U22" s="52">
        <f t="shared" si="8"/>
        <v>2.7761256658932473E-2</v>
      </c>
      <c r="V22" s="52">
        <f t="shared" si="9"/>
        <v>3.4113700705414127E-2</v>
      </c>
      <c r="W22" s="53">
        <f t="shared" si="19"/>
        <v>4.0353545363680212E-5</v>
      </c>
      <c r="X22" s="53">
        <f t="shared" si="20"/>
        <v>-1.5565608787183549</v>
      </c>
      <c r="Y22" s="53">
        <f t="shared" si="21"/>
        <v>-1.4670711651202533</v>
      </c>
      <c r="Z22" s="11">
        <f t="shared" si="10"/>
        <v>4.0353545363680212E-5</v>
      </c>
      <c r="AA22" s="32">
        <f t="shared" si="11"/>
        <v>0.61142511586094639</v>
      </c>
      <c r="AB22" s="70">
        <f t="shared" si="12"/>
        <v>0.69409177379147158</v>
      </c>
      <c r="AC22" s="33">
        <f t="shared" si="13"/>
        <v>18.757656117351655</v>
      </c>
      <c r="AD22" s="33"/>
      <c r="AE22" s="44">
        <f t="shared" si="14"/>
        <v>3.4113700705414127E-2</v>
      </c>
      <c r="AF22" s="33"/>
      <c r="AG22" s="33"/>
      <c r="AI22" s="97">
        <f t="shared" si="15"/>
        <v>0.50851119871851214</v>
      </c>
      <c r="AJ22" s="98">
        <f t="shared" si="22"/>
        <v>0.25858363922213812</v>
      </c>
      <c r="AK22" s="98">
        <f t="shared" si="16"/>
        <v>0.47292511972935192</v>
      </c>
      <c r="AL22" s="98">
        <f t="shared" si="23"/>
        <v>0.22365816887102186</v>
      </c>
      <c r="AM22" s="98">
        <f t="shared" si="24"/>
        <v>0.24048771953766862</v>
      </c>
      <c r="AN22" s="98">
        <f t="shared" si="17"/>
        <v>2.7761256658932473E-2</v>
      </c>
      <c r="AO22" s="98">
        <f t="shared" si="25"/>
        <v>7.7068737128312256E-4</v>
      </c>
      <c r="AP22" s="98">
        <f t="shared" si="18"/>
        <v>3.4113700705414127E-2</v>
      </c>
      <c r="AQ22" s="98">
        <f t="shared" si="26"/>
        <v>1.1637445758185723E-3</v>
      </c>
      <c r="AR22" s="98">
        <f t="shared" si="27"/>
        <v>9.470392008690073E-4</v>
      </c>
      <c r="AS22" s="99">
        <f t="shared" si="28"/>
        <v>3.5586078989160219E-2</v>
      </c>
      <c r="AT22" s="100">
        <f t="shared" si="29"/>
        <v>6.9980915029678625E-2</v>
      </c>
      <c r="AU22" s="101">
        <f t="shared" si="30"/>
        <v>-6.3524440464816541E-3</v>
      </c>
      <c r="AV22" s="102">
        <f t="shared" si="31"/>
        <v>-0.22882408114755459</v>
      </c>
      <c r="AW22" s="103">
        <f t="shared" si="32"/>
        <v>1.2663690178227505E-3</v>
      </c>
      <c r="AX22" s="103">
        <f t="shared" si="33"/>
        <v>0.25858363922213812</v>
      </c>
      <c r="AY22" s="104">
        <f t="shared" si="34"/>
        <v>4.0353545363680212E-5</v>
      </c>
      <c r="AZ22" s="104">
        <f t="shared" si="35"/>
        <v>7.7068737128312256E-4</v>
      </c>
      <c r="BA22" s="105">
        <f t="shared" si="36"/>
        <v>1.3955325093788321E-4</v>
      </c>
      <c r="BB22" s="106">
        <f t="shared" si="37"/>
        <v>-2.4911545280320211E-5</v>
      </c>
      <c r="BC22" s="7"/>
    </row>
    <row r="23" spans="1:55" x14ac:dyDescent="0.25">
      <c r="B23" s="160" t="s">
        <v>79</v>
      </c>
      <c r="C23" s="161">
        <f>ABS(LOG(1/α))</f>
        <v>2</v>
      </c>
      <c r="D23" s="86"/>
      <c r="E23" s="161"/>
      <c r="F23" s="13"/>
      <c r="G23" s="13"/>
      <c r="H23" s="162"/>
      <c r="L23" s="61">
        <v>0.16</v>
      </c>
      <c r="M23" s="69">
        <f t="shared" si="0"/>
        <v>1.4454397707459274</v>
      </c>
      <c r="N23" s="62">
        <f t="shared" si="1"/>
        <v>1.4454397707459274E-2</v>
      </c>
      <c r="O23" s="70">
        <f t="shared" si="2"/>
        <v>0.34002553688708326</v>
      </c>
      <c r="P23" s="70">
        <f t="shared" si="3"/>
        <v>0.31386236320372551</v>
      </c>
      <c r="Q23" s="70">
        <f t="shared" si="4"/>
        <v>0.47062578953982837</v>
      </c>
      <c r="R23" s="62">
        <f t="shared" si="5"/>
        <v>0.48575076698154757</v>
      </c>
      <c r="S23" s="62">
        <f t="shared" si="6"/>
        <v>0.44837480457675077</v>
      </c>
      <c r="T23" s="11">
        <f t="shared" si="7"/>
        <v>1.3969625656847832E-3</v>
      </c>
      <c r="U23" s="52">
        <f t="shared" si="8"/>
        <v>2.2760283971144536E-2</v>
      </c>
      <c r="V23" s="52">
        <f t="shared" si="9"/>
        <v>2.7344972764474836E-2</v>
      </c>
      <c r="W23" s="53">
        <f t="shared" si="19"/>
        <v>2.1019371331688447E-5</v>
      </c>
      <c r="X23" s="53">
        <f t="shared" si="20"/>
        <v>-1.6428223237210906</v>
      </c>
      <c r="Y23" s="53">
        <f t="shared" si="21"/>
        <v>-1.5631225048453556</v>
      </c>
      <c r="Z23" s="11">
        <f t="shared" si="10"/>
        <v>2.1019371331688447E-5</v>
      </c>
      <c r="AA23" s="32">
        <f t="shared" si="11"/>
        <v>0.56589892025093935</v>
      </c>
      <c r="AB23" s="70">
        <f t="shared" si="12"/>
        <v>0.71252399678602529</v>
      </c>
      <c r="AC23" s="33">
        <f t="shared" si="13"/>
        <v>17.019260877609987</v>
      </c>
      <c r="AD23" s="33"/>
      <c r="AE23" s="44">
        <f t="shared" si="14"/>
        <v>2.7344972764474836E-2</v>
      </c>
      <c r="AF23" s="33"/>
      <c r="AG23" s="33"/>
      <c r="AI23" s="97">
        <f t="shared" si="15"/>
        <v>0.48575076698154757</v>
      </c>
      <c r="AJ23" s="98">
        <f t="shared" si="22"/>
        <v>0.23595380762316173</v>
      </c>
      <c r="AK23" s="98">
        <f t="shared" si="16"/>
        <v>0.44837480457675077</v>
      </c>
      <c r="AL23" s="98">
        <f t="shared" si="23"/>
        <v>0.20103996537923946</v>
      </c>
      <c r="AM23" s="98">
        <f t="shared" si="24"/>
        <v>0.21779840521835819</v>
      </c>
      <c r="AN23" s="98">
        <f t="shared" si="17"/>
        <v>2.2760283971144536E-2</v>
      </c>
      <c r="AO23" s="98">
        <f t="shared" si="25"/>
        <v>5.1803052644713886E-4</v>
      </c>
      <c r="AP23" s="98">
        <f t="shared" si="18"/>
        <v>2.7344972764474836E-2</v>
      </c>
      <c r="AQ23" s="98">
        <f t="shared" si="26"/>
        <v>7.4774753548987054E-4</v>
      </c>
      <c r="AR23" s="98">
        <f t="shared" si="27"/>
        <v>6.2237934530266054E-4</v>
      </c>
      <c r="AS23" s="99">
        <f t="shared" si="28"/>
        <v>3.7375962404796792E-2</v>
      </c>
      <c r="AT23" s="100">
        <f t="shared" si="29"/>
        <v>7.6944731630689545E-2</v>
      </c>
      <c r="AU23" s="101">
        <f t="shared" si="30"/>
        <v>-4.5846887933303007E-3</v>
      </c>
      <c r="AV23" s="102">
        <f t="shared" si="31"/>
        <v>-0.20143372548175428</v>
      </c>
      <c r="AW23" s="103">
        <f t="shared" si="32"/>
        <v>1.3969625656847832E-3</v>
      </c>
      <c r="AX23" s="103">
        <f t="shared" si="33"/>
        <v>0.23595380762316173</v>
      </c>
      <c r="AY23" s="104">
        <f t="shared" si="34"/>
        <v>2.1019371331688447E-5</v>
      </c>
      <c r="AZ23" s="104">
        <f t="shared" si="35"/>
        <v>5.1803052644713886E-4</v>
      </c>
      <c r="BA23" s="105">
        <f t="shared" si="36"/>
        <v>1.4657240158743841E-4</v>
      </c>
      <c r="BB23" s="106">
        <f t="shared" si="37"/>
        <v>-1.7979171738550198E-5</v>
      </c>
      <c r="BC23" s="7"/>
    </row>
    <row r="24" spans="1:55" x14ac:dyDescent="0.25">
      <c r="B24" s="6"/>
      <c r="C24" s="6"/>
      <c r="D24" s="6"/>
      <c r="E24" s="6"/>
      <c r="L24" s="61">
        <v>0.18</v>
      </c>
      <c r="M24" s="69">
        <f t="shared" si="0"/>
        <v>1.5135612484362082</v>
      </c>
      <c r="N24" s="62">
        <f t="shared" si="1"/>
        <v>1.5135612484362081E-2</v>
      </c>
      <c r="O24" s="70">
        <f t="shared" si="2"/>
        <v>0.32435554935151828</v>
      </c>
      <c r="P24" s="70">
        <f t="shared" si="3"/>
        <v>0.29724427706092216</v>
      </c>
      <c r="Q24" s="70">
        <f t="shared" si="4"/>
        <v>0.44758169022282102</v>
      </c>
      <c r="R24" s="62">
        <f t="shared" si="5"/>
        <v>0.46336507050216902</v>
      </c>
      <c r="S24" s="62">
        <f t="shared" si="6"/>
        <v>0.42463468151560313</v>
      </c>
      <c r="T24" s="11">
        <f t="shared" si="7"/>
        <v>1.5000430310507043E-3</v>
      </c>
      <c r="U24" s="52">
        <f t="shared" si="8"/>
        <v>1.8560850664171968E-2</v>
      </c>
      <c r="V24" s="52">
        <f t="shared" si="9"/>
        <v>2.1827639355924619E-2</v>
      </c>
      <c r="W24" s="53">
        <f t="shared" si="19"/>
        <v>1.0671908356562999E-5</v>
      </c>
      <c r="X24" s="53">
        <f t="shared" si="20"/>
        <v>-1.7314021234679209</v>
      </c>
      <c r="Y24" s="53">
        <f t="shared" si="21"/>
        <v>-1.6609932303985937</v>
      </c>
      <c r="Z24" s="11">
        <f t="shared" si="10"/>
        <v>1.0671908356562999E-5</v>
      </c>
      <c r="AA24" s="32">
        <f t="shared" si="11"/>
        <v>0.52376256655771736</v>
      </c>
      <c r="AB24" s="70">
        <f t="shared" si="12"/>
        <v>0.72954594475372891</v>
      </c>
      <c r="AC24" s="33">
        <f t="shared" si="13"/>
        <v>15.413872676364281</v>
      </c>
      <c r="AD24" s="33"/>
      <c r="AE24" s="44">
        <f t="shared" si="14"/>
        <v>2.1827639355924619E-2</v>
      </c>
      <c r="AF24" s="33"/>
      <c r="AG24" s="33"/>
      <c r="AI24" s="97">
        <f t="shared" si="15"/>
        <v>0.46336507050216902</v>
      </c>
      <c r="AJ24" s="98">
        <f t="shared" si="22"/>
        <v>0.21470718856148008</v>
      </c>
      <c r="AK24" s="98">
        <f t="shared" si="16"/>
        <v>0.42463468151560313</v>
      </c>
      <c r="AL24" s="98">
        <f t="shared" si="23"/>
        <v>0.18031461274585769</v>
      </c>
      <c r="AM24" s="98">
        <f t="shared" si="24"/>
        <v>0.19676087913814352</v>
      </c>
      <c r="AN24" s="98">
        <f t="shared" si="17"/>
        <v>1.8560850664171968E-2</v>
      </c>
      <c r="AO24" s="98">
        <f t="shared" si="25"/>
        <v>3.4450517737769299E-4</v>
      </c>
      <c r="AP24" s="98">
        <f t="shared" si="18"/>
        <v>2.1827639355924619E-2</v>
      </c>
      <c r="AQ24" s="98">
        <f t="shared" si="26"/>
        <v>4.7644583985230932E-4</v>
      </c>
      <c r="AR24" s="98">
        <f t="shared" si="27"/>
        <v>4.0513955443671962E-4</v>
      </c>
      <c r="AS24" s="99">
        <f t="shared" si="28"/>
        <v>3.8730388986565889E-2</v>
      </c>
      <c r="AT24" s="100">
        <f t="shared" si="29"/>
        <v>8.3585042231586582E-2</v>
      </c>
      <c r="AU24" s="101">
        <f t="shared" si="30"/>
        <v>-3.2667886917526513E-3</v>
      </c>
      <c r="AV24" s="102">
        <f t="shared" si="31"/>
        <v>-0.17600425491588795</v>
      </c>
      <c r="AW24" s="103">
        <f t="shared" si="32"/>
        <v>1.5000430310507043E-3</v>
      </c>
      <c r="AX24" s="103">
        <f t="shared" si="33"/>
        <v>0.21470718856148008</v>
      </c>
      <c r="AY24" s="104">
        <f t="shared" si="34"/>
        <v>1.0671908356562999E-5</v>
      </c>
      <c r="AZ24" s="104">
        <f t="shared" si="35"/>
        <v>3.4450517737769299E-4</v>
      </c>
      <c r="BA24" s="105">
        <f t="shared" si="36"/>
        <v>1.5188387837868975E-4</v>
      </c>
      <c r="BB24" s="106">
        <f t="shared" si="37"/>
        <v>-1.2810936046088829E-5</v>
      </c>
      <c r="BC24" s="7"/>
    </row>
    <row r="25" spans="1:55" x14ac:dyDescent="0.25">
      <c r="F25" s="1"/>
      <c r="G25" s="1"/>
      <c r="H25" s="62"/>
      <c r="L25" s="61">
        <v>0.2</v>
      </c>
      <c r="M25" s="69">
        <f t="shared" si="0"/>
        <v>1.5848931924611136</v>
      </c>
      <c r="N25" s="62">
        <f t="shared" si="1"/>
        <v>1.5848931924611134E-2</v>
      </c>
      <c r="O25" s="70">
        <f t="shared" si="2"/>
        <v>0.30900827901907313</v>
      </c>
      <c r="P25" s="70">
        <f t="shared" si="3"/>
        <v>0.28122694089471606</v>
      </c>
      <c r="Q25" s="70">
        <f t="shared" si="4"/>
        <v>0.42501217502804878</v>
      </c>
      <c r="R25" s="62">
        <f t="shared" si="5"/>
        <v>0.44144039859867595</v>
      </c>
      <c r="S25" s="62">
        <f t="shared" si="6"/>
        <v>0.40175277270673726</v>
      </c>
      <c r="T25" s="11">
        <f t="shared" si="7"/>
        <v>1.5751076489384827E-3</v>
      </c>
      <c r="U25" s="52">
        <f t="shared" si="8"/>
        <v>1.5060045346571984E-2</v>
      </c>
      <c r="V25" s="52">
        <f t="shared" si="9"/>
        <v>1.7355623561112987E-2</v>
      </c>
      <c r="W25" s="53">
        <f t="shared" si="19"/>
        <v>5.2696793390752574E-6</v>
      </c>
      <c r="X25" s="53">
        <f t="shared" si="20"/>
        <v>-1.8221737204503026</v>
      </c>
      <c r="Y25" s="53">
        <f t="shared" si="21"/>
        <v>-1.7605597781731765</v>
      </c>
      <c r="Z25" s="11">
        <f t="shared" si="10"/>
        <v>5.2696793390752574E-6</v>
      </c>
      <c r="AA25" s="32">
        <f t="shared" si="11"/>
        <v>0.48476365002690025</v>
      </c>
      <c r="AB25" s="70">
        <f t="shared" si="12"/>
        <v>0.74521431303807129</v>
      </c>
      <c r="AC25" s="33">
        <f t="shared" si="13"/>
        <v>13.936144414934923</v>
      </c>
      <c r="AD25" s="33"/>
      <c r="AE25" s="44">
        <f t="shared" si="14"/>
        <v>1.7355623561112987E-2</v>
      </c>
      <c r="AF25" s="33"/>
      <c r="AG25" s="33"/>
      <c r="AI25" s="97">
        <f t="shared" si="15"/>
        <v>0.44144039859867595</v>
      </c>
      <c r="AJ25" s="98">
        <f t="shared" si="22"/>
        <v>0.1948696255149579</v>
      </c>
      <c r="AK25" s="98">
        <f t="shared" si="16"/>
        <v>0.40175277270673726</v>
      </c>
      <c r="AL25" s="98">
        <f t="shared" si="23"/>
        <v>0.1614052903775513</v>
      </c>
      <c r="AM25" s="98">
        <f t="shared" si="24"/>
        <v>0.17734990412178536</v>
      </c>
      <c r="AN25" s="98">
        <f t="shared" si="17"/>
        <v>1.5060045346571984E-2</v>
      </c>
      <c r="AO25" s="98">
        <f t="shared" si="25"/>
        <v>2.2680496584080446E-4</v>
      </c>
      <c r="AP25" s="98">
        <f t="shared" si="18"/>
        <v>1.7355623561112987E-2</v>
      </c>
      <c r="AQ25" s="98">
        <f t="shared" si="26"/>
        <v>3.012176691950602E-4</v>
      </c>
      <c r="AR25" s="98">
        <f t="shared" si="27"/>
        <v>2.6137647784839471E-4</v>
      </c>
      <c r="AS25" s="99">
        <f t="shared" si="28"/>
        <v>3.9687625891938694E-2</v>
      </c>
      <c r="AT25" s="100">
        <f t="shared" si="29"/>
        <v>8.9904834305887041E-2</v>
      </c>
      <c r="AU25" s="101">
        <f t="shared" si="30"/>
        <v>-2.2955782145410025E-3</v>
      </c>
      <c r="AV25" s="102">
        <f t="shared" si="31"/>
        <v>-0.1524283733357768</v>
      </c>
      <c r="AW25" s="103">
        <f t="shared" si="32"/>
        <v>1.5751076489384827E-3</v>
      </c>
      <c r="AX25" s="103">
        <f t="shared" si="33"/>
        <v>0.1948696255149579</v>
      </c>
      <c r="AY25" s="104">
        <f t="shared" si="34"/>
        <v>5.2696793390752574E-6</v>
      </c>
      <c r="AZ25" s="104">
        <f t="shared" si="35"/>
        <v>2.2680496584080446E-4</v>
      </c>
      <c r="BA25" s="105">
        <f t="shared" si="36"/>
        <v>1.5563774859583802E-4</v>
      </c>
      <c r="BB25" s="106">
        <f t="shared" si="37"/>
        <v>-9.0022675080039307E-6</v>
      </c>
      <c r="BC25" s="7"/>
    </row>
    <row r="26" spans="1:55" x14ac:dyDescent="0.25">
      <c r="A26" s="1"/>
      <c r="F26" s="1"/>
      <c r="G26" s="1"/>
      <c r="H26" s="62"/>
      <c r="L26" s="61">
        <v>0.22</v>
      </c>
      <c r="M26" s="69">
        <f t="shared" si="0"/>
        <v>1.6595869074375607</v>
      </c>
      <c r="N26" s="62">
        <f t="shared" si="1"/>
        <v>1.6595869074375606E-2</v>
      </c>
      <c r="O26" s="70">
        <f t="shared" si="2"/>
        <v>0.29403685071368063</v>
      </c>
      <c r="P26" s="70">
        <f t="shared" si="3"/>
        <v>0.26583517703437559</v>
      </c>
      <c r="Q26" s="70">
        <f t="shared" si="4"/>
        <v>0.40299536869658914</v>
      </c>
      <c r="R26" s="62">
        <f t="shared" si="5"/>
        <v>0.42005264387668662</v>
      </c>
      <c r="S26" s="62">
        <f t="shared" si="6"/>
        <v>0.37976453862053661</v>
      </c>
      <c r="T26" s="11">
        <f t="shared" si="7"/>
        <v>1.623131425130622E-3</v>
      </c>
      <c r="U26" s="52">
        <f t="shared" si="8"/>
        <v>1.2161646246397595E-2</v>
      </c>
      <c r="V26" s="52">
        <f t="shared" si="9"/>
        <v>1.3749781806750731E-2</v>
      </c>
      <c r="W26" s="53">
        <f t="shared" si="19"/>
        <v>2.5221745580581704E-6</v>
      </c>
      <c r="X26" s="53">
        <f t="shared" si="20"/>
        <v>-1.9150076333416892</v>
      </c>
      <c r="Y26" s="53">
        <f t="shared" si="21"/>
        <v>-1.8617041935337919</v>
      </c>
      <c r="Z26" s="11">
        <f t="shared" si="10"/>
        <v>2.5221745580581704E-6</v>
      </c>
      <c r="AA26" s="32">
        <f t="shared" si="11"/>
        <v>0.4486685597480688</v>
      </c>
      <c r="AB26" s="70">
        <f t="shared" si="12"/>
        <v>0.7595932477220636</v>
      </c>
      <c r="AC26" s="33">
        <f t="shared" si="13"/>
        <v>12.580026294261447</v>
      </c>
      <c r="AD26" s="33"/>
      <c r="AE26" s="44">
        <f t="shared" si="14"/>
        <v>1.3749781806750731E-2</v>
      </c>
      <c r="AF26" s="33"/>
      <c r="AG26" s="33"/>
      <c r="AI26" s="97">
        <f t="shared" si="15"/>
        <v>0.42005264387668662</v>
      </c>
      <c r="AJ26" s="98">
        <f t="shared" si="22"/>
        <v>0.17644422362779452</v>
      </c>
      <c r="AK26" s="98">
        <f t="shared" si="16"/>
        <v>0.37976453862053661</v>
      </c>
      <c r="AL26" s="98">
        <f t="shared" si="23"/>
        <v>0.14422110479366904</v>
      </c>
      <c r="AM26" s="98">
        <f t="shared" si="24"/>
        <v>0.15952109849816645</v>
      </c>
      <c r="AN26" s="98">
        <f t="shared" si="17"/>
        <v>1.2161646246397595E-2</v>
      </c>
      <c r="AO26" s="98">
        <f t="shared" si="25"/>
        <v>1.4790563942251671E-4</v>
      </c>
      <c r="AP26" s="98">
        <f t="shared" si="18"/>
        <v>1.3749781806750731E-2</v>
      </c>
      <c r="AQ26" s="98">
        <f t="shared" si="26"/>
        <v>1.890564997332534E-4</v>
      </c>
      <c r="AR26" s="98">
        <f t="shared" si="27"/>
        <v>1.6721998229885597E-4</v>
      </c>
      <c r="AS26" s="99">
        <f t="shared" si="28"/>
        <v>4.0288105256150009E-2</v>
      </c>
      <c r="AT26" s="100">
        <f t="shared" si="29"/>
        <v>9.5912038272939065E-2</v>
      </c>
      <c r="AU26" s="101">
        <f t="shared" si="30"/>
        <v>-1.5881355603531364E-3</v>
      </c>
      <c r="AV26" s="102">
        <f t="shared" si="31"/>
        <v>-0.13058557436856533</v>
      </c>
      <c r="AW26" s="103">
        <f t="shared" si="32"/>
        <v>1.623131425130622E-3</v>
      </c>
      <c r="AX26" s="103">
        <f t="shared" si="33"/>
        <v>0.17644422362779452</v>
      </c>
      <c r="AY26" s="104">
        <f t="shared" si="34"/>
        <v>2.5221745580581704E-6</v>
      </c>
      <c r="AZ26" s="104">
        <f t="shared" si="35"/>
        <v>1.4790563942251671E-4</v>
      </c>
      <c r="BA26" s="105">
        <f t="shared" si="36"/>
        <v>1.5799256963196082E-4</v>
      </c>
      <c r="BB26" s="106">
        <f t="shared" si="37"/>
        <v>-6.2279825896201422E-6</v>
      </c>
      <c r="BC26" s="7"/>
    </row>
    <row r="27" spans="1:55" x14ac:dyDescent="0.25">
      <c r="A27" s="1"/>
      <c r="F27" s="1"/>
      <c r="G27" s="1"/>
      <c r="H27" s="62"/>
      <c r="L27" s="61">
        <v>0.24</v>
      </c>
      <c r="M27" s="69">
        <f t="shared" si="0"/>
        <v>1.7378008287493756</v>
      </c>
      <c r="N27" s="62">
        <f t="shared" si="1"/>
        <v>1.7378008287493755E-2</v>
      </c>
      <c r="O27" s="70">
        <f t="shared" si="2"/>
        <v>0.27948677976803349</v>
      </c>
      <c r="P27" s="70">
        <f t="shared" si="3"/>
        <v>0.25108582661112999</v>
      </c>
      <c r="Q27" s="70">
        <f t="shared" si="4"/>
        <v>0.38159820554122575</v>
      </c>
      <c r="R27" s="62">
        <f t="shared" si="5"/>
        <v>0.39926682824004789</v>
      </c>
      <c r="S27" s="62">
        <f t="shared" si="6"/>
        <v>0.3586940380159</v>
      </c>
      <c r="T27" s="11">
        <f t="shared" si="7"/>
        <v>1.6461513065727108E-3</v>
      </c>
      <c r="U27" s="52">
        <f t="shared" si="8"/>
        <v>9.777474302309342E-3</v>
      </c>
      <c r="V27" s="52">
        <f t="shared" si="9"/>
        <v>1.0856401250880042E-2</v>
      </c>
      <c r="W27" s="53">
        <f t="shared" si="19"/>
        <v>1.1640833603520826E-6</v>
      </c>
      <c r="X27" s="53">
        <f t="shared" si="20"/>
        <v>-2.0097733168107501</v>
      </c>
      <c r="Y27" s="53">
        <f t="shared" si="21"/>
        <v>-1.9643141135960449</v>
      </c>
      <c r="Z27" s="11">
        <f t="shared" si="10"/>
        <v>1.1640833603520826E-6</v>
      </c>
      <c r="AA27" s="32">
        <f t="shared" si="11"/>
        <v>0.41526107928108025</v>
      </c>
      <c r="AB27" s="70">
        <f t="shared" si="12"/>
        <v>0.77275202969943191</v>
      </c>
      <c r="AC27" s="33">
        <f t="shared" si="13"/>
        <v>11.338984236718277</v>
      </c>
      <c r="AD27" s="33"/>
      <c r="AE27" s="44">
        <f t="shared" si="14"/>
        <v>1.0856401250880042E-2</v>
      </c>
      <c r="AF27" s="33"/>
      <c r="AG27" s="33"/>
      <c r="AI27" s="97">
        <f t="shared" si="15"/>
        <v>0.39926682824004789</v>
      </c>
      <c r="AJ27" s="98">
        <f t="shared" si="22"/>
        <v>0.15941400013286791</v>
      </c>
      <c r="AK27" s="98">
        <f t="shared" si="16"/>
        <v>0.3586940380159</v>
      </c>
      <c r="AL27" s="98">
        <f t="shared" si="23"/>
        <v>0.12866141290815192</v>
      </c>
      <c r="AM27" s="98">
        <f t="shared" si="24"/>
        <v>0.14321463086722355</v>
      </c>
      <c r="AN27" s="98">
        <f t="shared" si="17"/>
        <v>9.777474302309342E-3</v>
      </c>
      <c r="AO27" s="98">
        <f t="shared" si="25"/>
        <v>9.5599003732319552E-5</v>
      </c>
      <c r="AP27" s="98">
        <f t="shared" si="18"/>
        <v>1.0856401250880042E-2</v>
      </c>
      <c r="AQ27" s="98">
        <f t="shared" si="26"/>
        <v>1.1786144812010975E-4</v>
      </c>
      <c r="AR27" s="98">
        <f t="shared" si="27"/>
        <v>1.0614818424603861E-4</v>
      </c>
      <c r="AS27" s="99">
        <f t="shared" si="28"/>
        <v>4.0572790224147892E-2</v>
      </c>
      <c r="AT27" s="100">
        <f t="shared" si="29"/>
        <v>0.10161823461015061</v>
      </c>
      <c r="AU27" s="101">
        <f t="shared" si="30"/>
        <v>-1.0789269485707003E-3</v>
      </c>
      <c r="AV27" s="102">
        <f t="shared" si="31"/>
        <v>-0.11034822646538366</v>
      </c>
      <c r="AW27" s="103">
        <f t="shared" si="32"/>
        <v>1.6461513065727108E-3</v>
      </c>
      <c r="AX27" s="103">
        <f t="shared" si="33"/>
        <v>0.15941400013286791</v>
      </c>
      <c r="AY27" s="104">
        <f t="shared" si="34"/>
        <v>1.1640833603520826E-6</v>
      </c>
      <c r="AZ27" s="104">
        <f t="shared" si="35"/>
        <v>9.5599003732319552E-5</v>
      </c>
      <c r="BA27" s="105">
        <f t="shared" si="36"/>
        <v>1.591089812711682E-4</v>
      </c>
      <c r="BB27" s="106">
        <f t="shared" si="37"/>
        <v>-4.2310860728262759E-6</v>
      </c>
      <c r="BC27" s="7"/>
    </row>
    <row r="28" spans="1:55" x14ac:dyDescent="0.25">
      <c r="A28" s="1"/>
      <c r="F28" s="1"/>
      <c r="G28" s="1"/>
      <c r="H28" s="62"/>
      <c r="L28" s="61">
        <v>0.26</v>
      </c>
      <c r="M28" s="69">
        <f t="shared" si="0"/>
        <v>1.8197008586099837</v>
      </c>
      <c r="N28" s="62">
        <f t="shared" si="1"/>
        <v>1.8197008586099836E-2</v>
      </c>
      <c r="O28" s="70">
        <f t="shared" si="2"/>
        <v>0.26539589246356454</v>
      </c>
      <c r="P28" s="70">
        <f t="shared" si="3"/>
        <v>0.23698858570302486</v>
      </c>
      <c r="Q28" s="70">
        <f t="shared" si="4"/>
        <v>0.36087631244641849</v>
      </c>
      <c r="R28" s="62">
        <f t="shared" si="5"/>
        <v>0.37913698923366368</v>
      </c>
      <c r="S28" s="62">
        <f t="shared" si="6"/>
        <v>0.33855512243289271</v>
      </c>
      <c r="T28" s="11">
        <f t="shared" si="7"/>
        <v>1.6468879130355171E-3</v>
      </c>
      <c r="U28" s="52">
        <f t="shared" si="8"/>
        <v>7.8281503998153742E-3</v>
      </c>
      <c r="V28" s="52">
        <f t="shared" si="9"/>
        <v>8.5451031597124777E-3</v>
      </c>
      <c r="W28" s="53">
        <f t="shared" si="19"/>
        <v>5.1402125992407367E-7</v>
      </c>
      <c r="X28" s="53">
        <f t="shared" si="20"/>
        <v>-2.1063408389692708</v>
      </c>
      <c r="Y28" s="53">
        <f t="shared" si="21"/>
        <v>-2.0682826899445961</v>
      </c>
      <c r="Z28" s="11">
        <f t="shared" si="10"/>
        <v>5.1402125992407367E-7</v>
      </c>
      <c r="AA28" s="32">
        <f t="shared" si="11"/>
        <v>0.3843410914785626</v>
      </c>
      <c r="AB28" s="70">
        <f t="shared" si="12"/>
        <v>0.78476308215460011</v>
      </c>
      <c r="AC28" s="33">
        <f t="shared" si="13"/>
        <v>10.206187806329961</v>
      </c>
      <c r="AD28" s="33"/>
      <c r="AE28" s="44">
        <f t="shared" si="14"/>
        <v>8.5451031597124777E-3</v>
      </c>
      <c r="AF28" s="33"/>
      <c r="AG28" s="33"/>
      <c r="AI28" s="97">
        <f t="shared" si="15"/>
        <v>0.37913698923366368</v>
      </c>
      <c r="AJ28" s="98">
        <f t="shared" si="22"/>
        <v>0.1437448566051672</v>
      </c>
      <c r="AK28" s="98">
        <f t="shared" si="16"/>
        <v>0.33855512243289271</v>
      </c>
      <c r="AL28" s="98">
        <f t="shared" si="23"/>
        <v>0.11461957092555097</v>
      </c>
      <c r="AM28" s="98">
        <f t="shared" si="24"/>
        <v>0.12835876980884134</v>
      </c>
      <c r="AN28" s="98">
        <f t="shared" si="17"/>
        <v>7.8281503998153742E-3</v>
      </c>
      <c r="AO28" s="98">
        <f t="shared" si="25"/>
        <v>6.1279938682129605E-5</v>
      </c>
      <c r="AP28" s="98">
        <f t="shared" si="18"/>
        <v>8.5451031597124777E-3</v>
      </c>
      <c r="AQ28" s="98">
        <f t="shared" si="26"/>
        <v>7.3018788010128176E-5</v>
      </c>
      <c r="AR28" s="98">
        <f t="shared" si="27"/>
        <v>6.6892352716166844E-5</v>
      </c>
      <c r="AS28" s="99">
        <f t="shared" si="28"/>
        <v>4.0581866800770972E-2</v>
      </c>
      <c r="AT28" s="100">
        <f t="shared" si="29"/>
        <v>0.10703747709448681</v>
      </c>
      <c r="AU28" s="101">
        <f t="shared" si="30"/>
        <v>-7.1695275989710344E-4</v>
      </c>
      <c r="AV28" s="102">
        <f t="shared" si="31"/>
        <v>-9.1586482537945699E-2</v>
      </c>
      <c r="AW28" s="103">
        <f t="shared" si="32"/>
        <v>1.6468879130355171E-3</v>
      </c>
      <c r="AX28" s="103">
        <f t="shared" si="33"/>
        <v>0.1437448566051672</v>
      </c>
      <c r="AY28" s="104">
        <f t="shared" si="34"/>
        <v>5.1402125992407367E-7</v>
      </c>
      <c r="AZ28" s="104">
        <f t="shared" si="35"/>
        <v>6.1279938682129605E-5</v>
      </c>
      <c r="BA28" s="105">
        <f t="shared" si="36"/>
        <v>1.5914457568929792E-4</v>
      </c>
      <c r="BB28" s="106">
        <f t="shared" si="37"/>
        <v>-2.8115794505768761E-6</v>
      </c>
      <c r="BC28" s="7"/>
    </row>
    <row r="29" spans="1:55" x14ac:dyDescent="0.25">
      <c r="A29" s="1"/>
      <c r="F29" s="1"/>
      <c r="G29" s="1"/>
      <c r="H29" s="62"/>
      <c r="L29" s="61">
        <v>0.28000000000000003</v>
      </c>
      <c r="M29" s="69">
        <f t="shared" si="0"/>
        <v>1.9054607179632475</v>
      </c>
      <c r="N29" s="62">
        <f t="shared" si="1"/>
        <v>1.9054607179632473E-2</v>
      </c>
      <c r="O29" s="70">
        <f t="shared" si="2"/>
        <v>0.25179446587729082</v>
      </c>
      <c r="P29" s="70">
        <f t="shared" si="3"/>
        <v>0.22354683987308746</v>
      </c>
      <c r="Q29" s="70">
        <f t="shared" si="4"/>
        <v>0.34087421452542771</v>
      </c>
      <c r="R29" s="62">
        <f t="shared" si="5"/>
        <v>0.35970637982470122</v>
      </c>
      <c r="S29" s="62">
        <f t="shared" si="6"/>
        <v>0.31935262839012496</v>
      </c>
      <c r="T29" s="11">
        <f t="shared" si="7"/>
        <v>1.6284252548435653E-3</v>
      </c>
      <c r="U29" s="52">
        <f t="shared" si="8"/>
        <v>6.2433495615718676E-3</v>
      </c>
      <c r="V29" s="52">
        <f t="shared" si="9"/>
        <v>6.7064321570297868E-3</v>
      </c>
      <c r="W29" s="53">
        <f t="shared" si="19"/>
        <v>2.1444549021604281E-7</v>
      </c>
      <c r="X29" s="53">
        <f t="shared" si="20"/>
        <v>-2.2045823484882661</v>
      </c>
      <c r="Y29" s="53">
        <f t="shared" si="21"/>
        <v>-2.1735084644225373</v>
      </c>
      <c r="Z29" s="11">
        <f t="shared" si="10"/>
        <v>2.1444549021604281E-7</v>
      </c>
      <c r="AA29" s="32">
        <f t="shared" si="11"/>
        <v>0.35572337974622981</v>
      </c>
      <c r="AB29" s="70">
        <f t="shared" si="12"/>
        <v>0.79570028980042906</v>
      </c>
      <c r="AC29" s="33">
        <f t="shared" si="13"/>
        <v>9.1746687262280577</v>
      </c>
      <c r="AD29" s="33"/>
      <c r="AE29" s="44">
        <f t="shared" si="14"/>
        <v>6.7064321570297868E-3</v>
      </c>
      <c r="AF29" s="33"/>
      <c r="AG29" s="33"/>
      <c r="AI29" s="97">
        <f t="shared" si="15"/>
        <v>0.35970637982470122</v>
      </c>
      <c r="AJ29" s="98">
        <f t="shared" si="22"/>
        <v>0.12938867968659221</v>
      </c>
      <c r="AK29" s="98">
        <f t="shared" si="16"/>
        <v>0.31935262839012496</v>
      </c>
      <c r="AL29" s="98">
        <f t="shared" si="23"/>
        <v>0.10198610125968124</v>
      </c>
      <c r="AM29" s="98">
        <f t="shared" si="24"/>
        <v>0.11487317784571495</v>
      </c>
      <c r="AN29" s="98">
        <f t="shared" si="17"/>
        <v>6.2433495615718676E-3</v>
      </c>
      <c r="AO29" s="98">
        <f t="shared" si="25"/>
        <v>3.8979413747979631E-5</v>
      </c>
      <c r="AP29" s="98">
        <f t="shared" si="18"/>
        <v>6.7064321570297868E-3</v>
      </c>
      <c r="AQ29" s="98">
        <f t="shared" si="26"/>
        <v>4.4976232276843197E-5</v>
      </c>
      <c r="AR29" s="98">
        <f t="shared" si="27"/>
        <v>4.1870600267303397E-5</v>
      </c>
      <c r="AS29" s="99">
        <f t="shared" si="28"/>
        <v>4.0353751434576257E-2</v>
      </c>
      <c r="AT29" s="100">
        <f t="shared" si="29"/>
        <v>0.11218525357888341</v>
      </c>
      <c r="AU29" s="101">
        <f t="shared" si="30"/>
        <v>-4.6308259545791916E-4</v>
      </c>
      <c r="AV29" s="102">
        <f t="shared" si="31"/>
        <v>-7.4172139632900896E-2</v>
      </c>
      <c r="AW29" s="103">
        <f t="shared" si="32"/>
        <v>1.6284252548435653E-3</v>
      </c>
      <c r="AX29" s="103">
        <f t="shared" si="33"/>
        <v>0.12938867968659221</v>
      </c>
      <c r="AY29" s="104">
        <f t="shared" si="34"/>
        <v>2.1444549021604281E-7</v>
      </c>
      <c r="AZ29" s="104">
        <f t="shared" si="35"/>
        <v>3.8979413747979631E-5</v>
      </c>
      <c r="BA29" s="105">
        <f t="shared" si="36"/>
        <v>1.5825000562578925E-4</v>
      </c>
      <c r="BB29" s="106">
        <f t="shared" si="37"/>
        <v>-1.8160101782663496E-6</v>
      </c>
      <c r="BC29" s="7"/>
    </row>
    <row r="30" spans="1:55" x14ac:dyDescent="0.25">
      <c r="A30" s="1"/>
      <c r="G30" s="1"/>
      <c r="H30" s="62"/>
      <c r="L30" s="61">
        <v>0.3</v>
      </c>
      <c r="M30" s="69">
        <f t="shared" si="0"/>
        <v>1.9952623149688797</v>
      </c>
      <c r="N30" s="62">
        <f t="shared" si="1"/>
        <v>1.9952623149688799E-2</v>
      </c>
      <c r="O30" s="70">
        <f t="shared" si="2"/>
        <v>0.23870554850341924</v>
      </c>
      <c r="P30" s="70">
        <f t="shared" si="3"/>
        <v>0.21075847699808048</v>
      </c>
      <c r="Q30" s="70">
        <f t="shared" si="4"/>
        <v>0.32162580662267537</v>
      </c>
      <c r="R30" s="62">
        <f t="shared" si="5"/>
        <v>0.34100792643345607</v>
      </c>
      <c r="S30" s="62">
        <f t="shared" si="6"/>
        <v>0.30108353856868642</v>
      </c>
      <c r="T30" s="11">
        <f t="shared" si="7"/>
        <v>1.5939567463765661E-3</v>
      </c>
      <c r="U30" s="52">
        <f t="shared" si="8"/>
        <v>4.9616563718839855E-3</v>
      </c>
      <c r="V30" s="52">
        <f t="shared" si="9"/>
        <v>5.2493410626649273E-3</v>
      </c>
      <c r="W30" s="53">
        <f t="shared" si="19"/>
        <v>8.2762481309726128E-8</v>
      </c>
      <c r="X30" s="53">
        <f t="shared" si="20"/>
        <v>-2.3043733168397638</v>
      </c>
      <c r="Y30" s="53">
        <f t="shared" si="21"/>
        <v>-2.279895209129108</v>
      </c>
      <c r="Z30" s="11">
        <f t="shared" si="10"/>
        <v>8.2762481309726128E-8</v>
      </c>
      <c r="AA30" s="32">
        <f t="shared" si="11"/>
        <v>0.32923651856033304</v>
      </c>
      <c r="AB30" s="70">
        <f t="shared" si="12"/>
        <v>0.80563760990934408</v>
      </c>
      <c r="AC30" s="33">
        <f t="shared" si="13"/>
        <v>8.2374518762457534</v>
      </c>
      <c r="AD30" s="33"/>
      <c r="AE30" s="44">
        <f t="shared" si="14"/>
        <v>5.2493410626649273E-3</v>
      </c>
      <c r="AF30" s="33"/>
      <c r="AG30" s="33"/>
      <c r="AI30" s="97">
        <f t="shared" si="15"/>
        <v>0.34100792643345607</v>
      </c>
      <c r="AJ30" s="98">
        <f t="shared" si="22"/>
        <v>0.11628640589044538</v>
      </c>
      <c r="AK30" s="98">
        <f t="shared" si="16"/>
        <v>0.30108353856868642</v>
      </c>
      <c r="AL30" s="98">
        <f t="shared" si="23"/>
        <v>9.065129719704168E-2</v>
      </c>
      <c r="AM30" s="98">
        <f t="shared" si="24"/>
        <v>0.10267187317055525</v>
      </c>
      <c r="AN30" s="98">
        <f t="shared" si="17"/>
        <v>4.9616563718839855E-3</v>
      </c>
      <c r="AO30" s="98">
        <f t="shared" si="25"/>
        <v>2.4618033952656954E-5</v>
      </c>
      <c r="AP30" s="98">
        <f t="shared" si="18"/>
        <v>5.2493410626649273E-3</v>
      </c>
      <c r="AQ30" s="98">
        <f t="shared" si="26"/>
        <v>2.755558159218015E-5</v>
      </c>
      <c r="AR30" s="98">
        <f t="shared" si="27"/>
        <v>2.6045426531763687E-5</v>
      </c>
      <c r="AS30" s="99">
        <f t="shared" si="28"/>
        <v>3.992438786476965E-2</v>
      </c>
      <c r="AT30" s="100">
        <f t="shared" si="29"/>
        <v>0.11707759488857646</v>
      </c>
      <c r="AU30" s="101">
        <f t="shared" si="30"/>
        <v>-2.8768469078094185E-4</v>
      </c>
      <c r="AV30" s="102">
        <f t="shared" si="31"/>
        <v>-5.7981583007471638E-2</v>
      </c>
      <c r="AW30" s="103">
        <f t="shared" si="32"/>
        <v>1.5939567463765661E-3</v>
      </c>
      <c r="AX30" s="103">
        <f t="shared" si="33"/>
        <v>0.11628640589044538</v>
      </c>
      <c r="AY30" s="104">
        <f t="shared" si="34"/>
        <v>8.2762481309726128E-8</v>
      </c>
      <c r="AZ30" s="104">
        <f t="shared" si="35"/>
        <v>2.4618033952656954E-5</v>
      </c>
      <c r="BA30" s="105">
        <f t="shared" si="36"/>
        <v>1.565662269206653E-4</v>
      </c>
      <c r="BB30" s="106">
        <f t="shared" si="37"/>
        <v>-1.1281752579644779E-6</v>
      </c>
      <c r="BC30" s="7"/>
    </row>
    <row r="31" spans="1:55" x14ac:dyDescent="0.25">
      <c r="A31" s="1"/>
      <c r="G31" s="1"/>
      <c r="H31" s="62"/>
      <c r="L31" s="61">
        <v>0.32</v>
      </c>
      <c r="M31" s="69">
        <f t="shared" si="0"/>
        <v>2.0892961308540396</v>
      </c>
      <c r="N31" s="62">
        <f t="shared" si="1"/>
        <v>2.0892961308540396E-2</v>
      </c>
      <c r="O31" s="70">
        <f t="shared" si="2"/>
        <v>0.22614542087231154</v>
      </c>
      <c r="P31" s="70">
        <f t="shared" si="3"/>
        <v>0.19861666332605601</v>
      </c>
      <c r="Q31" s="70">
        <f t="shared" si="4"/>
        <v>0.30315503069457583</v>
      </c>
      <c r="R31" s="62">
        <f t="shared" si="5"/>
        <v>0.32306488696044511</v>
      </c>
      <c r="S31" s="62">
        <f t="shared" si="6"/>
        <v>0.28373809046579435</v>
      </c>
      <c r="T31" s="11">
        <f t="shared" si="7"/>
        <v>1.5465969225316755E-3</v>
      </c>
      <c r="U31" s="52">
        <f t="shared" si="8"/>
        <v>3.9301257557695377E-3</v>
      </c>
      <c r="V31" s="52">
        <f t="shared" si="9"/>
        <v>4.09872008536653E-3</v>
      </c>
      <c r="W31" s="53">
        <f t="shared" si="19"/>
        <v>2.8424047972259263E-8</v>
      </c>
      <c r="X31" s="53">
        <f t="shared" si="20"/>
        <v>-2.4055935528909891</v>
      </c>
      <c r="Y31" s="53">
        <f t="shared" si="21"/>
        <v>-2.3873517400225244</v>
      </c>
      <c r="Z31" s="11">
        <f t="shared" si="10"/>
        <v>2.8424047972259263E-8</v>
      </c>
      <c r="AA31" s="32">
        <f t="shared" si="11"/>
        <v>0.30472184659624502</v>
      </c>
      <c r="AB31" s="70">
        <f t="shared" si="12"/>
        <v>0.81464794990366884</v>
      </c>
      <c r="AC31" s="33">
        <f t="shared" si="13"/>
        <v>7.3876611505575758</v>
      </c>
      <c r="AD31" s="33"/>
      <c r="AE31" s="44">
        <f t="shared" si="14"/>
        <v>4.09872008536653E-3</v>
      </c>
      <c r="AF31" s="33"/>
      <c r="AG31" s="33"/>
      <c r="AI31" s="97">
        <f t="shared" si="15"/>
        <v>0.32306488696044511</v>
      </c>
      <c r="AJ31" s="98">
        <f t="shared" si="22"/>
        <v>0.10437092118676518</v>
      </c>
      <c r="AK31" s="98">
        <f t="shared" si="16"/>
        <v>0.28373809046579435</v>
      </c>
      <c r="AL31" s="98">
        <f t="shared" si="23"/>
        <v>8.0507303981175296E-2</v>
      </c>
      <c r="AM31" s="98">
        <f t="shared" si="24"/>
        <v>9.16658141227044E-2</v>
      </c>
      <c r="AN31" s="98">
        <f t="shared" si="17"/>
        <v>3.9301257557695377E-3</v>
      </c>
      <c r="AO31" s="98">
        <f t="shared" si="25"/>
        <v>1.544588845616308E-5</v>
      </c>
      <c r="AP31" s="98">
        <f t="shared" si="18"/>
        <v>4.09872008536653E-3</v>
      </c>
      <c r="AQ31" s="98">
        <f t="shared" si="26"/>
        <v>1.6799506338187015E-5</v>
      </c>
      <c r="AR31" s="98">
        <f t="shared" si="27"/>
        <v>1.6108485373188919E-5</v>
      </c>
      <c r="AS31" s="99">
        <f t="shared" si="28"/>
        <v>3.9326796494650762E-2</v>
      </c>
      <c r="AT31" s="100">
        <f t="shared" si="29"/>
        <v>0.12173033369443766</v>
      </c>
      <c r="AU31" s="101">
        <f t="shared" si="30"/>
        <v>-1.6859432959699227E-4</v>
      </c>
      <c r="AV31" s="102">
        <f t="shared" si="31"/>
        <v>-4.289794781998793E-2</v>
      </c>
      <c r="AW31" s="103">
        <f t="shared" si="32"/>
        <v>1.5465969225316755E-3</v>
      </c>
      <c r="AX31" s="103">
        <f t="shared" si="33"/>
        <v>0.10437092118676518</v>
      </c>
      <c r="AY31" s="104">
        <f t="shared" si="34"/>
        <v>2.8424047972259263E-8</v>
      </c>
      <c r="AZ31" s="104">
        <f t="shared" si="35"/>
        <v>1.544588845616308E-5</v>
      </c>
      <c r="BA31" s="105">
        <f t="shared" si="36"/>
        <v>1.5422273135157162E-4</v>
      </c>
      <c r="BB31" s="106">
        <f t="shared" si="37"/>
        <v>-6.6115423371369516E-7</v>
      </c>
      <c r="BC31" s="7"/>
    </row>
    <row r="32" spans="1:55" x14ac:dyDescent="0.25">
      <c r="A32" s="1"/>
      <c r="B32" s="1"/>
      <c r="G32" s="1"/>
      <c r="H32" s="62"/>
      <c r="L32" s="61">
        <v>0.34</v>
      </c>
      <c r="M32" s="69">
        <f t="shared" si="0"/>
        <v>2.1877616239495525</v>
      </c>
      <c r="N32" s="62">
        <f t="shared" si="1"/>
        <v>2.1877616239495527E-2</v>
      </c>
      <c r="O32" s="70">
        <f t="shared" si="2"/>
        <v>0.21412415626720527</v>
      </c>
      <c r="P32" s="70">
        <f t="shared" si="3"/>
        <v>0.18711057206387857</v>
      </c>
      <c r="Q32" s="70">
        <f t="shared" si="4"/>
        <v>0.28547670039294892</v>
      </c>
      <c r="R32" s="62">
        <f t="shared" si="5"/>
        <v>0.30589165181029326</v>
      </c>
      <c r="S32" s="62">
        <f t="shared" si="6"/>
        <v>0.26730081723411225</v>
      </c>
      <c r="T32" s="11">
        <f t="shared" si="7"/>
        <v>1.4892525132861678E-3</v>
      </c>
      <c r="U32" s="52">
        <f t="shared" si="8"/>
        <v>3.1036447367790206E-3</v>
      </c>
      <c r="V32" s="52">
        <f t="shared" si="9"/>
        <v>3.1930688863168011E-3</v>
      </c>
      <c r="W32" s="53">
        <f t="shared" si="19"/>
        <v>7.9966785205553163E-9</v>
      </c>
      <c r="X32" s="53">
        <f t="shared" si="20"/>
        <v>-2.5081279967201016</v>
      </c>
      <c r="Y32" s="53">
        <f t="shared" si="21"/>
        <v>-2.4957917120197304</v>
      </c>
      <c r="Z32" s="11">
        <f t="shared" si="10"/>
        <v>7.9966785205553163E-9</v>
      </c>
      <c r="AA32" s="32">
        <f t="shared" si="11"/>
        <v>0.28203251631701859</v>
      </c>
      <c r="AB32" s="70">
        <f t="shared" si="12"/>
        <v>0.82280228342764317</v>
      </c>
      <c r="AC32" s="33">
        <f t="shared" si="13"/>
        <v>6.6186028234349399</v>
      </c>
      <c r="AD32" s="33"/>
      <c r="AE32" s="44">
        <f t="shared" si="14"/>
        <v>3.1930688863168011E-3</v>
      </c>
      <c r="AF32" s="33"/>
      <c r="AG32" s="33"/>
      <c r="AI32" s="97">
        <f t="shared" si="15"/>
        <v>0.30589165181029326</v>
      </c>
      <c r="AJ32" s="98">
        <f t="shared" si="22"/>
        <v>9.3569702647229691E-2</v>
      </c>
      <c r="AK32" s="98">
        <f t="shared" si="16"/>
        <v>0.26730081723411225</v>
      </c>
      <c r="AL32" s="98">
        <f t="shared" si="23"/>
        <v>7.1449726894024276E-2</v>
      </c>
      <c r="AM32" s="98">
        <f t="shared" si="24"/>
        <v>8.1765088513983897E-2</v>
      </c>
      <c r="AN32" s="98">
        <f t="shared" si="17"/>
        <v>3.1036447367790206E-3</v>
      </c>
      <c r="AO32" s="98">
        <f t="shared" si="25"/>
        <v>9.6326106521361165E-6</v>
      </c>
      <c r="AP32" s="98">
        <f t="shared" si="18"/>
        <v>3.1930688863168011E-3</v>
      </c>
      <c r="AQ32" s="98">
        <f t="shared" si="26"/>
        <v>1.0195688912764417E-5</v>
      </c>
      <c r="AR32" s="98">
        <f t="shared" si="27"/>
        <v>9.9101514431899892E-6</v>
      </c>
      <c r="AS32" s="99">
        <f t="shared" si="28"/>
        <v>3.859083457618101E-2</v>
      </c>
      <c r="AT32" s="100">
        <f t="shared" si="29"/>
        <v>0.12615850856928298</v>
      </c>
      <c r="AU32" s="101">
        <f t="shared" si="30"/>
        <v>-8.9424149537780436E-5</v>
      </c>
      <c r="AV32" s="102">
        <f t="shared" si="31"/>
        <v>-2.8812624227921559E-2</v>
      </c>
      <c r="AW32" s="103">
        <f t="shared" si="32"/>
        <v>1.4892525132861678E-3</v>
      </c>
      <c r="AX32" s="103">
        <f t="shared" si="33"/>
        <v>9.3569702647229691E-2</v>
      </c>
      <c r="AY32" s="104">
        <f t="shared" si="34"/>
        <v>7.9966785205553163E-9</v>
      </c>
      <c r="AZ32" s="104">
        <f t="shared" si="35"/>
        <v>9.6326106521361165E-6</v>
      </c>
      <c r="BA32" s="105">
        <f t="shared" si="36"/>
        <v>1.5133660618110199E-4</v>
      </c>
      <c r="BB32" s="106">
        <f t="shared" si="37"/>
        <v>-3.5068293936384484E-7</v>
      </c>
      <c r="BC32" s="7"/>
    </row>
    <row r="33" spans="1:56" x14ac:dyDescent="0.25">
      <c r="A33" s="1"/>
      <c r="B33" s="1"/>
      <c r="G33" s="215"/>
      <c r="H33" s="215"/>
      <c r="I33" s="2"/>
      <c r="L33" s="61">
        <v>0.36</v>
      </c>
      <c r="M33" s="69">
        <f t="shared" si="0"/>
        <v>2.2908676527677732</v>
      </c>
      <c r="N33" s="62">
        <f t="shared" si="1"/>
        <v>2.2908676527677731E-2</v>
      </c>
      <c r="O33" s="70">
        <f t="shared" si="2"/>
        <v>0.20264624477046361</v>
      </c>
      <c r="P33" s="70">
        <f t="shared" si="3"/>
        <v>0.17622605747588158</v>
      </c>
      <c r="Q33" s="70">
        <f t="shared" si="4"/>
        <v>0.26859741878009352</v>
      </c>
      <c r="R33" s="62">
        <f t="shared" si="5"/>
        <v>0.2894946353863766</v>
      </c>
      <c r="S33" s="62">
        <f t="shared" si="6"/>
        <v>0.25175151067983081</v>
      </c>
      <c r="T33" s="11">
        <f t="shared" si="7"/>
        <v>1.4245434626138666E-3</v>
      </c>
      <c r="U33" s="52">
        <f t="shared" si="8"/>
        <v>2.4441772258220989E-3</v>
      </c>
      <c r="V33" s="52">
        <f t="shared" si="9"/>
        <v>2.4823704786848862E-3</v>
      </c>
      <c r="W33" s="53">
        <f t="shared" si="19"/>
        <v>1.4587245642408104E-9</v>
      </c>
      <c r="X33" s="53">
        <f t="shared" si="20"/>
        <v>-2.611867306855808</v>
      </c>
      <c r="Y33" s="53">
        <f t="shared" si="21"/>
        <v>-2.6051334021920538</v>
      </c>
      <c r="Z33" s="11">
        <f t="shared" si="10"/>
        <v>1.4587245642408104E-9</v>
      </c>
      <c r="AA33" s="32">
        <f t="shared" si="11"/>
        <v>0.26103261432877378</v>
      </c>
      <c r="AB33" s="70">
        <f t="shared" si="12"/>
        <v>0.83016897584542904</v>
      </c>
      <c r="AC33" s="33">
        <f t="shared" si="13"/>
        <v>5.9238291634426581</v>
      </c>
      <c r="AD33" s="33"/>
      <c r="AE33" s="44">
        <f t="shared" si="14"/>
        <v>2.4823704786848862E-3</v>
      </c>
      <c r="AF33" s="33"/>
      <c r="AG33" s="33"/>
      <c r="AI33" s="97">
        <f t="shared" si="15"/>
        <v>0.2894946353863766</v>
      </c>
      <c r="AJ33" s="98">
        <f t="shared" si="22"/>
        <v>8.3807143917491125E-2</v>
      </c>
      <c r="AK33" s="98">
        <f t="shared" si="16"/>
        <v>0.25175151067983081</v>
      </c>
      <c r="AL33" s="98">
        <f t="shared" si="23"/>
        <v>6.3378823129576975E-2</v>
      </c>
      <c r="AM33" s="98">
        <f t="shared" si="24"/>
        <v>7.2880711792227118E-2</v>
      </c>
      <c r="AN33" s="98">
        <f t="shared" si="17"/>
        <v>2.4441772258220989E-3</v>
      </c>
      <c r="AO33" s="98">
        <f t="shared" si="25"/>
        <v>5.9740023112274117E-6</v>
      </c>
      <c r="AP33" s="98">
        <f t="shared" si="18"/>
        <v>2.4823704786848862E-3</v>
      </c>
      <c r="AQ33" s="98">
        <f t="shared" si="26"/>
        <v>6.1621631934462312E-6</v>
      </c>
      <c r="AR33" s="98">
        <f t="shared" si="27"/>
        <v>6.0673533900547008E-6</v>
      </c>
      <c r="AS33" s="99">
        <f t="shared" si="28"/>
        <v>3.7743124706545783E-2</v>
      </c>
      <c r="AT33" s="100">
        <f t="shared" si="29"/>
        <v>0.13037590370602753</v>
      </c>
      <c r="AU33" s="101">
        <f t="shared" si="30"/>
        <v>-3.81932528627873E-5</v>
      </c>
      <c r="AV33" s="102">
        <f t="shared" si="31"/>
        <v>-1.5626220741804434E-2</v>
      </c>
      <c r="AW33" s="103">
        <f t="shared" si="32"/>
        <v>1.4245434626138666E-3</v>
      </c>
      <c r="AX33" s="103">
        <f t="shared" si="33"/>
        <v>8.3807143917491125E-2</v>
      </c>
      <c r="AY33" s="104">
        <f t="shared" si="34"/>
        <v>1.4587245642408104E-9</v>
      </c>
      <c r="AZ33" s="104">
        <f t="shared" si="35"/>
        <v>5.9740023112274117E-6</v>
      </c>
      <c r="BA33" s="105">
        <f t="shared" si="36"/>
        <v>1.4801225375115994E-4</v>
      </c>
      <c r="BB33" s="106">
        <f t="shared" si="37"/>
        <v>-1.4977746220700902E-7</v>
      </c>
      <c r="BC33" s="7"/>
    </row>
    <row r="34" spans="1:56" x14ac:dyDescent="0.25">
      <c r="B34" s="1"/>
      <c r="I34" s="62"/>
      <c r="L34" s="61">
        <v>0.38</v>
      </c>
      <c r="M34" s="69">
        <f t="shared" si="0"/>
        <v>2.3988329190194908</v>
      </c>
      <c r="N34" s="62">
        <f t="shared" si="1"/>
        <v>2.3988329190194908E-2</v>
      </c>
      <c r="O34" s="70">
        <f t="shared" si="2"/>
        <v>0.19171124847690427</v>
      </c>
      <c r="P34" s="70">
        <f t="shared" si="3"/>
        <v>0.16594627050179642</v>
      </c>
      <c r="Q34" s="70">
        <f t="shared" si="4"/>
        <v>0.25251654187780043</v>
      </c>
      <c r="R34" s="62">
        <f t="shared" si="5"/>
        <v>0.27387321210986326</v>
      </c>
      <c r="S34" s="62">
        <f t="shared" si="6"/>
        <v>0.23706610071685205</v>
      </c>
      <c r="T34" s="11">
        <f t="shared" si="7"/>
        <v>1.3547634490975356E-3</v>
      </c>
      <c r="U34" s="52">
        <f t="shared" si="8"/>
        <v>1.9199580502834474E-3</v>
      </c>
      <c r="V34" s="52">
        <f t="shared" si="9"/>
        <v>1.9261961631857004E-3</v>
      </c>
      <c r="W34" s="53">
        <f t="shared" si="19"/>
        <v>3.8914052581256279E-11</v>
      </c>
      <c r="X34" s="53">
        <f t="shared" si="20"/>
        <v>-2.7167082602180366</v>
      </c>
      <c r="Y34" s="53">
        <f t="shared" si="21"/>
        <v>-2.7152994865515869</v>
      </c>
      <c r="Z34" s="11">
        <f t="shared" si="10"/>
        <v>3.8914052581256279E-11</v>
      </c>
      <c r="AA34" s="32">
        <f t="shared" si="11"/>
        <v>0.24159634723367768</v>
      </c>
      <c r="AB34" s="70">
        <f t="shared" si="12"/>
        <v>0.83681329050752995</v>
      </c>
      <c r="AC34" s="33">
        <f t="shared" si="13"/>
        <v>5.2971849988535649</v>
      </c>
      <c r="AD34" s="33"/>
      <c r="AE34" s="44">
        <f t="shared" si="14"/>
        <v>1.9261961631857004E-3</v>
      </c>
      <c r="AF34" s="33"/>
      <c r="AG34" s="33"/>
      <c r="AI34" s="97">
        <f t="shared" si="15"/>
        <v>0.27387321210986326</v>
      </c>
      <c r="AJ34" s="98">
        <f t="shared" si="22"/>
        <v>7.5006536311374147E-2</v>
      </c>
      <c r="AK34" s="98">
        <f t="shared" si="16"/>
        <v>0.23706610071685205</v>
      </c>
      <c r="AL34" s="98">
        <f t="shared" si="23"/>
        <v>5.6200336109092641E-2</v>
      </c>
      <c r="AM34" s="98">
        <f t="shared" si="24"/>
        <v>6.4926054485684628E-2</v>
      </c>
      <c r="AN34" s="98">
        <f t="shared" si="17"/>
        <v>1.9199580502834474E-3</v>
      </c>
      <c r="AO34" s="98">
        <f t="shared" si="25"/>
        <v>3.6862389148482166E-6</v>
      </c>
      <c r="AP34" s="98">
        <f t="shared" si="18"/>
        <v>1.9261961631857004E-3</v>
      </c>
      <c r="AQ34" s="98">
        <f t="shared" si="26"/>
        <v>3.7102316590713136E-6</v>
      </c>
      <c r="AR34" s="98">
        <f t="shared" si="27"/>
        <v>3.6982158299334745E-6</v>
      </c>
      <c r="AS34" s="99">
        <f t="shared" si="28"/>
        <v>3.680711139301121E-2</v>
      </c>
      <c r="AT34" s="100">
        <f t="shared" si="29"/>
        <v>0.13439471173342127</v>
      </c>
      <c r="AU34" s="101">
        <f t="shared" si="30"/>
        <v>-6.2381129022530749E-6</v>
      </c>
      <c r="AV34" s="102">
        <f t="shared" si="31"/>
        <v>-3.249088125301555E-3</v>
      </c>
      <c r="AW34" s="103">
        <f t="shared" si="32"/>
        <v>1.3547634490975356E-3</v>
      </c>
      <c r="AX34" s="103">
        <f t="shared" si="33"/>
        <v>7.5006536311374147E-2</v>
      </c>
      <c r="AY34" s="104">
        <f t="shared" si="34"/>
        <v>3.8914052581256279E-11</v>
      </c>
      <c r="AZ34" s="104">
        <f t="shared" si="35"/>
        <v>3.6862389148482166E-6</v>
      </c>
      <c r="BA34" s="105">
        <f t="shared" si="36"/>
        <v>1.4434161330592631E-4</v>
      </c>
      <c r="BB34" s="106">
        <f t="shared" si="37"/>
        <v>-2.4463187851972842E-8</v>
      </c>
      <c r="BC34" s="7"/>
      <c r="BD34" s="6"/>
    </row>
    <row r="35" spans="1:56" x14ac:dyDescent="0.25">
      <c r="B35" s="1"/>
      <c r="I35" s="3"/>
      <c r="L35" s="61">
        <v>0.4</v>
      </c>
      <c r="M35" s="69">
        <f t="shared" si="0"/>
        <v>2.5118864315095806</v>
      </c>
      <c r="N35" s="62">
        <f t="shared" si="1"/>
        <v>2.5118864315095805E-2</v>
      </c>
      <c r="O35" s="70">
        <f t="shared" si="2"/>
        <v>0.18131446108996668</v>
      </c>
      <c r="P35" s="70">
        <f t="shared" si="3"/>
        <v>0.15625221432838898</v>
      </c>
      <c r="Q35" s="70">
        <f t="shared" si="4"/>
        <v>0.23722714866171574</v>
      </c>
      <c r="R35" s="62">
        <f t="shared" si="5"/>
        <v>0.25902065869995244</v>
      </c>
      <c r="S35" s="62">
        <f t="shared" si="6"/>
        <v>0.22321744904055571</v>
      </c>
      <c r="T35" s="11">
        <f t="shared" si="7"/>
        <v>1.2818698219147196E-3</v>
      </c>
      <c r="U35" s="52">
        <f t="shared" si="8"/>
        <v>1.5046864598729454E-3</v>
      </c>
      <c r="V35" s="52">
        <f t="shared" si="9"/>
        <v>1.4920493404346662E-3</v>
      </c>
      <c r="W35" s="53">
        <f t="shared" si="19"/>
        <v>1.5969678769733317E-10</v>
      </c>
      <c r="X35" s="53">
        <f t="shared" si="20"/>
        <v>-2.8225539870689289</v>
      </c>
      <c r="Y35" s="53">
        <f t="shared" si="21"/>
        <v>-2.8262168149838582</v>
      </c>
      <c r="Z35" s="11">
        <f t="shared" si="10"/>
        <v>1.5969678769733317E-10</v>
      </c>
      <c r="AA35" s="32">
        <f t="shared" si="11"/>
        <v>0.22360728810362207</v>
      </c>
      <c r="AB35" s="70">
        <f t="shared" si="12"/>
        <v>0.84279704849173687</v>
      </c>
      <c r="AC35" s="33">
        <f t="shared" si="13"/>
        <v>4.7328398084451653</v>
      </c>
      <c r="AD35" s="33"/>
      <c r="AE35" s="44">
        <f t="shared" si="14"/>
        <v>1.4920493404346662E-3</v>
      </c>
      <c r="AF35" s="33"/>
      <c r="AG35" s="33"/>
      <c r="AI35" s="97">
        <f t="shared" si="15"/>
        <v>0.25902065869995244</v>
      </c>
      <c r="AJ35" s="98">
        <f t="shared" si="22"/>
        <v>6.7091701633357245E-2</v>
      </c>
      <c r="AK35" s="98">
        <f t="shared" si="16"/>
        <v>0.22321744904055571</v>
      </c>
      <c r="AL35" s="98">
        <f t="shared" si="23"/>
        <v>4.9826029556173088E-2</v>
      </c>
      <c r="AM35" s="98">
        <f t="shared" si="24"/>
        <v>5.7817930683807806E-2</v>
      </c>
      <c r="AN35" s="98">
        <f t="shared" si="17"/>
        <v>1.5046864598729454E-3</v>
      </c>
      <c r="AO35" s="98">
        <f t="shared" si="25"/>
        <v>2.264081342524977E-6</v>
      </c>
      <c r="AP35" s="98">
        <f t="shared" si="18"/>
        <v>1.4920493404346662E-3</v>
      </c>
      <c r="AQ35" s="98">
        <f t="shared" si="26"/>
        <v>2.2262112342915223E-6</v>
      </c>
      <c r="AR35" s="98">
        <f t="shared" si="27"/>
        <v>2.245066440014401E-6</v>
      </c>
      <c r="AS35" s="99">
        <f t="shared" si="28"/>
        <v>3.5803209659396734E-2</v>
      </c>
      <c r="AT35" s="100">
        <f t="shared" si="29"/>
        <v>0.13822530542195438</v>
      </c>
      <c r="AU35" s="101">
        <f t="shared" si="30"/>
        <v>1.2637119438279167E-5</v>
      </c>
      <c r="AV35" s="102">
        <f t="shared" si="31"/>
        <v>8.398506782167919E-3</v>
      </c>
      <c r="AW35" s="103">
        <f t="shared" si="32"/>
        <v>1.2818698219147196E-3</v>
      </c>
      <c r="AX35" s="103">
        <f t="shared" si="33"/>
        <v>6.7091701633357245E-2</v>
      </c>
      <c r="AY35" s="104">
        <f t="shared" si="34"/>
        <v>1.5969678769733317E-10</v>
      </c>
      <c r="AZ35" s="104">
        <f t="shared" si="35"/>
        <v>2.264081342524977E-6</v>
      </c>
      <c r="BA35" s="105">
        <f t="shared" si="36"/>
        <v>1.4040474376234013E-4</v>
      </c>
      <c r="BB35" s="106">
        <f t="shared" si="37"/>
        <v>4.9557331130506536E-8</v>
      </c>
      <c r="BC35" s="7"/>
      <c r="BD35" s="6"/>
    </row>
    <row r="36" spans="1:56" x14ac:dyDescent="0.25">
      <c r="B36" s="1"/>
      <c r="L36" s="61">
        <v>0.42</v>
      </c>
      <c r="M36" s="69">
        <f t="shared" si="0"/>
        <v>2.6302679918953822</v>
      </c>
      <c r="N36" s="62">
        <f t="shared" si="1"/>
        <v>2.6302679918953822E-2</v>
      </c>
      <c r="O36" s="70">
        <f t="shared" si="2"/>
        <v>0.17144755069274126</v>
      </c>
      <c r="P36" s="70">
        <f t="shared" si="3"/>
        <v>0.14712324023984463</v>
      </c>
      <c r="Q36" s="70">
        <f t="shared" si="4"/>
        <v>0.22271698631285478</v>
      </c>
      <c r="R36" s="62">
        <f t="shared" si="5"/>
        <v>0.2449250724182018</v>
      </c>
      <c r="S36" s="62">
        <f t="shared" si="6"/>
        <v>0.21017605748549234</v>
      </c>
      <c r="T36" s="11">
        <f t="shared" si="7"/>
        <v>1.207494038793665E-3</v>
      </c>
      <c r="U36" s="52">
        <f t="shared" si="8"/>
        <v>1.1767546833169995E-3</v>
      </c>
      <c r="V36" s="52">
        <f t="shared" si="9"/>
        <v>1.1539415516725741E-3</v>
      </c>
      <c r="W36" s="53">
        <f t="shared" si="19"/>
        <v>5.2043897542588335E-10</v>
      </c>
      <c r="X36" s="53">
        <f t="shared" si="20"/>
        <v>-2.9293140645873863</v>
      </c>
      <c r="Y36" s="53">
        <f t="shared" si="21"/>
        <v>-2.9378161880857676</v>
      </c>
      <c r="Z36" s="11">
        <f t="shared" si="10"/>
        <v>5.2043897542588335E-10</v>
      </c>
      <c r="AA36" s="32">
        <f t="shared" si="11"/>
        <v>0.20695767906082971</v>
      </c>
      <c r="AB36" s="70">
        <f t="shared" si="12"/>
        <v>0.84817841651999959</v>
      </c>
      <c r="AC36" s="33">
        <f t="shared" si="13"/>
        <v>4.225307723661138</v>
      </c>
      <c r="AD36" s="33"/>
      <c r="AE36" s="44">
        <f t="shared" si="14"/>
        <v>1.1539415516725741E-3</v>
      </c>
      <c r="AF36" s="33"/>
      <c r="AG36" s="33"/>
      <c r="AI36" s="97">
        <f t="shared" si="15"/>
        <v>0.2449250724182018</v>
      </c>
      <c r="AJ36" s="98">
        <f t="shared" si="22"/>
        <v>5.9988291099061397E-2</v>
      </c>
      <c r="AK36" s="98">
        <f t="shared" si="16"/>
        <v>0.21017605748549234</v>
      </c>
      <c r="AL36" s="98">
        <f t="shared" si="23"/>
        <v>4.4173975140144983E-2</v>
      </c>
      <c r="AM36" s="98">
        <f t="shared" si="24"/>
        <v>5.1477386100206357E-2</v>
      </c>
      <c r="AN36" s="98">
        <f t="shared" si="17"/>
        <v>1.1767546833169995E-3</v>
      </c>
      <c r="AO36" s="98">
        <f t="shared" si="25"/>
        <v>1.3847515847084916E-6</v>
      </c>
      <c r="AP36" s="98">
        <f t="shared" si="18"/>
        <v>1.1539415516725741E-3</v>
      </c>
      <c r="AQ36" s="98">
        <f t="shared" si="26"/>
        <v>1.331581104676508E-6</v>
      </c>
      <c r="AR36" s="98">
        <f t="shared" si="27"/>
        <v>1.3579061252047868E-6</v>
      </c>
      <c r="AS36" s="99">
        <f t="shared" si="28"/>
        <v>3.474901493270946E-2</v>
      </c>
      <c r="AT36" s="100">
        <f t="shared" si="29"/>
        <v>0.14187610353494809</v>
      </c>
      <c r="AU36" s="101">
        <f t="shared" si="30"/>
        <v>2.2813131644425395E-5</v>
      </c>
      <c r="AV36" s="102">
        <f t="shared" si="31"/>
        <v>1.9386480434580002E-2</v>
      </c>
      <c r="AW36" s="103">
        <f t="shared" si="32"/>
        <v>1.207494038793665E-3</v>
      </c>
      <c r="AX36" s="103">
        <f t="shared" si="33"/>
        <v>5.9988291099061397E-2</v>
      </c>
      <c r="AY36" s="104">
        <f t="shared" si="34"/>
        <v>5.2043897542588335E-10</v>
      </c>
      <c r="AZ36" s="104">
        <f t="shared" si="35"/>
        <v>1.3847515847084916E-6</v>
      </c>
      <c r="BA36" s="105">
        <f t="shared" si="36"/>
        <v>1.3627064679493905E-4</v>
      </c>
      <c r="BB36" s="106">
        <f t="shared" si="37"/>
        <v>8.9463261350687819E-8</v>
      </c>
      <c r="BC36" s="7"/>
      <c r="BD36" s="6"/>
    </row>
    <row r="37" spans="1:56" x14ac:dyDescent="0.25">
      <c r="B37" s="1"/>
      <c r="L37" s="61">
        <v>0.44</v>
      </c>
      <c r="M37" s="69">
        <f t="shared" si="0"/>
        <v>2.7542287033381663</v>
      </c>
      <c r="N37" s="62">
        <f t="shared" si="1"/>
        <v>2.7542287033381664E-2</v>
      </c>
      <c r="O37" s="70">
        <f t="shared" si="2"/>
        <v>0.16209916983265388</v>
      </c>
      <c r="P37" s="70">
        <f t="shared" si="3"/>
        <v>0.13853748549717693</v>
      </c>
      <c r="Q37" s="70">
        <f t="shared" si="4"/>
        <v>0.20896936740096159</v>
      </c>
      <c r="R37" s="62">
        <f t="shared" si="5"/>
        <v>0.23157024261807699</v>
      </c>
      <c r="S37" s="62">
        <f t="shared" si="6"/>
        <v>0.19791069356739563</v>
      </c>
      <c r="T37" s="11">
        <f t="shared" si="7"/>
        <v>1.1329652422952243E-3</v>
      </c>
      <c r="U37" s="52">
        <f t="shared" si="8"/>
        <v>9.1853457278246137E-4</v>
      </c>
      <c r="V37" s="52">
        <f t="shared" si="9"/>
        <v>8.9118498553981908E-4</v>
      </c>
      <c r="W37" s="53">
        <f t="shared" si="19"/>
        <v>7.4799992234290188E-10</v>
      </c>
      <c r="X37" s="53">
        <f t="shared" si="20"/>
        <v>-3.0369044926123125</v>
      </c>
      <c r="Y37" s="53">
        <f t="shared" si="21"/>
        <v>-3.0500321389927594</v>
      </c>
      <c r="Z37" s="11">
        <f t="shared" si="10"/>
        <v>7.4799992234290188E-10</v>
      </c>
      <c r="AA37" s="32">
        <f t="shared" si="11"/>
        <v>0.19154778578771925</v>
      </c>
      <c r="AB37" s="70">
        <f t="shared" si="12"/>
        <v>0.85301180011629441</v>
      </c>
      <c r="AC37" s="33">
        <f t="shared" si="13"/>
        <v>3.7694576051959343</v>
      </c>
      <c r="AD37" s="33"/>
      <c r="AE37" s="44">
        <f t="shared" si="14"/>
        <v>8.9118498553981908E-4</v>
      </c>
      <c r="AF37" s="33"/>
      <c r="AG37" s="33"/>
      <c r="AI37" s="97">
        <f t="shared" si="15"/>
        <v>0.23157024261807699</v>
      </c>
      <c r="AJ37" s="98">
        <f t="shared" si="22"/>
        <v>5.3624777266195037E-2</v>
      </c>
      <c r="AK37" s="98">
        <f t="shared" si="16"/>
        <v>0.19791069356739563</v>
      </c>
      <c r="AL37" s="98">
        <f t="shared" si="23"/>
        <v>3.9168642628327574E-2</v>
      </c>
      <c r="AM37" s="98">
        <f t="shared" si="24"/>
        <v>4.5830227326113693E-2</v>
      </c>
      <c r="AN37" s="98">
        <f t="shared" si="17"/>
        <v>9.1853457278246137E-4</v>
      </c>
      <c r="AO37" s="98">
        <f t="shared" si="25"/>
        <v>8.4370576139665886E-7</v>
      </c>
      <c r="AP37" s="98">
        <f t="shared" si="18"/>
        <v>8.9118498553981908E-4</v>
      </c>
      <c r="AQ37" s="98">
        <f t="shared" si="26"/>
        <v>7.9421067845160751E-7</v>
      </c>
      <c r="AR37" s="98">
        <f t="shared" si="27"/>
        <v>8.1858421996296171E-7</v>
      </c>
      <c r="AS37" s="99">
        <f t="shared" si="28"/>
        <v>3.3659549050681359E-2</v>
      </c>
      <c r="AT37" s="100">
        <f t="shared" si="29"/>
        <v>0.14535351636779692</v>
      </c>
      <c r="AU37" s="101">
        <f t="shared" si="30"/>
        <v>2.7349587242642289E-5</v>
      </c>
      <c r="AV37" s="102">
        <f t="shared" si="31"/>
        <v>2.9775239879968628E-2</v>
      </c>
      <c r="AW37" s="103">
        <f t="shared" si="32"/>
        <v>1.1329652422952243E-3</v>
      </c>
      <c r="AX37" s="103">
        <f t="shared" si="33"/>
        <v>5.3624777266195037E-2</v>
      </c>
      <c r="AY37" s="104">
        <f t="shared" si="34"/>
        <v>7.4799992234290188E-10</v>
      </c>
      <c r="AZ37" s="104">
        <f t="shared" si="35"/>
        <v>8.4370576139665886E-7</v>
      </c>
      <c r="BA37" s="105">
        <f t="shared" si="36"/>
        <v>1.3199823157129944E-4</v>
      </c>
      <c r="BB37" s="106">
        <f t="shared" si="37"/>
        <v>1.0725328330447957E-7</v>
      </c>
      <c r="BC37" s="7"/>
      <c r="BD37" s="6"/>
    </row>
    <row r="38" spans="1:56" x14ac:dyDescent="0.25">
      <c r="B38" s="1"/>
      <c r="L38" s="61">
        <v>0.46</v>
      </c>
      <c r="M38" s="45">
        <f t="shared" si="0"/>
        <v>2.8840315031266059</v>
      </c>
      <c r="N38" s="62">
        <f t="shared" si="1"/>
        <v>2.8840315031266061E-2</v>
      </c>
      <c r="O38" s="70">
        <f t="shared" si="2"/>
        <v>0.15325552189104313</v>
      </c>
      <c r="P38" s="70">
        <f t="shared" si="3"/>
        <v>0.13047225602722659</v>
      </c>
      <c r="Q38" s="70">
        <f t="shared" si="4"/>
        <v>0.19596400278094578</v>
      </c>
      <c r="R38" s="62">
        <f t="shared" si="5"/>
        <v>0.21893645984434734</v>
      </c>
      <c r="S38" s="62">
        <f t="shared" si="6"/>
        <v>0.18638893718175228</v>
      </c>
      <c r="T38" s="47">
        <f t="shared" si="7"/>
        <v>1.0593412314721389E-3</v>
      </c>
      <c r="U38" s="52">
        <f t="shared" si="8"/>
        <v>7.1573528167115765E-4</v>
      </c>
      <c r="V38" s="52">
        <f t="shared" si="9"/>
        <v>6.8738061020638664E-4</v>
      </c>
      <c r="W38" s="53">
        <f t="shared" si="19"/>
        <v>8.0398739387509952E-10</v>
      </c>
      <c r="X38" s="53">
        <f t="shared" si="20"/>
        <v>-3.1452475740150216</v>
      </c>
      <c r="Y38" s="53">
        <f t="shared" si="21"/>
        <v>-3.1628027227067066</v>
      </c>
      <c r="Z38" s="11">
        <f t="shared" si="10"/>
        <v>8.0398739387509952E-10</v>
      </c>
      <c r="AA38" s="32">
        <f t="shared" si="11"/>
        <v>0.17728530009941668</v>
      </c>
      <c r="AB38" s="70">
        <f t="shared" si="12"/>
        <v>0.85734782160180567</v>
      </c>
      <c r="AC38" s="33">
        <f t="shared" si="13"/>
        <v>3.3605151183316213</v>
      </c>
      <c r="AD38" s="33"/>
      <c r="AE38" s="44">
        <f t="shared" si="14"/>
        <v>6.8738061020638664E-4</v>
      </c>
      <c r="AF38" s="33"/>
      <c r="AG38" s="33"/>
      <c r="AI38" s="97">
        <f t="shared" si="15"/>
        <v>0.21893645984434734</v>
      </c>
      <c r="AJ38" s="98">
        <f t="shared" si="22"/>
        <v>4.7933173449175519E-2</v>
      </c>
      <c r="AK38" s="98">
        <f t="shared" si="16"/>
        <v>0.18638893718175228</v>
      </c>
      <c r="AL38" s="98">
        <f t="shared" si="23"/>
        <v>3.4740835903743196E-2</v>
      </c>
      <c r="AM38" s="98">
        <f t="shared" si="24"/>
        <v>4.0807334060723288E-2</v>
      </c>
      <c r="AN38" s="98">
        <f t="shared" si="17"/>
        <v>7.1573528167115765E-4</v>
      </c>
      <c r="AO38" s="98">
        <f t="shared" si="25"/>
        <v>5.1227699342889135E-7</v>
      </c>
      <c r="AP38" s="98">
        <f t="shared" si="18"/>
        <v>6.8738061020638664E-4</v>
      </c>
      <c r="AQ38" s="98">
        <f t="shared" si="26"/>
        <v>4.7249210328770445E-7</v>
      </c>
      <c r="AR38" s="98">
        <f t="shared" si="27"/>
        <v>4.919825546613604E-7</v>
      </c>
      <c r="AS38" s="99">
        <f t="shared" si="28"/>
        <v>3.2547522662595058E-2</v>
      </c>
      <c r="AT38" s="100">
        <f t="shared" si="29"/>
        <v>0.14866195738130911</v>
      </c>
      <c r="AU38" s="101">
        <f t="shared" si="30"/>
        <v>2.8354671464771012E-5</v>
      </c>
      <c r="AV38" s="102">
        <f t="shared" si="31"/>
        <v>3.961614327376204E-2</v>
      </c>
      <c r="AW38" s="103">
        <f t="shared" si="32"/>
        <v>1.0593412314721389E-3</v>
      </c>
      <c r="AX38" s="103">
        <f t="shared" si="33"/>
        <v>4.7933173449175519E-2</v>
      </c>
      <c r="AY38" s="104">
        <f t="shared" si="34"/>
        <v>8.0398739387509952E-10</v>
      </c>
      <c r="AZ38" s="104">
        <f t="shared" si="35"/>
        <v>5.1227699342889135E-7</v>
      </c>
      <c r="BA38" s="105">
        <f t="shared" si="36"/>
        <v>1.2763734377488258E-4</v>
      </c>
      <c r="BB38" s="106">
        <f t="shared" si="37"/>
        <v>1.1119479005792554E-7</v>
      </c>
      <c r="BC38" s="7"/>
      <c r="BD38" s="6"/>
    </row>
    <row r="39" spans="1:56" x14ac:dyDescent="0.25">
      <c r="B39" s="1"/>
      <c r="L39" s="61">
        <v>0.48</v>
      </c>
      <c r="M39" s="69">
        <f t="shared" si="0"/>
        <v>3.0199517204020165</v>
      </c>
      <c r="N39" s="62">
        <f t="shared" si="1"/>
        <v>3.0199517204020164E-2</v>
      </c>
      <c r="O39" s="70">
        <f t="shared" si="2"/>
        <v>0.14490087686641231</v>
      </c>
      <c r="P39" s="70">
        <f t="shared" si="3"/>
        <v>0.12290435740421227</v>
      </c>
      <c r="Q39" s="70">
        <f t="shared" si="4"/>
        <v>0.18367776009766518</v>
      </c>
      <c r="R39" s="62">
        <f t="shared" si="5"/>
        <v>0.20700125266630331</v>
      </c>
      <c r="S39" s="62">
        <f t="shared" si="6"/>
        <v>0.17557765343458898</v>
      </c>
      <c r="T39" s="11">
        <f t="shared" si="7"/>
        <v>9.8744258867539797E-4</v>
      </c>
      <c r="U39" s="52">
        <f t="shared" si="8"/>
        <v>5.5683724951593474E-4</v>
      </c>
      <c r="V39" s="52">
        <f t="shared" si="9"/>
        <v>5.2957891446250328E-4</v>
      </c>
      <c r="W39" s="53">
        <f t="shared" si="19"/>
        <v>7.4301682988512997E-10</v>
      </c>
      <c r="X39" s="53">
        <f t="shared" si="20"/>
        <v>-3.2542717203836209</v>
      </c>
      <c r="Y39" s="53">
        <f t="shared" si="21"/>
        <v>-3.2760693149484226</v>
      </c>
      <c r="Z39" s="11">
        <f t="shared" si="10"/>
        <v>7.4301682988512997E-10</v>
      </c>
      <c r="AA39" s="32">
        <f t="shared" si="11"/>
        <v>0.16408478700021242</v>
      </c>
      <c r="AB39" s="70">
        <f t="shared" si="12"/>
        <v>0.861233365074769</v>
      </c>
      <c r="AC39" s="33">
        <f t="shared" si="13"/>
        <v>2.9940584907612746</v>
      </c>
      <c r="AD39" s="33"/>
      <c r="AE39" s="44">
        <f t="shared" si="14"/>
        <v>5.2957891446250328E-4</v>
      </c>
      <c r="AF39" s="33"/>
      <c r="AG39" s="33"/>
      <c r="AI39" s="97">
        <f t="shared" si="15"/>
        <v>0.20700125266630331</v>
      </c>
      <c r="AJ39" s="98">
        <f t="shared" si="22"/>
        <v>4.2849518605418746E-2</v>
      </c>
      <c r="AK39" s="98">
        <f t="shared" si="16"/>
        <v>0.17557765343458898</v>
      </c>
      <c r="AL39" s="98">
        <f t="shared" si="23"/>
        <v>3.0827512385596632E-2</v>
      </c>
      <c r="AM39" s="98">
        <f t="shared" si="24"/>
        <v>3.634479420116999E-2</v>
      </c>
      <c r="AN39" s="98">
        <f t="shared" si="17"/>
        <v>5.5683724951593474E-4</v>
      </c>
      <c r="AO39" s="98">
        <f t="shared" si="25"/>
        <v>3.1006772244847135E-7</v>
      </c>
      <c r="AP39" s="98">
        <f t="shared" si="18"/>
        <v>5.2957891446250328E-4</v>
      </c>
      <c r="AQ39" s="98">
        <f t="shared" si="26"/>
        <v>2.8045382664328336E-7</v>
      </c>
      <c r="AR39" s="98">
        <f t="shared" si="27"/>
        <v>2.9488926613093478E-7</v>
      </c>
      <c r="AS39" s="99">
        <f t="shared" si="28"/>
        <v>3.1423599231714339E-2</v>
      </c>
      <c r="AT39" s="100">
        <f t="shared" si="29"/>
        <v>0.15180390856074094</v>
      </c>
      <c r="AU39" s="101">
        <f t="shared" si="30"/>
        <v>2.7258335053431454E-5</v>
      </c>
      <c r="AV39" s="102">
        <f t="shared" si="31"/>
        <v>4.8952068269727735E-2</v>
      </c>
      <c r="AW39" s="103">
        <f t="shared" si="32"/>
        <v>9.8744258867539797E-4</v>
      </c>
      <c r="AX39" s="103">
        <f t="shared" si="33"/>
        <v>4.2849518605418746E-2</v>
      </c>
      <c r="AY39" s="104">
        <f t="shared" si="34"/>
        <v>7.4301682988512997E-10</v>
      </c>
      <c r="AZ39" s="104">
        <f t="shared" si="35"/>
        <v>3.1006772244847135E-7</v>
      </c>
      <c r="BA39" s="105">
        <f t="shared" si="36"/>
        <v>1.2322980090868367E-4</v>
      </c>
      <c r="BB39" s="106">
        <f t="shared" si="37"/>
        <v>1.0689543158208413E-7</v>
      </c>
      <c r="BC39" s="7"/>
      <c r="BD39" s="6"/>
    </row>
    <row r="40" spans="1:56" x14ac:dyDescent="0.25">
      <c r="B40" s="215"/>
      <c r="C40" s="215"/>
      <c r="D40" s="2"/>
      <c r="L40" s="61">
        <v>0.5</v>
      </c>
      <c r="M40" s="69">
        <f t="shared" si="0"/>
        <v>3.1622776601683795</v>
      </c>
      <c r="N40" s="62">
        <f t="shared" si="1"/>
        <v>3.1622776601683798E-2</v>
      </c>
      <c r="O40" s="70">
        <f t="shared" si="2"/>
        <v>0.13701803312084823</v>
      </c>
      <c r="P40" s="70">
        <f t="shared" si="3"/>
        <v>0.11581037804276166</v>
      </c>
      <c r="Q40" s="70">
        <f t="shared" si="4"/>
        <v>0.17208534282477683</v>
      </c>
      <c r="R40" s="62">
        <f t="shared" si="5"/>
        <v>0.19574004731549749</v>
      </c>
      <c r="S40" s="62">
        <f t="shared" si="6"/>
        <v>0.16544339720394524</v>
      </c>
      <c r="T40" s="11">
        <f t="shared" si="7"/>
        <v>9.1788700798181881E-4</v>
      </c>
      <c r="U40" s="52">
        <f t="shared" si="8"/>
        <v>4.3260227448471868E-4</v>
      </c>
      <c r="V40" s="52">
        <f t="shared" si="9"/>
        <v>4.07590054034073E-4</v>
      </c>
      <c r="W40" s="53">
        <f t="shared" si="19"/>
        <v>6.2561117187169788E-10</v>
      </c>
      <c r="X40" s="53">
        <f t="shared" si="20"/>
        <v>-3.3639112015091195</v>
      </c>
      <c r="Y40" s="53">
        <f t="shared" si="21"/>
        <v>-3.389776422140637</v>
      </c>
      <c r="Z40" s="11">
        <f t="shared" si="10"/>
        <v>6.2561117187169788E-10</v>
      </c>
      <c r="AA40" s="32">
        <f t="shared" si="11"/>
        <v>0.15186717291172461</v>
      </c>
      <c r="AB40" s="70">
        <f t="shared" si="12"/>
        <v>0.86471167298905582</v>
      </c>
      <c r="AC40" s="33">
        <f t="shared" si="13"/>
        <v>2.6660094039886895</v>
      </c>
      <c r="AD40" s="33"/>
      <c r="AE40" s="44">
        <f t="shared" si="14"/>
        <v>4.07590054034073E-4</v>
      </c>
      <c r="AF40" s="33"/>
      <c r="AG40" s="33"/>
      <c r="AI40" s="97">
        <f t="shared" si="15"/>
        <v>0.19574004731549749</v>
      </c>
      <c r="AJ40" s="98">
        <f t="shared" si="22"/>
        <v>3.8314166123073194E-2</v>
      </c>
      <c r="AK40" s="98">
        <f t="shared" si="16"/>
        <v>0.16544339720394524</v>
      </c>
      <c r="AL40" s="98">
        <f t="shared" si="23"/>
        <v>2.7371517678382397E-2</v>
      </c>
      <c r="AM40" s="98">
        <f t="shared" si="24"/>
        <v>3.2383898396736888E-2</v>
      </c>
      <c r="AN40" s="98">
        <f t="shared" si="17"/>
        <v>4.3260227448471868E-4</v>
      </c>
      <c r="AO40" s="98">
        <f t="shared" si="25"/>
        <v>1.8714472788935187E-7</v>
      </c>
      <c r="AP40" s="98">
        <f t="shared" si="18"/>
        <v>4.07590054034073E-4</v>
      </c>
      <c r="AQ40" s="98">
        <f t="shared" si="26"/>
        <v>1.6612965214749853E-7</v>
      </c>
      <c r="AR40" s="98">
        <f t="shared" si="27"/>
        <v>1.7632438443248936E-7</v>
      </c>
      <c r="AS40" s="99">
        <f t="shared" si="28"/>
        <v>3.0296650111552248E-2</v>
      </c>
      <c r="AT40" s="100">
        <f t="shared" si="29"/>
        <v>0.15478002854837128</v>
      </c>
      <c r="AU40" s="101">
        <f t="shared" si="30"/>
        <v>2.5012220450645677E-5</v>
      </c>
      <c r="AV40" s="102">
        <f t="shared" si="31"/>
        <v>5.7818051189024007E-2</v>
      </c>
      <c r="AW40" s="103">
        <f t="shared" si="32"/>
        <v>9.1788700798181881E-4</v>
      </c>
      <c r="AX40" s="103">
        <f t="shared" si="33"/>
        <v>3.8314166123073194E-2</v>
      </c>
      <c r="AY40" s="104">
        <f t="shared" si="34"/>
        <v>6.2561117187169788E-10</v>
      </c>
      <c r="AZ40" s="104">
        <f t="shared" si="35"/>
        <v>1.8714472788935187E-7</v>
      </c>
      <c r="BA40" s="105">
        <f t="shared" si="36"/>
        <v>1.1881039259432254E-4</v>
      </c>
      <c r="BB40" s="106">
        <f t="shared" si="37"/>
        <v>9.8087139022139917E-8</v>
      </c>
      <c r="BC40" s="7"/>
      <c r="BD40" s="6"/>
    </row>
    <row r="41" spans="1:56" x14ac:dyDescent="0.25">
      <c r="D41" s="62"/>
      <c r="L41" s="61">
        <v>0.52</v>
      </c>
      <c r="M41" s="69">
        <f t="shared" si="0"/>
        <v>3.3113112148259116</v>
      </c>
      <c r="N41" s="62">
        <f t="shared" si="1"/>
        <v>3.3113112148259113E-2</v>
      </c>
      <c r="O41" s="70">
        <f t="shared" si="2"/>
        <v>0.12958872433285742</v>
      </c>
      <c r="P41" s="70">
        <f t="shared" si="3"/>
        <v>0.10916692874561056</v>
      </c>
      <c r="Q41" s="70">
        <f t="shared" si="4"/>
        <v>0.16115988872479031</v>
      </c>
      <c r="R41" s="62">
        <f t="shared" si="5"/>
        <v>0.18512674904693918</v>
      </c>
      <c r="S41" s="62">
        <f t="shared" si="6"/>
        <v>0.15595275535087222</v>
      </c>
      <c r="T41" s="11">
        <f t="shared" si="7"/>
        <v>8.511219081781549E-4</v>
      </c>
      <c r="U41" s="52">
        <f t="shared" si="8"/>
        <v>3.3565579165292423E-4</v>
      </c>
      <c r="V41" s="52">
        <f t="shared" si="9"/>
        <v>3.1342129177398185E-4</v>
      </c>
      <c r="W41" s="53">
        <f t="shared" si="19"/>
        <v>4.9437298486668845E-10</v>
      </c>
      <c r="X41" s="53">
        <f t="shared" si="20"/>
        <v>-3.4741058547766754</v>
      </c>
      <c r="Y41" s="53">
        <f t="shared" si="21"/>
        <v>-3.5038715037645045</v>
      </c>
      <c r="Z41" s="11">
        <f t="shared" si="10"/>
        <v>4.9437298486668845E-10</v>
      </c>
      <c r="AA41" s="32">
        <f t="shared" si="11"/>
        <v>0.14055927200715898</v>
      </c>
      <c r="AB41" s="70">
        <f t="shared" si="12"/>
        <v>0.86782248125890638</v>
      </c>
      <c r="AC41" s="33">
        <f t="shared" si="13"/>
        <v>2.3726202512177466</v>
      </c>
      <c r="AD41" s="33"/>
      <c r="AE41" s="44">
        <f t="shared" si="14"/>
        <v>3.1342129177398185E-4</v>
      </c>
      <c r="AF41" s="33"/>
      <c r="AG41" s="33"/>
      <c r="AI41" s="97">
        <f t="shared" si="15"/>
        <v>0.18512674904693918</v>
      </c>
      <c r="AJ41" s="98">
        <f t="shared" si="22"/>
        <v>3.4271913212688396E-2</v>
      </c>
      <c r="AK41" s="98">
        <f t="shared" si="16"/>
        <v>0.15595275535087222</v>
      </c>
      <c r="AL41" s="98">
        <f t="shared" si="23"/>
        <v>2.4321261901529004E-2</v>
      </c>
      <c r="AM41" s="98">
        <f t="shared" si="24"/>
        <v>2.8871026603019621E-2</v>
      </c>
      <c r="AN41" s="98">
        <f t="shared" si="17"/>
        <v>3.3565579165292423E-4</v>
      </c>
      <c r="AO41" s="98">
        <f t="shared" si="25"/>
        <v>1.1266481047015128E-7</v>
      </c>
      <c r="AP41" s="98">
        <f t="shared" si="18"/>
        <v>3.1342129177398185E-4</v>
      </c>
      <c r="AQ41" s="98">
        <f t="shared" si="26"/>
        <v>9.8232906137271463E-8</v>
      </c>
      <c r="AR41" s="98">
        <f t="shared" si="27"/>
        <v>1.0520167181127802E-7</v>
      </c>
      <c r="AS41" s="99">
        <f t="shared" si="28"/>
        <v>2.9173993696066963E-2</v>
      </c>
      <c r="AT41" s="100">
        <f t="shared" si="29"/>
        <v>0.15758929407154365</v>
      </c>
      <c r="AU41" s="101">
        <f t="shared" si="30"/>
        <v>2.2234499878942375E-5</v>
      </c>
      <c r="AV41" s="102">
        <f t="shared" si="31"/>
        <v>6.6241967014629546E-2</v>
      </c>
      <c r="AW41" s="103">
        <f t="shared" si="32"/>
        <v>8.511219081781549E-4</v>
      </c>
      <c r="AX41" s="103">
        <f t="shared" si="33"/>
        <v>3.4271913212688396E-2</v>
      </c>
      <c r="AY41" s="104">
        <f t="shared" si="34"/>
        <v>4.9437298486668845E-10</v>
      </c>
      <c r="AZ41" s="104">
        <f t="shared" si="35"/>
        <v>1.1266481047015128E-7</v>
      </c>
      <c r="BA41" s="105">
        <f t="shared" si="36"/>
        <v>1.1440781841594888E-4</v>
      </c>
      <c r="BB41" s="106">
        <f t="shared" si="37"/>
        <v>8.7194117172323037E-8</v>
      </c>
      <c r="BC41" s="7"/>
      <c r="BD41" s="6"/>
    </row>
    <row r="42" spans="1:56" x14ac:dyDescent="0.25">
      <c r="D42" s="3"/>
      <c r="L42" s="61">
        <v>0.54</v>
      </c>
      <c r="M42" s="69">
        <f t="shared" si="0"/>
        <v>3.4673685045253171</v>
      </c>
      <c r="N42" s="62">
        <f t="shared" si="1"/>
        <v>3.4673685045253172E-2</v>
      </c>
      <c r="O42" s="70">
        <f t="shared" si="2"/>
        <v>0.12259397292376407</v>
      </c>
      <c r="P42" s="70">
        <f t="shared" si="3"/>
        <v>0.10295084280925278</v>
      </c>
      <c r="Q42" s="70">
        <f t="shared" si="4"/>
        <v>0.1508734895937707</v>
      </c>
      <c r="R42" s="62">
        <f t="shared" si="5"/>
        <v>0.1751342470339487</v>
      </c>
      <c r="S42" s="62">
        <f t="shared" si="6"/>
        <v>0.14707263258464684</v>
      </c>
      <c r="T42" s="11">
        <f t="shared" si="7"/>
        <v>7.8745420550126687E-4</v>
      </c>
      <c r="U42" s="52">
        <f t="shared" si="8"/>
        <v>2.6013526555258973E-4</v>
      </c>
      <c r="V42" s="52">
        <f t="shared" si="9"/>
        <v>2.4082146386736398E-4</v>
      </c>
      <c r="W42" s="53">
        <f t="shared" si="19"/>
        <v>3.7302293553622869E-10</v>
      </c>
      <c r="X42" s="53">
        <f t="shared" si="20"/>
        <v>-3.5848007681551355</v>
      </c>
      <c r="Y42" s="53">
        <f t="shared" si="21"/>
        <v>-3.6183048080133164</v>
      </c>
      <c r="Z42" s="11">
        <f t="shared" si="10"/>
        <v>3.7302293553622869E-10</v>
      </c>
      <c r="AA42" s="32">
        <f t="shared" si="11"/>
        <v>0.13009334781432055</v>
      </c>
      <c r="AB42" s="70">
        <f t="shared" si="12"/>
        <v>0.87060218193530592</v>
      </c>
      <c r="AC42" s="33">
        <f t="shared" si="13"/>
        <v>2.1104587948818794</v>
      </c>
      <c r="AD42" s="33"/>
      <c r="AE42" s="44">
        <f t="shared" si="14"/>
        <v>2.4082146386736398E-4</v>
      </c>
      <c r="AF42" s="33"/>
      <c r="AG42" s="33"/>
      <c r="AI42" s="97">
        <f t="shared" si="15"/>
        <v>0.1751342470339487</v>
      </c>
      <c r="AJ42" s="98">
        <f t="shared" si="22"/>
        <v>3.0672004484148169E-2</v>
      </c>
      <c r="AK42" s="98">
        <f t="shared" si="16"/>
        <v>0.14707263258464684</v>
      </c>
      <c r="AL42" s="98">
        <f t="shared" si="23"/>
        <v>2.1630359255378522E-2</v>
      </c>
      <c r="AM42" s="98">
        <f t="shared" si="24"/>
        <v>2.5757454767012713E-2</v>
      </c>
      <c r="AN42" s="98">
        <f t="shared" si="17"/>
        <v>2.6013526555258973E-4</v>
      </c>
      <c r="AO42" s="98">
        <f t="shared" si="25"/>
        <v>6.767035638411637E-8</v>
      </c>
      <c r="AP42" s="98">
        <f t="shared" si="18"/>
        <v>2.4082146386736398E-4</v>
      </c>
      <c r="AQ42" s="98">
        <f t="shared" si="26"/>
        <v>5.7994977459220097E-8</v>
      </c>
      <c r="AR42" s="98">
        <f t="shared" si="27"/>
        <v>6.2646155453900125E-8</v>
      </c>
      <c r="AS42" s="99">
        <f t="shared" si="28"/>
        <v>2.8061614449301858E-2</v>
      </c>
      <c r="AT42" s="100">
        <f t="shared" si="29"/>
        <v>0.16022916662246126</v>
      </c>
      <c r="AU42" s="101">
        <f t="shared" si="30"/>
        <v>1.9313801685225742E-5</v>
      </c>
      <c r="AV42" s="102">
        <f t="shared" si="31"/>
        <v>7.4245226398652997E-2</v>
      </c>
      <c r="AW42" s="103">
        <f t="shared" si="32"/>
        <v>7.8745420550126687E-4</v>
      </c>
      <c r="AX42" s="103">
        <f t="shared" si="33"/>
        <v>3.0672004484148169E-2</v>
      </c>
      <c r="AY42" s="104">
        <f t="shared" si="34"/>
        <v>3.7302293553622869E-10</v>
      </c>
      <c r="AZ42" s="104">
        <f t="shared" si="35"/>
        <v>6.767035638411637E-8</v>
      </c>
      <c r="BA42" s="105">
        <f t="shared" si="36"/>
        <v>1.1004554686000729E-4</v>
      </c>
      <c r="BB42" s="106">
        <f t="shared" si="37"/>
        <v>7.5740398765591143E-8</v>
      </c>
      <c r="BC42" s="62"/>
      <c r="BD42" s="6"/>
    </row>
    <row r="43" spans="1:56" x14ac:dyDescent="0.25">
      <c r="L43" s="61">
        <v>0.56000000000000005</v>
      </c>
      <c r="M43" s="69">
        <f t="shared" si="0"/>
        <v>3.630780547701014</v>
      </c>
      <c r="N43" s="62">
        <f t="shared" si="1"/>
        <v>3.6307805477010138E-2</v>
      </c>
      <c r="O43" s="70">
        <f t="shared" si="2"/>
        <v>0.11601439266275033</v>
      </c>
      <c r="P43" s="70">
        <f t="shared" si="3"/>
        <v>9.713934082717636E-2</v>
      </c>
      <c r="Q43" s="70">
        <f t="shared" si="4"/>
        <v>0.14119763626875048</v>
      </c>
      <c r="R43" s="62">
        <f t="shared" si="5"/>
        <v>0.16573484666107191</v>
      </c>
      <c r="S43" s="62">
        <f t="shared" si="6"/>
        <v>0.13877048689596624</v>
      </c>
      <c r="T43" s="11">
        <f t="shared" si="7"/>
        <v>7.270766975420493E-4</v>
      </c>
      <c r="U43" s="52">
        <f t="shared" si="8"/>
        <v>2.0139748914694785E-4</v>
      </c>
      <c r="V43" s="52">
        <f t="shared" si="9"/>
        <v>1.8491441956513369E-4</v>
      </c>
      <c r="W43" s="53">
        <f t="shared" si="19"/>
        <v>2.7169158283892716E-10</v>
      </c>
      <c r="X43" s="53">
        <f t="shared" si="20"/>
        <v>-3.6959459481638448</v>
      </c>
      <c r="Y43" s="53">
        <f t="shared" si="21"/>
        <v>-3.7330292213806042</v>
      </c>
      <c r="Z43" s="11">
        <f t="shared" si="10"/>
        <v>2.7169158283892716E-10</v>
      </c>
      <c r="AA43" s="32">
        <f t="shared" si="11"/>
        <v>0.12040670746128924</v>
      </c>
      <c r="AB43" s="70">
        <f t="shared" si="12"/>
        <v>0.87308400440111222</v>
      </c>
      <c r="AC43" s="33">
        <f t="shared" si="13"/>
        <v>1.8763910776175861</v>
      </c>
      <c r="AD43" s="33"/>
      <c r="AE43" s="44">
        <f t="shared" si="14"/>
        <v>1.8491441956513369E-4</v>
      </c>
      <c r="AF43" s="33"/>
      <c r="AG43" s="33"/>
      <c r="AI43" s="97">
        <f t="shared" si="15"/>
        <v>0.16573484666107191</v>
      </c>
      <c r="AJ43" s="98">
        <f t="shared" si="22"/>
        <v>2.7468039397769019E-2</v>
      </c>
      <c r="AK43" s="98">
        <f t="shared" si="16"/>
        <v>0.13877048689596624</v>
      </c>
      <c r="AL43" s="98">
        <f t="shared" si="23"/>
        <v>1.9257248033343537E-2</v>
      </c>
      <c r="AM43" s="98">
        <f t="shared" si="24"/>
        <v>2.2999105366785254E-2</v>
      </c>
      <c r="AN43" s="98">
        <f t="shared" si="17"/>
        <v>2.0139748914694785E-4</v>
      </c>
      <c r="AO43" s="98">
        <f t="shared" si="25"/>
        <v>4.0560948634694974E-8</v>
      </c>
      <c r="AP43" s="98">
        <f t="shared" si="18"/>
        <v>1.8491441956513369E-4</v>
      </c>
      <c r="AQ43" s="98">
        <f t="shared" si="26"/>
        <v>3.41933425631103E-8</v>
      </c>
      <c r="AR43" s="98">
        <f t="shared" si="27"/>
        <v>3.7241299807483174E-8</v>
      </c>
      <c r="AS43" s="99">
        <f t="shared" si="28"/>
        <v>2.6964359765105667E-2</v>
      </c>
      <c r="AT43" s="100">
        <f t="shared" si="29"/>
        <v>0.16269577767340526</v>
      </c>
      <c r="AU43" s="101">
        <f t="shared" si="30"/>
        <v>1.6483069581814158E-5</v>
      </c>
      <c r="AV43" s="102">
        <f t="shared" si="31"/>
        <v>8.1843471096044479E-2</v>
      </c>
      <c r="AW43" s="103">
        <f t="shared" si="32"/>
        <v>7.270766975420493E-4</v>
      </c>
      <c r="AX43" s="103">
        <f t="shared" si="33"/>
        <v>2.7468039397769019E-2</v>
      </c>
      <c r="AY43" s="104">
        <f t="shared" si="34"/>
        <v>2.7169158283892716E-10</v>
      </c>
      <c r="AZ43" s="104">
        <f t="shared" si="35"/>
        <v>4.0560948634694974E-8</v>
      </c>
      <c r="BA43" s="105">
        <f t="shared" si="36"/>
        <v>1.0574258731413987E-4</v>
      </c>
      <c r="BB43" s="106">
        <f t="shared" si="37"/>
        <v>6.4639488556133958E-8</v>
      </c>
      <c r="BC43" s="62"/>
      <c r="BD43" s="6"/>
    </row>
    <row r="44" spans="1:56" x14ac:dyDescent="0.25">
      <c r="L44" s="61">
        <v>0.57999999999999996</v>
      </c>
      <c r="M44" s="69">
        <f t="shared" si="0"/>
        <v>3.8018939632056119</v>
      </c>
      <c r="N44" s="62">
        <f t="shared" si="1"/>
        <v>3.8018939632056117E-2</v>
      </c>
      <c r="O44" s="70">
        <f t="shared" si="2"/>
        <v>0.10983044410277951</v>
      </c>
      <c r="P44" s="70">
        <f t="shared" si="3"/>
        <v>9.1710164176632442E-2</v>
      </c>
      <c r="Q44" s="70">
        <f t="shared" si="4"/>
        <v>0.1321035942687934</v>
      </c>
      <c r="R44" s="62">
        <f t="shared" si="5"/>
        <v>0.15690063443254215</v>
      </c>
      <c r="S44" s="62">
        <f t="shared" si="6"/>
        <v>0.13101452025233207</v>
      </c>
      <c r="T44" s="11">
        <f t="shared" si="7"/>
        <v>6.7009090735087361E-4</v>
      </c>
      <c r="U44" s="52">
        <f t="shared" si="8"/>
        <v>1.5577724467405108E-4</v>
      </c>
      <c r="V44" s="52">
        <f t="shared" si="9"/>
        <v>1.4190570885590486E-4</v>
      </c>
      <c r="W44" s="53">
        <f t="shared" si="19"/>
        <v>1.9241950595411343E-10</v>
      </c>
      <c r="X44" s="53">
        <f t="shared" si="20"/>
        <v>-3.8074959820566354</v>
      </c>
      <c r="Y44" s="53">
        <f t="shared" si="21"/>
        <v>-3.8480001325570061</v>
      </c>
      <c r="Z44" s="11">
        <f t="shared" si="10"/>
        <v>1.9241950595411343E-10</v>
      </c>
      <c r="AA44" s="32">
        <f t="shared" si="11"/>
        <v>0.11144132613422213</v>
      </c>
      <c r="AB44" s="70">
        <f t="shared" si="12"/>
        <v>0.87529820771102984</v>
      </c>
      <c r="AC44" s="33">
        <f t="shared" si="13"/>
        <v>1.6675632821358168</v>
      </c>
      <c r="AD44" s="33"/>
      <c r="AE44" s="44">
        <f t="shared" si="14"/>
        <v>1.4190570885590486E-4</v>
      </c>
      <c r="AF44" s="33"/>
      <c r="AG44" s="33"/>
      <c r="AI44" s="97">
        <f t="shared" si="15"/>
        <v>0.15690063443254215</v>
      </c>
      <c r="AJ44" s="98">
        <f t="shared" si="22"/>
        <v>2.4617809085334234E-2</v>
      </c>
      <c r="AK44" s="98">
        <f t="shared" si="16"/>
        <v>0.13101452025233207</v>
      </c>
      <c r="AL44" s="98">
        <f t="shared" si="23"/>
        <v>1.7164804516948729E-2</v>
      </c>
      <c r="AM44" s="98">
        <f t="shared" si="24"/>
        <v>2.0556261347466045E-2</v>
      </c>
      <c r="AN44" s="98">
        <f t="shared" si="17"/>
        <v>1.5577724467405108E-4</v>
      </c>
      <c r="AO44" s="98">
        <f t="shared" si="25"/>
        <v>2.4266549958239175E-8</v>
      </c>
      <c r="AP44" s="98">
        <f t="shared" si="18"/>
        <v>1.4190570885590486E-4</v>
      </c>
      <c r="AQ44" s="98">
        <f t="shared" si="26"/>
        <v>2.0137230205896836E-8</v>
      </c>
      <c r="AR44" s="98">
        <f t="shared" si="27"/>
        <v>2.2105680329090948E-8</v>
      </c>
      <c r="AS44" s="99">
        <f t="shared" si="28"/>
        <v>2.5886114180210085E-2</v>
      </c>
      <c r="AT44" s="100">
        <f t="shared" si="29"/>
        <v>0.16498412688917174</v>
      </c>
      <c r="AU44" s="101">
        <f t="shared" si="30"/>
        <v>1.3871535818146217E-5</v>
      </c>
      <c r="AV44" s="102">
        <f t="shared" si="31"/>
        <v>8.90472536420263E-2</v>
      </c>
      <c r="AW44" s="103">
        <f t="shared" si="32"/>
        <v>6.7009090735087361E-4</v>
      </c>
      <c r="AX44" s="103">
        <f t="shared" si="33"/>
        <v>2.4617809085334234E-2</v>
      </c>
      <c r="AY44" s="104">
        <f t="shared" si="34"/>
        <v>1.9241950595411343E-10</v>
      </c>
      <c r="AZ44" s="104">
        <f t="shared" si="35"/>
        <v>2.4266549958239175E-8</v>
      </c>
      <c r="BA44" s="105">
        <f t="shared" si="36"/>
        <v>1.0151417325572582E-4</v>
      </c>
      <c r="BB44" s="106">
        <f t="shared" si="37"/>
        <v>5.4398179679004774E-8</v>
      </c>
      <c r="BC44" s="17"/>
      <c r="BD44" s="6"/>
    </row>
    <row r="45" spans="1:56" x14ac:dyDescent="0.25">
      <c r="L45" s="61">
        <v>0.6</v>
      </c>
      <c r="M45" s="69">
        <f t="shared" si="0"/>
        <v>3.9810717055349727</v>
      </c>
      <c r="N45" s="62">
        <f t="shared" si="1"/>
        <v>3.9810717055349727E-2</v>
      </c>
      <c r="O45" s="70">
        <f t="shared" si="2"/>
        <v>0.10402264705151547</v>
      </c>
      <c r="P45" s="70">
        <f t="shared" si="3"/>
        <v>8.6641680958737574E-2</v>
      </c>
      <c r="Q45" s="70">
        <f t="shared" si="4"/>
        <v>0.12356271625222863</v>
      </c>
      <c r="R45" s="62">
        <f t="shared" si="5"/>
        <v>0.14860378150216497</v>
      </c>
      <c r="S45" s="62">
        <f t="shared" si="6"/>
        <v>0.12377382994105368</v>
      </c>
      <c r="T45" s="11">
        <f t="shared" si="7"/>
        <v>6.1652649452713273E-4</v>
      </c>
      <c r="U45" s="52">
        <f t="shared" si="8"/>
        <v>1.2038996784450643E-4</v>
      </c>
      <c r="V45" s="52">
        <f t="shared" si="9"/>
        <v>1.0884906158586704E-4</v>
      </c>
      <c r="W45" s="53">
        <f t="shared" si="19"/>
        <v>1.3319251727070197E-10</v>
      </c>
      <c r="X45" s="53">
        <f t="shared" si="20"/>
        <v>-3.9194097015441338</v>
      </c>
      <c r="Y45" s="53">
        <f t="shared" si="21"/>
        <v>-3.9631753107647012</v>
      </c>
      <c r="Z45" s="11">
        <f t="shared" si="10"/>
        <v>1.3319251727070197E-10</v>
      </c>
      <c r="AA45" s="32">
        <f t="shared" si="11"/>
        <v>0.10314349949770711</v>
      </c>
      <c r="AB45" s="70">
        <f t="shared" si="12"/>
        <v>0.87727227816339803</v>
      </c>
      <c r="AC45" s="33">
        <f t="shared" si="13"/>
        <v>1.481383097666177</v>
      </c>
      <c r="AD45" s="33"/>
      <c r="AE45" s="44">
        <f t="shared" si="14"/>
        <v>1.0884906158586704E-4</v>
      </c>
      <c r="AF45" s="33"/>
      <c r="AG45" s="33"/>
      <c r="AI45" s="97">
        <f t="shared" si="15"/>
        <v>0.14860378150216497</v>
      </c>
      <c r="AJ45" s="98">
        <f t="shared" si="22"/>
        <v>2.2083083876743188E-2</v>
      </c>
      <c r="AK45" s="98">
        <f t="shared" si="16"/>
        <v>0.12377382994105368</v>
      </c>
      <c r="AL45" s="98">
        <f t="shared" si="23"/>
        <v>1.5319960978276877E-2</v>
      </c>
      <c r="AM45" s="98">
        <f t="shared" si="24"/>
        <v>1.8393259180246466E-2</v>
      </c>
      <c r="AN45" s="98">
        <f t="shared" si="17"/>
        <v>1.2038996784450643E-4</v>
      </c>
      <c r="AO45" s="98">
        <f t="shared" si="25"/>
        <v>1.4493744357601293E-8</v>
      </c>
      <c r="AP45" s="98">
        <f t="shared" si="18"/>
        <v>1.0884906158586704E-4</v>
      </c>
      <c r="AQ45" s="98">
        <f t="shared" si="26"/>
        <v>1.1848118208123874E-8</v>
      </c>
      <c r="AR45" s="98">
        <f t="shared" si="27"/>
        <v>1.3104335024227232E-8</v>
      </c>
      <c r="AS45" s="99">
        <f t="shared" si="28"/>
        <v>2.4829951561111285E-2</v>
      </c>
      <c r="AT45" s="100">
        <f t="shared" si="29"/>
        <v>0.16708828880474716</v>
      </c>
      <c r="AU45" s="101">
        <f t="shared" si="30"/>
        <v>1.1540906258639396E-5</v>
      </c>
      <c r="AV45" s="102">
        <f t="shared" si="31"/>
        <v>9.5862690764611111E-2</v>
      </c>
      <c r="AW45" s="103">
        <f t="shared" si="32"/>
        <v>6.1652649452713273E-4</v>
      </c>
      <c r="AX45" s="103">
        <f t="shared" si="33"/>
        <v>2.2083083876743188E-2</v>
      </c>
      <c r="AY45" s="104">
        <f t="shared" si="34"/>
        <v>1.3319251727070197E-10</v>
      </c>
      <c r="AZ45" s="104">
        <f t="shared" si="35"/>
        <v>1.4493744357601293E-8</v>
      </c>
      <c r="BA45" s="105">
        <f t="shared" si="36"/>
        <v>9.7372359063181506E-5</v>
      </c>
      <c r="BB45" s="106">
        <f t="shared" si="37"/>
        <v>4.5258455916232922E-8</v>
      </c>
      <c r="BC45" s="16"/>
      <c r="BD45" s="6"/>
    </row>
    <row r="46" spans="1:56" x14ac:dyDescent="0.25">
      <c r="L46" s="61">
        <v>0.62</v>
      </c>
      <c r="M46" s="69">
        <f t="shared" si="0"/>
        <v>4.1686938347033546</v>
      </c>
      <c r="N46" s="62">
        <f t="shared" si="1"/>
        <v>4.1686938347033548E-2</v>
      </c>
      <c r="O46" s="70">
        <f t="shared" si="2"/>
        <v>9.8571754526748101E-2</v>
      </c>
      <c r="P46" s="70">
        <f t="shared" si="3"/>
        <v>8.1912967905251433E-2</v>
      </c>
      <c r="Q46" s="70">
        <f t="shared" si="4"/>
        <v>0.11554669783345307</v>
      </c>
      <c r="R46" s="62">
        <f t="shared" si="5"/>
        <v>0.14081679218106871</v>
      </c>
      <c r="S46" s="62">
        <f t="shared" si="6"/>
        <v>0.11701852557893062</v>
      </c>
      <c r="T46" s="11">
        <f t="shared" si="7"/>
        <v>5.6635749326644112E-4</v>
      </c>
      <c r="U46" s="52">
        <f t="shared" si="8"/>
        <v>9.2971566018580098E-5</v>
      </c>
      <c r="V46" s="52">
        <f t="shared" si="9"/>
        <v>8.3461310865968214E-5</v>
      </c>
      <c r="W46" s="53">
        <f t="shared" si="19"/>
        <v>9.0444953067780895E-11</v>
      </c>
      <c r="X46" s="53">
        <f t="shared" si="20"/>
        <v>-4.0316498536973961</v>
      </c>
      <c r="Y46" s="53">
        <f t="shared" si="21"/>
        <v>-4.0785147984239067</v>
      </c>
      <c r="Z46" s="11">
        <f t="shared" si="10"/>
        <v>9.0444953067780895E-11</v>
      </c>
      <c r="AA46" s="32">
        <f t="shared" si="11"/>
        <v>9.5463521995603207E-2</v>
      </c>
      <c r="AB46" s="70">
        <f t="shared" si="12"/>
        <v>0.87903112744508138</v>
      </c>
      <c r="AC46" s="33">
        <f t="shared" si="13"/>
        <v>1.3155010323501906</v>
      </c>
      <c r="AD46" s="33"/>
      <c r="AE46" s="44">
        <f t="shared" si="14"/>
        <v>8.3461310865968214E-5</v>
      </c>
      <c r="AF46" s="33"/>
      <c r="AG46" s="33"/>
      <c r="AI46" s="97">
        <f t="shared" si="15"/>
        <v>0.14081679218106871</v>
      </c>
      <c r="AJ46" s="98">
        <f t="shared" si="22"/>
        <v>1.9829368960166294E-2</v>
      </c>
      <c r="AK46" s="98">
        <f t="shared" si="16"/>
        <v>0.11701852557893062</v>
      </c>
      <c r="AL46" s="98">
        <f t="shared" si="23"/>
        <v>1.3693335328666841E-2</v>
      </c>
      <c r="AM46" s="98">
        <f t="shared" si="24"/>
        <v>1.6478173397783347E-2</v>
      </c>
      <c r="AN46" s="98">
        <f t="shared" si="17"/>
        <v>9.2971566018580098E-5</v>
      </c>
      <c r="AO46" s="98">
        <f t="shared" si="25"/>
        <v>8.643712087947198E-9</v>
      </c>
      <c r="AP46" s="98">
        <f t="shared" si="18"/>
        <v>8.3461310865968214E-5</v>
      </c>
      <c r="AQ46" s="98">
        <f t="shared" si="26"/>
        <v>6.9657904114657841E-9</v>
      </c>
      <c r="AR46" s="98">
        <f t="shared" si="27"/>
        <v>7.7595287731726005E-9</v>
      </c>
      <c r="AS46" s="99">
        <f t="shared" si="28"/>
        <v>2.3798266602138088E-2</v>
      </c>
      <c r="AT46" s="100">
        <f t="shared" si="29"/>
        <v>0.16900162426322837</v>
      </c>
      <c r="AU46" s="101">
        <f t="shared" si="30"/>
        <v>9.5102551526118841E-6</v>
      </c>
      <c r="AV46" s="102">
        <f t="shared" si="31"/>
        <v>0.10229208305162125</v>
      </c>
      <c r="AW46" s="103">
        <f t="shared" si="32"/>
        <v>5.6635749326644112E-4</v>
      </c>
      <c r="AX46" s="103">
        <f t="shared" si="33"/>
        <v>1.9829368960166294E-2</v>
      </c>
      <c r="AY46" s="104">
        <f t="shared" si="34"/>
        <v>9.0444953067780895E-11</v>
      </c>
      <c r="AZ46" s="104">
        <f t="shared" si="35"/>
        <v>8.643712087947198E-9</v>
      </c>
      <c r="BA46" s="105">
        <f t="shared" si="36"/>
        <v>9.3326535694659171E-5</v>
      </c>
      <c r="BB46" s="106">
        <f t="shared" si="37"/>
        <v>3.7295118245536801E-8</v>
      </c>
      <c r="BC46" s="17"/>
      <c r="BD46" s="6"/>
    </row>
    <row r="47" spans="1:56" x14ac:dyDescent="0.25">
      <c r="L47" s="61">
        <v>0.64</v>
      </c>
      <c r="M47" s="69">
        <f t="shared" si="0"/>
        <v>4.3651583224016601</v>
      </c>
      <c r="N47" s="62">
        <f t="shared" si="1"/>
        <v>4.3651583224016605E-2</v>
      </c>
      <c r="O47" s="70">
        <f t="shared" si="2"/>
        <v>9.3458892662970361E-2</v>
      </c>
      <c r="P47" s="70">
        <f t="shared" si="3"/>
        <v>7.7503871486049467E-2</v>
      </c>
      <c r="Q47" s="70">
        <f t="shared" si="4"/>
        <v>0.10802778332789759</v>
      </c>
      <c r="R47" s="62">
        <f t="shared" si="5"/>
        <v>0.13351270380424338</v>
      </c>
      <c r="S47" s="62">
        <f t="shared" si="6"/>
        <v>0.1107198164086421</v>
      </c>
      <c r="T47" s="11">
        <f t="shared" si="7"/>
        <v>5.1951571582855931E-4</v>
      </c>
      <c r="U47" s="52">
        <f t="shared" si="8"/>
        <v>7.1749225390705022E-5</v>
      </c>
      <c r="V47" s="52">
        <f t="shared" si="9"/>
        <v>6.3976309230028979E-5</v>
      </c>
      <c r="W47" s="53">
        <f t="shared" si="19"/>
        <v>6.0418225640898801E-11</v>
      </c>
      <c r="X47" s="53">
        <f t="shared" si="20"/>
        <v>-4.1441827832400797</v>
      </c>
      <c r="Y47" s="53">
        <f t="shared" si="21"/>
        <v>-4.1939808178196882</v>
      </c>
      <c r="Z47" s="11">
        <f t="shared" si="10"/>
        <v>6.0418225640898801E-11</v>
      </c>
      <c r="AA47" s="32">
        <f t="shared" si="11"/>
        <v>8.835538910532717E-2</v>
      </c>
      <c r="AB47" s="70">
        <f t="shared" si="12"/>
        <v>0.8805972877545104</v>
      </c>
      <c r="AC47" s="33">
        <f t="shared" si="13"/>
        <v>1.1677920106338078</v>
      </c>
      <c r="AD47" s="33"/>
      <c r="AE47" s="44">
        <f t="shared" si="14"/>
        <v>6.3976309230028979E-5</v>
      </c>
      <c r="AF47" s="33"/>
      <c r="AG47" s="33"/>
      <c r="AI47" s="97">
        <f t="shared" si="15"/>
        <v>0.13351270380424338</v>
      </c>
      <c r="AJ47" s="98">
        <f t="shared" si="22"/>
        <v>1.7825642077119622E-2</v>
      </c>
      <c r="AK47" s="98">
        <f t="shared" si="16"/>
        <v>0.1107198164086421</v>
      </c>
      <c r="AL47" s="98">
        <f t="shared" si="23"/>
        <v>1.2258877745563413E-2</v>
      </c>
      <c r="AM47" s="98">
        <f t="shared" si="24"/>
        <v>1.478250205342724E-2</v>
      </c>
      <c r="AN47" s="98">
        <f t="shared" si="17"/>
        <v>7.1749225390705022E-5</v>
      </c>
      <c r="AO47" s="98">
        <f t="shared" si="25"/>
        <v>5.1479513441661898E-9</v>
      </c>
      <c r="AP47" s="98">
        <f t="shared" si="18"/>
        <v>6.3976309230028979E-5</v>
      </c>
      <c r="AQ47" s="98">
        <f t="shared" si="26"/>
        <v>4.0929681426962909E-9</v>
      </c>
      <c r="AR47" s="98">
        <f t="shared" si="27"/>
        <v>4.5902506306107911E-9</v>
      </c>
      <c r="AS47" s="99">
        <f t="shared" si="28"/>
        <v>2.2792887395601272E-2</v>
      </c>
      <c r="AT47" s="100">
        <f t="shared" si="29"/>
        <v>0.17071699356055475</v>
      </c>
      <c r="AU47" s="101">
        <f t="shared" si="30"/>
        <v>7.7729161606760432E-6</v>
      </c>
      <c r="AV47" s="102">
        <f t="shared" si="31"/>
        <v>0.10833449585482229</v>
      </c>
      <c r="AW47" s="103">
        <f t="shared" si="32"/>
        <v>5.1951571582855931E-4</v>
      </c>
      <c r="AX47" s="103">
        <f t="shared" si="33"/>
        <v>1.7825642077119622E-2</v>
      </c>
      <c r="AY47" s="104">
        <f t="shared" si="34"/>
        <v>6.0418225640898801E-11</v>
      </c>
      <c r="AZ47" s="104">
        <f t="shared" si="35"/>
        <v>5.1479513441661898E-9</v>
      </c>
      <c r="BA47" s="105">
        <f t="shared" si="36"/>
        <v>8.9383872139612829E-5</v>
      </c>
      <c r="BB47" s="106">
        <f t="shared" si="37"/>
        <v>3.0482024159513895E-8</v>
      </c>
      <c r="BC47" s="16"/>
      <c r="BD47" s="6"/>
    </row>
    <row r="48" spans="1:56" x14ac:dyDescent="0.25">
      <c r="J48" s="6"/>
      <c r="K48" s="6"/>
      <c r="L48" s="6">
        <v>0.66</v>
      </c>
      <c r="M48" s="69">
        <f t="shared" si="0"/>
        <v>4.5708818961487507</v>
      </c>
      <c r="N48" s="62">
        <f t="shared" si="1"/>
        <v>4.5708818961487506E-2</v>
      </c>
      <c r="O48" s="70">
        <f t="shared" si="2"/>
        <v>8.86656708906369E-2</v>
      </c>
      <c r="P48" s="70">
        <f t="shared" si="3"/>
        <v>7.339505116256588E-2</v>
      </c>
      <c r="Q48" s="70">
        <f t="shared" si="4"/>
        <v>0.10097892778034838</v>
      </c>
      <c r="R48" s="62">
        <f t="shared" si="5"/>
        <v>0.1266652441294813</v>
      </c>
      <c r="S48" s="62">
        <f t="shared" si="6"/>
        <v>0.10485007308937984</v>
      </c>
      <c r="T48" s="11">
        <f t="shared" si="7"/>
        <v>4.7590168750888135E-4</v>
      </c>
      <c r="U48" s="52">
        <f t="shared" si="8"/>
        <v>5.5337797624391519E-5</v>
      </c>
      <c r="V48" s="52">
        <f t="shared" si="9"/>
        <v>4.9030046912366485E-5</v>
      </c>
      <c r="W48" s="53">
        <f t="shared" si="19"/>
        <v>3.9787719045052322E-11</v>
      </c>
      <c r="X48" s="53">
        <f t="shared" si="20"/>
        <v>-4.2569781292320554</v>
      </c>
      <c r="Y48" s="53">
        <f t="shared" si="21"/>
        <v>-4.3095376912169634</v>
      </c>
      <c r="Z48" s="11">
        <f t="shared" si="10"/>
        <v>3.9787719045052322E-11</v>
      </c>
      <c r="AA48" s="32">
        <f t="shared" si="11"/>
        <v>8.1776521762033053E-2</v>
      </c>
      <c r="AB48" s="70">
        <f t="shared" si="12"/>
        <v>0.8819911011994267</v>
      </c>
      <c r="AC48" s="33">
        <f t="shared" si="13"/>
        <v>1.03633751062877</v>
      </c>
      <c r="AD48" s="33"/>
      <c r="AE48" s="44">
        <f t="shared" si="14"/>
        <v>4.9030046912366485E-5</v>
      </c>
      <c r="AF48" s="33"/>
      <c r="AG48" s="33"/>
      <c r="AI48" s="97">
        <f t="shared" si="15"/>
        <v>0.1266652441294813</v>
      </c>
      <c r="AJ48" s="98">
        <f t="shared" si="22"/>
        <v>1.6044084070381097E-2</v>
      </c>
      <c r="AK48" s="98">
        <f t="shared" si="16"/>
        <v>0.10485007308937984</v>
      </c>
      <c r="AL48" s="98">
        <f t="shared" si="23"/>
        <v>1.0993537826848294E-2</v>
      </c>
      <c r="AM48" s="98">
        <f t="shared" si="24"/>
        <v>1.3280860104860254E-2</v>
      </c>
      <c r="AN48" s="98">
        <f t="shared" si="17"/>
        <v>5.5337797624391519E-5</v>
      </c>
      <c r="AO48" s="98">
        <f t="shared" si="25"/>
        <v>3.0622718459181116E-9</v>
      </c>
      <c r="AP48" s="98">
        <f t="shared" si="18"/>
        <v>4.9030046912366485E-5</v>
      </c>
      <c r="AQ48" s="98">
        <f t="shared" si="26"/>
        <v>2.4039455002288581E-9</v>
      </c>
      <c r="AR48" s="98">
        <f t="shared" si="27"/>
        <v>2.7132148135509587E-9</v>
      </c>
      <c r="AS48" s="99">
        <f t="shared" si="28"/>
        <v>2.1815171040101458E-2</v>
      </c>
      <c r="AT48" s="100">
        <f t="shared" si="29"/>
        <v>0.17222696873185897</v>
      </c>
      <c r="AU48" s="101">
        <f t="shared" si="30"/>
        <v>6.307750712025034E-6</v>
      </c>
      <c r="AV48" s="102">
        <f t="shared" si="31"/>
        <v>0.11398629838576617</v>
      </c>
      <c r="AW48" s="103">
        <f t="shared" si="32"/>
        <v>4.7590168750888135E-4</v>
      </c>
      <c r="AX48" s="103">
        <f t="shared" si="33"/>
        <v>1.6044084070381097E-2</v>
      </c>
      <c r="AY48" s="104">
        <f t="shared" si="34"/>
        <v>3.9787719045052322E-11</v>
      </c>
      <c r="AZ48" s="104">
        <f t="shared" si="35"/>
        <v>3.0622718459181116E-9</v>
      </c>
      <c r="BA48" s="105">
        <f t="shared" si="36"/>
        <v>8.5549690353339046E-5</v>
      </c>
      <c r="BB48" s="106">
        <f t="shared" si="37"/>
        <v>2.4736277302058956E-8</v>
      </c>
      <c r="BC48" s="16"/>
      <c r="BD48" s="6"/>
    </row>
    <row r="49" spans="1:57" x14ac:dyDescent="0.25">
      <c r="L49" s="61">
        <v>0.68</v>
      </c>
      <c r="M49" s="69">
        <f t="shared" si="0"/>
        <v>4.786300923226384</v>
      </c>
      <c r="N49" s="62">
        <f t="shared" si="1"/>
        <v>4.7863009232263838E-2</v>
      </c>
      <c r="O49" s="70">
        <f t="shared" si="2"/>
        <v>8.4174266455964153E-2</v>
      </c>
      <c r="P49" s="70">
        <f t="shared" si="3"/>
        <v>6.9568007444427191E-2</v>
      </c>
      <c r="Q49" s="70">
        <f t="shared" si="4"/>
        <v>9.4373921258770838E-2</v>
      </c>
      <c r="R49" s="62">
        <f t="shared" si="5"/>
        <v>0.1202489520799488</v>
      </c>
      <c r="S49" s="62">
        <f t="shared" si="6"/>
        <v>9.9382867777753139E-2</v>
      </c>
      <c r="T49" s="11">
        <f t="shared" si="7"/>
        <v>4.3539347410633634E-4</v>
      </c>
      <c r="U49" s="52">
        <f t="shared" si="8"/>
        <v>4.2657113240271911E-5</v>
      </c>
      <c r="V49" s="52">
        <f t="shared" si="9"/>
        <v>3.7570608267685699E-5</v>
      </c>
      <c r="W49" s="53">
        <f t="shared" si="19"/>
        <v>2.5872532836144263E-11</v>
      </c>
      <c r="X49" s="53">
        <f t="shared" si="20"/>
        <v>-4.3700085381561831</v>
      </c>
      <c r="Y49" s="53">
        <f t="shared" si="21"/>
        <v>-4.4251517736573769</v>
      </c>
      <c r="Z49" s="11">
        <f t="shared" si="10"/>
        <v>2.5872532836144263E-11</v>
      </c>
      <c r="AA49" s="32">
        <f t="shared" si="11"/>
        <v>7.5687511301934504E-2</v>
      </c>
      <c r="AB49" s="70">
        <f t="shared" si="12"/>
        <v>0.88323090150434014</v>
      </c>
      <c r="AC49" s="33">
        <f t="shared" si="13"/>
        <v>0.91940842676684942</v>
      </c>
      <c r="AD49" s="33"/>
      <c r="AE49" s="44">
        <f t="shared" si="14"/>
        <v>3.7570608267685699E-5</v>
      </c>
      <c r="AF49" s="33"/>
      <c r="AG49" s="33"/>
      <c r="AI49" s="97">
        <f t="shared" si="15"/>
        <v>0.1202489520799488</v>
      </c>
      <c r="AJ49" s="98">
        <f t="shared" si="22"/>
        <v>1.4459810476325824E-2</v>
      </c>
      <c r="AK49" s="98">
        <f t="shared" si="16"/>
        <v>9.9382867777753139E-2</v>
      </c>
      <c r="AL49" s="98">
        <f t="shared" si="23"/>
        <v>9.8769544077303636E-3</v>
      </c>
      <c r="AM49" s="98">
        <f t="shared" si="24"/>
        <v>1.1950685704974925E-2</v>
      </c>
      <c r="AN49" s="98">
        <f t="shared" si="17"/>
        <v>4.2657113240271911E-5</v>
      </c>
      <c r="AO49" s="98">
        <f t="shared" si="25"/>
        <v>1.8196293099933812E-9</v>
      </c>
      <c r="AP49" s="98">
        <f t="shared" si="18"/>
        <v>3.7570608267685699E-5</v>
      </c>
      <c r="AQ49" s="98">
        <f t="shared" si="26"/>
        <v>1.411550605603893E-9</v>
      </c>
      <c r="AR49" s="98">
        <f t="shared" si="27"/>
        <v>1.602653691380565E-9</v>
      </c>
      <c r="AS49" s="99">
        <f t="shared" si="28"/>
        <v>2.0866084302195664E-2</v>
      </c>
      <c r="AT49" s="100">
        <f t="shared" si="29"/>
        <v>0.17352404275691838</v>
      </c>
      <c r="AU49" s="101">
        <f t="shared" si="30"/>
        <v>5.0865049725862122E-6</v>
      </c>
      <c r="AV49" s="102">
        <f t="shared" si="31"/>
        <v>0.11924165950789475</v>
      </c>
      <c r="AW49" s="103">
        <f t="shared" si="32"/>
        <v>4.3539347410633634E-4</v>
      </c>
      <c r="AX49" s="103">
        <f t="shared" si="33"/>
        <v>1.4459810476325824E-2</v>
      </c>
      <c r="AY49" s="104">
        <f t="shared" si="34"/>
        <v>2.5872532836144263E-11</v>
      </c>
      <c r="AZ49" s="104">
        <f t="shared" si="35"/>
        <v>1.8196293099933812E-9</v>
      </c>
      <c r="BA49" s="105">
        <f t="shared" si="36"/>
        <v>8.1827781577237894E-5</v>
      </c>
      <c r="BB49" s="106">
        <f t="shared" si="37"/>
        <v>1.9947078323867499E-8</v>
      </c>
      <c r="BC49" s="16"/>
      <c r="BD49" s="6"/>
    </row>
    <row r="50" spans="1:57" x14ac:dyDescent="0.25">
      <c r="L50" s="61">
        <v>0.70000000000000095</v>
      </c>
      <c r="M50" s="69">
        <f t="shared" si="0"/>
        <v>5.0118723362727353</v>
      </c>
      <c r="N50" s="62">
        <f t="shared" si="1"/>
        <v>5.0118723362727352E-2</v>
      </c>
      <c r="O50" s="70">
        <f t="shared" si="2"/>
        <v>7.9967487029150783E-2</v>
      </c>
      <c r="P50" s="70">
        <f t="shared" si="3"/>
        <v>6.6005097126488457E-2</v>
      </c>
      <c r="Q50" s="70">
        <f t="shared" si="4"/>
        <v>8.8187480925221759E-2</v>
      </c>
      <c r="R50" s="62">
        <f t="shared" si="5"/>
        <v>0.11423926718450113</v>
      </c>
      <c r="S50" s="62">
        <f t="shared" si="6"/>
        <v>9.4292995894983522E-2</v>
      </c>
      <c r="T50" s="11">
        <f t="shared" si="7"/>
        <v>3.9785373835503433E-4</v>
      </c>
      <c r="U50" s="52">
        <f t="shared" si="8"/>
        <v>3.2866284127138572E-5</v>
      </c>
      <c r="V50" s="52">
        <f t="shared" si="9"/>
        <v>2.8787808333558191E-5</v>
      </c>
      <c r="W50" s="53">
        <f t="shared" si="19"/>
        <v>1.6633964798821118E-11</v>
      </c>
      <c r="X50" s="53">
        <f t="shared" si="20"/>
        <v>-4.4832493946194152</v>
      </c>
      <c r="Y50" s="53">
        <f t="shared" si="21"/>
        <v>-4.5407913974655489</v>
      </c>
      <c r="Z50" s="11">
        <f t="shared" si="10"/>
        <v>1.6633964798821118E-11</v>
      </c>
      <c r="AA50" s="32">
        <f t="shared" si="11"/>
        <v>7.005188339692961E-2</v>
      </c>
      <c r="AB50" s="70">
        <f t="shared" si="12"/>
        <v>0.88433318666712002</v>
      </c>
      <c r="AC50" s="33">
        <f t="shared" si="13"/>
        <v>0.81544878606693993</v>
      </c>
      <c r="AD50" s="33"/>
      <c r="AE50" s="44">
        <f t="shared" si="14"/>
        <v>2.8787808333558191E-5</v>
      </c>
      <c r="AF50" s="33"/>
      <c r="AG50" s="33"/>
      <c r="AI50" s="97">
        <f t="shared" si="15"/>
        <v>0.11423926718450113</v>
      </c>
      <c r="AJ50" s="98">
        <f t="shared" si="22"/>
        <v>1.3050610166851837E-2</v>
      </c>
      <c r="AK50" s="98">
        <f t="shared" si="16"/>
        <v>9.4292995894983522E-2</v>
      </c>
      <c r="AL50" s="98">
        <f t="shared" si="23"/>
        <v>8.8911690748513794E-3</v>
      </c>
      <c r="AM50" s="98">
        <f t="shared" si="24"/>
        <v>1.0771962751674091E-2</v>
      </c>
      <c r="AN50" s="98">
        <f t="shared" si="17"/>
        <v>3.2866284127138572E-5</v>
      </c>
      <c r="AO50" s="98">
        <f t="shared" si="25"/>
        <v>1.0801926323258008E-9</v>
      </c>
      <c r="AP50" s="98">
        <f t="shared" si="18"/>
        <v>2.8787808333558191E-5</v>
      </c>
      <c r="AQ50" s="98">
        <f t="shared" si="26"/>
        <v>8.2873790864968242E-10</v>
      </c>
      <c r="AR50" s="98">
        <f t="shared" si="27"/>
        <v>9.4614828808833113E-10</v>
      </c>
      <c r="AS50" s="99">
        <f t="shared" si="28"/>
        <v>1.9946271289517606E-2</v>
      </c>
      <c r="AT50" s="100">
        <f t="shared" si="29"/>
        <v>0.17460083368097551</v>
      </c>
      <c r="AU50" s="101">
        <f t="shared" si="30"/>
        <v>4.0784757935803808E-6</v>
      </c>
      <c r="AV50" s="102">
        <f t="shared" si="31"/>
        <v>0.12409299992062912</v>
      </c>
      <c r="AW50" s="103">
        <f t="shared" si="32"/>
        <v>3.9785373835503433E-4</v>
      </c>
      <c r="AX50" s="103">
        <f t="shared" si="33"/>
        <v>1.3050610166851837E-2</v>
      </c>
      <c r="AY50" s="104">
        <f t="shared" si="34"/>
        <v>1.6633964798821118E-11</v>
      </c>
      <c r="AZ50" s="104">
        <f t="shared" si="35"/>
        <v>1.0801926323258008E-9</v>
      </c>
      <c r="BA50" s="105">
        <f t="shared" si="36"/>
        <v>7.822067172359845E-5</v>
      </c>
      <c r="BB50" s="106">
        <f t="shared" si="37"/>
        <v>1.5994022719923062E-8</v>
      </c>
      <c r="BC50" s="16"/>
      <c r="BD50" s="6"/>
    </row>
    <row r="51" spans="1:57" x14ac:dyDescent="0.25">
      <c r="L51" s="61">
        <v>0.72000000000000097</v>
      </c>
      <c r="M51" s="69">
        <f t="shared" si="0"/>
        <v>5.2480746024977387</v>
      </c>
      <c r="N51" s="62">
        <f t="shared" si="1"/>
        <v>5.248074602497739E-2</v>
      </c>
      <c r="O51" s="70">
        <f t="shared" si="2"/>
        <v>7.6028814794769667E-2</v>
      </c>
      <c r="P51" s="70">
        <f t="shared" si="3"/>
        <v>6.2689537816684293E-2</v>
      </c>
      <c r="Q51" s="70">
        <f t="shared" si="4"/>
        <v>8.2395315874661271E-2</v>
      </c>
      <c r="R51" s="62">
        <f t="shared" si="5"/>
        <v>0.10861259256395667</v>
      </c>
      <c r="S51" s="62">
        <f t="shared" si="6"/>
        <v>8.9556482595263276E-2</v>
      </c>
      <c r="T51" s="11">
        <f t="shared" si="7"/>
        <v>3.6313532713893562E-4</v>
      </c>
      <c r="U51" s="52">
        <f t="shared" si="8"/>
        <v>2.5311706717837712E-5</v>
      </c>
      <c r="V51" s="52">
        <f t="shared" si="9"/>
        <v>2.2058357583614131E-5</v>
      </c>
      <c r="W51" s="53">
        <f t="shared" si="19"/>
        <v>1.0584280589153323E-11</v>
      </c>
      <c r="X51" s="53">
        <f t="shared" si="20"/>
        <v>-4.5966785702447845</v>
      </c>
      <c r="Y51" s="53">
        <f t="shared" si="21"/>
        <v>-4.6564268272960003</v>
      </c>
      <c r="Z51" s="11">
        <f t="shared" si="10"/>
        <v>1.0584280589153323E-11</v>
      </c>
      <c r="AA51" s="32">
        <f t="shared" si="11"/>
        <v>6.48358795664567E-2</v>
      </c>
      <c r="AB51" s="70">
        <f t="shared" si="12"/>
        <v>0.88531278169265071</v>
      </c>
      <c r="AC51" s="33">
        <f t="shared" si="13"/>
        <v>0.72306040026234442</v>
      </c>
      <c r="AD51" s="33"/>
      <c r="AE51" s="44">
        <f t="shared" si="14"/>
        <v>2.2058357583614131E-5</v>
      </c>
      <c r="AF51" s="33"/>
      <c r="AG51" s="33"/>
      <c r="AI51" s="97">
        <f t="shared" si="15"/>
        <v>0.10861259256395667</v>
      </c>
      <c r="AJ51" s="98">
        <f t="shared" si="22"/>
        <v>1.1796695263464056E-2</v>
      </c>
      <c r="AK51" s="98">
        <f t="shared" si="16"/>
        <v>8.9556482595263276E-2</v>
      </c>
      <c r="AL51" s="98">
        <f t="shared" si="23"/>
        <v>8.0203635748356938E-3</v>
      </c>
      <c r="AM51" s="98">
        <f t="shared" si="24"/>
        <v>9.7269617555804065E-3</v>
      </c>
      <c r="AN51" s="98">
        <f t="shared" si="17"/>
        <v>2.5311706717837712E-5</v>
      </c>
      <c r="AO51" s="98">
        <f t="shared" si="25"/>
        <v>6.406824969698308E-10</v>
      </c>
      <c r="AP51" s="98">
        <f t="shared" si="18"/>
        <v>2.2058357583614131E-5</v>
      </c>
      <c r="AQ51" s="98">
        <f t="shared" si="26"/>
        <v>4.8657113928658704E-10</v>
      </c>
      <c r="AR51" s="98">
        <f t="shared" si="27"/>
        <v>5.5833467783363221E-10</v>
      </c>
      <c r="AS51" s="99">
        <f t="shared" si="28"/>
        <v>1.9056109968693391E-2</v>
      </c>
      <c r="AT51" s="100">
        <f t="shared" si="29"/>
        <v>0.1754502817661053</v>
      </c>
      <c r="AU51" s="101">
        <f t="shared" si="30"/>
        <v>3.2533491342235807E-6</v>
      </c>
      <c r="AV51" s="102">
        <f t="shared" si="31"/>
        <v>0.12853140131917198</v>
      </c>
      <c r="AW51" s="103">
        <f t="shared" si="32"/>
        <v>3.6313532713893562E-4</v>
      </c>
      <c r="AX51" s="103">
        <f t="shared" si="33"/>
        <v>1.1796695263464056E-2</v>
      </c>
      <c r="AY51" s="104">
        <f t="shared" si="34"/>
        <v>1.0584280589153323E-11</v>
      </c>
      <c r="AZ51" s="104">
        <f t="shared" si="35"/>
        <v>6.406824969698308E-10</v>
      </c>
      <c r="BA51" s="105">
        <f t="shared" si="36"/>
        <v>7.4729843014483886E-5</v>
      </c>
      <c r="BB51" s="106">
        <f t="shared" si="37"/>
        <v>1.2758231898916003E-8</v>
      </c>
      <c r="BC51" s="16"/>
      <c r="BD51" s="6"/>
    </row>
    <row r="52" spans="1:57" x14ac:dyDescent="0.25">
      <c r="L52" s="61">
        <v>0.74000000000000099</v>
      </c>
      <c r="M52" s="69">
        <f t="shared" si="0"/>
        <v>5.4954087385762591</v>
      </c>
      <c r="N52" s="62">
        <f t="shared" si="1"/>
        <v>5.4954087385762594E-2</v>
      </c>
      <c r="O52" s="70">
        <f t="shared" si="2"/>
        <v>7.2342435053440984E-2</v>
      </c>
      <c r="P52" s="70">
        <f t="shared" si="3"/>
        <v>5.9605403614890418E-2</v>
      </c>
      <c r="Q52" s="70">
        <f t="shared" si="4"/>
        <v>7.6974169196236744E-2</v>
      </c>
      <c r="R52" s="62">
        <f t="shared" si="5"/>
        <v>0.10334633579062999</v>
      </c>
      <c r="S52" s="62">
        <f t="shared" si="6"/>
        <v>8.5150576592700603E-2</v>
      </c>
      <c r="T52" s="11">
        <f t="shared" si="7"/>
        <v>3.3108565278903187E-4</v>
      </c>
      <c r="U52" s="52">
        <f t="shared" si="8"/>
        <v>1.9486049846247514E-5</v>
      </c>
      <c r="V52" s="52">
        <f t="shared" si="9"/>
        <v>1.690323290866207E-5</v>
      </c>
      <c r="W52" s="53">
        <f t="shared" si="19"/>
        <v>6.6709433330782505E-12</v>
      </c>
      <c r="X52" s="53">
        <f t="shared" si="20"/>
        <v>-4.7102761908387247</v>
      </c>
      <c r="Y52" s="53">
        <f t="shared" si="21"/>
        <v>-4.7720302243735322</v>
      </c>
      <c r="Z52" s="11">
        <f t="shared" si="10"/>
        <v>6.6709433330782505E-12</v>
      </c>
      <c r="AA52" s="32">
        <f t="shared" si="11"/>
        <v>6.0008254957786368E-2</v>
      </c>
      <c r="AB52" s="70">
        <f t="shared" si="12"/>
        <v>0.88618299092096564</v>
      </c>
      <c r="AC52" s="33">
        <f t="shared" si="13"/>
        <v>0.64098849930232804</v>
      </c>
      <c r="AD52" s="33"/>
      <c r="AE52" s="44">
        <f t="shared" si="14"/>
        <v>1.690323290866207E-5</v>
      </c>
      <c r="AF52" s="33"/>
      <c r="AG52" s="33"/>
      <c r="AI52" s="97">
        <f t="shared" si="15"/>
        <v>0.10334633579062999</v>
      </c>
      <c r="AJ52" s="98">
        <f t="shared" si="22"/>
        <v>1.0680465121349649E-2</v>
      </c>
      <c r="AK52" s="98">
        <f t="shared" si="16"/>
        <v>8.5150576592700603E-2</v>
      </c>
      <c r="AL52" s="98">
        <f t="shared" si="23"/>
        <v>7.2506206940693716E-3</v>
      </c>
      <c r="AM52" s="98">
        <f t="shared" si="24"/>
        <v>8.8000000813149952E-3</v>
      </c>
      <c r="AN52" s="98">
        <f t="shared" si="17"/>
        <v>1.9486049846247514E-5</v>
      </c>
      <c r="AO52" s="98">
        <f t="shared" si="25"/>
        <v>3.7970613861044275E-10</v>
      </c>
      <c r="AP52" s="98">
        <f t="shared" si="18"/>
        <v>1.690323290866207E-5</v>
      </c>
      <c r="AQ52" s="98">
        <f t="shared" si="26"/>
        <v>2.857192827644764E-10</v>
      </c>
      <c r="AR52" s="98">
        <f t="shared" si="27"/>
        <v>3.2937723902092045E-10</v>
      </c>
      <c r="AS52" s="99">
        <f t="shared" si="28"/>
        <v>1.8195759197929387E-2</v>
      </c>
      <c r="AT52" s="100">
        <f t="shared" si="29"/>
        <v>0.17606583783282159</v>
      </c>
      <c r="AU52" s="101">
        <f t="shared" si="30"/>
        <v>2.5828169375854438E-6</v>
      </c>
      <c r="AV52" s="102">
        <f t="shared" si="31"/>
        <v>0.13254697375634725</v>
      </c>
      <c r="AW52" s="103">
        <f t="shared" si="32"/>
        <v>3.3108565278903187E-4</v>
      </c>
      <c r="AX52" s="103">
        <f t="shared" si="33"/>
        <v>1.0680465121349649E-2</v>
      </c>
      <c r="AY52" s="104">
        <f t="shared" si="34"/>
        <v>6.6709433330782505E-12</v>
      </c>
      <c r="AZ52" s="104">
        <f t="shared" si="35"/>
        <v>3.7970613861044275E-10</v>
      </c>
      <c r="BA52" s="105">
        <f t="shared" si="36"/>
        <v>7.1355918423252499E-5</v>
      </c>
      <c r="BB52" s="106">
        <f t="shared" si="37"/>
        <v>1.0128693872884092E-8</v>
      </c>
      <c r="BC52" s="16"/>
      <c r="BD52" s="6"/>
    </row>
    <row r="53" spans="1:57" x14ac:dyDescent="0.25">
      <c r="L53" s="61">
        <v>0.76000000000000101</v>
      </c>
      <c r="M53" s="69">
        <f t="shared" si="0"/>
        <v>5.7543993733715837</v>
      </c>
      <c r="N53" s="62">
        <f t="shared" si="1"/>
        <v>5.754399373371584E-2</v>
      </c>
      <c r="O53" s="70">
        <f t="shared" si="2"/>
        <v>6.8893252005440081E-2</v>
      </c>
      <c r="P53" s="70">
        <f t="shared" si="3"/>
        <v>5.6737613571396214E-2</v>
      </c>
      <c r="Q53" s="70">
        <f t="shared" si="4"/>
        <v>7.1901841184470697E-2</v>
      </c>
      <c r="R53" s="62">
        <f t="shared" si="5"/>
        <v>9.8418931436342977E-2</v>
      </c>
      <c r="S53" s="62">
        <f t="shared" si="6"/>
        <v>8.1053733673423167E-2</v>
      </c>
      <c r="T53" s="11">
        <f t="shared" si="7"/>
        <v>3.0155009334531513E-4</v>
      </c>
      <c r="U53" s="52">
        <f t="shared" si="8"/>
        <v>1.4996005065667466E-5</v>
      </c>
      <c r="V53" s="52">
        <f t="shared" si="9"/>
        <v>1.2954611149775698E-5</v>
      </c>
      <c r="W53" s="53">
        <f t="shared" si="19"/>
        <v>4.1672891198399294E-12</v>
      </c>
      <c r="X53" s="53">
        <f t="shared" si="20"/>
        <v>-4.8240244215452952</v>
      </c>
      <c r="Y53" s="53">
        <f t="shared" si="21"/>
        <v>-4.8875756184204331</v>
      </c>
      <c r="Z53" s="11">
        <f t="shared" si="10"/>
        <v>4.1672891198399294E-12</v>
      </c>
      <c r="AA53" s="32">
        <f t="shared" si="11"/>
        <v>5.5540091183427016E-2</v>
      </c>
      <c r="AB53" s="70">
        <f t="shared" si="12"/>
        <v>0.88695573977298192</v>
      </c>
      <c r="AC53" s="33">
        <f t="shared" si="13"/>
        <v>0.56810836290977973</v>
      </c>
      <c r="AD53" s="33"/>
      <c r="AE53" s="44">
        <f t="shared" si="14"/>
        <v>1.2954611149775698E-5</v>
      </c>
      <c r="AF53" s="33"/>
      <c r="AG53" s="33"/>
      <c r="AI53" s="97">
        <f t="shared" si="15"/>
        <v>9.8418931436342977E-2</v>
      </c>
      <c r="AJ53" s="98">
        <f t="shared" si="22"/>
        <v>9.6862860650715806E-3</v>
      </c>
      <c r="AK53" s="98">
        <f t="shared" si="16"/>
        <v>8.1053733673423167E-2</v>
      </c>
      <c r="AL53" s="98">
        <f t="shared" si="23"/>
        <v>6.5697077424022128E-3</v>
      </c>
      <c r="AM53" s="98">
        <f t="shared" si="24"/>
        <v>7.9772218570642386E-3</v>
      </c>
      <c r="AN53" s="98">
        <f t="shared" si="17"/>
        <v>1.4996005065667466E-5</v>
      </c>
      <c r="AO53" s="98">
        <f t="shared" si="25"/>
        <v>2.2488016792952431E-10</v>
      </c>
      <c r="AP53" s="98">
        <f t="shared" si="18"/>
        <v>1.2954611149775698E-5</v>
      </c>
      <c r="AQ53" s="98">
        <f t="shared" si="26"/>
        <v>1.6782195004189282E-10</v>
      </c>
      <c r="AR53" s="98">
        <f t="shared" si="27"/>
        <v>1.9426741442578859E-10</v>
      </c>
      <c r="AS53" s="99">
        <f t="shared" si="28"/>
        <v>1.736519776291981E-2</v>
      </c>
      <c r="AT53" s="100">
        <f t="shared" si="29"/>
        <v>0.17644164094741832</v>
      </c>
      <c r="AU53" s="101">
        <f t="shared" si="30"/>
        <v>2.0413939158917687E-6</v>
      </c>
      <c r="AV53" s="102">
        <f t="shared" si="31"/>
        <v>0.13612918286920483</v>
      </c>
      <c r="AW53" s="103">
        <f t="shared" si="32"/>
        <v>3.0155009334531513E-4</v>
      </c>
      <c r="AX53" s="103">
        <f t="shared" si="33"/>
        <v>9.6862860650715806E-3</v>
      </c>
      <c r="AY53" s="104">
        <f t="shared" si="34"/>
        <v>4.1672891198399294E-12</v>
      </c>
      <c r="AZ53" s="104">
        <f t="shared" si="35"/>
        <v>2.2488016792952431E-10</v>
      </c>
      <c r="BA53" s="105">
        <f t="shared" si="36"/>
        <v>6.8098814756548278E-5</v>
      </c>
      <c r="BB53" s="106">
        <f t="shared" si="37"/>
        <v>8.0054663368304659E-9</v>
      </c>
      <c r="BC53" s="16"/>
      <c r="BD53" s="6"/>
    </row>
    <row r="54" spans="1:57" x14ac:dyDescent="0.25">
      <c r="L54" s="61">
        <v>0.78000000000000103</v>
      </c>
      <c r="M54" s="69">
        <f t="shared" si="0"/>
        <v>6.0255958607435929</v>
      </c>
      <c r="N54" s="62">
        <f t="shared" si="1"/>
        <v>6.0255958607435926E-2</v>
      </c>
      <c r="O54" s="70">
        <f t="shared" si="2"/>
        <v>6.566689404578252E-2</v>
      </c>
      <c r="P54" s="70">
        <f t="shared" si="3"/>
        <v>5.4071914341546734E-2</v>
      </c>
      <c r="Q54" s="70">
        <f t="shared" si="4"/>
        <v>6.7157197126150758E-2</v>
      </c>
      <c r="R54" s="62">
        <f t="shared" si="5"/>
        <v>9.3809848636832172E-2</v>
      </c>
      <c r="S54" s="62">
        <f t="shared" si="6"/>
        <v>7.724559191649534E-2</v>
      </c>
      <c r="T54" s="11">
        <f t="shared" si="7"/>
        <v>2.7437460069722387E-4</v>
      </c>
      <c r="U54" s="52">
        <f t="shared" si="8"/>
        <v>1.153699569501789E-5</v>
      </c>
      <c r="V54" s="52">
        <f t="shared" si="9"/>
        <v>9.9302713128962893E-6</v>
      </c>
      <c r="W54" s="53">
        <f t="shared" si="19"/>
        <v>2.5815632401040401E-12</v>
      </c>
      <c r="X54" s="53">
        <f t="shared" si="20"/>
        <v>-4.9379072694249864</v>
      </c>
      <c r="Y54" s="53">
        <f t="shared" si="21"/>
        <v>-5.0030388856351271</v>
      </c>
      <c r="Z54" s="11">
        <f t="shared" si="10"/>
        <v>2.5815632401040401E-12</v>
      </c>
      <c r="AA54" s="32">
        <f t="shared" si="11"/>
        <v>5.1404623094495214E-2</v>
      </c>
      <c r="AB54" s="70">
        <f t="shared" si="12"/>
        <v>0.88764170597260539</v>
      </c>
      <c r="AC54" s="33">
        <f t="shared" si="13"/>
        <v>0.50341294465222786</v>
      </c>
      <c r="AD54" s="33"/>
      <c r="AE54" s="44">
        <f t="shared" si="14"/>
        <v>9.9302713128962893E-6</v>
      </c>
      <c r="AF54" s="33"/>
      <c r="AG54" s="33"/>
      <c r="AI54" s="97">
        <f t="shared" si="15"/>
        <v>9.3809848636832172E-2</v>
      </c>
      <c r="AJ54" s="98">
        <f t="shared" si="22"/>
        <v>8.8002877012653621E-3</v>
      </c>
      <c r="AK54" s="98">
        <f t="shared" si="16"/>
        <v>7.724559191649534E-2</v>
      </c>
      <c r="AL54" s="98">
        <f t="shared" si="23"/>
        <v>5.96688147052973E-3</v>
      </c>
      <c r="AM54" s="98">
        <f t="shared" si="24"/>
        <v>7.2463972855489342E-3</v>
      </c>
      <c r="AN54" s="98">
        <f t="shared" si="17"/>
        <v>1.153699569501789E-5</v>
      </c>
      <c r="AO54" s="98">
        <f t="shared" si="25"/>
        <v>1.3310226966686132E-10</v>
      </c>
      <c r="AP54" s="98">
        <f t="shared" si="18"/>
        <v>9.9302713128962893E-6</v>
      </c>
      <c r="AQ54" s="98">
        <f t="shared" si="26"/>
        <v>9.8610288347730994E-11</v>
      </c>
      <c r="AR54" s="98">
        <f t="shared" si="27"/>
        <v>1.1456549738724414E-10</v>
      </c>
      <c r="AS54" s="99">
        <f t="shared" si="28"/>
        <v>1.6564256720336831E-2</v>
      </c>
      <c r="AT54" s="100">
        <f t="shared" si="29"/>
        <v>0.17657268358317418</v>
      </c>
      <c r="AU54" s="101">
        <f t="shared" si="30"/>
        <v>1.6067243821216008E-6</v>
      </c>
      <c r="AV54" s="102">
        <f t="shared" si="31"/>
        <v>0.13926713891515494</v>
      </c>
      <c r="AW54" s="103">
        <f t="shared" si="32"/>
        <v>2.7437460069722387E-4</v>
      </c>
      <c r="AX54" s="103">
        <f t="shared" si="33"/>
        <v>8.8002877012653621E-3</v>
      </c>
      <c r="AY54" s="104">
        <f t="shared" si="34"/>
        <v>2.5815632401040401E-12</v>
      </c>
      <c r="AZ54" s="104">
        <f t="shared" si="35"/>
        <v>1.3310226966686132E-10</v>
      </c>
      <c r="BA54" s="105">
        <f t="shared" si="36"/>
        <v>6.4957869491516989E-5</v>
      </c>
      <c r="BB54" s="106">
        <f t="shared" si="37"/>
        <v>6.3008799298886306E-9</v>
      </c>
      <c r="BC54" s="16"/>
      <c r="BD54" s="6"/>
    </row>
    <row r="55" spans="1:57" x14ac:dyDescent="0.25">
      <c r="L55" s="61">
        <v>0.80000000000000104</v>
      </c>
      <c r="M55" s="45">
        <f t="shared" si="0"/>
        <v>6.3095734448019485</v>
      </c>
      <c r="N55" s="62">
        <f t="shared" si="1"/>
        <v>6.3095734448019483E-2</v>
      </c>
      <c r="O55" s="70">
        <f t="shared" si="2"/>
        <v>6.264971058352857E-2</v>
      </c>
      <c r="P55" s="70">
        <f t="shared" si="3"/>
        <v>5.1594858260830254E-2</v>
      </c>
      <c r="Q55" s="70">
        <f t="shared" si="4"/>
        <v>6.272016262283614E-2</v>
      </c>
      <c r="R55" s="62">
        <f t="shared" si="5"/>
        <v>8.9499586547897969E-2</v>
      </c>
      <c r="S55" s="62">
        <f t="shared" si="6"/>
        <v>7.3706940372614646E-2</v>
      </c>
      <c r="T55" s="47">
        <f t="shared" si="7"/>
        <v>2.4940767321769095E-4</v>
      </c>
      <c r="U55" s="52">
        <f t="shared" si="8"/>
        <v>8.873390559962363E-6</v>
      </c>
      <c r="V55" s="52">
        <f t="shared" si="9"/>
        <v>7.6138141034990895E-6</v>
      </c>
      <c r="W55" s="53">
        <f t="shared" si="19"/>
        <v>1.586532849676577E-12</v>
      </c>
      <c r="X55" s="53">
        <f t="shared" si="20"/>
        <v>-5.0519104027024486</v>
      </c>
      <c r="Y55" s="53">
        <f t="shared" si="21"/>
        <v>-5.1183977309902788</v>
      </c>
      <c r="Z55" s="11">
        <f t="shared" si="10"/>
        <v>1.586532849676577E-12</v>
      </c>
      <c r="AA55" s="32">
        <f t="shared" si="11"/>
        <v>4.7577078452395664E-2</v>
      </c>
      <c r="AB55" s="70">
        <f t="shared" si="12"/>
        <v>0.88825044048152912</v>
      </c>
      <c r="AC55" s="33">
        <f t="shared" si="13"/>
        <v>0.44600146623792142</v>
      </c>
      <c r="AD55" s="33"/>
      <c r="AE55" s="44">
        <f t="shared" si="14"/>
        <v>7.6138141034990895E-6</v>
      </c>
      <c r="AF55" s="33"/>
      <c r="AG55" s="33"/>
      <c r="AI55" s="97">
        <f t="shared" si="15"/>
        <v>8.9499586547897969E-2</v>
      </c>
      <c r="AJ55" s="98">
        <f t="shared" si="22"/>
        <v>8.0101759922446784E-3</v>
      </c>
      <c r="AK55" s="98">
        <f t="shared" si="16"/>
        <v>7.3706940372614646E-2</v>
      </c>
      <c r="AL55" s="98">
        <f t="shared" si="23"/>
        <v>5.4327130590921709E-3</v>
      </c>
      <c r="AM55" s="98">
        <f t="shared" si="24"/>
        <v>6.5967406890595796E-3</v>
      </c>
      <c r="AN55" s="98">
        <f t="shared" si="17"/>
        <v>8.873390559962363E-6</v>
      </c>
      <c r="AO55" s="98">
        <f t="shared" si="25"/>
        <v>7.8737060029629183E-11</v>
      </c>
      <c r="AP55" s="98">
        <f t="shared" si="18"/>
        <v>7.6138141034990895E-6</v>
      </c>
      <c r="AQ55" s="98">
        <f t="shared" si="26"/>
        <v>5.7970165202641646E-11</v>
      </c>
      <c r="AR55" s="98">
        <f t="shared" si="27"/>
        <v>6.7560346191297126E-11</v>
      </c>
      <c r="AS55" s="99">
        <f t="shared" si="28"/>
        <v>1.5792646175283323E-2</v>
      </c>
      <c r="AT55" s="100">
        <f t="shared" si="29"/>
        <v>0.17645496235707736</v>
      </c>
      <c r="AU55" s="101">
        <f t="shared" si="30"/>
        <v>1.2595764564632736E-6</v>
      </c>
      <c r="AV55" s="102">
        <f t="shared" si="31"/>
        <v>0.14194984971659089</v>
      </c>
      <c r="AW55" s="103">
        <f t="shared" si="32"/>
        <v>2.4940767321769095E-4</v>
      </c>
      <c r="AX55" s="103">
        <f t="shared" si="33"/>
        <v>8.0101759922446784E-3</v>
      </c>
      <c r="AY55" s="104">
        <f t="shared" si="34"/>
        <v>1.586532849676577E-12</v>
      </c>
      <c r="AZ55" s="104">
        <f t="shared" si="35"/>
        <v>7.8737060029629183E-11</v>
      </c>
      <c r="BA55" s="105">
        <f t="shared" si="36"/>
        <v>6.1931945785424791E-5</v>
      </c>
      <c r="BB55" s="106">
        <f t="shared" si="37"/>
        <v>4.939515515542249E-9</v>
      </c>
      <c r="BC55" s="16"/>
      <c r="BD55" s="6"/>
    </row>
    <row r="56" spans="1:57" x14ac:dyDescent="0.25">
      <c r="L56" s="61">
        <v>0.82000000000000095</v>
      </c>
      <c r="M56" s="69">
        <f t="shared" si="0"/>
        <v>6.6069344800759762</v>
      </c>
      <c r="N56" s="62">
        <f t="shared" si="1"/>
        <v>6.6069344800759766E-2</v>
      </c>
      <c r="O56" s="70">
        <f t="shared" si="2"/>
        <v>5.9828762109318742E-2</v>
      </c>
      <c r="P56" s="70">
        <f t="shared" si="3"/>
        <v>4.9293777891737958E-2</v>
      </c>
      <c r="Q56" s="70">
        <f t="shared" si="4"/>
        <v>5.8571708984292273E-2</v>
      </c>
      <c r="R56" s="62">
        <f t="shared" si="5"/>
        <v>8.5469660156169636E-2</v>
      </c>
      <c r="S56" s="62">
        <f t="shared" si="6"/>
        <v>7.0419682702482805E-2</v>
      </c>
      <c r="T56" s="11">
        <f t="shared" si="7"/>
        <v>2.2650182135648192E-4</v>
      </c>
      <c r="U56" s="52">
        <f t="shared" si="8"/>
        <v>6.8230572325027647E-6</v>
      </c>
      <c r="V56" s="52">
        <f t="shared" si="9"/>
        <v>5.8394013635375859E-6</v>
      </c>
      <c r="W56" s="53">
        <f t="shared" si="19"/>
        <v>9.675788685496411E-13</v>
      </c>
      <c r="X56" s="53">
        <f t="shared" si="20"/>
        <v>-5.1660209857982284</v>
      </c>
      <c r="Y56" s="53">
        <f t="shared" si="21"/>
        <v>-5.2336316730653785</v>
      </c>
      <c r="Z56" s="11">
        <f t="shared" si="10"/>
        <v>9.675788685496411E-13</v>
      </c>
      <c r="AA56" s="32">
        <f t="shared" si="11"/>
        <v>4.4034529538410472E-2</v>
      </c>
      <c r="AB56" s="70">
        <f t="shared" si="12"/>
        <v>0.88879047851299198</v>
      </c>
      <c r="AC56" s="33">
        <f t="shared" si="13"/>
        <v>0.39506894749333604</v>
      </c>
      <c r="AD56" s="33"/>
      <c r="AE56" s="44">
        <f t="shared" si="14"/>
        <v>5.8394013635375859E-6</v>
      </c>
      <c r="AF56" s="33"/>
      <c r="AG56" s="33"/>
      <c r="AI56" s="97">
        <f t="shared" si="15"/>
        <v>8.5469660156169636E-2</v>
      </c>
      <c r="AJ56" s="98">
        <f t="shared" si="22"/>
        <v>7.3050628072111315E-3</v>
      </c>
      <c r="AK56" s="98">
        <f t="shared" si="16"/>
        <v>7.0419682702482805E-2</v>
      </c>
      <c r="AL56" s="98">
        <f t="shared" si="23"/>
        <v>4.9589317119183556E-3</v>
      </c>
      <c r="AM56" s="98">
        <f t="shared" si="24"/>
        <v>6.0187463488865023E-3</v>
      </c>
      <c r="AN56" s="98">
        <f t="shared" si="17"/>
        <v>6.8230572325027647E-6</v>
      </c>
      <c r="AO56" s="98">
        <f t="shared" si="25"/>
        <v>4.6554109998008289E-11</v>
      </c>
      <c r="AP56" s="98">
        <f t="shared" si="18"/>
        <v>5.8394013635375859E-6</v>
      </c>
      <c r="AQ56" s="98">
        <f t="shared" si="26"/>
        <v>3.4098608284484617E-11</v>
      </c>
      <c r="AR56" s="98">
        <f t="shared" si="27"/>
        <v>3.9842569706971629E-11</v>
      </c>
      <c r="AS56" s="99">
        <f t="shared" si="28"/>
        <v>1.504997745368683E-2</v>
      </c>
      <c r="AT56" s="100">
        <f t="shared" si="29"/>
        <v>0.17608561244057369</v>
      </c>
      <c r="AU56" s="101">
        <f t="shared" si="30"/>
        <v>9.836558689651788E-7</v>
      </c>
      <c r="AV56" s="102">
        <f t="shared" si="31"/>
        <v>0.14416643968328025</v>
      </c>
      <c r="AW56" s="103">
        <f t="shared" si="32"/>
        <v>2.2650182135648192E-4</v>
      </c>
      <c r="AX56" s="103">
        <f t="shared" si="33"/>
        <v>7.3050628072111315E-3</v>
      </c>
      <c r="AY56" s="104">
        <f t="shared" si="34"/>
        <v>9.675788685496411E-13</v>
      </c>
      <c r="AZ56" s="104">
        <f t="shared" si="35"/>
        <v>4.6554109998008289E-11</v>
      </c>
      <c r="BA56" s="105">
        <f t="shared" si="36"/>
        <v>5.9019519426222864E-5</v>
      </c>
      <c r="BB56" s="106">
        <f t="shared" si="37"/>
        <v>3.8574739959418775E-9</v>
      </c>
      <c r="BC56" s="16"/>
      <c r="BD56" s="6"/>
    </row>
    <row r="57" spans="1:57" x14ac:dyDescent="0.25">
      <c r="L57" s="61">
        <v>0.84000000000000097</v>
      </c>
      <c r="M57" s="69">
        <f t="shared" si="0"/>
        <v>6.9183097091893817</v>
      </c>
      <c r="N57" s="62">
        <f t="shared" si="1"/>
        <v>6.9183097091893811E-2</v>
      </c>
      <c r="O57" s="70">
        <f t="shared" si="2"/>
        <v>5.7191804975976701E-2</v>
      </c>
      <c r="P57" s="70">
        <f t="shared" si="3"/>
        <v>4.7156757939322891E-2</v>
      </c>
      <c r="Q57" s="70">
        <f t="shared" si="4"/>
        <v>5.469383084702456E-2</v>
      </c>
      <c r="R57" s="62">
        <f t="shared" si="5"/>
        <v>8.1702578537109577E-2</v>
      </c>
      <c r="S57" s="62">
        <f t="shared" si="6"/>
        <v>6.7366797056175556E-2</v>
      </c>
      <c r="T57" s="11">
        <f t="shared" si="7"/>
        <v>2.0551463066909083E-4</v>
      </c>
      <c r="U57" s="52">
        <f t="shared" si="8"/>
        <v>5.2453258284947304E-6</v>
      </c>
      <c r="V57" s="52">
        <f t="shared" si="9"/>
        <v>4.479999550048683E-6</v>
      </c>
      <c r="W57" s="53">
        <f t="shared" si="19"/>
        <v>5.85724312480077E-13</v>
      </c>
      <c r="X57" s="53">
        <f t="shared" si="20"/>
        <v>-5.2802275291821097</v>
      </c>
      <c r="Y57" s="53">
        <f t="shared" si="21"/>
        <v>-5.3487220296204683</v>
      </c>
      <c r="Z57" s="11">
        <f t="shared" si="10"/>
        <v>5.85724312480077E-13</v>
      </c>
      <c r="AA57" s="32">
        <f t="shared" si="11"/>
        <v>4.0755755812314144E-2</v>
      </c>
      <c r="AB57" s="70">
        <f t="shared" si="12"/>
        <v>0.88926944108202988</v>
      </c>
      <c r="AC57" s="33">
        <f t="shared" si="13"/>
        <v>0.34989662887089179</v>
      </c>
      <c r="AD57" s="33"/>
      <c r="AE57" s="44">
        <f t="shared" si="14"/>
        <v>4.479999550048683E-6</v>
      </c>
      <c r="AF57" s="33"/>
      <c r="AG57" s="33"/>
      <c r="AI57" s="97">
        <f t="shared" si="15"/>
        <v>8.1702578537109577E-2</v>
      </c>
      <c r="AJ57" s="98">
        <f t="shared" si="22"/>
        <v>6.6753113396125583E-3</v>
      </c>
      <c r="AK57" s="98">
        <f t="shared" si="16"/>
        <v>6.7366797056175556E-2</v>
      </c>
      <c r="AL57" s="98">
        <f t="shared" si="23"/>
        <v>4.5382853456079437E-3</v>
      </c>
      <c r="AM57" s="98">
        <f t="shared" si="24"/>
        <v>5.5040410272757054E-3</v>
      </c>
      <c r="AN57" s="98">
        <f t="shared" si="17"/>
        <v>5.2453258284947304E-6</v>
      </c>
      <c r="AO57" s="98">
        <f t="shared" si="25"/>
        <v>2.7513443047073929E-11</v>
      </c>
      <c r="AP57" s="98">
        <f t="shared" si="18"/>
        <v>4.479999550048683E-6</v>
      </c>
      <c r="AQ57" s="98">
        <f t="shared" si="26"/>
        <v>2.0070395968436401E-11</v>
      </c>
      <c r="AR57" s="98">
        <f t="shared" si="27"/>
        <v>2.3499057351515127E-11</v>
      </c>
      <c r="AS57" s="99">
        <f t="shared" si="28"/>
        <v>1.4335781480934021E-2</v>
      </c>
      <c r="AT57" s="100">
        <f t="shared" si="29"/>
        <v>0.17546302378232362</v>
      </c>
      <c r="AU57" s="101">
        <f t="shared" si="30"/>
        <v>7.6532627844604748E-7</v>
      </c>
      <c r="AV57" s="102">
        <f t="shared" si="31"/>
        <v>0.14590633708367282</v>
      </c>
      <c r="AW57" s="103">
        <f t="shared" si="32"/>
        <v>2.0551463066909083E-4</v>
      </c>
      <c r="AX57" s="103">
        <f t="shared" si="33"/>
        <v>6.6753113396125583E-3</v>
      </c>
      <c r="AY57" s="104">
        <f t="shared" si="34"/>
        <v>5.85724312480077E-13</v>
      </c>
      <c r="AZ57" s="104">
        <f t="shared" si="35"/>
        <v>2.7513443047073929E-11</v>
      </c>
      <c r="BA57" s="105">
        <f t="shared" si="36"/>
        <v>5.6218750905623613E-5</v>
      </c>
      <c r="BB57" s="106">
        <f t="shared" si="37"/>
        <v>3.0012795233178332E-9</v>
      </c>
      <c r="BC57" s="16"/>
    </row>
    <row r="58" spans="1:57" x14ac:dyDescent="0.25">
      <c r="F58" s="6"/>
      <c r="L58" s="61">
        <v>0.86000000000000099</v>
      </c>
      <c r="M58" s="69">
        <f t="shared" si="0"/>
        <v>7.2443596007499185</v>
      </c>
      <c r="N58" s="62">
        <f t="shared" si="1"/>
        <v>7.2443596007499181E-2</v>
      </c>
      <c r="O58" s="70">
        <f t="shared" si="2"/>
        <v>5.4727272127265789E-2</v>
      </c>
      <c r="P58" s="70">
        <f t="shared" si="3"/>
        <v>4.5172605295448455E-2</v>
      </c>
      <c r="Q58" s="70">
        <f t="shared" si="4"/>
        <v>5.1069517834214401E-2</v>
      </c>
      <c r="R58" s="62">
        <f t="shared" si="5"/>
        <v>7.818181732466542E-2</v>
      </c>
      <c r="S58" s="62">
        <f t="shared" si="6"/>
        <v>6.4532293279212088E-2</v>
      </c>
      <c r="T58" s="11">
        <f t="shared" si="7"/>
        <v>1.8630950666740869E-4</v>
      </c>
      <c r="U58" s="52">
        <f t="shared" si="8"/>
        <v>4.0316260895258988E-6</v>
      </c>
      <c r="V58" s="52">
        <f t="shared" si="9"/>
        <v>3.438334285364679E-6</v>
      </c>
      <c r="W58" s="53">
        <f t="shared" si="19"/>
        <v>3.519951648848752E-13</v>
      </c>
      <c r="X58" s="53">
        <f t="shared" si="20"/>
        <v>-5.3945197530470654</v>
      </c>
      <c r="Y58" s="53">
        <f t="shared" si="21"/>
        <v>-5.4636519021598176</v>
      </c>
      <c r="Z58" s="11">
        <f t="shared" si="10"/>
        <v>3.519951648848752E-13</v>
      </c>
      <c r="AA58" s="32">
        <f t="shared" si="11"/>
        <v>3.7721116797309863E-2</v>
      </c>
      <c r="AB58" s="70">
        <f t="shared" si="12"/>
        <v>0.88969412760999123</v>
      </c>
      <c r="AC58" s="33">
        <f t="shared" si="13"/>
        <v>0.30984323765440275</v>
      </c>
      <c r="AD58" s="33"/>
      <c r="AE58" s="44">
        <f t="shared" si="14"/>
        <v>3.438334285364679E-6</v>
      </c>
      <c r="AF58" s="33"/>
      <c r="AG58" s="33"/>
      <c r="AI58" s="97">
        <f t="shared" si="15"/>
        <v>7.818181732466542E-2</v>
      </c>
      <c r="AJ58" s="98">
        <f t="shared" si="22"/>
        <v>6.1123965601873539E-3</v>
      </c>
      <c r="AK58" s="98">
        <f t="shared" si="16"/>
        <v>6.4532293279212088E-2</v>
      </c>
      <c r="AL58" s="98">
        <f t="shared" si="23"/>
        <v>4.1644168758742418E-3</v>
      </c>
      <c r="AM58" s="98">
        <f t="shared" si="24"/>
        <v>5.0452519646970936E-3</v>
      </c>
      <c r="AN58" s="98">
        <f t="shared" si="17"/>
        <v>4.0316260895258988E-6</v>
      </c>
      <c r="AO58" s="98">
        <f t="shared" si="25"/>
        <v>1.6254008925745889E-11</v>
      </c>
      <c r="AP58" s="98">
        <f t="shared" si="18"/>
        <v>3.438334285364679E-6</v>
      </c>
      <c r="AQ58" s="98">
        <f t="shared" si="26"/>
        <v>1.1822142657914238E-11</v>
      </c>
      <c r="AR58" s="98">
        <f t="shared" si="27"/>
        <v>1.3862078209387626E-11</v>
      </c>
      <c r="AS58" s="99">
        <f t="shared" si="28"/>
        <v>1.3649524045453332E-2</v>
      </c>
      <c r="AT58" s="100">
        <f t="shared" si="29"/>
        <v>0.17458693737919892</v>
      </c>
      <c r="AU58" s="101">
        <f t="shared" si="30"/>
        <v>5.9329180416121982E-7</v>
      </c>
      <c r="AV58" s="102">
        <f t="shared" si="31"/>
        <v>0.1471594316999244</v>
      </c>
      <c r="AW58" s="103">
        <f t="shared" si="32"/>
        <v>1.8630950666740869E-4</v>
      </c>
      <c r="AX58" s="103">
        <f t="shared" si="33"/>
        <v>6.1123965601873539E-3</v>
      </c>
      <c r="AY58" s="104">
        <f t="shared" si="34"/>
        <v>3.519951648848752E-13</v>
      </c>
      <c r="AZ58" s="104">
        <f t="shared" si="35"/>
        <v>1.6254008925745889E-11</v>
      </c>
      <c r="BA58" s="105">
        <f t="shared" si="36"/>
        <v>5.3527545276287573E-5</v>
      </c>
      <c r="BB58" s="106">
        <f t="shared" si="37"/>
        <v>2.3266345261224308E-9</v>
      </c>
      <c r="BC58" s="16"/>
    </row>
    <row r="59" spans="1:57" s="6" customFormat="1" x14ac:dyDescent="0.25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>
        <v>0.880000000000001</v>
      </c>
      <c r="M59" s="69">
        <f t="shared" si="0"/>
        <v>7.5857757502918579</v>
      </c>
      <c r="N59" s="62">
        <f t="shared" si="1"/>
        <v>7.585775750291858E-2</v>
      </c>
      <c r="O59" s="70">
        <f t="shared" si="2"/>
        <v>5.2424250808360925E-2</v>
      </c>
      <c r="P59" s="70">
        <f t="shared" si="3"/>
        <v>4.3330817851025605E-2</v>
      </c>
      <c r="Q59" s="70">
        <f t="shared" si="4"/>
        <v>4.7682721777001363E-2</v>
      </c>
      <c r="R59" s="62">
        <f t="shared" si="5"/>
        <v>7.489178686908704E-2</v>
      </c>
      <c r="S59" s="62">
        <f t="shared" si="6"/>
        <v>6.1901168358608011E-2</v>
      </c>
      <c r="T59" s="11">
        <f t="shared" si="7"/>
        <v>1.6875616928480039E-4</v>
      </c>
      <c r="U59" s="52">
        <f t="shared" si="8"/>
        <v>3.0982148855657269E-6</v>
      </c>
      <c r="V59" s="52">
        <f t="shared" si="9"/>
        <v>2.6399386975887963E-6</v>
      </c>
      <c r="W59" s="53">
        <f t="shared" si="19"/>
        <v>2.1001706446666701E-13</v>
      </c>
      <c r="X59" s="53">
        <f t="shared" si="20"/>
        <v>-5.5088884637946958</v>
      </c>
      <c r="Y59" s="53">
        <f t="shared" si="21"/>
        <v>-5.5784061578301776</v>
      </c>
      <c r="Z59" s="11">
        <f t="shared" si="10"/>
        <v>2.1001706446666701E-13</v>
      </c>
      <c r="AA59" s="32">
        <f t="shared" si="11"/>
        <v>3.4912434429847476E-2</v>
      </c>
      <c r="AB59" s="70">
        <f t="shared" si="12"/>
        <v>0.89007060013672845</v>
      </c>
      <c r="AC59" s="33">
        <f t="shared" si="13"/>
        <v>0.27433704566839606</v>
      </c>
      <c r="AD59" s="44"/>
      <c r="AE59" s="44">
        <f t="shared" si="14"/>
        <v>2.6399386975887963E-6</v>
      </c>
      <c r="AF59" s="44"/>
      <c r="AG59" s="44"/>
      <c r="AI59" s="97">
        <f t="shared" si="15"/>
        <v>7.489178686908704E-2</v>
      </c>
      <c r="AJ59" s="98">
        <f t="shared" si="22"/>
        <v>5.608779740444758E-3</v>
      </c>
      <c r="AK59" s="98">
        <f t="shared" si="16"/>
        <v>6.1901168358608011E-2</v>
      </c>
      <c r="AL59" s="98">
        <f t="shared" si="23"/>
        <v>3.8317546441607336E-3</v>
      </c>
      <c r="AM59" s="98">
        <f t="shared" si="24"/>
        <v>4.6358891076603457E-3</v>
      </c>
      <c r="AN59" s="98">
        <f t="shared" si="17"/>
        <v>3.0982148855657269E-6</v>
      </c>
      <c r="AO59" s="98">
        <f t="shared" si="25"/>
        <v>9.5989354771410501E-12</v>
      </c>
      <c r="AP59" s="98">
        <f t="shared" si="18"/>
        <v>2.6399386975887963E-6</v>
      </c>
      <c r="AQ59" s="98">
        <f t="shared" si="26"/>
        <v>6.9692763270268303E-12</v>
      </c>
      <c r="AR59" s="98">
        <f t="shared" si="27"/>
        <v>8.1790973698506063E-12</v>
      </c>
      <c r="AS59" s="99">
        <f t="shared" si="28"/>
        <v>1.2990618510479029E-2</v>
      </c>
      <c r="AT59" s="100">
        <f t="shared" si="29"/>
        <v>0.17345852000015699</v>
      </c>
      <c r="AU59" s="101">
        <f t="shared" si="30"/>
        <v>4.5827618797693057E-7</v>
      </c>
      <c r="AV59" s="102">
        <f t="shared" si="31"/>
        <v>0.14791620494498089</v>
      </c>
      <c r="AW59" s="103">
        <f t="shared" si="32"/>
        <v>1.6875616928480039E-4</v>
      </c>
      <c r="AX59" s="103">
        <f t="shared" si="33"/>
        <v>5.608779740444758E-3</v>
      </c>
      <c r="AY59" s="104">
        <f t="shared" si="34"/>
        <v>2.1001706446666701E-13</v>
      </c>
      <c r="AZ59" s="104">
        <f t="shared" si="35"/>
        <v>9.5989354771410501E-12</v>
      </c>
      <c r="BA59" s="105">
        <f t="shared" si="36"/>
        <v>5.0943602001878546E-5</v>
      </c>
      <c r="BB59" s="106">
        <f t="shared" si="37"/>
        <v>1.7971615214781591E-9</v>
      </c>
      <c r="BC59" s="16"/>
      <c r="BD59" s="18"/>
      <c r="BE59" s="18"/>
    </row>
    <row r="60" spans="1:57" x14ac:dyDescent="0.25">
      <c r="L60" s="61">
        <v>0.90000000000000102</v>
      </c>
      <c r="M60" s="69">
        <f t="shared" si="0"/>
        <v>7.9432823472428353</v>
      </c>
      <c r="N60" s="62">
        <f t="shared" si="1"/>
        <v>7.943282347242836E-2</v>
      </c>
      <c r="O60" s="70">
        <f t="shared" si="2"/>
        <v>5.0272458116432328E-2</v>
      </c>
      <c r="P60" s="70">
        <f t="shared" si="3"/>
        <v>4.1621552609757355E-2</v>
      </c>
      <c r="Q60" s="70">
        <f t="shared" si="4"/>
        <v>4.4518320759459301E-2</v>
      </c>
      <c r="R60" s="62">
        <f t="shared" si="5"/>
        <v>7.1817797309189038E-2</v>
      </c>
      <c r="S60" s="62">
        <f t="shared" si="6"/>
        <v>5.9459360871081939E-2</v>
      </c>
      <c r="T60" s="11">
        <f t="shared" si="7"/>
        <v>1.5273095119473329E-4</v>
      </c>
      <c r="U60" s="52">
        <f t="shared" si="8"/>
        <v>2.3805349263127336E-6</v>
      </c>
      <c r="V60" s="52">
        <f t="shared" si="9"/>
        <v>2.0278162214489158E-6</v>
      </c>
      <c r="W60" s="53">
        <f t="shared" si="19"/>
        <v>1.2441048476080905E-13</v>
      </c>
      <c r="X60" s="53">
        <f t="shared" si="20"/>
        <v>-5.6233254423374976</v>
      </c>
      <c r="Y60" s="53">
        <f t="shared" si="21"/>
        <v>-5.6929714071430624</v>
      </c>
      <c r="Z60" s="11">
        <f t="shared" si="10"/>
        <v>1.2441048476080905E-13</v>
      </c>
      <c r="AA60" s="32">
        <f t="shared" si="11"/>
        <v>3.2312884169572779E-2</v>
      </c>
      <c r="AB60" s="70">
        <f t="shared" si="12"/>
        <v>0.89040425971026949</v>
      </c>
      <c r="AC60" s="33">
        <f t="shared" si="13"/>
        <v>0.24286866475149016</v>
      </c>
      <c r="AD60" s="33"/>
      <c r="AE60" s="44">
        <f t="shared" si="14"/>
        <v>2.0278162214489158E-6</v>
      </c>
      <c r="AF60" s="33"/>
      <c r="AG60" s="33"/>
      <c r="AI60" s="97">
        <f t="shared" si="15"/>
        <v>7.1817797309189038E-2</v>
      </c>
      <c r="AJ60" s="98">
        <f t="shared" si="22"/>
        <v>5.1577960103437607E-3</v>
      </c>
      <c r="AK60" s="98">
        <f t="shared" si="16"/>
        <v>5.9459360871081939E-2</v>
      </c>
      <c r="AL60" s="98">
        <f t="shared" si="23"/>
        <v>3.5354155951975498E-3</v>
      </c>
      <c r="AM60" s="98">
        <f t="shared" si="24"/>
        <v>4.2702403271732883E-3</v>
      </c>
      <c r="AN60" s="98">
        <f t="shared" si="17"/>
        <v>2.3805349263127336E-6</v>
      </c>
      <c r="AO60" s="98">
        <f t="shared" si="25"/>
        <v>5.6669465353947723E-12</v>
      </c>
      <c r="AP60" s="98">
        <f t="shared" si="18"/>
        <v>2.0278162214489158E-6</v>
      </c>
      <c r="AQ60" s="98">
        <f t="shared" si="26"/>
        <v>4.1120386279713579E-12</v>
      </c>
      <c r="AR60" s="98">
        <f t="shared" si="27"/>
        <v>4.827287339302661E-12</v>
      </c>
      <c r="AS60" s="99">
        <f t="shared" si="28"/>
        <v>1.23584364381071E-2</v>
      </c>
      <c r="AT60" s="100">
        <f t="shared" si="29"/>
        <v>0.17208041601306318</v>
      </c>
      <c r="AU60" s="101">
        <f t="shared" si="30"/>
        <v>3.5271870486381787E-7</v>
      </c>
      <c r="AV60" s="102">
        <f t="shared" si="31"/>
        <v>0.14816783444977727</v>
      </c>
      <c r="AW60" s="103">
        <f t="shared" si="32"/>
        <v>1.5273095119473329E-4</v>
      </c>
      <c r="AX60" s="103">
        <f t="shared" si="33"/>
        <v>5.1577960103437607E-3</v>
      </c>
      <c r="AY60" s="104">
        <f t="shared" si="34"/>
        <v>1.2441048476080905E-13</v>
      </c>
      <c r="AZ60" s="104">
        <f t="shared" si="35"/>
        <v>5.6669465353947723E-12</v>
      </c>
      <c r="BA60" s="105">
        <f t="shared" si="36"/>
        <v>4.8464456620027842E-5</v>
      </c>
      <c r="BB60" s="106">
        <f t="shared" si="37"/>
        <v>1.3832106073090897E-9</v>
      </c>
      <c r="BC60" s="16"/>
      <c r="BD60" s="12"/>
      <c r="BE60" s="12"/>
    </row>
    <row r="61" spans="1:57" s="6" customFormat="1" x14ac:dyDescent="0.25">
      <c r="A61" s="61"/>
      <c r="B61" s="61"/>
      <c r="C61" s="61"/>
      <c r="D61" s="61"/>
      <c r="E61" s="61"/>
      <c r="F61" s="61"/>
      <c r="L61" s="6">
        <v>0.92000000000000104</v>
      </c>
      <c r="M61" s="45">
        <f t="shared" si="0"/>
        <v>8.3176377110267339</v>
      </c>
      <c r="N61" s="62">
        <f t="shared" si="1"/>
        <v>8.3176377110267333E-2</v>
      </c>
      <c r="O61" s="70">
        <f t="shared" si="2"/>
        <v>4.8262215098692302E-2</v>
      </c>
      <c r="P61" s="70">
        <f t="shared" si="3"/>
        <v>4.0035593544714282E-2</v>
      </c>
      <c r="Q61" s="70">
        <f t="shared" si="4"/>
        <v>4.1562081027488686E-2</v>
      </c>
      <c r="R61" s="62">
        <f t="shared" si="5"/>
        <v>6.8946021569560437E-2</v>
      </c>
      <c r="S61" s="62">
        <f t="shared" si="6"/>
        <v>5.7193705063877547E-2</v>
      </c>
      <c r="T61" s="47">
        <f t="shared" si="7"/>
        <v>1.3811694324974649E-4</v>
      </c>
      <c r="U61" s="52">
        <f t="shared" si="8"/>
        <v>1.8288439785881672E-6</v>
      </c>
      <c r="V61" s="53">
        <f t="shared" si="9"/>
        <v>1.5583464780431231E-6</v>
      </c>
      <c r="W61" s="53">
        <f t="shared" si="19"/>
        <v>7.3168897801116152E-14</v>
      </c>
      <c r="X61" s="53">
        <f t="shared" si="20"/>
        <v>-5.7378233432542869</v>
      </c>
      <c r="Y61" s="53">
        <f t="shared" si="21"/>
        <v>-5.807335976205767</v>
      </c>
      <c r="Z61" s="47">
        <f t="shared" si="10"/>
        <v>7.3168897801116152E-14</v>
      </c>
      <c r="AA61" s="49">
        <f t="shared" si="11"/>
        <v>2.9906894217138366E-2</v>
      </c>
      <c r="AB61" s="70">
        <f t="shared" si="12"/>
        <v>0.89069991552538497</v>
      </c>
      <c r="AC61" s="33">
        <f t="shared" si="13"/>
        <v>0.21498452610198709</v>
      </c>
      <c r="AD61" s="44"/>
      <c r="AE61" s="44">
        <f t="shared" si="14"/>
        <v>1.5583464780431231E-6</v>
      </c>
      <c r="AF61" s="44"/>
      <c r="AG61" s="44"/>
      <c r="AI61" s="97">
        <f t="shared" si="15"/>
        <v>6.8946021569560437E-2</v>
      </c>
      <c r="AJ61" s="98">
        <f t="shared" si="22"/>
        <v>4.753553890270293E-3</v>
      </c>
      <c r="AK61" s="98">
        <f t="shared" si="16"/>
        <v>5.7193705063877547E-2</v>
      </c>
      <c r="AL61" s="98">
        <f t="shared" si="23"/>
        <v>3.2711198989338122E-3</v>
      </c>
      <c r="AM61" s="98">
        <f t="shared" si="24"/>
        <v>3.943278422977179E-3</v>
      </c>
      <c r="AN61" s="98">
        <f t="shared" si="17"/>
        <v>1.8288439785881672E-6</v>
      </c>
      <c r="AO61" s="98">
        <f t="shared" si="25"/>
        <v>3.3446702980181967E-12</v>
      </c>
      <c r="AP61" s="98">
        <f t="shared" si="18"/>
        <v>1.5583464780431231E-6</v>
      </c>
      <c r="AQ61" s="98">
        <f t="shared" si="26"/>
        <v>2.4284437456294061E-12</v>
      </c>
      <c r="AR61" s="98">
        <f t="shared" si="27"/>
        <v>2.8499725729232432E-12</v>
      </c>
      <c r="AS61" s="99">
        <f t="shared" si="28"/>
        <v>1.175231650568289E-2</v>
      </c>
      <c r="AT61" s="100">
        <f t="shared" si="29"/>
        <v>0.1704567752879815</v>
      </c>
      <c r="AU61" s="101">
        <f t="shared" si="30"/>
        <v>2.7049750054504413E-7</v>
      </c>
      <c r="AV61" s="102">
        <f t="shared" si="31"/>
        <v>0.14790627506336712</v>
      </c>
      <c r="AW61" s="103">
        <f t="shared" si="32"/>
        <v>1.3811694324974649E-4</v>
      </c>
      <c r="AX61" s="103">
        <f t="shared" si="33"/>
        <v>4.753553890270293E-3</v>
      </c>
      <c r="AY61" s="104">
        <f t="shared" si="34"/>
        <v>7.3168897801116152E-14</v>
      </c>
      <c r="AZ61" s="104">
        <f t="shared" si="35"/>
        <v>3.3446702980181967E-12</v>
      </c>
      <c r="BA61" s="105">
        <f t="shared" si="36"/>
        <v>4.6087515708560357E-5</v>
      </c>
      <c r="BB61" s="106">
        <f t="shared" si="37"/>
        <v>1.0607745119413496E-9</v>
      </c>
      <c r="BC61" s="16"/>
      <c r="BD61" s="18"/>
      <c r="BE61" s="18"/>
    </row>
    <row r="62" spans="1:57" x14ac:dyDescent="0.25">
      <c r="A62" s="6"/>
      <c r="L62" s="61">
        <v>0.94000000000000095</v>
      </c>
      <c r="M62" s="69">
        <f t="shared" si="0"/>
        <v>8.7096358995608281</v>
      </c>
      <c r="N62" s="62">
        <f t="shared" si="1"/>
        <v>8.7096358995608275E-2</v>
      </c>
      <c r="O62" s="70">
        <f t="shared" si="2"/>
        <v>4.6384419975934704E-2</v>
      </c>
      <c r="P62" s="70">
        <f t="shared" si="3"/>
        <v>3.8564319559119382E-2</v>
      </c>
      <c r="Q62" s="70">
        <f t="shared" si="4"/>
        <v>3.8800617611668684E-2</v>
      </c>
      <c r="R62" s="62">
        <f t="shared" si="5"/>
        <v>6.6263457108478155E-2</v>
      </c>
      <c r="S62" s="62">
        <f t="shared" si="6"/>
        <v>5.5091885084456262E-2</v>
      </c>
      <c r="T62" s="11">
        <f t="shared" si="7"/>
        <v>1.2480402148790863E-4</v>
      </c>
      <c r="U62" s="52">
        <f t="shared" si="8"/>
        <v>1.4048320157269409E-6</v>
      </c>
      <c r="V62" s="52">
        <f t="shared" si="9"/>
        <v>1.1981470632991726E-6</v>
      </c>
      <c r="W62" s="53">
        <f t="shared" si="19"/>
        <v>4.2718669560068833E-14</v>
      </c>
      <c r="X62" s="53">
        <f t="shared" si="20"/>
        <v>-5.8523756038759664</v>
      </c>
      <c r="Y62" s="53">
        <f t="shared" si="21"/>
        <v>-5.9214898723812137</v>
      </c>
      <c r="Z62" s="11">
        <f t="shared" si="10"/>
        <v>4.2718669560068833E-14</v>
      </c>
      <c r="AA62" s="32">
        <f t="shared" si="11"/>
        <v>2.7680052236170646E-2</v>
      </c>
      <c r="AB62" s="70">
        <f t="shared" si="12"/>
        <v>0.89096184737292672</v>
      </c>
      <c r="AC62" s="33">
        <f t="shared" si="13"/>
        <v>0.19028099050360245</v>
      </c>
      <c r="AD62" s="33"/>
      <c r="AE62" s="44">
        <f t="shared" si="14"/>
        <v>1.1981470632991726E-6</v>
      </c>
      <c r="AF62" s="33"/>
      <c r="AG62" s="33"/>
      <c r="AI62" s="97">
        <f t="shared" si="15"/>
        <v>6.6263457108478155E-2</v>
      </c>
      <c r="AJ62" s="98">
        <f t="shared" si="22"/>
        <v>4.390845747967124E-3</v>
      </c>
      <c r="AK62" s="98">
        <f t="shared" si="16"/>
        <v>5.5091885084456262E-2</v>
      </c>
      <c r="AL62" s="98">
        <f t="shared" si="23"/>
        <v>3.0351158021589345E-3</v>
      </c>
      <c r="AM62" s="98">
        <f t="shared" si="24"/>
        <v>3.6505787643190749E-3</v>
      </c>
      <c r="AN62" s="98">
        <f t="shared" si="17"/>
        <v>1.4048320157269409E-6</v>
      </c>
      <c r="AO62" s="98">
        <f t="shared" si="25"/>
        <v>1.9735529924114199E-12</v>
      </c>
      <c r="AP62" s="98">
        <f t="shared" si="18"/>
        <v>1.1981470632991726E-6</v>
      </c>
      <c r="AQ62" s="98">
        <f t="shared" si="26"/>
        <v>1.4355563852924316E-12</v>
      </c>
      <c r="AR62" s="98">
        <f t="shared" si="27"/>
        <v>1.6831953540718914E-12</v>
      </c>
      <c r="AS62" s="99">
        <f t="shared" si="28"/>
        <v>1.1171572024021893E-2</v>
      </c>
      <c r="AT62" s="100">
        <f t="shared" si="29"/>
        <v>0.16859325654762033</v>
      </c>
      <c r="AU62" s="101">
        <f t="shared" si="30"/>
        <v>2.0668495242776827E-7</v>
      </c>
      <c r="AV62" s="102">
        <f t="shared" si="31"/>
        <v>0.14712431814904048</v>
      </c>
      <c r="AW62" s="103">
        <f t="shared" si="32"/>
        <v>1.2480402148790863E-4</v>
      </c>
      <c r="AX62" s="103">
        <f t="shared" si="33"/>
        <v>4.390845747967124E-3</v>
      </c>
      <c r="AY62" s="104">
        <f t="shared" si="34"/>
        <v>4.2718669560068833E-14</v>
      </c>
      <c r="AZ62" s="104">
        <f t="shared" si="35"/>
        <v>1.9735529924114199E-12</v>
      </c>
      <c r="BA62" s="105">
        <f t="shared" si="36"/>
        <v>4.3810086368713304E-5</v>
      </c>
      <c r="BB62" s="106">
        <f t="shared" si="37"/>
        <v>8.1052922520693438E-10</v>
      </c>
      <c r="BC62" s="16"/>
      <c r="BD62" s="12"/>
      <c r="BE62" s="12"/>
    </row>
    <row r="63" spans="1:57" x14ac:dyDescent="0.25">
      <c r="L63" s="61">
        <v>0.96000000000000096</v>
      </c>
      <c r="M63" s="69">
        <f t="shared" si="0"/>
        <v>9.1201083935591196</v>
      </c>
      <c r="N63" s="62">
        <f t="shared" si="1"/>
        <v>9.120108393559119E-2</v>
      </c>
      <c r="O63" s="70">
        <f t="shared" si="2"/>
        <v>4.4630520959588721E-2</v>
      </c>
      <c r="P63" s="70">
        <f t="shared" si="3"/>
        <v>3.7199672843758358E-2</v>
      </c>
      <c r="Q63" s="70">
        <f t="shared" si="4"/>
        <v>3.6221354352336359E-2</v>
      </c>
      <c r="R63" s="62">
        <f t="shared" si="5"/>
        <v>6.3757887085126752E-2</v>
      </c>
      <c r="S63" s="62">
        <f t="shared" si="6"/>
        <v>5.3142389776797659E-2</v>
      </c>
      <c r="T63" s="11">
        <f t="shared" si="7"/>
        <v>1.1268878310314222E-4</v>
      </c>
      <c r="U63" s="52">
        <f t="shared" si="8"/>
        <v>1.0790054482181083E-6</v>
      </c>
      <c r="V63" s="52">
        <f t="shared" si="9"/>
        <v>9.2166958792486395E-7</v>
      </c>
      <c r="W63" s="53">
        <f t="shared" si="19"/>
        <v>2.4754572934215291E-14</v>
      </c>
      <c r="X63" s="53">
        <f t="shared" si="20"/>
        <v>-5.966976362430076</v>
      </c>
      <c r="Y63" s="53">
        <f t="shared" si="21"/>
        <v>-6.0354247425679457</v>
      </c>
      <c r="Z63" s="11">
        <f t="shared" si="10"/>
        <v>2.4754572934215291E-14</v>
      </c>
      <c r="AA63" s="32">
        <f t="shared" si="11"/>
        <v>2.5619019020639872E-2</v>
      </c>
      <c r="AB63" s="70">
        <f t="shared" si="12"/>
        <v>0.89119386194410533</v>
      </c>
      <c r="AC63" s="33">
        <f t="shared" si="13"/>
        <v>0.16839903810932152</v>
      </c>
      <c r="AD63" s="33"/>
      <c r="AE63" s="44">
        <f t="shared" si="14"/>
        <v>9.2166958792486395E-7</v>
      </c>
      <c r="AF63" s="33"/>
      <c r="AG63" s="33"/>
      <c r="AI63" s="97">
        <f t="shared" si="15"/>
        <v>6.3757887085126752E-2</v>
      </c>
      <c r="AJ63" s="98">
        <f t="shared" si="22"/>
        <v>4.0650681655597723E-3</v>
      </c>
      <c r="AK63" s="98">
        <f t="shared" si="16"/>
        <v>5.3142389776797659E-2</v>
      </c>
      <c r="AL63" s="98">
        <f t="shared" si="23"/>
        <v>2.8241135911890882E-3</v>
      </c>
      <c r="AM63" s="98">
        <f t="shared" si="24"/>
        <v>3.3882464868228595E-3</v>
      </c>
      <c r="AN63" s="98">
        <f t="shared" si="17"/>
        <v>1.0790054482181083E-6</v>
      </c>
      <c r="AO63" s="98">
        <f t="shared" si="25"/>
        <v>1.1642527572843607E-12</v>
      </c>
      <c r="AP63" s="98">
        <f t="shared" si="18"/>
        <v>9.2166958792486395E-7</v>
      </c>
      <c r="AQ63" s="98">
        <f t="shared" si="26"/>
        <v>8.4947482930558856E-13</v>
      </c>
      <c r="AR63" s="98">
        <f t="shared" si="27"/>
        <v>9.9448650682786698E-13</v>
      </c>
      <c r="AS63" s="99">
        <f t="shared" si="28"/>
        <v>1.0615497308329093E-2</v>
      </c>
      <c r="AT63" s="100">
        <f t="shared" si="29"/>
        <v>0.16649700599638353</v>
      </c>
      <c r="AU63" s="101">
        <f t="shared" si="30"/>
        <v>1.5733586029324431E-7</v>
      </c>
      <c r="AV63" s="102">
        <f t="shared" si="31"/>
        <v>0.14581563100823261</v>
      </c>
      <c r="AW63" s="103">
        <f t="shared" si="32"/>
        <v>1.1268878310314222E-4</v>
      </c>
      <c r="AX63" s="103">
        <f t="shared" si="33"/>
        <v>4.0650681655597723E-3</v>
      </c>
      <c r="AY63" s="104">
        <f t="shared" si="34"/>
        <v>2.4754572934215291E-14</v>
      </c>
      <c r="AZ63" s="104">
        <f t="shared" si="35"/>
        <v>1.1642527572843607E-12</v>
      </c>
      <c r="BA63" s="105">
        <f t="shared" si="36"/>
        <v>4.1629401209133696E-5</v>
      </c>
      <c r="BB63" s="106">
        <f t="shared" si="37"/>
        <v>6.1700337369899728E-10</v>
      </c>
      <c r="BC63" s="16"/>
      <c r="BD63" s="12"/>
      <c r="BE63" s="12"/>
    </row>
    <row r="64" spans="1:57" x14ac:dyDescent="0.25">
      <c r="L64" s="61">
        <v>0.98000000000000098</v>
      </c>
      <c r="M64" s="69">
        <f t="shared" si="0"/>
        <v>9.5499258602143851</v>
      </c>
      <c r="N64" s="62">
        <f t="shared" si="1"/>
        <v>9.5499258602143852E-2</v>
      </c>
      <c r="O64" s="70">
        <f t="shared" si="2"/>
        <v>4.2992489037294808E-2</v>
      </c>
      <c r="P64" s="70">
        <f t="shared" si="3"/>
        <v>3.5934127864245914E-2</v>
      </c>
      <c r="Q64" s="70">
        <f t="shared" si="4"/>
        <v>3.3812483878374718E-2</v>
      </c>
      <c r="R64" s="62">
        <f t="shared" si="5"/>
        <v>6.1417841481849728E-2</v>
      </c>
      <c r="S64" s="62">
        <f t="shared" si="6"/>
        <v>5.1334468377494169E-2</v>
      </c>
      <c r="T64" s="11">
        <f t="shared" si="7"/>
        <v>1.0167441316164105E-4</v>
      </c>
      <c r="U64" s="52">
        <f t="shared" si="8"/>
        <v>8.2866618199565455E-7</v>
      </c>
      <c r="V64" s="52">
        <f t="shared" si="9"/>
        <v>7.0935915222005163E-7</v>
      </c>
      <c r="W64" s="53">
        <f t="shared" si="19"/>
        <v>1.4234167353876603E-14</v>
      </c>
      <c r="X64" s="53">
        <f t="shared" si="20"/>
        <v>-6.0816203844245047</v>
      </c>
      <c r="Y64" s="53">
        <f t="shared" si="21"/>
        <v>-6.1491338235835427</v>
      </c>
      <c r="Z64" s="11">
        <f t="shared" si="10"/>
        <v>1.4234167353876603E-14</v>
      </c>
      <c r="AA64" s="32">
        <f t="shared" si="11"/>
        <v>2.371144859048533E-2</v>
      </c>
      <c r="AB64" s="70">
        <f t="shared" si="12"/>
        <v>0.8913993435103762</v>
      </c>
      <c r="AC64" s="33">
        <f t="shared" si="13"/>
        <v>0.14901948867757417</v>
      </c>
      <c r="AD64" s="33"/>
      <c r="AE64" s="44">
        <f t="shared" si="14"/>
        <v>7.0935915222005163E-7</v>
      </c>
      <c r="AF64" s="33"/>
      <c r="AG64" s="33"/>
      <c r="AI64" s="97">
        <f t="shared" si="15"/>
        <v>6.1417841481849728E-2</v>
      </c>
      <c r="AJ64" s="98">
        <f t="shared" si="22"/>
        <v>3.7721512522896211E-3</v>
      </c>
      <c r="AK64" s="98">
        <f t="shared" si="16"/>
        <v>5.1334468377494169E-2</v>
      </c>
      <c r="AL64" s="98">
        <f t="shared" si="23"/>
        <v>2.6352276435999489E-3</v>
      </c>
      <c r="AM64" s="98">
        <f t="shared" si="24"/>
        <v>3.1528522413639647E-3</v>
      </c>
      <c r="AN64" s="98">
        <f t="shared" si="17"/>
        <v>8.2866618199565455E-7</v>
      </c>
      <c r="AO64" s="98">
        <f t="shared" si="25"/>
        <v>6.8668764118325526E-13</v>
      </c>
      <c r="AP64" s="98">
        <f t="shared" si="18"/>
        <v>7.0935915222005163E-7</v>
      </c>
      <c r="AQ64" s="98">
        <f t="shared" si="26"/>
        <v>5.0319040683835042E-13</v>
      </c>
      <c r="AR64" s="98">
        <f t="shared" si="27"/>
        <v>5.8782194033386456E-13</v>
      </c>
      <c r="AS64" s="99">
        <f t="shared" si="28"/>
        <v>1.0083373104355559E-2</v>
      </c>
      <c r="AT64" s="100">
        <f t="shared" si="29"/>
        <v>0.16417661156873137</v>
      </c>
      <c r="AU64" s="101">
        <f t="shared" si="30"/>
        <v>1.1930702977560292E-7</v>
      </c>
      <c r="AV64" s="102">
        <f t="shared" si="31"/>
        <v>0.14397477822526678</v>
      </c>
      <c r="AW64" s="103">
        <f t="shared" si="32"/>
        <v>1.0167441316164105E-4</v>
      </c>
      <c r="AX64" s="103">
        <f t="shared" si="33"/>
        <v>3.7721512522896211E-3</v>
      </c>
      <c r="AY64" s="104">
        <f t="shared" si="34"/>
        <v>1.4234167353876603E-14</v>
      </c>
      <c r="AZ64" s="104">
        <f t="shared" si="35"/>
        <v>6.8668764118325526E-13</v>
      </c>
      <c r="BA64" s="105">
        <f t="shared" si="36"/>
        <v>3.9542639624923761E-5</v>
      </c>
      <c r="BB64" s="106">
        <f t="shared" si="37"/>
        <v>4.6787070500236439E-10</v>
      </c>
      <c r="BC64" s="16"/>
      <c r="BD64" s="12"/>
      <c r="BE64" s="12"/>
    </row>
    <row r="65" spans="1:57" x14ac:dyDescent="0.25">
      <c r="L65" s="61">
        <v>1</v>
      </c>
      <c r="M65" s="69">
        <f t="shared" si="0"/>
        <v>10</v>
      </c>
      <c r="N65" s="62">
        <f t="shared" si="1"/>
        <v>0.1</v>
      </c>
      <c r="O65" s="70">
        <f t="shared" si="2"/>
        <v>4.1462791023810563E-2</v>
      </c>
      <c r="P65" s="70">
        <f t="shared" si="3"/>
        <v>3.4760661160844468E-2</v>
      </c>
      <c r="Q65" s="70">
        <f t="shared" si="4"/>
        <v>3.1562927976192007E-2</v>
      </c>
      <c r="R65" s="62">
        <f t="shared" si="5"/>
        <v>5.9232558605443665E-2</v>
      </c>
      <c r="S65" s="62">
        <f t="shared" si="6"/>
        <v>4.9658087372634954E-2</v>
      </c>
      <c r="T65" s="11">
        <f t="shared" si="7"/>
        <v>9.167049938788156E-5</v>
      </c>
      <c r="U65" s="52">
        <f t="shared" si="8"/>
        <v>6.3635139938248667E-7</v>
      </c>
      <c r="V65" s="52">
        <f t="shared" si="9"/>
        <v>5.4624580602661313E-7</v>
      </c>
      <c r="W65" s="53">
        <f t="shared" si="19"/>
        <v>8.1190179540140425E-15</v>
      </c>
      <c r="X65" s="53">
        <f t="shared" si="20"/>
        <v>-6.1963029965081615</v>
      </c>
      <c r="Y65" s="53">
        <f t="shared" si="21"/>
        <v>-6.2626118844407284</v>
      </c>
      <c r="Z65" s="11">
        <f t="shared" si="10"/>
        <v>8.1190179540140425E-15</v>
      </c>
      <c r="AA65" s="32">
        <f t="shared" si="11"/>
        <v>2.1945914236851528E-2</v>
      </c>
      <c r="AB65" s="70">
        <f t="shared" si="12"/>
        <v>0.89158129947223841</v>
      </c>
      <c r="AC65" s="33">
        <f t="shared" si="13"/>
        <v>0.13185870573580155</v>
      </c>
      <c r="AD65" s="44"/>
      <c r="AE65" s="44">
        <f t="shared" si="14"/>
        <v>5.4624580602661313E-7</v>
      </c>
      <c r="AF65" s="33"/>
      <c r="AG65" s="33"/>
      <c r="AI65" s="97">
        <f t="shared" si="15"/>
        <v>5.9232558605443665E-2</v>
      </c>
      <c r="AJ65" s="98">
        <f t="shared" si="22"/>
        <v>3.5084959989473185E-3</v>
      </c>
      <c r="AK65" s="98">
        <f t="shared" si="16"/>
        <v>4.9658087372634954E-2</v>
      </c>
      <c r="AL65" s="98">
        <f t="shared" si="23"/>
        <v>2.465925641508247E-3</v>
      </c>
      <c r="AM65" s="98">
        <f t="shared" si="24"/>
        <v>2.9413755705338419E-3</v>
      </c>
      <c r="AN65" s="98">
        <f t="shared" si="17"/>
        <v>6.3635139938248667E-7</v>
      </c>
      <c r="AO65" s="98">
        <f t="shared" si="25"/>
        <v>4.0494310349604903E-13</v>
      </c>
      <c r="AP65" s="98">
        <f t="shared" si="18"/>
        <v>5.4624580602661313E-7</v>
      </c>
      <c r="AQ65" s="98">
        <f t="shared" si="26"/>
        <v>2.9838448060166428E-13</v>
      </c>
      <c r="AR65" s="98">
        <f t="shared" si="27"/>
        <v>3.4760428307184965E-13</v>
      </c>
      <c r="AS65" s="99">
        <f t="shared" si="28"/>
        <v>9.5744712328087109E-3</v>
      </c>
      <c r="AT65" s="100">
        <f t="shared" si="29"/>
        <v>0.16164203367586397</v>
      </c>
      <c r="AU65" s="101">
        <f t="shared" si="30"/>
        <v>9.010559335587354E-8</v>
      </c>
      <c r="AV65" s="102">
        <f t="shared" si="31"/>
        <v>0.14159722669473457</v>
      </c>
      <c r="AW65" s="103">
        <f t="shared" si="32"/>
        <v>9.167049938788156E-5</v>
      </c>
      <c r="AX65" s="103">
        <f t="shared" si="33"/>
        <v>3.5084959989473185E-3</v>
      </c>
      <c r="AY65" s="104">
        <f t="shared" si="34"/>
        <v>8.1190179540140425E-15</v>
      </c>
      <c r="AZ65" s="104">
        <f t="shared" si="35"/>
        <v>4.0494310349604903E-13</v>
      </c>
      <c r="BA65" s="105">
        <f t="shared" si="36"/>
        <v>3.7546946011014549E-5</v>
      </c>
      <c r="BB65" s="106">
        <f t="shared" si="37"/>
        <v>3.5335526806224916E-10</v>
      </c>
      <c r="BC65" s="16"/>
      <c r="BD65" s="12"/>
      <c r="BE65" s="12"/>
    </row>
    <row r="66" spans="1:57" x14ac:dyDescent="0.25">
      <c r="L66" s="61">
        <v>1.02</v>
      </c>
      <c r="M66" s="69">
        <f t="shared" si="0"/>
        <v>10.471285480509</v>
      </c>
      <c r="N66" s="62">
        <f t="shared" si="1"/>
        <v>0.10471285480509</v>
      </c>
      <c r="O66" s="70">
        <f t="shared" si="2"/>
        <v>4.0034363108674823E-2</v>
      </c>
      <c r="P66" s="70">
        <f t="shared" si="3"/>
        <v>3.3672722100620833E-2</v>
      </c>
      <c r="Q66" s="70">
        <f t="shared" si="4"/>
        <v>2.9462298689227683E-2</v>
      </c>
      <c r="R66" s="62">
        <f t="shared" si="5"/>
        <v>5.7191947298106893E-2</v>
      </c>
      <c r="S66" s="62">
        <f t="shared" si="6"/>
        <v>4.810388871517262E-2</v>
      </c>
      <c r="T66" s="11">
        <f t="shared" si="7"/>
        <v>8.2592808806845308E-5</v>
      </c>
      <c r="U66" s="52">
        <f t="shared" si="8"/>
        <v>4.8862982609507612E-7</v>
      </c>
      <c r="V66" s="52">
        <f t="shared" si="9"/>
        <v>4.2086696623032678E-7</v>
      </c>
      <c r="W66" s="53">
        <f t="shared" si="19"/>
        <v>4.5918051770496571E-15</v>
      </c>
      <c r="X66" s="53">
        <f t="shared" si="20"/>
        <v>-6.3110200271023214</v>
      </c>
      <c r="Y66" s="53">
        <f t="shared" si="21"/>
        <v>-6.375855160607153</v>
      </c>
      <c r="Z66" s="11">
        <f t="shared" si="10"/>
        <v>4.5918051770496571E-15</v>
      </c>
      <c r="AA66" s="32">
        <f t="shared" si="11"/>
        <v>2.0311840073933888E-2</v>
      </c>
      <c r="AB66" s="70">
        <f t="shared" si="12"/>
        <v>0.89174240124050985</v>
      </c>
      <c r="AC66" s="33">
        <f t="shared" si="13"/>
        <v>0.11666474095142407</v>
      </c>
      <c r="AD66" s="33"/>
      <c r="AE66" s="44">
        <f t="shared" si="14"/>
        <v>4.2086696623032678E-7</v>
      </c>
      <c r="AF66" s="33"/>
      <c r="AG66" s="33"/>
      <c r="AI66" s="97">
        <f t="shared" si="15"/>
        <v>5.7191947298106893E-2</v>
      </c>
      <c r="AJ66" s="98">
        <f t="shared" si="22"/>
        <v>3.2709188357494365E-3</v>
      </c>
      <c r="AK66" s="98">
        <f t="shared" si="16"/>
        <v>4.810388871517262E-2</v>
      </c>
      <c r="AL66" s="98">
        <f t="shared" si="23"/>
        <v>2.3139841095217118E-3</v>
      </c>
      <c r="AM66" s="98">
        <f t="shared" si="24"/>
        <v>2.7511550682321512E-3</v>
      </c>
      <c r="AN66" s="98">
        <f t="shared" si="17"/>
        <v>4.8862982609507612E-7</v>
      </c>
      <c r="AO66" s="98">
        <f t="shared" si="25"/>
        <v>2.3875910694970435E-13</v>
      </c>
      <c r="AP66" s="98">
        <f t="shared" si="18"/>
        <v>4.2086696623032678E-7</v>
      </c>
      <c r="AQ66" s="98">
        <f t="shared" si="26"/>
        <v>1.7712900326391901E-13</v>
      </c>
      <c r="AR66" s="98">
        <f t="shared" si="27"/>
        <v>2.0564815251828686E-13</v>
      </c>
      <c r="AS66" s="99">
        <f t="shared" si="28"/>
        <v>9.0880585829342733E-3</v>
      </c>
      <c r="AT66" s="100">
        <f t="shared" si="29"/>
        <v>0.15890451387437016</v>
      </c>
      <c r="AU66" s="101">
        <f t="shared" si="30"/>
        <v>6.7762859864749344E-8</v>
      </c>
      <c r="AV66" s="102">
        <f t="shared" si="31"/>
        <v>0.13867933606567082</v>
      </c>
      <c r="AW66" s="103">
        <f t="shared" si="32"/>
        <v>8.2592808806845308E-5</v>
      </c>
      <c r="AX66" s="103">
        <f t="shared" si="33"/>
        <v>3.2709188357494365E-3</v>
      </c>
      <c r="AY66" s="104">
        <f t="shared" si="34"/>
        <v>4.5918051770496571E-15</v>
      </c>
      <c r="AZ66" s="104">
        <f t="shared" si="35"/>
        <v>2.3875910694970435E-13</v>
      </c>
      <c r="BA66" s="105">
        <f t="shared" si="36"/>
        <v>3.563944542327166E-5</v>
      </c>
      <c r="BB66" s="106">
        <f t="shared" si="37"/>
        <v>2.6573670535195823E-10</v>
      </c>
      <c r="BC66" s="16"/>
      <c r="BD66" s="12"/>
      <c r="BE66" s="12"/>
    </row>
    <row r="67" spans="1:57" x14ac:dyDescent="0.25">
      <c r="L67" s="61">
        <v>1.04</v>
      </c>
      <c r="M67" s="69">
        <f t="shared" si="0"/>
        <v>10.964781961431854</v>
      </c>
      <c r="N67" s="62">
        <f t="shared" si="1"/>
        <v>0.10964781961431853</v>
      </c>
      <c r="O67" s="70">
        <f t="shared" si="2"/>
        <v>3.8700585077702E-2</v>
      </c>
      <c r="P67" s="70">
        <f t="shared" si="3"/>
        <v>3.2664204685487995E-2</v>
      </c>
      <c r="Q67" s="70">
        <f t="shared" si="4"/>
        <v>2.75008604083853E-2</v>
      </c>
      <c r="R67" s="62">
        <f t="shared" si="5"/>
        <v>5.5286550111002863E-2</v>
      </c>
      <c r="S67" s="62">
        <f t="shared" si="6"/>
        <v>4.6663149550697142E-2</v>
      </c>
      <c r="T67" s="11">
        <f t="shared" si="7"/>
        <v>7.4363037223481031E-5</v>
      </c>
      <c r="U67" s="52">
        <f t="shared" si="8"/>
        <v>3.7517357948392221E-7</v>
      </c>
      <c r="V67" s="52">
        <f t="shared" si="9"/>
        <v>3.2444323223634192E-7</v>
      </c>
      <c r="W67" s="53">
        <f t="shared" si="19"/>
        <v>2.5735681318600765E-15</v>
      </c>
      <c r="X67" s="53">
        <f t="shared" si="20"/>
        <v>-6.4257677531510593</v>
      </c>
      <c r="Y67" s="53">
        <f t="shared" si="21"/>
        <v>-6.4888612806301049</v>
      </c>
      <c r="Z67" s="11">
        <f t="shared" si="10"/>
        <v>2.5735681318600765E-15</v>
      </c>
      <c r="AA67" s="32">
        <f t="shared" si="11"/>
        <v>1.8799437687415928E-2</v>
      </c>
      <c r="AB67" s="70">
        <f t="shared" si="12"/>
        <v>0.89188502088271138</v>
      </c>
      <c r="AC67" s="33">
        <f t="shared" si="13"/>
        <v>0.10321387790739256</v>
      </c>
      <c r="AD67" s="33"/>
      <c r="AE67" s="44">
        <f t="shared" si="14"/>
        <v>3.2444323223634192E-7</v>
      </c>
      <c r="AF67" s="33"/>
      <c r="AG67" s="33"/>
      <c r="AI67" s="97">
        <f t="shared" si="15"/>
        <v>5.5286550111002863E-2</v>
      </c>
      <c r="AJ67" s="98">
        <f t="shared" si="22"/>
        <v>3.0566026231764309E-3</v>
      </c>
      <c r="AK67" s="98">
        <f t="shared" si="16"/>
        <v>4.6663149550697142E-2</v>
      </c>
      <c r="AL67" s="98">
        <f t="shared" si="23"/>
        <v>2.1774495259907268E-3</v>
      </c>
      <c r="AM67" s="98">
        <f t="shared" si="24"/>
        <v>2.5798445559718384E-3</v>
      </c>
      <c r="AN67" s="98">
        <f t="shared" si="17"/>
        <v>3.7517357948392221E-7</v>
      </c>
      <c r="AO67" s="98">
        <f t="shared" si="25"/>
        <v>1.407552147427789E-13</v>
      </c>
      <c r="AP67" s="98">
        <f t="shared" si="18"/>
        <v>3.2444323223634192E-7</v>
      </c>
      <c r="AQ67" s="98">
        <f t="shared" si="26"/>
        <v>1.052634109439649E-13</v>
      </c>
      <c r="AR67" s="98">
        <f t="shared" si="27"/>
        <v>1.2172252877744187E-13</v>
      </c>
      <c r="AS67" s="99">
        <f t="shared" si="28"/>
        <v>8.6234005603057218E-3</v>
      </c>
      <c r="AT67" s="100">
        <f t="shared" si="29"/>
        <v>0.15597646340731855</v>
      </c>
      <c r="AU67" s="101">
        <f t="shared" si="30"/>
        <v>5.0730347247580286E-8</v>
      </c>
      <c r="AV67" s="102">
        <f t="shared" si="31"/>
        <v>0.1352183363161219</v>
      </c>
      <c r="AW67" s="103">
        <f t="shared" si="32"/>
        <v>7.4363037223481031E-5</v>
      </c>
      <c r="AX67" s="103">
        <f t="shared" si="33"/>
        <v>3.0566026231764309E-3</v>
      </c>
      <c r="AY67" s="104">
        <f t="shared" si="34"/>
        <v>2.5735681318600765E-15</v>
      </c>
      <c r="AZ67" s="104">
        <f t="shared" si="35"/>
        <v>1.407552147427789E-13</v>
      </c>
      <c r="BA67" s="105">
        <f t="shared" si="36"/>
        <v>3.3817257099238124E-5</v>
      </c>
      <c r="BB67" s="106">
        <f t="shared" si="37"/>
        <v>1.9894253822580505E-10</v>
      </c>
      <c r="BC67" s="62"/>
      <c r="BD67" s="12"/>
      <c r="BE67" s="12"/>
    </row>
    <row r="68" spans="1:57" x14ac:dyDescent="0.25">
      <c r="B68" s="6"/>
      <c r="C68" s="6"/>
      <c r="D68" s="6"/>
      <c r="E68" s="6"/>
      <c r="L68" s="61">
        <v>1.06</v>
      </c>
      <c r="M68" s="69">
        <f t="shared" si="0"/>
        <v>11.481536214968834</v>
      </c>
      <c r="N68" s="62">
        <f t="shared" si="1"/>
        <v>0.11481536214968834</v>
      </c>
      <c r="O68" s="70">
        <f t="shared" si="2"/>
        <v>3.7455255340430822E-2</v>
      </c>
      <c r="P68" s="70">
        <f t="shared" si="3"/>
        <v>3.1729420489265289E-2</v>
      </c>
      <c r="Q68" s="70">
        <f t="shared" si="4"/>
        <v>2.5669493147692388E-2</v>
      </c>
      <c r="R68" s="62">
        <f t="shared" si="5"/>
        <v>5.3507507629186893E-2</v>
      </c>
      <c r="S68" s="62">
        <f t="shared" si="6"/>
        <v>4.5327743556093272E-2</v>
      </c>
      <c r="T68" s="11">
        <f t="shared" si="7"/>
        <v>6.6908540291473132E-5</v>
      </c>
      <c r="U68" s="52">
        <f t="shared" si="8"/>
        <v>2.8804288201409548E-7</v>
      </c>
      <c r="V68" s="52">
        <f t="shared" si="9"/>
        <v>2.5024811465456286E-7</v>
      </c>
      <c r="W68" s="53">
        <f t="shared" si="19"/>
        <v>1.4284444397611919E-15</v>
      </c>
      <c r="X68" s="53">
        <f t="shared" si="20"/>
        <v>-6.5405428523943918</v>
      </c>
      <c r="Y68" s="53">
        <f t="shared" si="21"/>
        <v>-6.6016291857695393</v>
      </c>
      <c r="Z68" s="11">
        <f t="shared" si="10"/>
        <v>1.4284444397611919E-15</v>
      </c>
      <c r="AA68" s="32">
        <f t="shared" si="11"/>
        <v>1.7399647500010353E-2</v>
      </c>
      <c r="AB68" s="70">
        <f t="shared" si="12"/>
        <v>0.89201126393596042</v>
      </c>
      <c r="AC68" s="33">
        <f t="shared" si="13"/>
        <v>9.1307537425105972E-2</v>
      </c>
      <c r="AD68" s="33"/>
      <c r="AE68" s="44">
        <f t="shared" si="14"/>
        <v>2.5024811465456286E-7</v>
      </c>
      <c r="AF68" s="33"/>
      <c r="AG68" s="33"/>
      <c r="AI68" s="97">
        <f t="shared" si="15"/>
        <v>5.3507507629186893E-2</v>
      </c>
      <c r="AJ68" s="98">
        <f t="shared" si="22"/>
        <v>2.8630533726874937E-3</v>
      </c>
      <c r="AK68" s="98">
        <f t="shared" si="16"/>
        <v>4.5327743556093272E-2</v>
      </c>
      <c r="AL68" s="98">
        <f t="shared" si="23"/>
        <v>2.0546043358869552E-3</v>
      </c>
      <c r="AM68" s="98">
        <f t="shared" si="24"/>
        <v>2.4253745841414879E-3</v>
      </c>
      <c r="AN68" s="98">
        <f t="shared" si="17"/>
        <v>2.8804288201409548E-7</v>
      </c>
      <c r="AO68" s="98">
        <f t="shared" si="25"/>
        <v>8.296870187898613E-14</v>
      </c>
      <c r="AP68" s="98">
        <f t="shared" si="18"/>
        <v>2.5024811465456286E-7</v>
      </c>
      <c r="AQ68" s="98">
        <f t="shared" si="26"/>
        <v>6.2624118888163239E-14</v>
      </c>
      <c r="AR68" s="98">
        <f t="shared" si="27"/>
        <v>7.2082188163694095E-14</v>
      </c>
      <c r="AS68" s="99">
        <f t="shared" si="28"/>
        <v>8.1797640730936205E-3</v>
      </c>
      <c r="AT68" s="100">
        <f t="shared" si="29"/>
        <v>0.15287133405241587</v>
      </c>
      <c r="AU68" s="101">
        <f t="shared" si="30"/>
        <v>3.7794767359532614E-8</v>
      </c>
      <c r="AV68" s="102">
        <f t="shared" si="31"/>
        <v>0.13121229413918695</v>
      </c>
      <c r="AW68" s="103">
        <f t="shared" si="32"/>
        <v>6.6908540291473132E-5</v>
      </c>
      <c r="AX68" s="103">
        <f t="shared" si="33"/>
        <v>2.8630533726874937E-3</v>
      </c>
      <c r="AY68" s="104">
        <f t="shared" si="34"/>
        <v>1.4284444397611919E-15</v>
      </c>
      <c r="AZ68" s="104">
        <f t="shared" si="35"/>
        <v>8.296870187898613E-14</v>
      </c>
      <c r="BA68" s="105">
        <f t="shared" si="36"/>
        <v>3.2077506168994588E-5</v>
      </c>
      <c r="BB68" s="106">
        <f t="shared" si="37"/>
        <v>1.4821477395895142E-10</v>
      </c>
      <c r="BC68" s="62"/>
      <c r="BD68" s="12"/>
      <c r="BE68" s="12"/>
    </row>
    <row r="69" spans="1:57" x14ac:dyDescent="0.25">
      <c r="L69" s="61">
        <v>1.08</v>
      </c>
      <c r="M69" s="69">
        <f t="shared" si="0"/>
        <v>12.022644346174133</v>
      </c>
      <c r="N69" s="62">
        <f t="shared" si="1"/>
        <v>0.12022644346174133</v>
      </c>
      <c r="O69" s="70">
        <f t="shared" si="2"/>
        <v>3.6292566858718719E-2</v>
      </c>
      <c r="P69" s="70">
        <f t="shared" si="3"/>
        <v>3.0863072771531087E-2</v>
      </c>
      <c r="Q69" s="70">
        <f t="shared" si="4"/>
        <v>2.395965714517459E-2</v>
      </c>
      <c r="R69" s="62">
        <f t="shared" si="5"/>
        <v>5.1846524083883891E-2</v>
      </c>
      <c r="S69" s="62">
        <f t="shared" si="6"/>
        <v>4.4090103959330128E-2</v>
      </c>
      <c r="T69" s="11">
        <f t="shared" si="7"/>
        <v>6.0162053148582612E-5</v>
      </c>
      <c r="U69" s="52">
        <f t="shared" si="8"/>
        <v>2.2113507825295984E-7</v>
      </c>
      <c r="V69" s="52">
        <f t="shared" si="9"/>
        <v>1.9312609380719111E-7</v>
      </c>
      <c r="W69" s="53">
        <f t="shared" si="19"/>
        <v>7.8450320968331489E-16</v>
      </c>
      <c r="X69" s="53">
        <f t="shared" si="20"/>
        <v>-6.655342360617408</v>
      </c>
      <c r="Y69" s="53">
        <f t="shared" si="21"/>
        <v>-6.7141590435128657</v>
      </c>
      <c r="Z69" s="11">
        <f t="shared" si="10"/>
        <v>7.8450320968331489E-16</v>
      </c>
      <c r="AA69" s="32">
        <f t="shared" si="11"/>
        <v>1.610408450287169E-2</v>
      </c>
      <c r="AB69" s="70">
        <f t="shared" si="12"/>
        <v>0.89212299875692758</v>
      </c>
      <c r="AC69" s="33">
        <f t="shared" si="13"/>
        <v>8.0769509486745675E-2</v>
      </c>
      <c r="AD69" s="33"/>
      <c r="AE69" s="44">
        <f t="shared" si="14"/>
        <v>1.9312609380719111E-7</v>
      </c>
      <c r="AF69" s="33"/>
      <c r="AG69" s="33"/>
      <c r="AI69" s="97">
        <f t="shared" si="15"/>
        <v>5.1846524083883891E-2</v>
      </c>
      <c r="AJ69" s="98">
        <f t="shared" si="22"/>
        <v>2.6880620595807524E-3</v>
      </c>
      <c r="AK69" s="98">
        <f t="shared" si="16"/>
        <v>4.4090103959330128E-2</v>
      </c>
      <c r="AL69" s="98">
        <f t="shared" si="23"/>
        <v>1.9439372671445382E-3</v>
      </c>
      <c r="AM69" s="98">
        <f t="shared" si="24"/>
        <v>2.2859186367883539E-3</v>
      </c>
      <c r="AN69" s="98">
        <f t="shared" si="17"/>
        <v>2.2113507825295984E-7</v>
      </c>
      <c r="AO69" s="98">
        <f t="shared" si="25"/>
        <v>4.8900722833942673E-14</v>
      </c>
      <c r="AP69" s="98">
        <f t="shared" si="18"/>
        <v>1.9312609380719111E-7</v>
      </c>
      <c r="AQ69" s="98">
        <f t="shared" si="26"/>
        <v>3.7297688109223979E-14</v>
      </c>
      <c r="AR69" s="98">
        <f t="shared" si="27"/>
        <v>4.2706953866741673E-14</v>
      </c>
      <c r="AS69" s="99">
        <f t="shared" si="28"/>
        <v>7.7564201245537631E-3</v>
      </c>
      <c r="AT69" s="100">
        <f t="shared" si="29"/>
        <v>0.14960347413077185</v>
      </c>
      <c r="AU69" s="101">
        <f t="shared" si="30"/>
        <v>2.8008984445768735E-8</v>
      </c>
      <c r="AV69" s="102">
        <f t="shared" si="31"/>
        <v>0.12666006979557004</v>
      </c>
      <c r="AW69" s="103">
        <f t="shared" si="32"/>
        <v>6.0162053148582612E-5</v>
      </c>
      <c r="AX69" s="103">
        <f t="shared" si="33"/>
        <v>2.6880620595807524E-3</v>
      </c>
      <c r="AY69" s="104">
        <f t="shared" si="34"/>
        <v>7.8450320968331489E-16</v>
      </c>
      <c r="AZ69" s="104">
        <f t="shared" si="35"/>
        <v>4.8900722833942673E-14</v>
      </c>
      <c r="BA69" s="105">
        <f t="shared" si="36"/>
        <v>3.0417333821779464E-5</v>
      </c>
      <c r="BB69" s="106">
        <f t="shared" si="37"/>
        <v>1.0983915468928916E-10</v>
      </c>
      <c r="BC69" s="62"/>
      <c r="BD69" s="12"/>
      <c r="BE69" s="12"/>
    </row>
    <row r="70" spans="1:57" x14ac:dyDescent="0.25">
      <c r="L70" s="61">
        <v>1.1000000000000001</v>
      </c>
      <c r="M70" s="69">
        <f t="shared" si="0"/>
        <v>12.58925411794168</v>
      </c>
      <c r="N70" s="62">
        <f t="shared" si="1"/>
        <v>0.12589254117941681</v>
      </c>
      <c r="O70" s="70">
        <f t="shared" si="2"/>
        <v>3.5207084041500941E-2</v>
      </c>
      <c r="P70" s="70">
        <f t="shared" si="3"/>
        <v>3.0060231795056035E-2</v>
      </c>
      <c r="Q70" s="70">
        <f t="shared" si="4"/>
        <v>2.2363358884560206E-2</v>
      </c>
      <c r="R70" s="62">
        <f t="shared" si="5"/>
        <v>5.0295834345001345E-2</v>
      </c>
      <c r="S70" s="62">
        <f t="shared" si="6"/>
        <v>4.2943188278651484E-2</v>
      </c>
      <c r="T70" s="11">
        <f t="shared" si="7"/>
        <v>5.406140417701008E-5</v>
      </c>
      <c r="U70" s="52">
        <f t="shared" si="8"/>
        <v>1.6976039091257817E-7</v>
      </c>
      <c r="V70" s="52">
        <f t="shared" si="9"/>
        <v>1.4912410286997897E-7</v>
      </c>
      <c r="W70" s="53">
        <f t="shared" si="19"/>
        <v>4.2585638417712296E-16</v>
      </c>
      <c r="X70" s="53">
        <f t="shared" si="20"/>
        <v>-6.7701636333780542</v>
      </c>
      <c r="Y70" s="53">
        <f t="shared" si="21"/>
        <v>-6.826452156027651</v>
      </c>
      <c r="Z70" s="11">
        <f t="shared" si="10"/>
        <v>4.2585638417712296E-16</v>
      </c>
      <c r="AA70" s="32">
        <f t="shared" si="11"/>
        <v>1.4904988027802216E-2</v>
      </c>
      <c r="AB70" s="70">
        <f t="shared" si="12"/>
        <v>0.89222188274943282</v>
      </c>
      <c r="AC70" s="33">
        <f t="shared" si="13"/>
        <v>7.1443479636274038E-2</v>
      </c>
      <c r="AD70" s="33"/>
      <c r="AE70" s="44">
        <f t="shared" si="14"/>
        <v>1.4912410286997897E-7</v>
      </c>
      <c r="AF70" s="33"/>
      <c r="AG70" s="33"/>
      <c r="AI70" s="97">
        <f t="shared" si="15"/>
        <v>5.0295834345001345E-2</v>
      </c>
      <c r="AJ70" s="98">
        <f t="shared" si="22"/>
        <v>2.5296709524598167E-3</v>
      </c>
      <c r="AK70" s="98">
        <f t="shared" si="16"/>
        <v>4.2943188278651484E-2</v>
      </c>
      <c r="AL70" s="98">
        <f t="shared" si="23"/>
        <v>1.8441174195357101E-3</v>
      </c>
      <c r="AM70" s="98">
        <f t="shared" si="24"/>
        <v>2.1598634839092583E-3</v>
      </c>
      <c r="AN70" s="98">
        <f t="shared" si="17"/>
        <v>1.6976039091257817E-7</v>
      </c>
      <c r="AO70" s="98">
        <f t="shared" si="25"/>
        <v>2.8818590322791355E-14</v>
      </c>
      <c r="AP70" s="98">
        <f t="shared" si="18"/>
        <v>1.4912410286997897E-7</v>
      </c>
      <c r="AQ70" s="98">
        <f t="shared" si="26"/>
        <v>2.223799805677607E-14</v>
      </c>
      <c r="AR70" s="98">
        <f t="shared" si="27"/>
        <v>2.5315365997695151E-14</v>
      </c>
      <c r="AS70" s="99">
        <f t="shared" si="28"/>
        <v>7.3526460663498605E-3</v>
      </c>
      <c r="AT70" s="100">
        <f t="shared" si="29"/>
        <v>0.1461879728630171</v>
      </c>
      <c r="AU70" s="101">
        <f t="shared" si="30"/>
        <v>2.0636288042599205E-8</v>
      </c>
      <c r="AV70" s="102">
        <f t="shared" si="31"/>
        <v>0.12156126603894493</v>
      </c>
      <c r="AW70" s="103">
        <f t="shared" si="32"/>
        <v>5.406140417701008E-5</v>
      </c>
      <c r="AX70" s="103">
        <f t="shared" si="33"/>
        <v>2.5296709524598167E-3</v>
      </c>
      <c r="AY70" s="104">
        <f t="shared" si="34"/>
        <v>4.2585638417712296E-16</v>
      </c>
      <c r="AZ70" s="104">
        <f t="shared" si="35"/>
        <v>2.8818590322791355E-14</v>
      </c>
      <c r="BA70" s="105">
        <f t="shared" si="36"/>
        <v>2.8833906142548474E-5</v>
      </c>
      <c r="BB70" s="106">
        <f t="shared" si="37"/>
        <v>8.0926619774898848E-11</v>
      </c>
      <c r="BC70" s="62"/>
      <c r="BD70" s="12"/>
      <c r="BE70" s="12"/>
    </row>
    <row r="71" spans="1:57" x14ac:dyDescent="0.25">
      <c r="F71" s="6"/>
      <c r="L71" s="61">
        <v>1.1200000000000001</v>
      </c>
      <c r="M71" s="69">
        <f t="shared" si="0"/>
        <v>13.182567385564075</v>
      </c>
      <c r="N71" s="62">
        <f t="shared" si="1"/>
        <v>0.13182567385564076</v>
      </c>
      <c r="O71" s="70">
        <f t="shared" si="2"/>
        <v>3.4193720646271054E-2</v>
      </c>
      <c r="P71" s="70">
        <f t="shared" si="3"/>
        <v>2.9316311356381609E-2</v>
      </c>
      <c r="Q71" s="70">
        <f t="shared" si="4"/>
        <v>2.0873118597457434E-2</v>
      </c>
      <c r="R71" s="62">
        <f t="shared" si="5"/>
        <v>4.8848172351815794E-2</v>
      </c>
      <c r="S71" s="62">
        <f t="shared" si="6"/>
        <v>4.1880444794830871E-2</v>
      </c>
      <c r="T71" s="11">
        <f t="shared" si="7"/>
        <v>4.8549227308367088E-5</v>
      </c>
      <c r="U71" s="52">
        <f t="shared" si="8"/>
        <v>1.3031538404201575E-7</v>
      </c>
      <c r="V71" s="52">
        <f t="shared" si="9"/>
        <v>1.152097237450622E-7</v>
      </c>
      <c r="W71" s="53">
        <f t="shared" si="19"/>
        <v>2.2818097300695886E-16</v>
      </c>
      <c r="X71" s="53">
        <f t="shared" si="20"/>
        <v>-6.8850043117611284</v>
      </c>
      <c r="Y71" s="53">
        <f t="shared" si="21"/>
        <v>-6.9385108647443277</v>
      </c>
      <c r="Z71" s="11">
        <f t="shared" si="10"/>
        <v>2.2818097300695886E-16</v>
      </c>
      <c r="AA71" s="32">
        <f t="shared" si="11"/>
        <v>1.3795175259376633E-2</v>
      </c>
      <c r="AB71" s="70">
        <f t="shared" si="12"/>
        <v>0.89230938578151342</v>
      </c>
      <c r="AC71" s="33">
        <f t="shared" si="13"/>
        <v>6.3190820449325613E-2</v>
      </c>
      <c r="AD71" s="33"/>
      <c r="AE71" s="44">
        <f t="shared" si="14"/>
        <v>1.152097237450622E-7</v>
      </c>
      <c r="AF71" s="33"/>
      <c r="AG71" s="33"/>
      <c r="AI71" s="97">
        <f t="shared" si="15"/>
        <v>4.8848172351815794E-2</v>
      </c>
      <c r="AJ71" s="98">
        <f t="shared" si="22"/>
        <v>2.3861439421127011E-3</v>
      </c>
      <c r="AK71" s="98">
        <f t="shared" si="16"/>
        <v>4.1880444794830871E-2</v>
      </c>
      <c r="AL71" s="98">
        <f t="shared" si="23"/>
        <v>1.7539716562128761E-3</v>
      </c>
      <c r="AM71" s="98">
        <f t="shared" si="24"/>
        <v>2.0457831855086048E-3</v>
      </c>
      <c r="AN71" s="98">
        <f t="shared" si="17"/>
        <v>1.3031538404201575E-7</v>
      </c>
      <c r="AO71" s="98">
        <f t="shared" si="25"/>
        <v>1.6982099318018051E-14</v>
      </c>
      <c r="AP71" s="98">
        <f t="shared" si="18"/>
        <v>1.152097237450622E-7</v>
      </c>
      <c r="AQ71" s="98">
        <f t="shared" si="26"/>
        <v>1.3273280445413548E-14</v>
      </c>
      <c r="AR71" s="98">
        <f t="shared" si="27"/>
        <v>1.501359939521232E-14</v>
      </c>
      <c r="AS71" s="99">
        <f t="shared" si="28"/>
        <v>6.9677275569849234E-3</v>
      </c>
      <c r="AT71" s="100">
        <f t="shared" si="29"/>
        <v>0.14264049649190033</v>
      </c>
      <c r="AU71" s="101">
        <f t="shared" si="30"/>
        <v>1.5105660296953552E-8</v>
      </c>
      <c r="AV71" s="102">
        <f t="shared" si="31"/>
        <v>0.11591617066549294</v>
      </c>
      <c r="AW71" s="103">
        <f t="shared" si="32"/>
        <v>4.8549227308367088E-5</v>
      </c>
      <c r="AX71" s="103">
        <f t="shared" si="33"/>
        <v>2.3861439421127011E-3</v>
      </c>
      <c r="AY71" s="104">
        <f t="shared" si="34"/>
        <v>2.2818097300695886E-16</v>
      </c>
      <c r="AZ71" s="104">
        <f t="shared" si="35"/>
        <v>1.6982099318018051E-14</v>
      </c>
      <c r="BA71" s="105">
        <f t="shared" si="36"/>
        <v>2.7324421792097737E-5</v>
      </c>
      <c r="BB71" s="106">
        <f t="shared" si="37"/>
        <v>5.9237883517464914E-11</v>
      </c>
      <c r="BC71" s="62"/>
      <c r="BD71" s="12"/>
      <c r="BE71" s="12"/>
    </row>
    <row r="72" spans="1:57" x14ac:dyDescent="0.25">
      <c r="L72" s="61">
        <v>1.1399999999999999</v>
      </c>
      <c r="M72" s="69">
        <f t="shared" si="0"/>
        <v>13.803842646028851</v>
      </c>
      <c r="N72" s="62">
        <f t="shared" si="1"/>
        <v>0.13803842646028852</v>
      </c>
      <c r="O72" s="70">
        <f t="shared" si="2"/>
        <v>3.3247718708152942E-2</v>
      </c>
      <c r="P72" s="70">
        <f t="shared" si="3"/>
        <v>2.8627046525114577E-2</v>
      </c>
      <c r="Q72" s="70">
        <f t="shared" si="4"/>
        <v>1.94819392766955E-2</v>
      </c>
      <c r="R72" s="62">
        <f t="shared" si="5"/>
        <v>4.749674101164706E-2</v>
      </c>
      <c r="S72" s="62">
        <f t="shared" si="6"/>
        <v>4.0895780750163681E-2</v>
      </c>
      <c r="T72" s="11">
        <f t="shared" si="7"/>
        <v>4.3572676373682725E-5</v>
      </c>
      <c r="U72" s="52">
        <f t="shared" si="8"/>
        <v>1.0003171352446107E-7</v>
      </c>
      <c r="V72" s="52">
        <f t="shared" si="9"/>
        <v>8.9055664318301243E-8</v>
      </c>
      <c r="W72" s="53">
        <f t="shared" si="19"/>
        <v>1.2047365617604167E-16</v>
      </c>
      <c r="X72" s="53">
        <f t="shared" si="20"/>
        <v>-6.9998622917481645</v>
      </c>
      <c r="Y72" s="53">
        <f t="shared" si="21"/>
        <v>-7.0503384523495569</v>
      </c>
      <c r="Z72" s="11">
        <f t="shared" si="10"/>
        <v>1.2047365617604167E-16</v>
      </c>
      <c r="AA72" s="32">
        <f t="shared" si="11"/>
        <v>1.2767998208515078E-2</v>
      </c>
      <c r="AB72" s="70">
        <f t="shared" si="12"/>
        <v>0.89238681107651985</v>
      </c>
      <c r="AC72" s="33">
        <f t="shared" si="13"/>
        <v>5.5888621234692709E-2</v>
      </c>
      <c r="AD72" s="33"/>
      <c r="AE72" s="44">
        <f t="shared" si="14"/>
        <v>8.9055664318301243E-8</v>
      </c>
      <c r="AF72" s="33"/>
      <c r="AG72" s="33"/>
      <c r="AI72" s="97">
        <f t="shared" si="15"/>
        <v>4.749674101164706E-2</v>
      </c>
      <c r="AJ72" s="98">
        <f t="shared" si="22"/>
        <v>2.255940406727476E-3</v>
      </c>
      <c r="AK72" s="98">
        <f t="shared" si="16"/>
        <v>4.0895780750163681E-2</v>
      </c>
      <c r="AL72" s="98">
        <f t="shared" si="23"/>
        <v>1.6724648831654583E-3</v>
      </c>
      <c r="AM72" s="98">
        <f t="shared" si="24"/>
        <v>1.9424163067596257E-3</v>
      </c>
      <c r="AN72" s="98">
        <f t="shared" si="17"/>
        <v>1.0003171352446107E-7</v>
      </c>
      <c r="AO72" s="98">
        <f t="shared" si="25"/>
        <v>1.0006343710639847E-14</v>
      </c>
      <c r="AP72" s="98">
        <f t="shared" si="18"/>
        <v>8.9055664318301243E-8</v>
      </c>
      <c r="AQ72" s="98">
        <f t="shared" si="26"/>
        <v>7.9309113471739538E-15</v>
      </c>
      <c r="AR72" s="98">
        <f t="shared" si="27"/>
        <v>8.9083907008188797E-15</v>
      </c>
      <c r="AS72" s="99">
        <f t="shared" si="28"/>
        <v>6.6009602614833796E-3</v>
      </c>
      <c r="AT72" s="100">
        <f t="shared" si="29"/>
        <v>0.13897711971153356</v>
      </c>
      <c r="AU72" s="101">
        <f t="shared" si="30"/>
        <v>1.0976049206159823E-8</v>
      </c>
      <c r="AV72" s="102">
        <f t="shared" si="31"/>
        <v>0.10972569417673542</v>
      </c>
      <c r="AW72" s="103">
        <f t="shared" si="32"/>
        <v>4.3572676373682725E-5</v>
      </c>
      <c r="AX72" s="103">
        <f t="shared" si="33"/>
        <v>2.255940406727476E-3</v>
      </c>
      <c r="AY72" s="104">
        <f t="shared" si="34"/>
        <v>1.2047365617604167E-16</v>
      </c>
      <c r="AZ72" s="104">
        <f t="shared" si="35"/>
        <v>1.0006343710639847E-14</v>
      </c>
      <c r="BA72" s="105">
        <f t="shared" si="36"/>
        <v>2.588611867248384E-5</v>
      </c>
      <c r="BB72" s="106">
        <f t="shared" si="37"/>
        <v>4.3043330220234599E-11</v>
      </c>
      <c r="BC72" s="62"/>
      <c r="BD72" s="12"/>
      <c r="BE72" s="12"/>
    </row>
    <row r="73" spans="1:57" x14ac:dyDescent="0.25">
      <c r="L73" s="61">
        <v>1.1599999999999999</v>
      </c>
      <c r="M73" s="69">
        <f t="shared" si="0"/>
        <v>14.454397707459275</v>
      </c>
      <c r="N73" s="62">
        <f t="shared" si="1"/>
        <v>0.14454397707459277</v>
      </c>
      <c r="O73" s="70">
        <f t="shared" si="2"/>
        <v>3.2364628501744291E-2</v>
      </c>
      <c r="P73" s="70">
        <f t="shared" si="3"/>
        <v>2.7988472576268339E-2</v>
      </c>
      <c r="Q73" s="70">
        <f t="shared" si="4"/>
        <v>1.8183277208447486E-2</v>
      </c>
      <c r="R73" s="62">
        <f t="shared" si="5"/>
        <v>4.6235183573920417E-2</v>
      </c>
      <c r="S73" s="62">
        <f t="shared" si="6"/>
        <v>3.9983532251811914E-2</v>
      </c>
      <c r="T73" s="11">
        <f t="shared" si="7"/>
        <v>3.9083144253221E-5</v>
      </c>
      <c r="U73" s="52">
        <f t="shared" si="8"/>
        <v>7.6782863275865753E-8</v>
      </c>
      <c r="V73" s="52">
        <f t="shared" si="9"/>
        <v>6.8874896066533491E-8</v>
      </c>
      <c r="W73" s="53">
        <f t="shared" si="19"/>
        <v>6.2535945383874278E-17</v>
      </c>
      <c r="X73" s="53">
        <f t="shared" si="20"/>
        <v>-7.1147356968327991</v>
      </c>
      <c r="Y73" s="53">
        <f t="shared" si="21"/>
        <v>-7.1619390434979087</v>
      </c>
      <c r="Z73" s="11">
        <f t="shared" si="10"/>
        <v>6.2535945383874278E-17</v>
      </c>
      <c r="AA73" s="32">
        <f t="shared" si="11"/>
        <v>1.1817303889766671E-2</v>
      </c>
      <c r="AB73" s="70">
        <f t="shared" si="12"/>
        <v>0.89245531383712451</v>
      </c>
      <c r="AC73" s="33">
        <f t="shared" si="13"/>
        <v>4.9427931551224151E-2</v>
      </c>
      <c r="AD73" s="33"/>
      <c r="AE73" s="44">
        <f t="shared" si="14"/>
        <v>6.8874896066533491E-8</v>
      </c>
      <c r="AF73" s="33"/>
      <c r="AG73" s="33"/>
      <c r="AI73" s="97">
        <f t="shared" si="15"/>
        <v>4.6235183573920417E-2</v>
      </c>
      <c r="AJ73" s="98">
        <f t="shared" si="22"/>
        <v>2.1376922001141202E-3</v>
      </c>
      <c r="AK73" s="98">
        <f t="shared" si="16"/>
        <v>3.9983532251811914E-2</v>
      </c>
      <c r="AL73" s="98">
        <f t="shared" si="23"/>
        <v>1.5986828513316835E-3</v>
      </c>
      <c r="AM73" s="98">
        <f t="shared" si="24"/>
        <v>1.8486459535962914E-3</v>
      </c>
      <c r="AN73" s="98">
        <f t="shared" si="17"/>
        <v>7.6782863275865753E-8</v>
      </c>
      <c r="AO73" s="98">
        <f t="shared" si="25"/>
        <v>5.8956080928402936E-15</v>
      </c>
      <c r="AP73" s="98">
        <f t="shared" si="18"/>
        <v>6.8874896066533491E-8</v>
      </c>
      <c r="AQ73" s="98">
        <f t="shared" si="26"/>
        <v>4.7437513081757903E-15</v>
      </c>
      <c r="AR73" s="98">
        <f t="shared" si="27"/>
        <v>5.2884117278161048E-15</v>
      </c>
      <c r="AS73" s="99">
        <f t="shared" si="28"/>
        <v>6.2516513221085035E-3</v>
      </c>
      <c r="AT73" s="100">
        <f t="shared" si="29"/>
        <v>0.13521415594929814</v>
      </c>
      <c r="AU73" s="101">
        <f t="shared" si="30"/>
        <v>7.9079672093322615E-9</v>
      </c>
      <c r="AV73" s="102">
        <f t="shared" si="31"/>
        <v>0.10299130394396062</v>
      </c>
      <c r="AW73" s="103">
        <f t="shared" si="32"/>
        <v>3.9083144253221E-5</v>
      </c>
      <c r="AX73" s="103">
        <f t="shared" si="33"/>
        <v>2.1376922001141202E-3</v>
      </c>
      <c r="AY73" s="104">
        <f t="shared" si="34"/>
        <v>6.2535945383874278E-17</v>
      </c>
      <c r="AZ73" s="104">
        <f t="shared" si="35"/>
        <v>5.8956080928402936E-15</v>
      </c>
      <c r="BA73" s="105">
        <f t="shared" si="36"/>
        <v>2.4516279694543151E-5</v>
      </c>
      <c r="BB73" s="106">
        <f t="shared" si="37"/>
        <v>3.1011636115028478E-11</v>
      </c>
      <c r="BC73" s="62"/>
      <c r="BD73" s="12"/>
      <c r="BE73" s="12"/>
    </row>
    <row r="74" spans="1:57" x14ac:dyDescent="0.25">
      <c r="G74" s="6"/>
      <c r="H74" s="6"/>
      <c r="I74" s="6"/>
      <c r="L74" s="61">
        <v>1.18</v>
      </c>
      <c r="M74" s="69">
        <f t="shared" si="0"/>
        <v>15.135612484362087</v>
      </c>
      <c r="N74" s="62">
        <f t="shared" si="1"/>
        <v>0.15135612484362088</v>
      </c>
      <c r="O74" s="70">
        <f t="shared" si="2"/>
        <v>3.1540289528539864E-2</v>
      </c>
      <c r="P74" s="70">
        <f t="shared" si="3"/>
        <v>2.7396905091089007E-2</v>
      </c>
      <c r="Q74" s="70">
        <f t="shared" si="4"/>
        <v>1.6971014012558627E-2</v>
      </c>
      <c r="R74" s="62">
        <f t="shared" si="5"/>
        <v>4.5057556469342668E-2</v>
      </c>
      <c r="S74" s="62">
        <f t="shared" si="6"/>
        <v>3.9138435844412872E-2</v>
      </c>
      <c r="T74" s="11">
        <f t="shared" si="7"/>
        <v>3.5035988972469293E-5</v>
      </c>
      <c r="U74" s="52">
        <f t="shared" si="8"/>
        <v>5.8935523623642224E-8</v>
      </c>
      <c r="V74" s="52">
        <f t="shared" si="9"/>
        <v>5.3294512561738869E-8</v>
      </c>
      <c r="W74" s="53">
        <f t="shared" si="19"/>
        <v>3.1821005800516026E-17</v>
      </c>
      <c r="X74" s="53">
        <f t="shared" si="20"/>
        <v>-7.2296228535451164</v>
      </c>
      <c r="Y74" s="53">
        <f t="shared" si="21"/>
        <v>-7.2733175055483423</v>
      </c>
      <c r="Z74" s="11">
        <f t="shared" si="10"/>
        <v>3.1821005800516026E-17</v>
      </c>
      <c r="AA74" s="32">
        <f t="shared" si="11"/>
        <v>1.0937397463759225E-2</v>
      </c>
      <c r="AB74" s="70">
        <f t="shared" si="12"/>
        <v>0.892515917837166</v>
      </c>
      <c r="AC74" s="33">
        <f t="shared" si="13"/>
        <v>4.3712196383927544E-2</v>
      </c>
      <c r="AD74" s="33"/>
      <c r="AE74" s="44">
        <f t="shared" si="14"/>
        <v>5.3294512561738869E-8</v>
      </c>
      <c r="AF74" s="33"/>
      <c r="AG74" s="33"/>
      <c r="AI74" s="97">
        <f t="shared" si="15"/>
        <v>4.5057556469342668E-2</v>
      </c>
      <c r="AJ74" s="98">
        <f t="shared" si="22"/>
        <v>2.0301833949880033E-3</v>
      </c>
      <c r="AK74" s="98">
        <f t="shared" si="16"/>
        <v>3.9138435844412872E-2</v>
      </c>
      <c r="AL74" s="98">
        <f t="shared" si="23"/>
        <v>1.5318171603472222E-3</v>
      </c>
      <c r="AM74" s="98">
        <f t="shared" si="24"/>
        <v>1.7634822831813781E-3</v>
      </c>
      <c r="AN74" s="98">
        <f t="shared" si="17"/>
        <v>5.8935523623642224E-8</v>
      </c>
      <c r="AO74" s="98">
        <f t="shared" si="25"/>
        <v>3.4733959447928908E-15</v>
      </c>
      <c r="AP74" s="98">
        <f t="shared" si="18"/>
        <v>5.3294512561738869E-8</v>
      </c>
      <c r="AQ74" s="98">
        <f t="shared" si="26"/>
        <v>2.8403050691933419E-15</v>
      </c>
      <c r="AR74" s="98">
        <f t="shared" si="27"/>
        <v>3.1409400040928582E-15</v>
      </c>
      <c r="AS74" s="99">
        <f t="shared" si="28"/>
        <v>5.9191206249297953E-3</v>
      </c>
      <c r="AT74" s="100">
        <f t="shared" si="29"/>
        <v>0.13136798993876173</v>
      </c>
      <c r="AU74" s="101">
        <f t="shared" si="30"/>
        <v>5.6410110619033557E-9</v>
      </c>
      <c r="AV74" s="102">
        <f t="shared" si="31"/>
        <v>9.571495619393193E-2</v>
      </c>
      <c r="AW74" s="103">
        <f t="shared" si="32"/>
        <v>3.5035988972469293E-5</v>
      </c>
      <c r="AX74" s="103">
        <f t="shared" si="33"/>
        <v>2.0301833949880033E-3</v>
      </c>
      <c r="AY74" s="104">
        <f t="shared" si="34"/>
        <v>3.1821005800516026E-17</v>
      </c>
      <c r="AZ74" s="104">
        <f t="shared" si="35"/>
        <v>3.4733959447928908E-15</v>
      </c>
      <c r="BA74" s="105">
        <f t="shared" si="36"/>
        <v>2.3212237744822727E-5</v>
      </c>
      <c r="BB74" s="106">
        <f t="shared" si="37"/>
        <v>2.2121612007464139E-11</v>
      </c>
      <c r="BC74" s="62"/>
      <c r="BD74" s="12"/>
      <c r="BE74" s="12"/>
    </row>
    <row r="75" spans="1:57" x14ac:dyDescent="0.25">
      <c r="A75" s="6"/>
      <c r="L75" s="61">
        <v>1.2</v>
      </c>
      <c r="M75" s="69">
        <f t="shared" ref="M75:M138" si="38">10^L75</f>
        <v>15.848931924611136</v>
      </c>
      <c r="N75" s="62">
        <f t="shared" ref="N75:N138" si="39">M75/100</f>
        <v>0.15848931924611137</v>
      </c>
      <c r="O75" s="70">
        <f t="shared" ref="O75:O138" si="40">$C$8+(($C$7-$C$8)/((1+(α*N75)^n_VGM)^(1-1/n_VGM)))</f>
        <v>3.0770812513122397E-2</v>
      </c>
      <c r="P75" s="70">
        <f t="shared" ref="P75:P138" si="41">thetar+(thetas-thetar)*(1-EXP(-((k/N75)^p)))</f>
        <v>2.684892119489158E-2</v>
      </c>
      <c r="Q75" s="70">
        <f t="shared" ref="Q75:Q138" si="42">(R75-$C$8/$C$7)/(1-$C$8/$C$7)</f>
        <v>1.5839430166356468E-2</v>
      </c>
      <c r="R75" s="62">
        <f t="shared" ref="R75:R138" si="43">O75/$C$7</f>
        <v>4.3958303590174858E-2</v>
      </c>
      <c r="S75" s="62">
        <f t="shared" ref="S75:S138" si="44">P75/thetas</f>
        <v>3.8355601706987971E-2</v>
      </c>
      <c r="T75" s="11">
        <f t="shared" ref="T75:T138" si="45">(S75-R75)^2</f>
        <v>3.1390268391865884E-5</v>
      </c>
      <c r="U75" s="52">
        <f t="shared" ref="U75:U138" si="46">(Q75^P_GRT)*(1-(1-Q75^(1/(1-1/n_VGM)))^(1-1/n_VGM))^2</f>
        <v>4.5235326614385289E-8</v>
      </c>
      <c r="V75" s="52">
        <f t="shared" ref="V75:V138" si="47">AE75</f>
        <v>4.1259185419225876E-8</v>
      </c>
      <c r="W75" s="53">
        <f t="shared" si="19"/>
        <v>1.5809698803843723E-17</v>
      </c>
      <c r="X75" s="53">
        <f t="shared" si="20"/>
        <v>-7.3445222695826509</v>
      </c>
      <c r="Y75" s="53">
        <f t="shared" si="21"/>
        <v>-7.3844793505613033</v>
      </c>
      <c r="Z75" s="11">
        <f t="shared" ref="Z75:Z138" si="48">(U75-V75)^2</f>
        <v>1.5809698803843723E-17</v>
      </c>
      <c r="AA75" s="32">
        <f t="shared" ref="AA75:AA138" si="49">-LN(λ_GRT*(1-S75))</f>
        <v>1.0123008124030544E-2</v>
      </c>
      <c r="AB75" s="70">
        <f t="shared" ref="AB75:AB138" si="50">IF(S75&lt;thetaRL,_xlfn.GAMMA(a),IF(S75=1,0,EXP(GAMMALN(a))*(1-_xlfn.GAMMA.DIST(AA75,a,1,TRUE))))</f>
        <v>0.89256953019398499</v>
      </c>
      <c r="AC75" s="33">
        <f t="shared" ref="AC75:AC138" si="51">(1/(λ_GRT*k^β_GRT))*($AF$13-AB75)</f>
        <v>3.8655862923062917E-2</v>
      </c>
      <c r="AD75" s="33"/>
      <c r="AE75" s="44">
        <f t="shared" ref="AE75:AE138" si="52">IF(S75&lt;thetaRL,0,(S75^P_GRT)*((AC75/$AD$11)^2))</f>
        <v>4.1259185419225876E-8</v>
      </c>
      <c r="AF75" s="33"/>
      <c r="AG75" s="33"/>
      <c r="AI75" s="97">
        <f t="shared" ref="AI75:AI138" si="53">R75-$R$216</f>
        <v>4.3958303590174858E-2</v>
      </c>
      <c r="AJ75" s="98">
        <f t="shared" si="22"/>
        <v>1.9323324545259797E-3</v>
      </c>
      <c r="AK75" s="98">
        <f t="shared" ref="AK75:AK138" si="54">S75-$S$216</f>
        <v>3.8355601706987971E-2</v>
      </c>
      <c r="AL75" s="98">
        <f t="shared" si="23"/>
        <v>1.4711521823050986E-3</v>
      </c>
      <c r="AM75" s="98">
        <f t="shared" si="24"/>
        <v>1.6860471842196061E-3</v>
      </c>
      <c r="AN75" s="98">
        <f t="shared" ref="AN75:AN138" si="55">U75-$U$216</f>
        <v>4.5235326614385289E-8</v>
      </c>
      <c r="AO75" s="98">
        <f t="shared" si="25"/>
        <v>2.0462347739101142E-15</v>
      </c>
      <c r="AP75" s="98">
        <f t="shared" ref="AP75:AP138" si="56">V75-$V$216</f>
        <v>4.1259185419225876E-8</v>
      </c>
      <c r="AQ75" s="98">
        <f t="shared" si="26"/>
        <v>1.7023203814580612E-15</v>
      </c>
      <c r="AR75" s="98">
        <f t="shared" si="27"/>
        <v>1.8663727282821657E-15</v>
      </c>
      <c r="AS75" s="99">
        <f t="shared" si="28"/>
        <v>5.6027018831868863E-3</v>
      </c>
      <c r="AT75" s="100">
        <f t="shared" si="29"/>
        <v>0.12745491580887913</v>
      </c>
      <c r="AU75" s="101">
        <f t="shared" si="30"/>
        <v>3.9761411951594125E-9</v>
      </c>
      <c r="AV75" s="102">
        <f t="shared" si="31"/>
        <v>8.7899026993981277E-2</v>
      </c>
      <c r="AW75" s="103">
        <f t="shared" si="32"/>
        <v>3.1390268391865884E-5</v>
      </c>
      <c r="AX75" s="103">
        <f t="shared" si="33"/>
        <v>1.9323324545259797E-3</v>
      </c>
      <c r="AY75" s="104">
        <f t="shared" si="34"/>
        <v>1.5809698803843723E-17</v>
      </c>
      <c r="AZ75" s="104">
        <f t="shared" si="35"/>
        <v>2.0462347739101142E-15</v>
      </c>
      <c r="BA75" s="105">
        <f t="shared" si="36"/>
        <v>2.197137993406622E-5</v>
      </c>
      <c r="BB75" s="106">
        <f t="shared" si="37"/>
        <v>1.5592710569252597E-11</v>
      </c>
      <c r="BC75" s="62"/>
      <c r="BD75" s="12"/>
      <c r="BE75" s="12"/>
    </row>
    <row r="76" spans="1:57" x14ac:dyDescent="0.25">
      <c r="L76" s="61">
        <v>1.22</v>
      </c>
      <c r="M76" s="69">
        <f t="shared" si="38"/>
        <v>16.595869074375614</v>
      </c>
      <c r="N76" s="62">
        <f t="shared" si="39"/>
        <v>0.16595869074375613</v>
      </c>
      <c r="O76" s="70">
        <f t="shared" si="40"/>
        <v>3.0052562383956372E-2</v>
      </c>
      <c r="P76" s="70">
        <f t="shared" si="41"/>
        <v>2.6341341895192806E-2</v>
      </c>
      <c r="Q76" s="70">
        <f t="shared" si="42"/>
        <v>1.4783179976406432E-2</v>
      </c>
      <c r="R76" s="62">
        <f t="shared" si="43"/>
        <v>4.2932231977080536E-2</v>
      </c>
      <c r="S76" s="62">
        <f t="shared" si="44"/>
        <v>3.7630488421704009E-2</v>
      </c>
      <c r="T76" s="11">
        <f t="shared" si="45"/>
        <v>2.810848472697654E-5</v>
      </c>
      <c r="U76" s="52">
        <f t="shared" si="46"/>
        <v>3.4719014220276853E-8</v>
      </c>
      <c r="V76" s="52">
        <f t="shared" si="47"/>
        <v>3.1957247067424798E-8</v>
      </c>
      <c r="W76" s="53">
        <f t="shared" ref="W76:W139" si="57">(U76-V76)^2</f>
        <v>7.6273578065725483E-18</v>
      </c>
      <c r="X76" s="53">
        <f t="shared" ref="X76:X139" si="58">LOG(U76)</f>
        <v>-7.4594326142781462</v>
      </c>
      <c r="Y76" s="53">
        <f t="shared" ref="Y76:Y139" si="59">LOG(V76)</f>
        <v>-7.4954306397122794</v>
      </c>
      <c r="Z76" s="11">
        <f t="shared" si="48"/>
        <v>7.6273578065725483E-18</v>
      </c>
      <c r="AA76" s="32">
        <f t="shared" si="49"/>
        <v>9.3692575238979794E-3</v>
      </c>
      <c r="AB76" s="70">
        <f t="shared" si="50"/>
        <v>0.89261695451336431</v>
      </c>
      <c r="AC76" s="33">
        <f t="shared" si="51"/>
        <v>3.418314082755896E-2</v>
      </c>
      <c r="AD76" s="33"/>
      <c r="AE76" s="44">
        <f t="shared" si="52"/>
        <v>3.1957247067424798E-8</v>
      </c>
      <c r="AF76" s="33"/>
      <c r="AG76" s="33"/>
      <c r="AI76" s="97">
        <f t="shared" si="53"/>
        <v>4.2932231977080536E-2</v>
      </c>
      <c r="AJ76" s="98">
        <f t="shared" ref="AJ76:AJ139" si="60">AI76^2</f>
        <v>1.8431765425338566E-3</v>
      </c>
      <c r="AK76" s="98">
        <f t="shared" si="54"/>
        <v>3.7630488421704009E-2</v>
      </c>
      <c r="AL76" s="98">
        <f t="shared" ref="AL76:AL139" si="61">AK76^2</f>
        <v>1.4160536588559995E-3</v>
      </c>
      <c r="AM76" s="98">
        <f t="shared" ref="AM76:AM139" si="62">AI76*AK76</f>
        <v>1.6155608583314396E-3</v>
      </c>
      <c r="AN76" s="98">
        <f t="shared" si="55"/>
        <v>3.4719014220276853E-8</v>
      </c>
      <c r="AO76" s="98">
        <f t="shared" ref="AO76:AO139" si="63">AN76^2</f>
        <v>1.2054099484277864E-15</v>
      </c>
      <c r="AP76" s="98">
        <f t="shared" si="56"/>
        <v>3.1957247067424798E-8</v>
      </c>
      <c r="AQ76" s="98">
        <f t="shared" ref="AQ76:AQ139" si="64">AP76^2</f>
        <v>1.0212656401284308E-15</v>
      </c>
      <c r="AR76" s="98">
        <f t="shared" ref="AR76:AR139" si="65">AN76*AP76</f>
        <v>1.1095241153748223E-15</v>
      </c>
      <c r="AS76" s="99">
        <f t="shared" ref="AS76:AS139" si="66">R76-S76</f>
        <v>5.3017435553765271E-3</v>
      </c>
      <c r="AT76" s="100">
        <f t="shared" ref="AT76:AT139" si="67">AS76/R76</f>
        <v>0.12349098360893219</v>
      </c>
      <c r="AU76" s="101">
        <f t="shared" ref="AU76:AU139" si="68">U76-V76</f>
        <v>2.7617671528520555E-9</v>
      </c>
      <c r="AV76" s="102">
        <f t="shared" ref="AV76:AV139" si="69">AU76/U76</f>
        <v>7.9546243315834347E-2</v>
      </c>
      <c r="AW76" s="103">
        <f t="shared" ref="AW76:AW139" si="70">AS76^2</f>
        <v>2.810848472697654E-5</v>
      </c>
      <c r="AX76" s="103">
        <f t="shared" ref="AX76:AX139" si="71">AJ76</f>
        <v>1.8431765425338566E-3</v>
      </c>
      <c r="AY76" s="104">
        <f t="shared" ref="AY76:AY139" si="72">AU76^2</f>
        <v>7.6273578065725483E-18</v>
      </c>
      <c r="AZ76" s="104">
        <f t="shared" ref="AZ76:AZ139" si="73">AO76</f>
        <v>1.2054099484277864E-15</v>
      </c>
      <c r="BA76" s="105">
        <f t="shared" ref="BA76:BA139" si="74">AS76/255</f>
        <v>2.079115119755501E-5</v>
      </c>
      <c r="BB76" s="106">
        <f t="shared" ref="BB76:BB139" si="75">AU76/255</f>
        <v>1.0830459422949237E-11</v>
      </c>
      <c r="BC76" s="62"/>
      <c r="BD76" s="12"/>
      <c r="BE76" s="12"/>
    </row>
    <row r="77" spans="1:57" x14ac:dyDescent="0.25">
      <c r="L77" s="61">
        <v>1.24</v>
      </c>
      <c r="M77" s="69">
        <f t="shared" si="38"/>
        <v>17.378008287493756</v>
      </c>
      <c r="N77" s="62">
        <f t="shared" si="39"/>
        <v>0.17378008287493757</v>
      </c>
      <c r="O77" s="70">
        <f t="shared" si="40"/>
        <v>2.9382142209128853E-2</v>
      </c>
      <c r="P77" s="70">
        <f t="shared" si="41"/>
        <v>2.5871215479585898E-2</v>
      </c>
      <c r="Q77" s="70">
        <f t="shared" si="42"/>
        <v>1.3797267954601258E-2</v>
      </c>
      <c r="R77" s="62">
        <f t="shared" si="43"/>
        <v>4.1974488870184082E-2</v>
      </c>
      <c r="S77" s="62">
        <f t="shared" si="44"/>
        <v>3.6958879256551287E-2</v>
      </c>
      <c r="T77" s="11">
        <f t="shared" si="45"/>
        <v>2.5156339796365712E-5</v>
      </c>
      <c r="U77" s="52">
        <f t="shared" si="46"/>
        <v>2.6646937226942795E-8</v>
      </c>
      <c r="V77" s="52">
        <f t="shared" si="47"/>
        <v>2.4764074897978567E-8</v>
      </c>
      <c r="W77" s="53">
        <f t="shared" si="57"/>
        <v>3.5451705498325937E-18</v>
      </c>
      <c r="X77" s="53">
        <f t="shared" si="58"/>
        <v>-7.574352701154405</v>
      </c>
      <c r="Y77" s="53">
        <f t="shared" si="59"/>
        <v>-7.6061778911504261</v>
      </c>
      <c r="Z77" s="11">
        <f t="shared" si="48"/>
        <v>3.5451705498325937E-18</v>
      </c>
      <c r="AA77" s="32">
        <f t="shared" si="49"/>
        <v>8.6716305542356275E-3</v>
      </c>
      <c r="AB77" s="70">
        <f t="shared" si="50"/>
        <v>0.89265890258028469</v>
      </c>
      <c r="AC77" s="33">
        <f t="shared" si="51"/>
        <v>3.0226899636668074E-2</v>
      </c>
      <c r="AD77" s="33"/>
      <c r="AE77" s="44">
        <f t="shared" si="52"/>
        <v>2.4764074897978567E-8</v>
      </c>
      <c r="AF77" s="33"/>
      <c r="AG77" s="33"/>
      <c r="AI77" s="97">
        <f t="shared" si="53"/>
        <v>4.1974488870184082E-2</v>
      </c>
      <c r="AJ77" s="98">
        <f t="shared" si="60"/>
        <v>1.7618577159132073E-3</v>
      </c>
      <c r="AK77" s="98">
        <f t="shared" si="54"/>
        <v>3.6958879256551287E-2</v>
      </c>
      <c r="AL77" s="98">
        <f t="shared" si="61"/>
        <v>1.3659587559003371E-3</v>
      </c>
      <c r="AM77" s="98">
        <f t="shared" si="62"/>
        <v>1.5513300660085893E-3</v>
      </c>
      <c r="AN77" s="98">
        <f t="shared" si="55"/>
        <v>2.6646937226942795E-8</v>
      </c>
      <c r="AO77" s="98">
        <f t="shared" si="63"/>
        <v>7.1005926357662975E-16</v>
      </c>
      <c r="AP77" s="98">
        <f t="shared" si="56"/>
        <v>2.4764074897978567E-8</v>
      </c>
      <c r="AQ77" s="98">
        <f t="shared" si="64"/>
        <v>6.1325940555269216E-16</v>
      </c>
      <c r="AR77" s="98">
        <f t="shared" si="65"/>
        <v>6.598867492897447E-16</v>
      </c>
      <c r="AS77" s="99">
        <f t="shared" si="66"/>
        <v>5.0156096136327946E-3</v>
      </c>
      <c r="AT77" s="100">
        <f t="shared" si="67"/>
        <v>0.11949185680723212</v>
      </c>
      <c r="AU77" s="101">
        <f t="shared" si="68"/>
        <v>1.8828623289642273E-9</v>
      </c>
      <c r="AV77" s="102">
        <f t="shared" si="69"/>
        <v>7.0659615134322451E-2</v>
      </c>
      <c r="AW77" s="103">
        <f t="shared" si="70"/>
        <v>2.5156339796365712E-5</v>
      </c>
      <c r="AX77" s="103">
        <f t="shared" si="71"/>
        <v>1.7618577159132073E-3</v>
      </c>
      <c r="AY77" s="104">
        <f t="shared" si="72"/>
        <v>3.5451705498325937E-18</v>
      </c>
      <c r="AZ77" s="104">
        <f t="shared" si="73"/>
        <v>7.1005926357662975E-16</v>
      </c>
      <c r="BA77" s="105">
        <f t="shared" si="74"/>
        <v>1.96690573083639E-5</v>
      </c>
      <c r="BB77" s="106">
        <f t="shared" si="75"/>
        <v>7.3837738390754018E-12</v>
      </c>
      <c r="BC77" s="62"/>
      <c r="BD77" s="12"/>
      <c r="BE77" s="12"/>
    </row>
    <row r="78" spans="1:57" x14ac:dyDescent="0.25">
      <c r="L78" s="61">
        <v>1.26</v>
      </c>
      <c r="M78" s="69">
        <f t="shared" si="38"/>
        <v>18.197008586099841</v>
      </c>
      <c r="N78" s="62">
        <f t="shared" si="39"/>
        <v>0.18197008586099842</v>
      </c>
      <c r="O78" s="70">
        <f t="shared" si="40"/>
        <v>2.8756378053411948E-2</v>
      </c>
      <c r="P78" s="70">
        <f t="shared" si="41"/>
        <v>2.5435801930131702E-2</v>
      </c>
      <c r="Q78" s="70">
        <f t="shared" si="42"/>
        <v>1.2877026549135214E-2</v>
      </c>
      <c r="R78" s="62">
        <f t="shared" si="43"/>
        <v>4.1080540076302782E-2</v>
      </c>
      <c r="S78" s="62">
        <f t="shared" si="44"/>
        <v>3.6336859900188145E-2</v>
      </c>
      <c r="T78" s="11">
        <f t="shared" si="45"/>
        <v>2.2502501613262994E-5</v>
      </c>
      <c r="U78" s="52">
        <f t="shared" si="46"/>
        <v>2.0451187369361084E-8</v>
      </c>
      <c r="V78" s="52">
        <f t="shared" si="47"/>
        <v>1.9198708198463103E-8</v>
      </c>
      <c r="W78" s="53">
        <f t="shared" si="57"/>
        <v>1.5687040735332921E-18</v>
      </c>
      <c r="X78" s="53">
        <f t="shared" si="58"/>
        <v>-7.6892814723514213</v>
      </c>
      <c r="Y78" s="53">
        <f t="shared" si="59"/>
        <v>-7.7167279921898464</v>
      </c>
      <c r="Z78" s="11">
        <f t="shared" si="48"/>
        <v>1.5687040735332921E-18</v>
      </c>
      <c r="AA78" s="32">
        <f t="shared" si="49"/>
        <v>8.0259482971140467E-3</v>
      </c>
      <c r="AB78" s="70">
        <f t="shared" si="50"/>
        <v>0.89269600475140487</v>
      </c>
      <c r="AC78" s="33">
        <f t="shared" si="51"/>
        <v>2.6727688625686519E-2</v>
      </c>
      <c r="AD78" s="33"/>
      <c r="AE78" s="44">
        <f t="shared" si="52"/>
        <v>1.9198708198463103E-8</v>
      </c>
      <c r="AF78" s="33"/>
      <c r="AG78" s="33"/>
      <c r="AI78" s="97">
        <f t="shared" si="53"/>
        <v>4.1080540076302782E-2</v>
      </c>
      <c r="AJ78" s="98">
        <f t="shared" si="60"/>
        <v>1.6876107729607191E-3</v>
      </c>
      <c r="AK78" s="98">
        <f t="shared" si="54"/>
        <v>3.6336859900188145E-2</v>
      </c>
      <c r="AL78" s="98">
        <f t="shared" si="61"/>
        <v>1.3203673874059012E-3</v>
      </c>
      <c r="AM78" s="98">
        <f t="shared" si="62"/>
        <v>1.4927378293766787E-3</v>
      </c>
      <c r="AN78" s="98">
        <f t="shared" si="55"/>
        <v>2.0451187369361084E-8</v>
      </c>
      <c r="AO78" s="98">
        <f t="shared" si="63"/>
        <v>4.1825106481671433E-16</v>
      </c>
      <c r="AP78" s="98">
        <f t="shared" si="56"/>
        <v>1.9198708198463103E-8</v>
      </c>
      <c r="AQ78" s="98">
        <f t="shared" si="64"/>
        <v>3.685903964897344E-16</v>
      </c>
      <c r="AR78" s="98">
        <f t="shared" si="65"/>
        <v>3.926363786164577E-16</v>
      </c>
      <c r="AS78" s="99">
        <f t="shared" si="66"/>
        <v>4.7436801761146369E-3</v>
      </c>
      <c r="AT78" s="100">
        <f t="shared" si="67"/>
        <v>0.11547268286404584</v>
      </c>
      <c r="AU78" s="101">
        <f t="shared" si="68"/>
        <v>1.2524791708979803E-9</v>
      </c>
      <c r="AV78" s="102">
        <f t="shared" si="69"/>
        <v>6.1242369368459268E-2</v>
      </c>
      <c r="AW78" s="103">
        <f t="shared" si="70"/>
        <v>2.2502501613262994E-5</v>
      </c>
      <c r="AX78" s="103">
        <f t="shared" si="71"/>
        <v>1.6876107729607191E-3</v>
      </c>
      <c r="AY78" s="104">
        <f t="shared" si="72"/>
        <v>1.5687040735332921E-18</v>
      </c>
      <c r="AZ78" s="104">
        <f t="shared" si="73"/>
        <v>4.1825106481671433E-16</v>
      </c>
      <c r="BA78" s="105">
        <f t="shared" si="74"/>
        <v>1.8602667357312301E-5</v>
      </c>
      <c r="BB78" s="106">
        <f t="shared" si="75"/>
        <v>4.9116830231293347E-12</v>
      </c>
      <c r="BC78" s="62"/>
      <c r="BD78" s="12"/>
      <c r="BE78" s="12"/>
    </row>
    <row r="79" spans="1:57" x14ac:dyDescent="0.25">
      <c r="L79" s="61">
        <v>1.28</v>
      </c>
      <c r="M79" s="69">
        <f t="shared" si="38"/>
        <v>19.054607179632477</v>
      </c>
      <c r="N79" s="62">
        <f t="shared" si="39"/>
        <v>0.19054607179632477</v>
      </c>
      <c r="O79" s="70">
        <f t="shared" si="40"/>
        <v>2.817230472028711E-2</v>
      </c>
      <c r="P79" s="70">
        <f t="shared" si="41"/>
        <v>2.503255830933248E-2</v>
      </c>
      <c r="Q79" s="70">
        <f t="shared" si="42"/>
        <v>1.2018095176892811E-2</v>
      </c>
      <c r="R79" s="62">
        <f t="shared" si="43"/>
        <v>4.0246149600410161E-2</v>
      </c>
      <c r="S79" s="62">
        <f t="shared" si="44"/>
        <v>3.5760797584760688E-2</v>
      </c>
      <c r="T79" s="11">
        <f t="shared" si="45"/>
        <v>2.0118382704290787E-5</v>
      </c>
      <c r="U79" s="52">
        <f t="shared" si="46"/>
        <v>1.5695747924650748E-8</v>
      </c>
      <c r="V79" s="52">
        <f t="shared" si="47"/>
        <v>1.4890589231246829E-8</v>
      </c>
      <c r="W79" s="53">
        <f t="shared" si="57"/>
        <v>6.4828052156390509E-19</v>
      </c>
      <c r="X79" s="53">
        <f t="shared" si="58"/>
        <v>-7.8042179847228095</v>
      </c>
      <c r="Y79" s="53">
        <f t="shared" si="59"/>
        <v>-7.827088116565089</v>
      </c>
      <c r="Z79" s="11">
        <f t="shared" si="48"/>
        <v>6.4828052156390509E-19</v>
      </c>
      <c r="AA79" s="32">
        <f t="shared" si="49"/>
        <v>7.4283429932893233E-3</v>
      </c>
      <c r="AB79" s="70">
        <f t="shared" si="50"/>
        <v>0.89272881918938229</v>
      </c>
      <c r="AC79" s="33">
        <f t="shared" si="51"/>
        <v>2.3632865890978516E-2</v>
      </c>
      <c r="AD79" s="33"/>
      <c r="AE79" s="44">
        <f t="shared" si="52"/>
        <v>1.4890589231246829E-8</v>
      </c>
      <c r="AF79" s="33"/>
      <c r="AG79" s="33"/>
      <c r="AI79" s="97">
        <f t="shared" si="53"/>
        <v>4.0246149600410161E-2</v>
      </c>
      <c r="AJ79" s="98">
        <f t="shared" si="60"/>
        <v>1.619752557658595E-3</v>
      </c>
      <c r="AK79" s="98">
        <f t="shared" si="54"/>
        <v>3.5760797584760688E-2</v>
      </c>
      <c r="AL79" s="98">
        <f t="shared" si="61"/>
        <v>1.2788346438982259E-3</v>
      </c>
      <c r="AM79" s="98">
        <f t="shared" si="62"/>
        <v>1.439234409426265E-3</v>
      </c>
      <c r="AN79" s="98">
        <f t="shared" si="55"/>
        <v>1.5695747924650748E-8</v>
      </c>
      <c r="AO79" s="98">
        <f t="shared" si="63"/>
        <v>2.4635650291417827E-16</v>
      </c>
      <c r="AP79" s="98">
        <f t="shared" si="56"/>
        <v>1.4890589231246829E-8</v>
      </c>
      <c r="AQ79" s="98">
        <f t="shared" si="64"/>
        <v>2.2172964765372404E-16</v>
      </c>
      <c r="AR79" s="98">
        <f t="shared" si="65"/>
        <v>2.3371893502316921E-16</v>
      </c>
      <c r="AS79" s="99">
        <f t="shared" si="66"/>
        <v>4.4853520156494728E-3</v>
      </c>
      <c r="AT79" s="100">
        <f t="shared" si="67"/>
        <v>0.11144797850683737</v>
      </c>
      <c r="AU79" s="101">
        <f t="shared" si="68"/>
        <v>8.0515869340391842E-10</v>
      </c>
      <c r="AV79" s="102">
        <f t="shared" si="69"/>
        <v>5.1297886361909975E-2</v>
      </c>
      <c r="AW79" s="103">
        <f t="shared" si="70"/>
        <v>2.0118382704290787E-5</v>
      </c>
      <c r="AX79" s="103">
        <f t="shared" si="71"/>
        <v>1.619752557658595E-3</v>
      </c>
      <c r="AY79" s="104">
        <f t="shared" si="72"/>
        <v>6.4828052156390509E-19</v>
      </c>
      <c r="AZ79" s="104">
        <f t="shared" si="73"/>
        <v>2.4635650291417827E-16</v>
      </c>
      <c r="BA79" s="105">
        <f t="shared" si="74"/>
        <v>1.7589615747644991E-5</v>
      </c>
      <c r="BB79" s="106">
        <f t="shared" si="75"/>
        <v>3.157485072172229E-12</v>
      </c>
      <c r="BC79" s="62"/>
      <c r="BD79" s="12"/>
      <c r="BE79" s="12"/>
    </row>
    <row r="80" spans="1:57" x14ac:dyDescent="0.25">
      <c r="L80" s="61">
        <v>1.3</v>
      </c>
      <c r="M80" s="69">
        <f t="shared" si="38"/>
        <v>19.952623149688804</v>
      </c>
      <c r="N80" s="62">
        <f t="shared" si="39"/>
        <v>0.19952623149688806</v>
      </c>
      <c r="O80" s="70">
        <f t="shared" si="40"/>
        <v>2.762715234083464E-2</v>
      </c>
      <c r="P80" s="70">
        <f t="shared" si="41"/>
        <v>2.4659125071843171E-2</v>
      </c>
      <c r="Q80" s="70">
        <f t="shared" si="42"/>
        <v>1.1216400501227413E-2</v>
      </c>
      <c r="R80" s="62">
        <f t="shared" si="43"/>
        <v>3.9467360486906633E-2</v>
      </c>
      <c r="S80" s="62">
        <f t="shared" si="44"/>
        <v>3.5227321531204531E-2</v>
      </c>
      <c r="T80" s="11">
        <f t="shared" si="45"/>
        <v>1.7977930345871374E-5</v>
      </c>
      <c r="U80" s="52">
        <f t="shared" si="46"/>
        <v>1.2045881944869126E-8</v>
      </c>
      <c r="V80" s="52">
        <f t="shared" si="47"/>
        <v>1.1554052928053653E-8</v>
      </c>
      <c r="W80" s="53">
        <f t="shared" si="57"/>
        <v>2.4189578178167571E-19</v>
      </c>
      <c r="X80" s="53">
        <f t="shared" si="58"/>
        <v>-7.9191613974283586</v>
      </c>
      <c r="Y80" s="53">
        <f t="shared" si="59"/>
        <v>-7.9372656473269769</v>
      </c>
      <c r="Z80" s="11">
        <f t="shared" si="48"/>
        <v>2.4189578178167571E-19</v>
      </c>
      <c r="AA80" s="32">
        <f t="shared" si="49"/>
        <v>6.8752348735900979E-3</v>
      </c>
      <c r="AB80" s="70">
        <f t="shared" si="50"/>
        <v>0.89275784006478376</v>
      </c>
      <c r="AC80" s="33">
        <f t="shared" si="51"/>
        <v>2.0895824804510098E-2</v>
      </c>
      <c r="AD80" s="33"/>
      <c r="AE80" s="44">
        <f t="shared" si="52"/>
        <v>1.1554052928053653E-8</v>
      </c>
      <c r="AF80" s="33"/>
      <c r="AG80" s="33"/>
      <c r="AI80" s="97">
        <f t="shared" si="53"/>
        <v>3.9467360486906633E-2</v>
      </c>
      <c r="AJ80" s="98">
        <f t="shared" si="60"/>
        <v>1.5576725438034389E-3</v>
      </c>
      <c r="AK80" s="98">
        <f t="shared" si="54"/>
        <v>3.5227321531204531E-2</v>
      </c>
      <c r="AL80" s="98">
        <f t="shared" si="61"/>
        <v>1.2409641822628663E-3</v>
      </c>
      <c r="AM80" s="98">
        <f t="shared" si="62"/>
        <v>1.390329397860217E-3</v>
      </c>
      <c r="AN80" s="98">
        <f t="shared" si="55"/>
        <v>1.2045881944869126E-8</v>
      </c>
      <c r="AO80" s="98">
        <f t="shared" si="63"/>
        <v>1.45103271829724E-16</v>
      </c>
      <c r="AP80" s="98">
        <f t="shared" si="56"/>
        <v>1.1554052928053653E-8</v>
      </c>
      <c r="AQ80" s="98">
        <f t="shared" si="64"/>
        <v>1.3349613906426518E-16</v>
      </c>
      <c r="AR80" s="98">
        <f t="shared" si="65"/>
        <v>1.3917875755610377E-16</v>
      </c>
      <c r="AS80" s="99">
        <f t="shared" si="66"/>
        <v>4.2400389557021023E-3</v>
      </c>
      <c r="AT80" s="100">
        <f t="shared" si="67"/>
        <v>0.10743153084961794</v>
      </c>
      <c r="AU80" s="101">
        <f t="shared" si="68"/>
        <v>4.9182901681547388E-10</v>
      </c>
      <c r="AV80" s="102">
        <f t="shared" si="69"/>
        <v>4.08296394623862E-2</v>
      </c>
      <c r="AW80" s="103">
        <f t="shared" si="70"/>
        <v>1.7977930345871374E-5</v>
      </c>
      <c r="AX80" s="103">
        <f t="shared" si="71"/>
        <v>1.5576725438034389E-3</v>
      </c>
      <c r="AY80" s="104">
        <f t="shared" si="72"/>
        <v>2.4189578178167571E-19</v>
      </c>
      <c r="AZ80" s="104">
        <f t="shared" si="73"/>
        <v>1.45103271829724E-16</v>
      </c>
      <c r="BA80" s="105">
        <f t="shared" si="74"/>
        <v>1.6627603747851381E-5</v>
      </c>
      <c r="BB80" s="106">
        <f t="shared" si="75"/>
        <v>1.9287412424136229E-12</v>
      </c>
      <c r="BC80" s="62"/>
      <c r="BD80" s="12"/>
      <c r="BE80" s="12"/>
    </row>
    <row r="81" spans="2:57" x14ac:dyDescent="0.25">
      <c r="B81" s="6"/>
      <c r="C81" s="6"/>
      <c r="D81" s="6"/>
      <c r="E81" s="6"/>
      <c r="L81" s="61">
        <v>1.32</v>
      </c>
      <c r="M81" s="69">
        <f t="shared" si="38"/>
        <v>20.8929613085404</v>
      </c>
      <c r="N81" s="62">
        <f t="shared" si="39"/>
        <v>0.208929613085404</v>
      </c>
      <c r="O81" s="70">
        <f t="shared" si="40"/>
        <v>2.7118333770455031E-2</v>
      </c>
      <c r="P81" s="70">
        <f t="shared" si="41"/>
        <v>2.4313313255809942E-2</v>
      </c>
      <c r="Q81" s="70">
        <f t="shared" si="42"/>
        <v>1.0468137897727986E-2</v>
      </c>
      <c r="R81" s="62">
        <f t="shared" si="43"/>
        <v>3.8740476814935761E-2</v>
      </c>
      <c r="S81" s="62">
        <f t="shared" si="44"/>
        <v>3.4733304651157065E-2</v>
      </c>
      <c r="T81" s="11">
        <f t="shared" si="45"/>
        <v>1.605742875016283E-5</v>
      </c>
      <c r="U81" s="52">
        <f t="shared" si="46"/>
        <v>9.244619466674409E-9</v>
      </c>
      <c r="V81" s="52">
        <f t="shared" si="47"/>
        <v>8.9687495002421938E-9</v>
      </c>
      <c r="W81" s="53">
        <f t="shared" si="57"/>
        <v>7.6104238379311546E-20</v>
      </c>
      <c r="X81" s="53">
        <f t="shared" si="58"/>
        <v>-8.0341109608622752</v>
      </c>
      <c r="Y81" s="53">
        <f t="shared" si="59"/>
        <v>-8.0472681057857258</v>
      </c>
      <c r="Z81" s="11">
        <f t="shared" si="48"/>
        <v>7.6104238379311546E-20</v>
      </c>
      <c r="AA81" s="32">
        <f t="shared" si="49"/>
        <v>6.3633107154222107E-3</v>
      </c>
      <c r="AB81" s="70">
        <f t="shared" si="50"/>
        <v>0.89278350483829461</v>
      </c>
      <c r="AC81" s="33">
        <f t="shared" si="51"/>
        <v>1.8475307208043964E-2</v>
      </c>
      <c r="AD81" s="33"/>
      <c r="AE81" s="44">
        <f t="shared" si="52"/>
        <v>8.9687495002421938E-9</v>
      </c>
      <c r="AF81" s="33"/>
      <c r="AG81" s="33"/>
      <c r="AI81" s="97">
        <f t="shared" si="53"/>
        <v>3.8740476814935761E-2</v>
      </c>
      <c r="AJ81" s="98">
        <f t="shared" si="60"/>
        <v>1.5008245438485751E-3</v>
      </c>
      <c r="AK81" s="98">
        <f t="shared" si="54"/>
        <v>3.4733304651157065E-2</v>
      </c>
      <c r="AL81" s="98">
        <f t="shared" si="61"/>
        <v>1.2064024519900891E-3</v>
      </c>
      <c r="AM81" s="98">
        <f t="shared" si="62"/>
        <v>1.3455847835442507E-3</v>
      </c>
      <c r="AN81" s="98">
        <f t="shared" si="55"/>
        <v>9.244619466674409E-9</v>
      </c>
      <c r="AO81" s="98">
        <f t="shared" si="63"/>
        <v>8.5462989083615431E-17</v>
      </c>
      <c r="AP81" s="98">
        <f t="shared" si="56"/>
        <v>8.9687495002421938E-9</v>
      </c>
      <c r="AQ81" s="98">
        <f t="shared" si="64"/>
        <v>8.0438467598094606E-17</v>
      </c>
      <c r="AR81" s="98">
        <f t="shared" si="65"/>
        <v>8.291267622166536E-17</v>
      </c>
      <c r="AS81" s="99">
        <f t="shared" si="66"/>
        <v>4.0071721637786953E-3</v>
      </c>
      <c r="AT81" s="100">
        <f t="shared" si="67"/>
        <v>0.10343631501803807</v>
      </c>
      <c r="AU81" s="101">
        <f t="shared" si="68"/>
        <v>2.758699664322152E-10</v>
      </c>
      <c r="AV81" s="102">
        <f t="shared" si="69"/>
        <v>2.984113812652741E-2</v>
      </c>
      <c r="AW81" s="103">
        <f t="shared" si="70"/>
        <v>1.605742875016283E-5</v>
      </c>
      <c r="AX81" s="103">
        <f t="shared" si="71"/>
        <v>1.5008245438485751E-3</v>
      </c>
      <c r="AY81" s="104">
        <f t="shared" si="72"/>
        <v>7.6104238379311546E-20</v>
      </c>
      <c r="AZ81" s="104">
        <f t="shared" si="73"/>
        <v>8.5462989083615431E-17</v>
      </c>
      <c r="BA81" s="105">
        <f t="shared" si="74"/>
        <v>1.5714400642269393E-5</v>
      </c>
      <c r="BB81" s="106">
        <f t="shared" si="75"/>
        <v>1.0818430056165302E-12</v>
      </c>
      <c r="BC81" s="62"/>
      <c r="BD81" s="12"/>
      <c r="BE81" s="12"/>
    </row>
    <row r="82" spans="2:57" x14ac:dyDescent="0.25">
      <c r="L82" s="61">
        <v>1.34</v>
      </c>
      <c r="M82" s="69">
        <f t="shared" si="38"/>
        <v>21.877616239495538</v>
      </c>
      <c r="N82" s="62">
        <f t="shared" si="39"/>
        <v>0.21877616239495537</v>
      </c>
      <c r="O82" s="70">
        <f t="shared" si="40"/>
        <v>2.6643432754086965E-2</v>
      </c>
      <c r="P82" s="70">
        <f t="shared" si="41"/>
        <v>2.3993092507982733E-2</v>
      </c>
      <c r="Q82" s="70">
        <f t="shared" si="42"/>
        <v>9.7697540501278917E-3</v>
      </c>
      <c r="R82" s="62">
        <f t="shared" si="43"/>
        <v>3.8062046791552812E-2</v>
      </c>
      <c r="S82" s="62">
        <f t="shared" si="44"/>
        <v>3.4275846439975333E-2</v>
      </c>
      <c r="T82" s="11">
        <f t="shared" si="45"/>
        <v>1.4335313102285426E-5</v>
      </c>
      <c r="U82" s="52">
        <f t="shared" si="46"/>
        <v>7.0946993012223944E-9</v>
      </c>
      <c r="V82" s="52">
        <f t="shared" si="47"/>
        <v>6.9646117824085966E-9</v>
      </c>
      <c r="W82" s="53">
        <f t="shared" si="57"/>
        <v>1.6922762551130196E-20</v>
      </c>
      <c r="X82" s="53">
        <f t="shared" si="58"/>
        <v>-8.149066006772717</v>
      </c>
      <c r="Y82" s="53">
        <f t="shared" si="59"/>
        <v>-8.1571030867714835</v>
      </c>
      <c r="Z82" s="11">
        <f t="shared" si="48"/>
        <v>1.6922762551130196E-20</v>
      </c>
      <c r="AA82" s="32">
        <f t="shared" si="49"/>
        <v>5.8895039959358554E-3</v>
      </c>
      <c r="AB82" s="70">
        <f t="shared" si="50"/>
        <v>0.89280620072413708</v>
      </c>
      <c r="AC82" s="33">
        <f t="shared" si="51"/>
        <v>1.63347938298187E-2</v>
      </c>
      <c r="AD82" s="33"/>
      <c r="AE82" s="44">
        <f t="shared" si="52"/>
        <v>6.9646117824085966E-9</v>
      </c>
      <c r="AF82" s="33"/>
      <c r="AG82" s="33"/>
      <c r="AI82" s="97">
        <f t="shared" si="53"/>
        <v>3.8062046791552812E-2</v>
      </c>
      <c r="AJ82" s="98">
        <f t="shared" si="60"/>
        <v>1.4487194059623558E-3</v>
      </c>
      <c r="AK82" s="98">
        <f t="shared" si="54"/>
        <v>3.4275846439975333E-2</v>
      </c>
      <c r="AL82" s="98">
        <f t="shared" si="61"/>
        <v>1.1748336491767698E-3</v>
      </c>
      <c r="AM82" s="98">
        <f t="shared" si="62"/>
        <v>1.30460887101842E-3</v>
      </c>
      <c r="AN82" s="98">
        <f t="shared" si="55"/>
        <v>7.0946993012223944E-9</v>
      </c>
      <c r="AO82" s="98">
        <f t="shared" si="63"/>
        <v>5.0334758174765533E-17</v>
      </c>
      <c r="AP82" s="98">
        <f t="shared" si="56"/>
        <v>6.9646117824085966E-9</v>
      </c>
      <c r="AQ82" s="98">
        <f t="shared" si="64"/>
        <v>4.8505817279664647E-17</v>
      </c>
      <c r="AR82" s="98">
        <f t="shared" si="65"/>
        <v>4.9411826345939528E-17</v>
      </c>
      <c r="AS82" s="99">
        <f t="shared" si="66"/>
        <v>3.7862003515774789E-3</v>
      </c>
      <c r="AT82" s="100">
        <f t="shared" si="67"/>
        <v>9.9474428485484337E-2</v>
      </c>
      <c r="AU82" s="101">
        <f t="shared" si="68"/>
        <v>1.300875188137978E-10</v>
      </c>
      <c r="AV82" s="102">
        <f t="shared" si="69"/>
        <v>1.8335874896260103E-2</v>
      </c>
      <c r="AW82" s="103">
        <f t="shared" si="70"/>
        <v>1.4335313102285426E-5</v>
      </c>
      <c r="AX82" s="103">
        <f t="shared" si="71"/>
        <v>1.4487194059623558E-3</v>
      </c>
      <c r="AY82" s="104">
        <f t="shared" si="72"/>
        <v>1.6922762551130196E-20</v>
      </c>
      <c r="AZ82" s="104">
        <f t="shared" si="73"/>
        <v>5.0334758174765533E-17</v>
      </c>
      <c r="BA82" s="105">
        <f t="shared" si="74"/>
        <v>1.4847844515990114E-5</v>
      </c>
      <c r="BB82" s="106">
        <f t="shared" si="75"/>
        <v>5.101471326031286E-13</v>
      </c>
      <c r="BC82" s="62"/>
    </row>
    <row r="83" spans="2:57" x14ac:dyDescent="0.25">
      <c r="L83" s="61">
        <v>1.36</v>
      </c>
      <c r="M83" s="69">
        <f t="shared" si="38"/>
        <v>22.908676527677738</v>
      </c>
      <c r="N83" s="62">
        <f t="shared" si="39"/>
        <v>0.22908676527677738</v>
      </c>
      <c r="O83" s="70">
        <f t="shared" si="40"/>
        <v>2.6200192820785541E-2</v>
      </c>
      <c r="P83" s="70">
        <f t="shared" si="41"/>
        <v>2.3696579897423305E-2</v>
      </c>
      <c r="Q83" s="70">
        <f t="shared" si="42"/>
        <v>9.1179306188022644E-3</v>
      </c>
      <c r="R83" s="62">
        <f t="shared" si="43"/>
        <v>3.7428846886836488E-2</v>
      </c>
      <c r="S83" s="62">
        <f t="shared" si="44"/>
        <v>3.3852256996319011E-2</v>
      </c>
      <c r="T83" s="11">
        <f t="shared" si="45"/>
        <v>1.279199524495182E-5</v>
      </c>
      <c r="U83" s="52">
        <f t="shared" si="46"/>
        <v>5.4447013187284866E-9</v>
      </c>
      <c r="V83" s="52">
        <f t="shared" si="47"/>
        <v>5.4103056354229542E-9</v>
      </c>
      <c r="W83" s="53">
        <f t="shared" si="57"/>
        <v>1.1830630300544818E-21</v>
      </c>
      <c r="X83" s="53">
        <f t="shared" si="58"/>
        <v>-8.264025939450157</v>
      </c>
      <c r="Y83" s="53">
        <f t="shared" si="59"/>
        <v>-8.2667782003225661</v>
      </c>
      <c r="Z83" s="11">
        <f t="shared" si="48"/>
        <v>1.1830630300544818E-21</v>
      </c>
      <c r="AA83" s="32">
        <f t="shared" si="49"/>
        <v>5.45097652297254E-3</v>
      </c>
      <c r="AB83" s="70">
        <f t="shared" si="50"/>
        <v>0.89282627042494211</v>
      </c>
      <c r="AC83" s="33">
        <f t="shared" si="51"/>
        <v>1.4441963412520475E-2</v>
      </c>
      <c r="AD83" s="33"/>
      <c r="AE83" s="44">
        <f t="shared" si="52"/>
        <v>5.4103056354229542E-9</v>
      </c>
      <c r="AF83" s="33"/>
      <c r="AG83" s="33"/>
      <c r="AI83" s="97">
        <f t="shared" si="53"/>
        <v>3.7428846886836488E-2</v>
      </c>
      <c r="AJ83" s="98">
        <f t="shared" si="60"/>
        <v>1.4009185792782494E-3</v>
      </c>
      <c r="AK83" s="98">
        <f t="shared" si="54"/>
        <v>3.3852256996319011E-2</v>
      </c>
      <c r="AL83" s="98">
        <f t="shared" si="61"/>
        <v>1.1459753037448295E-3</v>
      </c>
      <c r="AM83" s="98">
        <f t="shared" si="62"/>
        <v>1.2670509438890635E-3</v>
      </c>
      <c r="AN83" s="98">
        <f t="shared" si="55"/>
        <v>5.4447013187284866E-9</v>
      </c>
      <c r="AO83" s="98">
        <f t="shared" si="63"/>
        <v>2.9644772450163721E-17</v>
      </c>
      <c r="AP83" s="98">
        <f t="shared" si="56"/>
        <v>5.4103056354229542E-9</v>
      </c>
      <c r="AQ83" s="98">
        <f t="shared" si="64"/>
        <v>2.9271407068689374E-17</v>
      </c>
      <c r="AR83" s="98">
        <f t="shared" si="65"/>
        <v>2.9457498227911524E-17</v>
      </c>
      <c r="AS83" s="99">
        <f t="shared" si="66"/>
        <v>3.5765898905174773E-3</v>
      </c>
      <c r="AT83" s="100">
        <f t="shared" si="67"/>
        <v>9.5557041907570583E-2</v>
      </c>
      <c r="AU83" s="101">
        <f t="shared" si="68"/>
        <v>3.4395683305532421E-11</v>
      </c>
      <c r="AV83" s="102">
        <f t="shared" si="69"/>
        <v>6.3172764293276092E-3</v>
      </c>
      <c r="AW83" s="103">
        <f t="shared" si="70"/>
        <v>1.279199524495182E-5</v>
      </c>
      <c r="AX83" s="103">
        <f t="shared" si="71"/>
        <v>1.4009185792782494E-3</v>
      </c>
      <c r="AY83" s="104">
        <f t="shared" si="72"/>
        <v>1.1830630300544818E-21</v>
      </c>
      <c r="AZ83" s="104">
        <f t="shared" si="73"/>
        <v>2.9644772450163721E-17</v>
      </c>
      <c r="BA83" s="105">
        <f t="shared" si="74"/>
        <v>1.4025842707911676E-5</v>
      </c>
      <c r="BB83" s="106">
        <f t="shared" si="75"/>
        <v>1.3488503257071537E-13</v>
      </c>
      <c r="BC83" s="62"/>
    </row>
    <row r="84" spans="2:57" x14ac:dyDescent="0.25">
      <c r="L84" s="61">
        <v>1.38</v>
      </c>
      <c r="M84" s="69">
        <f t="shared" si="38"/>
        <v>23.988329190194907</v>
      </c>
      <c r="N84" s="62">
        <f t="shared" si="39"/>
        <v>0.23988329190194907</v>
      </c>
      <c r="O84" s="70">
        <f t="shared" si="40"/>
        <v>2.5786506869110621E-2</v>
      </c>
      <c r="P84" s="70">
        <f t="shared" si="41"/>
        <v>2.3422029473630562E-2</v>
      </c>
      <c r="Q84" s="70">
        <f t="shared" si="42"/>
        <v>8.509568925162676E-3</v>
      </c>
      <c r="R84" s="62">
        <f t="shared" si="43"/>
        <v>3.6837866955872316E-2</v>
      </c>
      <c r="S84" s="62">
        <f t="shared" si="44"/>
        <v>3.3460042105186522E-2</v>
      </c>
      <c r="T84" s="11">
        <f t="shared" si="45"/>
        <v>1.1409700721910508E-5</v>
      </c>
      <c r="U84" s="52">
        <f t="shared" si="46"/>
        <v>4.178397684267184E-9</v>
      </c>
      <c r="V84" s="52">
        <f t="shared" si="47"/>
        <v>4.2043511382127476E-9</v>
      </c>
      <c r="W84" s="53">
        <f t="shared" si="57"/>
        <v>6.7358177170449047E-22</v>
      </c>
      <c r="X84" s="53">
        <f t="shared" si="58"/>
        <v>-8.3789902278637349</v>
      </c>
      <c r="Y84" s="53">
        <f t="shared" si="59"/>
        <v>-8.3763010198036714</v>
      </c>
      <c r="Z84" s="11">
        <f t="shared" si="48"/>
        <v>6.7358177170449047E-22</v>
      </c>
      <c r="AA84" s="32">
        <f t="shared" si="49"/>
        <v>5.0451014337541122E-3</v>
      </c>
      <c r="AB84" s="70">
        <f t="shared" si="50"/>
        <v>0.89284401721871198</v>
      </c>
      <c r="AC84" s="33">
        <f t="shared" si="51"/>
        <v>1.2768212947406642E-2</v>
      </c>
      <c r="AD84" s="33"/>
      <c r="AE84" s="44">
        <f t="shared" si="52"/>
        <v>4.2043511382127476E-9</v>
      </c>
      <c r="AF84" s="33"/>
      <c r="AG84" s="33"/>
      <c r="AI84" s="97">
        <f t="shared" si="53"/>
        <v>3.6837866955872316E-2</v>
      </c>
      <c r="AJ84" s="98">
        <f t="shared" si="60"/>
        <v>1.3570284418585495E-3</v>
      </c>
      <c r="AK84" s="98">
        <f t="shared" si="54"/>
        <v>3.3460042105186522E-2</v>
      </c>
      <c r="AL84" s="98">
        <f t="shared" si="61"/>
        <v>1.1195744176808549E-3</v>
      </c>
      <c r="AM84" s="98">
        <f t="shared" si="62"/>
        <v>1.232596579408747E-3</v>
      </c>
      <c r="AN84" s="98">
        <f t="shared" si="55"/>
        <v>4.178397684267184E-9</v>
      </c>
      <c r="AO84" s="98">
        <f t="shared" si="63"/>
        <v>1.7459007207889365E-17</v>
      </c>
      <c r="AP84" s="98">
        <f t="shared" si="56"/>
        <v>4.2043511382127476E-9</v>
      </c>
      <c r="AQ84" s="98">
        <f t="shared" si="64"/>
        <v>1.7676568493390826E-17</v>
      </c>
      <c r="AR84" s="98">
        <f t="shared" si="65"/>
        <v>1.7567451059754244E-17</v>
      </c>
      <c r="AS84" s="99">
        <f t="shared" si="66"/>
        <v>3.3778248506857941E-3</v>
      </c>
      <c r="AT84" s="100">
        <f t="shared" si="67"/>
        <v>9.1694365874442574E-2</v>
      </c>
      <c r="AU84" s="101">
        <f t="shared" si="68"/>
        <v>-2.5953453945563595E-11</v>
      </c>
      <c r="AV84" s="102">
        <f t="shared" si="69"/>
        <v>-6.2113412620549459E-3</v>
      </c>
      <c r="AW84" s="103">
        <f t="shared" si="70"/>
        <v>1.1409700721910508E-5</v>
      </c>
      <c r="AX84" s="103">
        <f t="shared" si="71"/>
        <v>1.3570284418585495E-3</v>
      </c>
      <c r="AY84" s="104">
        <f t="shared" si="72"/>
        <v>6.7358177170449047E-22</v>
      </c>
      <c r="AZ84" s="104">
        <f t="shared" si="73"/>
        <v>1.7459007207889365E-17</v>
      </c>
      <c r="BA84" s="105">
        <f t="shared" si="74"/>
        <v>1.3246371963473702E-5</v>
      </c>
      <c r="BB84" s="106">
        <f t="shared" si="75"/>
        <v>-1.0177825076691605E-13</v>
      </c>
      <c r="BC84" s="62"/>
    </row>
    <row r="85" spans="2:57" x14ac:dyDescent="0.25">
      <c r="L85" s="61">
        <v>1.4</v>
      </c>
      <c r="M85" s="69">
        <f t="shared" si="38"/>
        <v>25.118864315095799</v>
      </c>
      <c r="N85" s="62">
        <f t="shared" si="39"/>
        <v>0.25118864315095801</v>
      </c>
      <c r="O85" s="70">
        <f t="shared" si="40"/>
        <v>2.5400407405658753E-2</v>
      </c>
      <c r="P85" s="70">
        <f t="shared" si="41"/>
        <v>2.3167822526158975E-2</v>
      </c>
      <c r="Q85" s="70">
        <f t="shared" si="42"/>
        <v>7.941775596556986E-3</v>
      </c>
      <c r="R85" s="62">
        <f t="shared" si="43"/>
        <v>3.6286296293798218E-2</v>
      </c>
      <c r="S85" s="62">
        <f t="shared" si="44"/>
        <v>3.3096889323084251E-2</v>
      </c>
      <c r="T85" s="11">
        <f t="shared" si="45"/>
        <v>1.0172316824838839E-5</v>
      </c>
      <c r="U85" s="52">
        <f t="shared" si="46"/>
        <v>3.2065764698373288E-9</v>
      </c>
      <c r="V85" s="52">
        <f t="shared" si="47"/>
        <v>3.2682928487121466E-9</v>
      </c>
      <c r="W85" s="53">
        <f t="shared" si="57"/>
        <v>3.8089114214200469E-21</v>
      </c>
      <c r="X85" s="53">
        <f t="shared" si="58"/>
        <v>-8.4939583986494771</v>
      </c>
      <c r="Y85" s="53">
        <f t="shared" si="59"/>
        <v>-8.4856790363251857</v>
      </c>
      <c r="Z85" s="11">
        <f t="shared" si="48"/>
        <v>3.8089114214200469E-21</v>
      </c>
      <c r="AA85" s="32">
        <f t="shared" si="49"/>
        <v>4.6694474594779619E-3</v>
      </c>
      <c r="AB85" s="70">
        <f t="shared" si="50"/>
        <v>0.89285970946985571</v>
      </c>
      <c r="AC85" s="33">
        <f t="shared" si="51"/>
        <v>1.128823222575691E-2</v>
      </c>
      <c r="AD85" s="33"/>
      <c r="AE85" s="44">
        <f t="shared" si="52"/>
        <v>3.2682928487121466E-9</v>
      </c>
      <c r="AF85" s="33"/>
      <c r="AG85" s="33"/>
      <c r="AI85" s="97">
        <f t="shared" si="53"/>
        <v>3.6286296293798218E-2</v>
      </c>
      <c r="AJ85" s="98">
        <f t="shared" si="60"/>
        <v>1.3166952987213143E-3</v>
      </c>
      <c r="AK85" s="98">
        <f t="shared" si="54"/>
        <v>3.3096889323084251E-2</v>
      </c>
      <c r="AL85" s="98">
        <f t="shared" si="61"/>
        <v>1.0954040828644884E-3</v>
      </c>
      <c r="AM85" s="98">
        <f t="shared" si="62"/>
        <v>1.2009635323804819E-3</v>
      </c>
      <c r="AN85" s="98">
        <f t="shared" si="55"/>
        <v>3.2065764698373288E-9</v>
      </c>
      <c r="AO85" s="98">
        <f t="shared" si="63"/>
        <v>1.0282132656914426E-17</v>
      </c>
      <c r="AP85" s="98">
        <f t="shared" si="56"/>
        <v>3.2682928487121466E-9</v>
      </c>
      <c r="AQ85" s="98">
        <f t="shared" si="64"/>
        <v>1.0681738144942958E-17</v>
      </c>
      <c r="AR85" s="98">
        <f t="shared" si="65"/>
        <v>1.0480030945217981E-17</v>
      </c>
      <c r="AS85" s="99">
        <f t="shared" si="66"/>
        <v>3.1894069707139663E-3</v>
      </c>
      <c r="AT85" s="100">
        <f t="shared" si="67"/>
        <v>8.7895632689828307E-2</v>
      </c>
      <c r="AU85" s="101">
        <f t="shared" si="68"/>
        <v>-6.1716378874817722E-11</v>
      </c>
      <c r="AV85" s="102">
        <f t="shared" si="69"/>
        <v>-1.9246813371005814E-2</v>
      </c>
      <c r="AW85" s="103">
        <f t="shared" si="70"/>
        <v>1.0172316824838839E-5</v>
      </c>
      <c r="AX85" s="103">
        <f t="shared" si="71"/>
        <v>1.3166952987213143E-3</v>
      </c>
      <c r="AY85" s="104">
        <f t="shared" si="72"/>
        <v>3.8089114214200469E-21</v>
      </c>
      <c r="AZ85" s="104">
        <f t="shared" si="73"/>
        <v>1.0282132656914426E-17</v>
      </c>
      <c r="BA85" s="105">
        <f t="shared" si="74"/>
        <v>1.2507478316525358E-5</v>
      </c>
      <c r="BB85" s="106">
        <f t="shared" si="75"/>
        <v>-2.4202501519536361E-13</v>
      </c>
      <c r="BC85" s="62"/>
    </row>
    <row r="86" spans="2:57" x14ac:dyDescent="0.25">
      <c r="L86" s="61">
        <v>1.42</v>
      </c>
      <c r="M86" s="69">
        <f t="shared" si="38"/>
        <v>26.302679918953825</v>
      </c>
      <c r="N86" s="62">
        <f t="shared" si="39"/>
        <v>0.26302679918953825</v>
      </c>
      <c r="O86" s="70">
        <f t="shared" si="40"/>
        <v>2.5040057400176487E-2</v>
      </c>
      <c r="P86" s="70">
        <f t="shared" si="41"/>
        <v>2.2932458504245294E-2</v>
      </c>
      <c r="Q86" s="70">
        <f t="shared" si="42"/>
        <v>7.4118491179065958E-3</v>
      </c>
      <c r="R86" s="62">
        <f t="shared" si="43"/>
        <v>3.5771510571680695E-2</v>
      </c>
      <c r="S86" s="62">
        <f t="shared" si="44"/>
        <v>3.2760655006064711E-2</v>
      </c>
      <c r="T86" s="11">
        <f t="shared" si="45"/>
        <v>9.0652512370007491E-6</v>
      </c>
      <c r="U86" s="52">
        <f t="shared" si="46"/>
        <v>2.460764031348115E-9</v>
      </c>
      <c r="V86" s="52">
        <f t="shared" si="47"/>
        <v>2.5414430411055395E-9</v>
      </c>
      <c r="W86" s="53">
        <f t="shared" si="57"/>
        <v>6.509102615438587E-21</v>
      </c>
      <c r="X86" s="53">
        <f t="shared" si="58"/>
        <v>-8.6089300298554186</v>
      </c>
      <c r="Y86" s="53">
        <f t="shared" si="59"/>
        <v>-8.5949196192726127</v>
      </c>
      <c r="Z86" s="11">
        <f t="shared" si="48"/>
        <v>6.509102615438587E-21</v>
      </c>
      <c r="AA86" s="32">
        <f t="shared" si="49"/>
        <v>4.3217643615543156E-3</v>
      </c>
      <c r="AB86" s="70">
        <f t="shared" si="50"/>
        <v>0.89287358462851096</v>
      </c>
      <c r="AC86" s="33">
        <f t="shared" si="51"/>
        <v>9.9796266514820264E-3</v>
      </c>
      <c r="AD86" s="33"/>
      <c r="AE86" s="44">
        <f t="shared" si="52"/>
        <v>2.5414430411055395E-9</v>
      </c>
      <c r="AF86" s="33"/>
      <c r="AG86" s="33"/>
      <c r="AI86" s="97">
        <f t="shared" si="53"/>
        <v>3.5771510571680695E-2</v>
      </c>
      <c r="AJ86" s="98">
        <f t="shared" si="60"/>
        <v>1.2796009685798638E-3</v>
      </c>
      <c r="AK86" s="98">
        <f t="shared" si="54"/>
        <v>3.2760655006064711E-2</v>
      </c>
      <c r="AL86" s="98">
        <f t="shared" si="61"/>
        <v>1.0732605164263929E-3</v>
      </c>
      <c r="AM86" s="98">
        <f t="shared" si="62"/>
        <v>1.1718981168846278E-3</v>
      </c>
      <c r="AN86" s="98">
        <f t="shared" si="55"/>
        <v>2.460764031348115E-9</v>
      </c>
      <c r="AO86" s="98">
        <f t="shared" si="63"/>
        <v>6.0553596179766266E-18</v>
      </c>
      <c r="AP86" s="98">
        <f t="shared" si="56"/>
        <v>2.5414430411055395E-9</v>
      </c>
      <c r="AQ86" s="98">
        <f t="shared" si="64"/>
        <v>6.4589327311837725E-18</v>
      </c>
      <c r="AR86" s="98">
        <f t="shared" si="65"/>
        <v>6.2538916232724808E-18</v>
      </c>
      <c r="AS86" s="99">
        <f t="shared" si="66"/>
        <v>3.0108555656159844E-3</v>
      </c>
      <c r="AT86" s="100">
        <f t="shared" si="67"/>
        <v>8.4169092037158597E-2</v>
      </c>
      <c r="AU86" s="101">
        <f t="shared" si="68"/>
        <v>-8.0679009757424435E-11</v>
      </c>
      <c r="AV86" s="102">
        <f t="shared" si="69"/>
        <v>-3.278616264283777E-2</v>
      </c>
      <c r="AW86" s="103">
        <f t="shared" si="70"/>
        <v>9.0652512370007491E-6</v>
      </c>
      <c r="AX86" s="103">
        <f t="shared" si="71"/>
        <v>1.2796009685798638E-3</v>
      </c>
      <c r="AY86" s="104">
        <f t="shared" si="72"/>
        <v>6.509102615438587E-21</v>
      </c>
      <c r="AZ86" s="104">
        <f t="shared" si="73"/>
        <v>6.0553596179766266E-18</v>
      </c>
      <c r="BA86" s="105">
        <f t="shared" si="74"/>
        <v>1.1807276727905821E-5</v>
      </c>
      <c r="BB86" s="106">
        <f t="shared" si="75"/>
        <v>-3.1638827355852721E-13</v>
      </c>
      <c r="BC86" s="62"/>
    </row>
    <row r="87" spans="2:57" x14ac:dyDescent="0.25">
      <c r="L87" s="61">
        <v>1.44</v>
      </c>
      <c r="M87" s="69">
        <f t="shared" si="38"/>
        <v>27.542287033381665</v>
      </c>
      <c r="N87" s="62">
        <f t="shared" si="39"/>
        <v>0.27542287033381663</v>
      </c>
      <c r="O87" s="70">
        <f t="shared" si="40"/>
        <v>2.4703741721958397E-2</v>
      </c>
      <c r="P87" s="70">
        <f t="shared" si="41"/>
        <v>2.271454655653991E-2</v>
      </c>
      <c r="Q87" s="70">
        <f t="shared" si="42"/>
        <v>6.9172672381741145E-3</v>
      </c>
      <c r="R87" s="62">
        <f t="shared" si="43"/>
        <v>3.5291059602797714E-2</v>
      </c>
      <c r="S87" s="62">
        <f t="shared" si="44"/>
        <v>3.2449352223628443E-2</v>
      </c>
      <c r="T87" s="11">
        <f t="shared" si="45"/>
        <v>8.0753008288250885E-6</v>
      </c>
      <c r="U87" s="52">
        <f t="shared" si="46"/>
        <v>1.8884054912467602E-9</v>
      </c>
      <c r="V87" s="52">
        <f t="shared" si="47"/>
        <v>1.9768331596159836E-9</v>
      </c>
      <c r="W87" s="53">
        <f t="shared" si="57"/>
        <v>7.8194525332173504E-21</v>
      </c>
      <c r="X87" s="53">
        <f t="shared" si="58"/>
        <v>-8.7239047453649619</v>
      </c>
      <c r="Y87" s="53">
        <f t="shared" si="59"/>
        <v>-8.7040299826416607</v>
      </c>
      <c r="Z87" s="11">
        <f t="shared" si="48"/>
        <v>7.8194525332173504E-21</v>
      </c>
      <c r="AA87" s="32">
        <f t="shared" si="49"/>
        <v>3.9999694522506344E-3</v>
      </c>
      <c r="AB87" s="70">
        <f t="shared" si="50"/>
        <v>0.89288585277538324</v>
      </c>
      <c r="AC87" s="33">
        <f t="shared" si="51"/>
        <v>8.822582917282714E-3</v>
      </c>
      <c r="AD87" s="33"/>
      <c r="AE87" s="44">
        <f t="shared" si="52"/>
        <v>1.9768331596159836E-9</v>
      </c>
      <c r="AF87" s="33"/>
      <c r="AG87" s="33"/>
      <c r="AI87" s="97">
        <f t="shared" si="53"/>
        <v>3.5291059602797714E-2</v>
      </c>
      <c r="AJ87" s="98">
        <f t="shared" si="60"/>
        <v>1.2454588878882207E-3</v>
      </c>
      <c r="AK87" s="98">
        <f t="shared" si="54"/>
        <v>3.2449352223628443E-2</v>
      </c>
      <c r="AL87" s="98">
        <f t="shared" si="61"/>
        <v>1.0529604597331003E-3</v>
      </c>
      <c r="AM87" s="98">
        <f t="shared" si="62"/>
        <v>1.1451720233962479E-3</v>
      </c>
      <c r="AN87" s="98">
        <f t="shared" si="55"/>
        <v>1.8884054912467602E-9</v>
      </c>
      <c r="AO87" s="98">
        <f t="shared" si="63"/>
        <v>3.5660752993709175E-18</v>
      </c>
      <c r="AP87" s="98">
        <f t="shared" si="56"/>
        <v>1.9768331596159836E-9</v>
      </c>
      <c r="AQ87" s="98">
        <f t="shared" si="64"/>
        <v>3.9078693409573131E-18</v>
      </c>
      <c r="AR87" s="98">
        <f t="shared" si="65"/>
        <v>3.7330625938975069E-18</v>
      </c>
      <c r="AS87" s="99">
        <f t="shared" si="66"/>
        <v>2.8417073791692712E-3</v>
      </c>
      <c r="AT87" s="100">
        <f t="shared" si="67"/>
        <v>8.052201920692667E-2</v>
      </c>
      <c r="AU87" s="101">
        <f t="shared" si="68"/>
        <v>-8.8427668369223385E-11</v>
      </c>
      <c r="AV87" s="102">
        <f t="shared" si="69"/>
        <v>-4.6826631663119032E-2</v>
      </c>
      <c r="AW87" s="103">
        <f t="shared" si="70"/>
        <v>8.0753008288250885E-6</v>
      </c>
      <c r="AX87" s="103">
        <f t="shared" si="71"/>
        <v>1.2454588878882207E-3</v>
      </c>
      <c r="AY87" s="104">
        <f t="shared" si="72"/>
        <v>7.8194525332173504E-21</v>
      </c>
      <c r="AZ87" s="104">
        <f t="shared" si="73"/>
        <v>3.5660752993709175E-18</v>
      </c>
      <c r="BA87" s="105">
        <f t="shared" si="74"/>
        <v>1.1143950506546162E-5</v>
      </c>
      <c r="BB87" s="106">
        <f t="shared" si="75"/>
        <v>-3.4677517007538583E-13</v>
      </c>
      <c r="BC87" s="62"/>
    </row>
    <row r="88" spans="2:57" x14ac:dyDescent="0.25">
      <c r="L88" s="61">
        <v>1.46</v>
      </c>
      <c r="M88" s="69">
        <f t="shared" si="38"/>
        <v>28.840315031266066</v>
      </c>
      <c r="N88" s="62">
        <f t="shared" si="39"/>
        <v>0.28840315031266067</v>
      </c>
      <c r="O88" s="70">
        <f t="shared" si="40"/>
        <v>2.4389859123609671E-2</v>
      </c>
      <c r="P88" s="70">
        <f t="shared" si="41"/>
        <v>2.251279765270715E-2</v>
      </c>
      <c r="Q88" s="70">
        <f t="shared" si="42"/>
        <v>6.4556751817789271E-3</v>
      </c>
      <c r="R88" s="62">
        <f t="shared" si="43"/>
        <v>3.484265589087096E-2</v>
      </c>
      <c r="S88" s="62">
        <f t="shared" si="44"/>
        <v>3.2161139503867356E-2</v>
      </c>
      <c r="T88" s="11">
        <f t="shared" si="45"/>
        <v>7.1905301337688653E-6</v>
      </c>
      <c r="U88" s="52">
        <f t="shared" si="46"/>
        <v>1.4491648451656993E-9</v>
      </c>
      <c r="V88" s="52">
        <f t="shared" si="47"/>
        <v>1.5380938765249763E-9</v>
      </c>
      <c r="W88" s="53">
        <f t="shared" si="57"/>
        <v>7.9083726184992717E-21</v>
      </c>
      <c r="X88" s="53">
        <f t="shared" si="58"/>
        <v>-8.8388822099229909</v>
      </c>
      <c r="Y88" s="53">
        <f t="shared" si="59"/>
        <v>-8.8130171568541158</v>
      </c>
      <c r="Z88" s="11">
        <f t="shared" si="48"/>
        <v>7.9083726184992717E-21</v>
      </c>
      <c r="AA88" s="32">
        <f t="shared" si="49"/>
        <v>3.7021351189966143E-3</v>
      </c>
      <c r="AB88" s="70">
        <f t="shared" si="50"/>
        <v>0.89289669976308728</v>
      </c>
      <c r="AC88" s="33">
        <f t="shared" si="51"/>
        <v>7.7995727358299138E-3</v>
      </c>
      <c r="AD88" s="33"/>
      <c r="AE88" s="44">
        <f t="shared" si="52"/>
        <v>1.5380938765249763E-9</v>
      </c>
      <c r="AF88" s="33"/>
      <c r="AG88" s="33"/>
      <c r="AI88" s="97">
        <f t="shared" si="53"/>
        <v>3.484265589087096E-2</v>
      </c>
      <c r="AJ88" s="98">
        <f t="shared" si="60"/>
        <v>1.2140106695296448E-3</v>
      </c>
      <c r="AK88" s="98">
        <f t="shared" si="54"/>
        <v>3.2161139503867356E-2</v>
      </c>
      <c r="AL88" s="98">
        <f t="shared" si="61"/>
        <v>1.0343388941872174E-3</v>
      </c>
      <c r="AM88" s="98">
        <f t="shared" si="62"/>
        <v>1.1205795167915466E-3</v>
      </c>
      <c r="AN88" s="98">
        <f t="shared" si="55"/>
        <v>1.4491648451656993E-9</v>
      </c>
      <c r="AO88" s="98">
        <f t="shared" si="63"/>
        <v>2.1000787484641253E-18</v>
      </c>
      <c r="AP88" s="98">
        <f t="shared" si="56"/>
        <v>1.5380938765249763E-9</v>
      </c>
      <c r="AQ88" s="98">
        <f t="shared" si="64"/>
        <v>2.3657327730036291E-18</v>
      </c>
      <c r="AR88" s="98">
        <f t="shared" si="65"/>
        <v>2.2289515744246276E-18</v>
      </c>
      <c r="AS88" s="99">
        <f t="shared" si="66"/>
        <v>2.6815163870036046E-3</v>
      </c>
      <c r="AT88" s="100">
        <f t="shared" si="67"/>
        <v>7.6960734434316821E-2</v>
      </c>
      <c r="AU88" s="101">
        <f t="shared" si="68"/>
        <v>-8.8929031359276994E-11</v>
      </c>
      <c r="AV88" s="102">
        <f t="shared" si="69"/>
        <v>-6.1365711192855173E-2</v>
      </c>
      <c r="AW88" s="103">
        <f t="shared" si="70"/>
        <v>7.1905301337688653E-6</v>
      </c>
      <c r="AX88" s="103">
        <f t="shared" si="71"/>
        <v>1.2140106695296448E-3</v>
      </c>
      <c r="AY88" s="104">
        <f t="shared" si="72"/>
        <v>7.9083726184992717E-21</v>
      </c>
      <c r="AZ88" s="104">
        <f t="shared" si="73"/>
        <v>2.1000787484641253E-18</v>
      </c>
      <c r="BA88" s="105">
        <f t="shared" si="74"/>
        <v>1.0515750537269038E-5</v>
      </c>
      <c r="BB88" s="106">
        <f t="shared" si="75"/>
        <v>-3.4874129944814505E-13</v>
      </c>
      <c r="BC88" s="62"/>
    </row>
    <row r="89" spans="2:57" x14ac:dyDescent="0.25">
      <c r="L89" s="61">
        <v>1.48</v>
      </c>
      <c r="M89" s="69">
        <f t="shared" si="38"/>
        <v>30.199517204020164</v>
      </c>
      <c r="N89" s="62">
        <f t="shared" si="39"/>
        <v>0.30199517204020165</v>
      </c>
      <c r="O89" s="70">
        <f t="shared" si="40"/>
        <v>2.409691473970068E-2</v>
      </c>
      <c r="P89" s="70">
        <f t="shared" si="41"/>
        <v>2.2326017250388824E-2</v>
      </c>
      <c r="Q89" s="70">
        <f t="shared" si="42"/>
        <v>6.0248746172068806E-3</v>
      </c>
      <c r="R89" s="62">
        <f t="shared" si="43"/>
        <v>3.4424163913858115E-2</v>
      </c>
      <c r="S89" s="62">
        <f t="shared" si="44"/>
        <v>3.1894310357698324E-2</v>
      </c>
      <c r="T89" s="11">
        <f t="shared" si="45"/>
        <v>6.400159015614338E-6</v>
      </c>
      <c r="U89" s="52">
        <f t="shared" si="46"/>
        <v>1.1120847243495995E-9</v>
      </c>
      <c r="V89" s="52">
        <f t="shared" si="47"/>
        <v>1.1970492926101052E-9</v>
      </c>
      <c r="W89" s="53">
        <f t="shared" si="57"/>
        <v>7.2189778596941375E-21</v>
      </c>
      <c r="X89" s="53">
        <f t="shared" si="58"/>
        <v>-8.9538621247001391</v>
      </c>
      <c r="Y89" s="53">
        <f t="shared" si="59"/>
        <v>-8.9218879656605932</v>
      </c>
      <c r="Z89" s="11">
        <f t="shared" si="48"/>
        <v>7.2189778596941375E-21</v>
      </c>
      <c r="AA89" s="32">
        <f t="shared" si="49"/>
        <v>3.426477277619298E-3</v>
      </c>
      <c r="AB89" s="70">
        <f t="shared" si="50"/>
        <v>0.89290628999937438</v>
      </c>
      <c r="AC89" s="33">
        <f t="shared" si="51"/>
        <v>6.8950903457011279E-3</v>
      </c>
      <c r="AD89" s="33"/>
      <c r="AE89" s="44">
        <f t="shared" si="52"/>
        <v>1.1970492926101052E-9</v>
      </c>
      <c r="AF89" s="33"/>
      <c r="AG89" s="33"/>
      <c r="AI89" s="97">
        <f t="shared" si="53"/>
        <v>3.4424163913858115E-2</v>
      </c>
      <c r="AJ89" s="98">
        <f t="shared" si="60"/>
        <v>1.1850230611681713E-3</v>
      </c>
      <c r="AK89" s="98">
        <f t="shared" si="54"/>
        <v>3.1894310357698324E-2</v>
      </c>
      <c r="AL89" s="98">
        <f t="shared" si="61"/>
        <v>1.0172470331931826E-3</v>
      </c>
      <c r="AM89" s="98">
        <f t="shared" si="62"/>
        <v>1.0979349676728698E-3</v>
      </c>
      <c r="AN89" s="98">
        <f t="shared" si="55"/>
        <v>1.1120847243495995E-9</v>
      </c>
      <c r="AO89" s="98">
        <f t="shared" si="63"/>
        <v>1.2367324341317245E-18</v>
      </c>
      <c r="AP89" s="98">
        <f t="shared" si="56"/>
        <v>1.1970492926101052E-9</v>
      </c>
      <c r="AQ89" s="98">
        <f t="shared" si="64"/>
        <v>1.4329270089383534E-18</v>
      </c>
      <c r="AR89" s="98">
        <f t="shared" si="65"/>
        <v>1.3312202326051918E-18</v>
      </c>
      <c r="AS89" s="99">
        <f t="shared" si="66"/>
        <v>2.5298535561597904E-3</v>
      </c>
      <c r="AT89" s="100">
        <f t="shared" si="67"/>
        <v>7.3490631827410891E-2</v>
      </c>
      <c r="AU89" s="101">
        <f t="shared" si="68"/>
        <v>-8.4964568260505732E-11</v>
      </c>
      <c r="AV89" s="102">
        <f t="shared" si="69"/>
        <v>-7.6401164767546909E-2</v>
      </c>
      <c r="AW89" s="103">
        <f t="shared" si="70"/>
        <v>6.400159015614338E-6</v>
      </c>
      <c r="AX89" s="103">
        <f t="shared" si="71"/>
        <v>1.1850230611681713E-3</v>
      </c>
      <c r="AY89" s="104">
        <f t="shared" si="72"/>
        <v>7.2189778596941375E-21</v>
      </c>
      <c r="AZ89" s="104">
        <f t="shared" si="73"/>
        <v>1.2367324341317245E-18</v>
      </c>
      <c r="BA89" s="105">
        <f t="shared" si="74"/>
        <v>9.9209943378815314E-6</v>
      </c>
      <c r="BB89" s="106">
        <f t="shared" si="75"/>
        <v>-3.3319438533531658E-13</v>
      </c>
      <c r="BC89" s="62"/>
    </row>
    <row r="90" spans="2:57" x14ac:dyDescent="0.25">
      <c r="L90" s="61">
        <v>1.5</v>
      </c>
      <c r="M90" s="69">
        <f t="shared" si="38"/>
        <v>31.622776601683803</v>
      </c>
      <c r="N90" s="62">
        <f t="shared" si="39"/>
        <v>0.31622776601683805</v>
      </c>
      <c r="O90" s="70">
        <f t="shared" si="40"/>
        <v>2.3823513069328468E-2</v>
      </c>
      <c r="P90" s="70">
        <f t="shared" si="41"/>
        <v>2.2153098472779794E-2</v>
      </c>
      <c r="Q90" s="70">
        <f t="shared" si="42"/>
        <v>5.6228133372477427E-3</v>
      </c>
      <c r="R90" s="62">
        <f t="shared" si="43"/>
        <v>3.4033590099040667E-2</v>
      </c>
      <c r="S90" s="62">
        <f t="shared" si="44"/>
        <v>3.1647283532542564E-2</v>
      </c>
      <c r="T90" s="11">
        <f t="shared" si="45"/>
        <v>5.6944590293119663E-6</v>
      </c>
      <c r="U90" s="52">
        <f t="shared" si="46"/>
        <v>8.5340616654804911E-10</v>
      </c>
      <c r="V90" s="52">
        <f t="shared" si="47"/>
        <v>9.31860691308818E-10</v>
      </c>
      <c r="W90" s="53">
        <f t="shared" si="57"/>
        <v>6.1551124554380993E-21</v>
      </c>
      <c r="X90" s="53">
        <f t="shared" si="58"/>
        <v>-9.068844223337365</v>
      </c>
      <c r="Y90" s="53">
        <f t="shared" si="59"/>
        <v>-9.0306490077296449</v>
      </c>
      <c r="Z90" s="11">
        <f t="shared" si="48"/>
        <v>6.1551124554380993E-21</v>
      </c>
      <c r="AA90" s="32">
        <f t="shared" si="49"/>
        <v>3.1713446853401865E-3</v>
      </c>
      <c r="AB90" s="70">
        <f t="shared" si="50"/>
        <v>0.89291476891262689</v>
      </c>
      <c r="AC90" s="33">
        <f t="shared" si="51"/>
        <v>6.0954199836022651E-3</v>
      </c>
      <c r="AD90" s="33"/>
      <c r="AE90" s="44">
        <f t="shared" si="52"/>
        <v>9.31860691308818E-10</v>
      </c>
      <c r="AF90" s="33"/>
      <c r="AG90" s="33"/>
      <c r="AI90" s="97">
        <f t="shared" si="53"/>
        <v>3.4033590099040667E-2</v>
      </c>
      <c r="AJ90" s="98">
        <f t="shared" si="60"/>
        <v>1.158285255029519E-3</v>
      </c>
      <c r="AK90" s="98">
        <f t="shared" si="54"/>
        <v>3.1647283532542564E-2</v>
      </c>
      <c r="AL90" s="98">
        <f t="shared" si="61"/>
        <v>1.0015505549891396E-3</v>
      </c>
      <c r="AM90" s="98">
        <f t="shared" si="62"/>
        <v>1.0770706754946733E-3</v>
      </c>
      <c r="AN90" s="98">
        <f t="shared" si="55"/>
        <v>8.5340616654804911E-10</v>
      </c>
      <c r="AO90" s="98">
        <f t="shared" si="63"/>
        <v>7.2830208510223655E-19</v>
      </c>
      <c r="AP90" s="98">
        <f t="shared" si="56"/>
        <v>9.31860691308818E-10</v>
      </c>
      <c r="AQ90" s="98">
        <f t="shared" si="64"/>
        <v>8.6836434800654819E-19</v>
      </c>
      <c r="AR90" s="98">
        <f t="shared" si="65"/>
        <v>7.9525566032667335E-19</v>
      </c>
      <c r="AS90" s="99">
        <f t="shared" si="66"/>
        <v>2.3863065664981031E-3</v>
      </c>
      <c r="AT90" s="100">
        <f t="shared" si="67"/>
        <v>7.0116216348429489E-2</v>
      </c>
      <c r="AU90" s="101">
        <f t="shared" si="68"/>
        <v>-7.8454524760768891E-11</v>
      </c>
      <c r="AV90" s="102">
        <f t="shared" si="69"/>
        <v>-9.1931049758065805E-2</v>
      </c>
      <c r="AW90" s="103">
        <f t="shared" si="70"/>
        <v>5.6944590293119663E-6</v>
      </c>
      <c r="AX90" s="103">
        <f t="shared" si="71"/>
        <v>1.158285255029519E-3</v>
      </c>
      <c r="AY90" s="104">
        <f t="shared" si="72"/>
        <v>6.1551124554380993E-21</v>
      </c>
      <c r="AZ90" s="104">
        <f t="shared" si="73"/>
        <v>7.2830208510223655E-19</v>
      </c>
      <c r="BA90" s="105">
        <f t="shared" si="74"/>
        <v>9.3580649666592284E-6</v>
      </c>
      <c r="BB90" s="106">
        <f t="shared" si="75"/>
        <v>-3.0766480298340744E-13</v>
      </c>
      <c r="BC90" s="62"/>
    </row>
    <row r="91" spans="2:57" x14ac:dyDescent="0.25">
      <c r="L91" s="61">
        <v>1.52</v>
      </c>
      <c r="M91" s="69">
        <f t="shared" si="38"/>
        <v>33.113112148259127</v>
      </c>
      <c r="N91" s="62">
        <f t="shared" si="39"/>
        <v>0.33113112148259127</v>
      </c>
      <c r="O91" s="70">
        <f t="shared" si="40"/>
        <v>2.3568351413101832E-2</v>
      </c>
      <c r="P91" s="70">
        <f t="shared" si="41"/>
        <v>2.1993015763825195E-2</v>
      </c>
      <c r="Q91" s="70">
        <f t="shared" si="42"/>
        <v>5.2475756075026922E-3</v>
      </c>
      <c r="R91" s="62">
        <f t="shared" si="43"/>
        <v>3.3669073447288332E-2</v>
      </c>
      <c r="S91" s="62">
        <f t="shared" si="44"/>
        <v>3.1418593948321707E-2</v>
      </c>
      <c r="T91" s="11">
        <f t="shared" si="45"/>
        <v>5.0646579752690699E-6</v>
      </c>
      <c r="U91" s="52">
        <f t="shared" si="46"/>
        <v>6.5489508579214084E-10</v>
      </c>
      <c r="V91" s="52">
        <f t="shared" si="47"/>
        <v>7.2559345645283693E-10</v>
      </c>
      <c r="W91" s="53">
        <f t="shared" si="57"/>
        <v>4.9982596140771739E-21</v>
      </c>
      <c r="X91" s="53">
        <f t="shared" si="58"/>
        <v>-9.1838282684219603</v>
      </c>
      <c r="Y91" s="53">
        <f t="shared" si="59"/>
        <v>-9.1393066424849501</v>
      </c>
      <c r="Z91" s="11">
        <f t="shared" si="48"/>
        <v>4.9982596140771739E-21</v>
      </c>
      <c r="AA91" s="32">
        <f t="shared" si="49"/>
        <v>2.9352090495178714E-3</v>
      </c>
      <c r="AB91" s="70">
        <f t="shared" si="50"/>
        <v>0.89292226513552708</v>
      </c>
      <c r="AC91" s="33">
        <f t="shared" si="51"/>
        <v>5.3884299363578152E-3</v>
      </c>
      <c r="AD91" s="33"/>
      <c r="AE91" s="44">
        <f t="shared" si="52"/>
        <v>7.2559345645283693E-10</v>
      </c>
      <c r="AF91" s="33"/>
      <c r="AG91" s="33"/>
      <c r="AI91" s="97">
        <f t="shared" si="53"/>
        <v>3.3669073447288332E-2</v>
      </c>
      <c r="AJ91" s="98">
        <f t="shared" si="60"/>
        <v>1.1336065067988961E-3</v>
      </c>
      <c r="AK91" s="98">
        <f t="shared" si="54"/>
        <v>3.1418593948321707E-2</v>
      </c>
      <c r="AL91" s="98">
        <f t="shared" si="61"/>
        <v>9.8712804568951737E-4</v>
      </c>
      <c r="AM91" s="98">
        <f t="shared" si="62"/>
        <v>1.0578349472565723E-3</v>
      </c>
      <c r="AN91" s="98">
        <f t="shared" si="55"/>
        <v>6.5489508579214084E-10</v>
      </c>
      <c r="AO91" s="98">
        <f t="shared" si="63"/>
        <v>4.288875733946955E-19</v>
      </c>
      <c r="AP91" s="98">
        <f t="shared" si="56"/>
        <v>7.2559345645283693E-10</v>
      </c>
      <c r="AQ91" s="98">
        <f t="shared" si="64"/>
        <v>5.2648586404717498E-19</v>
      </c>
      <c r="AR91" s="98">
        <f t="shared" si="65"/>
        <v>4.7518758891389662E-19</v>
      </c>
      <c r="AS91" s="99">
        <f t="shared" si="66"/>
        <v>2.2504794989666246E-3</v>
      </c>
      <c r="AT91" s="100">
        <f t="shared" si="67"/>
        <v>6.6841147336291651E-2</v>
      </c>
      <c r="AU91" s="101">
        <f t="shared" si="68"/>
        <v>-7.0698370660696092E-11</v>
      </c>
      <c r="AV91" s="102">
        <f t="shared" si="69"/>
        <v>-0.10795373517756898</v>
      </c>
      <c r="AW91" s="103">
        <f t="shared" si="70"/>
        <v>5.0646579752690699E-6</v>
      </c>
      <c r="AX91" s="103">
        <f t="shared" si="71"/>
        <v>1.1336065067988961E-3</v>
      </c>
      <c r="AY91" s="104">
        <f t="shared" si="72"/>
        <v>4.9982596140771739E-21</v>
      </c>
      <c r="AZ91" s="104">
        <f t="shared" si="73"/>
        <v>4.288875733946955E-19</v>
      </c>
      <c r="BA91" s="105">
        <f t="shared" si="74"/>
        <v>8.8254097998691158E-6</v>
      </c>
      <c r="BB91" s="106">
        <f t="shared" si="75"/>
        <v>-2.7724851239488662E-13</v>
      </c>
      <c r="BC91" s="62"/>
    </row>
    <row r="92" spans="2:57" x14ac:dyDescent="0.25">
      <c r="L92" s="61">
        <v>1.54</v>
      </c>
      <c r="M92" s="69">
        <f t="shared" si="38"/>
        <v>34.67368504525318</v>
      </c>
      <c r="N92" s="62">
        <f t="shared" si="39"/>
        <v>0.34673685045253178</v>
      </c>
      <c r="O92" s="70">
        <f t="shared" si="40"/>
        <v>2.3330213736562418E-2</v>
      </c>
      <c r="P92" s="70">
        <f t="shared" si="41"/>
        <v>2.1844818989792986E-2</v>
      </c>
      <c r="Q92" s="70">
        <f t="shared" si="42"/>
        <v>4.8973731420035522E-3</v>
      </c>
      <c r="R92" s="62">
        <f t="shared" si="43"/>
        <v>3.3328876766517739E-2</v>
      </c>
      <c r="S92" s="62">
        <f t="shared" si="44"/>
        <v>3.1206884271132839E-2</v>
      </c>
      <c r="T92" s="11">
        <f t="shared" si="45"/>
        <v>4.5028521504698322E-6</v>
      </c>
      <c r="U92" s="52">
        <f t="shared" si="46"/>
        <v>5.0255772335771827E-10</v>
      </c>
      <c r="V92" s="52">
        <f t="shared" si="47"/>
        <v>5.6511003605084733E-10</v>
      </c>
      <c r="W92" s="53">
        <f t="shared" si="57"/>
        <v>3.9127918232589952E-21</v>
      </c>
      <c r="X92" s="53">
        <f t="shared" si="58"/>
        <v>-9.298814048343333</v>
      </c>
      <c r="Y92" s="53">
        <f t="shared" si="59"/>
        <v>-9.2478669797967754</v>
      </c>
      <c r="Z92" s="11">
        <f t="shared" si="48"/>
        <v>3.9127918232589952E-21</v>
      </c>
      <c r="AA92" s="32">
        <f t="shared" si="49"/>
        <v>2.7166558728847815E-3</v>
      </c>
      <c r="AB92" s="70">
        <f t="shared" si="50"/>
        <v>0.89292889243882012</v>
      </c>
      <c r="AC92" s="33">
        <f t="shared" si="51"/>
        <v>4.7633901622433873E-3</v>
      </c>
      <c r="AD92" s="33"/>
      <c r="AE92" s="44">
        <f t="shared" si="52"/>
        <v>5.6511003605084733E-10</v>
      </c>
      <c r="AF92" s="33"/>
      <c r="AG92" s="33"/>
      <c r="AI92" s="97">
        <f t="shared" si="53"/>
        <v>3.3328876766517739E-2</v>
      </c>
      <c r="AJ92" s="98">
        <f t="shared" si="60"/>
        <v>1.1108140265177258E-3</v>
      </c>
      <c r="AK92" s="98">
        <f t="shared" si="54"/>
        <v>3.1206884271132839E-2</v>
      </c>
      <c r="AL92" s="98">
        <f t="shared" si="61"/>
        <v>9.7386962591187824E-4</v>
      </c>
      <c r="AM92" s="98">
        <f t="shared" si="62"/>
        <v>1.0400904001395671E-3</v>
      </c>
      <c r="AN92" s="98">
        <f t="shared" si="55"/>
        <v>5.0255772335771827E-10</v>
      </c>
      <c r="AO92" s="98">
        <f t="shared" si="63"/>
        <v>2.5256426530649288E-19</v>
      </c>
      <c r="AP92" s="98">
        <f t="shared" si="56"/>
        <v>5.6511003605084733E-10</v>
      </c>
      <c r="AQ92" s="98">
        <f t="shared" si="64"/>
        <v>3.1934935284538996E-19</v>
      </c>
      <c r="AR92" s="98">
        <f t="shared" si="65"/>
        <v>2.8400041316431194E-19</v>
      </c>
      <c r="AS92" s="99">
        <f t="shared" si="66"/>
        <v>2.1219924953848994E-3</v>
      </c>
      <c r="AT92" s="100">
        <f t="shared" si="67"/>
        <v>6.366828712081464E-2</v>
      </c>
      <c r="AU92" s="101">
        <f t="shared" si="68"/>
        <v>-6.2552312693129063E-11</v>
      </c>
      <c r="AV92" s="102">
        <f t="shared" si="69"/>
        <v>-0.12446791639217256</v>
      </c>
      <c r="AW92" s="103">
        <f t="shared" si="70"/>
        <v>4.5028521504698322E-6</v>
      </c>
      <c r="AX92" s="103">
        <f t="shared" si="71"/>
        <v>1.1108140265177258E-3</v>
      </c>
      <c r="AY92" s="104">
        <f t="shared" si="72"/>
        <v>3.9127918232589952E-21</v>
      </c>
      <c r="AZ92" s="104">
        <f t="shared" si="73"/>
        <v>2.5256426530649288E-19</v>
      </c>
      <c r="BA92" s="105">
        <f t="shared" si="74"/>
        <v>8.3215391975878414E-6</v>
      </c>
      <c r="BB92" s="106">
        <f t="shared" si="75"/>
        <v>-2.4530318703187868E-13</v>
      </c>
      <c r="BC92" s="62"/>
    </row>
    <row r="93" spans="2:57" x14ac:dyDescent="0.25">
      <c r="L93" s="61">
        <v>1.56</v>
      </c>
      <c r="M93" s="69">
        <f t="shared" si="38"/>
        <v>36.307805477010156</v>
      </c>
      <c r="N93" s="62">
        <f t="shared" si="39"/>
        <v>0.36307805477010158</v>
      </c>
      <c r="O93" s="70">
        <f t="shared" si="40"/>
        <v>2.3107964933529724E-2</v>
      </c>
      <c r="P93" s="70">
        <f t="shared" si="41"/>
        <v>2.1707627957692006E-2</v>
      </c>
      <c r="Q93" s="70">
        <f t="shared" si="42"/>
        <v>4.570536666955477E-3</v>
      </c>
      <c r="R93" s="62">
        <f t="shared" si="43"/>
        <v>3.3011378476471037E-2</v>
      </c>
      <c r="S93" s="62">
        <f t="shared" si="44"/>
        <v>3.1010897082417152E-2</v>
      </c>
      <c r="T93" s="11">
        <f t="shared" si="45"/>
        <v>4.0019258079557758E-6</v>
      </c>
      <c r="U93" s="52">
        <f t="shared" si="46"/>
        <v>3.8565469733833664E-10</v>
      </c>
      <c r="V93" s="52">
        <f t="shared" si="47"/>
        <v>4.4021428054250492E-10</v>
      </c>
      <c r="W93" s="53">
        <f t="shared" si="57"/>
        <v>2.9767481194125611E-21</v>
      </c>
      <c r="X93" s="53">
        <f t="shared" si="58"/>
        <v>-9.4138013744902427</v>
      </c>
      <c r="Y93" s="53">
        <f t="shared" si="59"/>
        <v>-9.3563358730497956</v>
      </c>
      <c r="Z93" s="11">
        <f t="shared" si="48"/>
        <v>2.9767481194125611E-21</v>
      </c>
      <c r="AA93" s="32">
        <f t="shared" si="49"/>
        <v>2.5143759804406749E-3</v>
      </c>
      <c r="AB93" s="70">
        <f t="shared" si="50"/>
        <v>0.89293475144352374</v>
      </c>
      <c r="AC93" s="33">
        <f t="shared" si="51"/>
        <v>4.2108108076309601E-3</v>
      </c>
      <c r="AD93" s="33"/>
      <c r="AE93" s="44">
        <f t="shared" si="52"/>
        <v>4.4021428054250492E-10</v>
      </c>
      <c r="AF93" s="33"/>
      <c r="AG93" s="33"/>
      <c r="AI93" s="97">
        <f t="shared" si="53"/>
        <v>3.3011378476471037E-2</v>
      </c>
      <c r="AJ93" s="98">
        <f t="shared" si="60"/>
        <v>1.0897511089168152E-3</v>
      </c>
      <c r="AK93" s="98">
        <f t="shared" si="54"/>
        <v>3.1010897082417152E-2</v>
      </c>
      <c r="AL93" s="98">
        <f t="shared" si="61"/>
        <v>9.6167573785626865E-4</v>
      </c>
      <c r="AM93" s="98">
        <f t="shared" si="62"/>
        <v>1.0237124604825642E-3</v>
      </c>
      <c r="AN93" s="98">
        <f t="shared" si="55"/>
        <v>3.8565469733833664E-10</v>
      </c>
      <c r="AO93" s="98">
        <f t="shared" si="63"/>
        <v>1.4872954557912405E-19</v>
      </c>
      <c r="AP93" s="98">
        <f t="shared" si="56"/>
        <v>4.4021428054250492E-10</v>
      </c>
      <c r="AQ93" s="98">
        <f t="shared" si="64"/>
        <v>1.9378861279355522E-19</v>
      </c>
      <c r="AR93" s="98">
        <f t="shared" si="65"/>
        <v>1.6977070512663335E-19</v>
      </c>
      <c r="AS93" s="99">
        <f t="shared" si="66"/>
        <v>2.0004813940538851E-3</v>
      </c>
      <c r="AT93" s="100">
        <f t="shared" si="67"/>
        <v>6.0599753369273403E-2</v>
      </c>
      <c r="AU93" s="101">
        <f t="shared" si="68"/>
        <v>-5.4559583204168275E-11</v>
      </c>
      <c r="AV93" s="102">
        <f t="shared" si="69"/>
        <v>-0.14147262714734393</v>
      </c>
      <c r="AW93" s="103">
        <f t="shared" si="70"/>
        <v>4.0019258079557758E-6</v>
      </c>
      <c r="AX93" s="103">
        <f t="shared" si="71"/>
        <v>1.0897511089168152E-3</v>
      </c>
      <c r="AY93" s="104">
        <f t="shared" si="72"/>
        <v>2.9767481194125611E-21</v>
      </c>
      <c r="AZ93" s="104">
        <f t="shared" si="73"/>
        <v>1.4872954557912405E-19</v>
      </c>
      <c r="BA93" s="105">
        <f t="shared" si="74"/>
        <v>7.8450250747211185E-6</v>
      </c>
      <c r="BB93" s="106">
        <f t="shared" si="75"/>
        <v>-2.1395914982026774E-13</v>
      </c>
      <c r="BC93" s="62"/>
    </row>
    <row r="94" spans="2:57" x14ac:dyDescent="0.25">
      <c r="L94" s="61">
        <v>1.58</v>
      </c>
      <c r="M94" s="69">
        <f t="shared" si="38"/>
        <v>38.018939632056139</v>
      </c>
      <c r="N94" s="62">
        <f t="shared" si="39"/>
        <v>0.38018939632056137</v>
      </c>
      <c r="O94" s="70">
        <f t="shared" si="40"/>
        <v>2.2900545464300173E-2</v>
      </c>
      <c r="P94" s="70">
        <f t="shared" si="41"/>
        <v>2.1580627322676987E-2</v>
      </c>
      <c r="Q94" s="70">
        <f t="shared" si="42"/>
        <v>4.2655080357355477E-3</v>
      </c>
      <c r="R94" s="62">
        <f t="shared" si="43"/>
        <v>3.2715064949000248E-2</v>
      </c>
      <c r="S94" s="62">
        <f t="shared" si="44"/>
        <v>3.0829467603824271E-2</v>
      </c>
      <c r="T94" s="11">
        <f t="shared" si="45"/>
        <v>3.555477348134694E-6</v>
      </c>
      <c r="U94" s="52">
        <f t="shared" si="46"/>
        <v>2.9594426016154622E-10</v>
      </c>
      <c r="V94" s="52">
        <f t="shared" si="47"/>
        <v>3.4298970504837151E-10</v>
      </c>
      <c r="W94" s="53">
        <f t="shared" si="57"/>
        <v>2.2132738845993156E-21</v>
      </c>
      <c r="X94" s="53">
        <f t="shared" si="58"/>
        <v>-9.5287900787512285</v>
      </c>
      <c r="Y94" s="53">
        <f t="shared" si="59"/>
        <v>-9.4647189152568885</v>
      </c>
      <c r="Z94" s="11">
        <f t="shared" si="48"/>
        <v>2.2132738845993156E-21</v>
      </c>
      <c r="AA94" s="32">
        <f t="shared" si="49"/>
        <v>2.3271576772451873E-3</v>
      </c>
      <c r="AB94" s="70">
        <f t="shared" si="50"/>
        <v>0.89293993113677383</v>
      </c>
      <c r="AC94" s="33">
        <f t="shared" si="51"/>
        <v>3.7222992432939003E-3</v>
      </c>
      <c r="AD94" s="33"/>
      <c r="AE94" s="44">
        <f t="shared" si="52"/>
        <v>3.4298970504837151E-10</v>
      </c>
      <c r="AF94" s="33"/>
      <c r="AG94" s="33"/>
      <c r="AI94" s="97">
        <f t="shared" si="53"/>
        <v>3.2715064949000248E-2</v>
      </c>
      <c r="AJ94" s="98">
        <f t="shared" si="60"/>
        <v>1.0702754746173045E-3</v>
      </c>
      <c r="AK94" s="98">
        <f t="shared" si="54"/>
        <v>3.0829467603824271E-2</v>
      </c>
      <c r="AL94" s="98">
        <f t="shared" si="61"/>
        <v>9.5045607273525025E-4</v>
      </c>
      <c r="AM94" s="98">
        <f t="shared" si="62"/>
        <v>1.00858803500221E-3</v>
      </c>
      <c r="AN94" s="98">
        <f t="shared" si="55"/>
        <v>2.9594426016154622E-10</v>
      </c>
      <c r="AO94" s="98">
        <f t="shared" si="63"/>
        <v>8.7583005122564959E-20</v>
      </c>
      <c r="AP94" s="98">
        <f t="shared" si="56"/>
        <v>3.4298970504837151E-10</v>
      </c>
      <c r="AQ94" s="98">
        <f t="shared" si="64"/>
        <v>1.1764193776916888E-19</v>
      </c>
      <c r="AR94" s="98">
        <f t="shared" si="65"/>
        <v>1.0150583450356726E-19</v>
      </c>
      <c r="AS94" s="99">
        <f t="shared" si="66"/>
        <v>1.8855973451759774E-3</v>
      </c>
      <c r="AT94" s="100">
        <f t="shared" si="67"/>
        <v>5.7636973917534591E-2</v>
      </c>
      <c r="AU94" s="101">
        <f t="shared" si="68"/>
        <v>-4.7045444886825287E-11</v>
      </c>
      <c r="AV94" s="102">
        <f t="shared" si="69"/>
        <v>-0.15896724897162975</v>
      </c>
      <c r="AW94" s="103">
        <f t="shared" si="70"/>
        <v>3.555477348134694E-6</v>
      </c>
      <c r="AX94" s="103">
        <f t="shared" si="71"/>
        <v>1.0702754746173045E-3</v>
      </c>
      <c r="AY94" s="104">
        <f t="shared" si="72"/>
        <v>2.2132738845993156E-21</v>
      </c>
      <c r="AZ94" s="104">
        <f t="shared" si="73"/>
        <v>8.7583005122564959E-20</v>
      </c>
      <c r="BA94" s="105">
        <f t="shared" si="74"/>
        <v>7.3944993928469699E-6</v>
      </c>
      <c r="BB94" s="106">
        <f t="shared" si="75"/>
        <v>-1.8449194073264818E-13</v>
      </c>
      <c r="BC94" s="62"/>
    </row>
    <row r="95" spans="2:57" x14ac:dyDescent="0.25">
      <c r="L95" s="61">
        <v>1.6</v>
      </c>
      <c r="M95" s="69">
        <f t="shared" si="38"/>
        <v>39.810717055349755</v>
      </c>
      <c r="N95" s="62">
        <f t="shared" si="39"/>
        <v>0.39810717055349754</v>
      </c>
      <c r="O95" s="70">
        <f t="shared" si="40"/>
        <v>2.2706966345031287E-2</v>
      </c>
      <c r="P95" s="70">
        <f t="shared" si="41"/>
        <v>2.1463061858208374E-2</v>
      </c>
      <c r="Q95" s="70">
        <f t="shared" si="42"/>
        <v>3.9808328603401283E-3</v>
      </c>
      <c r="R95" s="62">
        <f t="shared" si="43"/>
        <v>3.2438523350044698E-2</v>
      </c>
      <c r="S95" s="62">
        <f t="shared" si="44"/>
        <v>3.066151694029768E-2</v>
      </c>
      <c r="T95" s="11">
        <f t="shared" si="45"/>
        <v>3.1577517802819892E-6</v>
      </c>
      <c r="U95" s="52">
        <f t="shared" si="46"/>
        <v>2.2710149266667679E-10</v>
      </c>
      <c r="V95" s="52">
        <f t="shared" si="47"/>
        <v>2.6728744662527203E-10</v>
      </c>
      <c r="W95" s="53">
        <f t="shared" si="57"/>
        <v>1.6149108955623362E-21</v>
      </c>
      <c r="X95" s="53">
        <f t="shared" si="58"/>
        <v>-9.6437800112898611</v>
      </c>
      <c r="Y95" s="53">
        <f t="shared" si="59"/>
        <v>-9.5730214377619713</v>
      </c>
      <c r="Z95" s="11">
        <f t="shared" si="48"/>
        <v>1.6149108955623362E-21</v>
      </c>
      <c r="AA95" s="32">
        <f t="shared" si="49"/>
        <v>2.1538794901355641E-3</v>
      </c>
      <c r="AB95" s="70">
        <f t="shared" si="50"/>
        <v>0.89294451021365884</v>
      </c>
      <c r="AC95" s="33">
        <f t="shared" si="51"/>
        <v>3.2904335121961246E-3</v>
      </c>
      <c r="AD95" s="33"/>
      <c r="AE95" s="44">
        <f t="shared" si="52"/>
        <v>2.6728744662527203E-10</v>
      </c>
      <c r="AF95" s="33"/>
      <c r="AG95" s="33"/>
      <c r="AI95" s="97">
        <f t="shared" si="53"/>
        <v>3.2438523350044698E-2</v>
      </c>
      <c r="AJ95" s="98">
        <f t="shared" si="60"/>
        <v>1.0522577971313952E-3</v>
      </c>
      <c r="AK95" s="98">
        <f t="shared" si="54"/>
        <v>3.066151694029768E-2</v>
      </c>
      <c r="AL95" s="98">
        <f t="shared" si="61"/>
        <v>9.4012862108016162E-4</v>
      </c>
      <c r="AM95" s="98">
        <f t="shared" si="62"/>
        <v>9.9461433321563738E-4</v>
      </c>
      <c r="AN95" s="98">
        <f t="shared" si="55"/>
        <v>2.2710149266667679E-10</v>
      </c>
      <c r="AO95" s="98">
        <f t="shared" si="63"/>
        <v>5.157508797143265E-20</v>
      </c>
      <c r="AP95" s="98">
        <f t="shared" si="56"/>
        <v>2.6728744662527203E-10</v>
      </c>
      <c r="AQ95" s="98">
        <f t="shared" si="64"/>
        <v>7.1442579123457647E-20</v>
      </c>
      <c r="AR95" s="98">
        <f t="shared" si="65"/>
        <v>6.0701378099663979E-20</v>
      </c>
      <c r="AS95" s="99">
        <f t="shared" si="66"/>
        <v>1.7770064097470187E-3</v>
      </c>
      <c r="AT95" s="100">
        <f t="shared" si="67"/>
        <v>5.4780742963275793E-2</v>
      </c>
      <c r="AU95" s="101">
        <f t="shared" si="68"/>
        <v>-4.0185953958595238E-11</v>
      </c>
      <c r="AV95" s="102">
        <f t="shared" si="69"/>
        <v>-0.17695151840141043</v>
      </c>
      <c r="AW95" s="103">
        <f t="shared" si="70"/>
        <v>3.1577517802819892E-6</v>
      </c>
      <c r="AX95" s="103">
        <f t="shared" si="71"/>
        <v>1.0522577971313952E-3</v>
      </c>
      <c r="AY95" s="104">
        <f t="shared" si="72"/>
        <v>1.6149108955623362E-21</v>
      </c>
      <c r="AZ95" s="104">
        <f t="shared" si="73"/>
        <v>5.157508797143265E-20</v>
      </c>
      <c r="BA95" s="105">
        <f t="shared" si="74"/>
        <v>6.9686525872432102E-6</v>
      </c>
      <c r="BB95" s="106">
        <f t="shared" si="75"/>
        <v>-1.5759197630821662E-13</v>
      </c>
      <c r="BC95" s="62"/>
    </row>
    <row r="96" spans="2:57" x14ac:dyDescent="0.25">
      <c r="L96" s="61">
        <v>1.62</v>
      </c>
      <c r="M96" s="69">
        <f t="shared" si="38"/>
        <v>41.686938347033561</v>
      </c>
      <c r="N96" s="62">
        <f t="shared" si="39"/>
        <v>0.41686938347033559</v>
      </c>
      <c r="O96" s="70">
        <f t="shared" si="40"/>
        <v>2.2526304465995212E-2</v>
      </c>
      <c r="P96" s="70">
        <f t="shared" si="41"/>
        <v>2.1354232064296607E-2</v>
      </c>
      <c r="Q96" s="70">
        <f t="shared" si="42"/>
        <v>3.715153626463547E-3</v>
      </c>
      <c r="R96" s="62">
        <f t="shared" si="43"/>
        <v>3.2180434951421734E-2</v>
      </c>
      <c r="S96" s="62">
        <f t="shared" si="44"/>
        <v>3.0506045806138013E-2</v>
      </c>
      <c r="T96" s="11">
        <f t="shared" si="45"/>
        <v>2.8035790098439494E-6</v>
      </c>
      <c r="U96" s="52">
        <f t="shared" si="46"/>
        <v>1.742725401653183E-10</v>
      </c>
      <c r="V96" s="52">
        <f t="shared" si="47"/>
        <v>2.0832984407261641E-10</v>
      </c>
      <c r="W96" s="53">
        <f t="shared" si="57"/>
        <v>1.1598999494340628E-21</v>
      </c>
      <c r="X96" s="53">
        <f t="shared" si="58"/>
        <v>-9.7587710385594253</v>
      </c>
      <c r="Y96" s="53">
        <f t="shared" si="59"/>
        <v>-9.6812485111965412</v>
      </c>
      <c r="Z96" s="11">
        <f t="shared" si="48"/>
        <v>1.1598999494340628E-21</v>
      </c>
      <c r="AA96" s="32">
        <f t="shared" si="49"/>
        <v>1.9935034498903014E-3</v>
      </c>
      <c r="AB96" s="70">
        <f t="shared" si="50"/>
        <v>0.89294855826488717</v>
      </c>
      <c r="AC96" s="33">
        <f t="shared" si="51"/>
        <v>2.9086503172095577E-3</v>
      </c>
      <c r="AD96" s="33"/>
      <c r="AE96" s="44">
        <f t="shared" si="52"/>
        <v>2.0832984407261641E-10</v>
      </c>
      <c r="AF96" s="33"/>
      <c r="AG96" s="33"/>
      <c r="AI96" s="97">
        <f t="shared" si="53"/>
        <v>3.2180434951421734E-2</v>
      </c>
      <c r="AJ96" s="98">
        <f t="shared" si="60"/>
        <v>1.0355803936626855E-3</v>
      </c>
      <c r="AK96" s="98">
        <f t="shared" si="54"/>
        <v>3.0506045806138013E-2</v>
      </c>
      <c r="AL96" s="98">
        <f t="shared" si="61"/>
        <v>9.3061883072619066E-4</v>
      </c>
      <c r="AM96" s="98">
        <f t="shared" si="62"/>
        <v>9.8169782268951603E-4</v>
      </c>
      <c r="AN96" s="98">
        <f t="shared" si="55"/>
        <v>1.742725401653183E-10</v>
      </c>
      <c r="AO96" s="98">
        <f t="shared" si="63"/>
        <v>3.0370918255672483E-20</v>
      </c>
      <c r="AP96" s="98">
        <f t="shared" si="56"/>
        <v>2.0832984407261641E-10</v>
      </c>
      <c r="AQ96" s="98">
        <f t="shared" si="64"/>
        <v>4.3401323931320664E-20</v>
      </c>
      <c r="AR96" s="98">
        <f t="shared" si="65"/>
        <v>3.6306171118779542E-20</v>
      </c>
      <c r="AS96" s="99">
        <f t="shared" si="66"/>
        <v>1.6743891452837209E-3</v>
      </c>
      <c r="AT96" s="100">
        <f t="shared" si="67"/>
        <v>5.2031277632241767E-2</v>
      </c>
      <c r="AU96" s="101">
        <f t="shared" si="68"/>
        <v>-3.4057303907298106E-11</v>
      </c>
      <c r="AV96" s="102">
        <f t="shared" si="69"/>
        <v>-0.19542553218648612</v>
      </c>
      <c r="AW96" s="103">
        <f t="shared" si="70"/>
        <v>2.8035790098439494E-6</v>
      </c>
      <c r="AX96" s="103">
        <f t="shared" si="71"/>
        <v>1.0355803936626855E-3</v>
      </c>
      <c r="AY96" s="104">
        <f t="shared" si="72"/>
        <v>1.1598999494340628E-21</v>
      </c>
      <c r="AZ96" s="104">
        <f t="shared" si="73"/>
        <v>3.0370918255672483E-20</v>
      </c>
      <c r="BA96" s="105">
        <f t="shared" si="74"/>
        <v>6.5662319422891016E-6</v>
      </c>
      <c r="BB96" s="106">
        <f t="shared" si="75"/>
        <v>-1.3355805453842395E-13</v>
      </c>
      <c r="BC96" s="62"/>
    </row>
    <row r="97" spans="12:55" x14ac:dyDescent="0.25">
      <c r="L97" s="61">
        <v>1.64</v>
      </c>
      <c r="M97" s="69">
        <f t="shared" si="38"/>
        <v>43.651583224016612</v>
      </c>
      <c r="N97" s="62">
        <f t="shared" si="39"/>
        <v>0.4365158322401661</v>
      </c>
      <c r="O97" s="70">
        <f t="shared" si="40"/>
        <v>2.2357698217686482E-2</v>
      </c>
      <c r="P97" s="70">
        <f t="shared" si="41"/>
        <v>2.1253490090667512E-2</v>
      </c>
      <c r="Q97" s="70">
        <f t="shared" si="42"/>
        <v>3.4672032613036526E-3</v>
      </c>
      <c r="R97" s="62">
        <f t="shared" si="43"/>
        <v>3.1939568882409265E-2</v>
      </c>
      <c r="S97" s="62">
        <f t="shared" si="44"/>
        <v>3.0362128700953589E-2</v>
      </c>
      <c r="T97" s="11">
        <f t="shared" si="45"/>
        <v>2.4883175260709168E-6</v>
      </c>
      <c r="U97" s="52">
        <f t="shared" si="46"/>
        <v>1.3373249848388949E-10</v>
      </c>
      <c r="V97" s="52">
        <f t="shared" si="47"/>
        <v>1.6240337548719355E-10</v>
      </c>
      <c r="W97" s="53">
        <f t="shared" si="57"/>
        <v>8.2201918813859006E-22</v>
      </c>
      <c r="X97" s="53">
        <f t="shared" si="58"/>
        <v>-9.873763041525109</v>
      </c>
      <c r="Y97" s="53">
        <f t="shared" si="59"/>
        <v>-9.789404948369306</v>
      </c>
      <c r="Z97" s="11">
        <f t="shared" si="48"/>
        <v>8.2201918813859006E-22</v>
      </c>
      <c r="AA97" s="32">
        <f t="shared" si="49"/>
        <v>1.8450688735952314E-3</v>
      </c>
      <c r="AB97" s="70">
        <f t="shared" si="50"/>
        <v>0.89295213682789176</v>
      </c>
      <c r="AC97" s="33">
        <f t="shared" si="51"/>
        <v>2.5711458884634646E-3</v>
      </c>
      <c r="AD97" s="33"/>
      <c r="AE97" s="44">
        <f t="shared" si="52"/>
        <v>1.6240337548719355E-10</v>
      </c>
      <c r="AF97" s="33"/>
      <c r="AG97" s="33"/>
      <c r="AI97" s="97">
        <f t="shared" si="53"/>
        <v>3.1939568882409265E-2</v>
      </c>
      <c r="AJ97" s="98">
        <f t="shared" si="60"/>
        <v>1.0201360603941663E-3</v>
      </c>
      <c r="AK97" s="98">
        <f t="shared" si="54"/>
        <v>3.0362128700953589E-2</v>
      </c>
      <c r="AL97" s="98">
        <f t="shared" si="61"/>
        <v>9.2185885925326967E-4</v>
      </c>
      <c r="AM97" s="98">
        <f t="shared" si="62"/>
        <v>9.6975330106068252E-4</v>
      </c>
      <c r="AN97" s="98">
        <f t="shared" si="55"/>
        <v>1.3373249848388949E-10</v>
      </c>
      <c r="AO97" s="98">
        <f t="shared" si="63"/>
        <v>1.7884381150743505E-20</v>
      </c>
      <c r="AP97" s="98">
        <f t="shared" si="56"/>
        <v>1.6240337548719355E-10</v>
      </c>
      <c r="AQ97" s="98">
        <f t="shared" si="64"/>
        <v>2.6374856369634379E-20</v>
      </c>
      <c r="AR97" s="98">
        <f t="shared" si="65"/>
        <v>2.1718609166119646E-20</v>
      </c>
      <c r="AS97" s="99">
        <f t="shared" si="66"/>
        <v>1.5774401814556763E-3</v>
      </c>
      <c r="AT97" s="100">
        <f t="shared" si="67"/>
        <v>4.93882740641641E-2</v>
      </c>
      <c r="AU97" s="101">
        <f t="shared" si="68"/>
        <v>-2.8670877003304068E-11</v>
      </c>
      <c r="AV97" s="102">
        <f t="shared" si="69"/>
        <v>-0.21438975064657151</v>
      </c>
      <c r="AW97" s="103">
        <f t="shared" si="70"/>
        <v>2.4883175260709168E-6</v>
      </c>
      <c r="AX97" s="103">
        <f t="shared" si="71"/>
        <v>1.0201360603941663E-3</v>
      </c>
      <c r="AY97" s="104">
        <f t="shared" si="72"/>
        <v>8.2201918813859006E-22</v>
      </c>
      <c r="AZ97" s="104">
        <f t="shared" si="73"/>
        <v>1.7884381150743505E-20</v>
      </c>
      <c r="BA97" s="105">
        <f t="shared" si="74"/>
        <v>6.1860399272771621E-6</v>
      </c>
      <c r="BB97" s="106">
        <f t="shared" si="75"/>
        <v>-1.1243481177766301E-13</v>
      </c>
      <c r="BC97" s="62"/>
    </row>
    <row r="98" spans="12:55" x14ac:dyDescent="0.25">
      <c r="L98" s="61">
        <v>1.66</v>
      </c>
      <c r="M98" s="69">
        <f t="shared" si="38"/>
        <v>45.708818961487509</v>
      </c>
      <c r="N98" s="62">
        <f t="shared" si="39"/>
        <v>0.45708818961487507</v>
      </c>
      <c r="O98" s="70">
        <f t="shared" si="40"/>
        <v>2.2200343405014505E-2</v>
      </c>
      <c r="P98" s="70">
        <f t="shared" si="41"/>
        <v>2.1160235953124055E-2</v>
      </c>
      <c r="Q98" s="70">
        <f t="shared" si="42"/>
        <v>3.235799125021332E-3</v>
      </c>
      <c r="R98" s="62">
        <f t="shared" si="43"/>
        <v>3.1714776292877868E-2</v>
      </c>
      <c r="S98" s="62">
        <f t="shared" si="44"/>
        <v>3.0228908504462939E-2</v>
      </c>
      <c r="T98" s="11">
        <f t="shared" si="45"/>
        <v>2.2078030846490721E-6</v>
      </c>
      <c r="U98" s="52">
        <f t="shared" si="46"/>
        <v>1.0262285339394945E-10</v>
      </c>
      <c r="V98" s="52">
        <f t="shared" si="47"/>
        <v>1.2662069450120481E-10</v>
      </c>
      <c r="W98" s="53">
        <f t="shared" si="57"/>
        <v>5.7589637780907522E-22</v>
      </c>
      <c r="X98" s="53">
        <f t="shared" si="58"/>
        <v>-9.9887559141006417</v>
      </c>
      <c r="Y98" s="53">
        <f t="shared" si="59"/>
        <v>-9.8974953087484145</v>
      </c>
      <c r="Z98" s="11">
        <f t="shared" si="48"/>
        <v>5.7589637780907522E-22</v>
      </c>
      <c r="AA98" s="32">
        <f t="shared" si="49"/>
        <v>1.7076866099717562E-3</v>
      </c>
      <c r="AB98" s="70">
        <f t="shared" si="50"/>
        <v>0.89295530031698389</v>
      </c>
      <c r="AC98" s="33">
        <f t="shared" si="51"/>
        <v>2.2727882578968419E-3</v>
      </c>
      <c r="AD98" s="33"/>
      <c r="AE98" s="44">
        <f t="shared" si="52"/>
        <v>1.2662069450120481E-10</v>
      </c>
      <c r="AF98" s="33"/>
      <c r="AG98" s="33"/>
      <c r="AI98" s="97">
        <f t="shared" si="53"/>
        <v>3.1714776292877868E-2</v>
      </c>
      <c r="AJ98" s="98">
        <f t="shared" si="60"/>
        <v>1.0058270353072881E-3</v>
      </c>
      <c r="AK98" s="98">
        <f t="shared" si="54"/>
        <v>3.0228908504462939E-2</v>
      </c>
      <c r="AL98" s="98">
        <f t="shared" si="61"/>
        <v>9.1378690937119183E-4</v>
      </c>
      <c r="AM98" s="98">
        <f t="shared" si="62"/>
        <v>9.5870307079691541E-4</v>
      </c>
      <c r="AN98" s="98">
        <f t="shared" si="55"/>
        <v>1.0262285339394945E-10</v>
      </c>
      <c r="AO98" s="98">
        <f t="shared" si="63"/>
        <v>1.0531450038716041E-20</v>
      </c>
      <c r="AP98" s="98">
        <f t="shared" si="56"/>
        <v>1.2662069450120481E-10</v>
      </c>
      <c r="AQ98" s="98">
        <f t="shared" si="64"/>
        <v>1.6032800275967438E-20</v>
      </c>
      <c r="AR98" s="98">
        <f t="shared" si="65"/>
        <v>1.2994176968437202E-20</v>
      </c>
      <c r="AS98" s="99">
        <f t="shared" si="66"/>
        <v>1.4858677884149289E-3</v>
      </c>
      <c r="AT98" s="100">
        <f t="shared" si="67"/>
        <v>4.6850962298876683E-2</v>
      </c>
      <c r="AU98" s="101">
        <f t="shared" si="68"/>
        <v>-2.3997841107255362E-11</v>
      </c>
      <c r="AV98" s="102">
        <f t="shared" si="69"/>
        <v>-0.23384499956488497</v>
      </c>
      <c r="AW98" s="103">
        <f t="shared" si="70"/>
        <v>2.2078030846490721E-6</v>
      </c>
      <c r="AX98" s="103">
        <f t="shared" si="71"/>
        <v>1.0058270353072881E-3</v>
      </c>
      <c r="AY98" s="104">
        <f t="shared" si="72"/>
        <v>5.7589637780907522E-22</v>
      </c>
      <c r="AZ98" s="104">
        <f t="shared" si="73"/>
        <v>1.0531450038716041E-20</v>
      </c>
      <c r="BA98" s="105">
        <f t="shared" si="74"/>
        <v>5.8269325035879568E-6</v>
      </c>
      <c r="BB98" s="106">
        <f t="shared" si="75"/>
        <v>-9.4109180812766128E-14</v>
      </c>
      <c r="BC98" s="62"/>
    </row>
    <row r="99" spans="12:55" x14ac:dyDescent="0.25">
      <c r="L99" s="61">
        <v>1.68</v>
      </c>
      <c r="M99" s="69">
        <f t="shared" si="38"/>
        <v>47.863009232263856</v>
      </c>
      <c r="N99" s="62">
        <f t="shared" si="39"/>
        <v>0.47863009232263853</v>
      </c>
      <c r="O99" s="70">
        <f t="shared" si="40"/>
        <v>2.2053489431000054E-2</v>
      </c>
      <c r="P99" s="70">
        <f t="shared" si="41"/>
        <v>2.1073914022750176E-2</v>
      </c>
      <c r="Q99" s="70">
        <f t="shared" si="42"/>
        <v>3.0198373985294937E-3</v>
      </c>
      <c r="R99" s="62">
        <f t="shared" si="43"/>
        <v>3.1504984901428654E-2</v>
      </c>
      <c r="S99" s="62">
        <f t="shared" si="44"/>
        <v>3.0105591461071682E-2</v>
      </c>
      <c r="T99" s="11">
        <f t="shared" si="45"/>
        <v>1.9583020009141218E-6</v>
      </c>
      <c r="U99" s="52">
        <f t="shared" si="46"/>
        <v>7.8749977480964302E-11</v>
      </c>
      <c r="V99" s="52">
        <f t="shared" si="47"/>
        <v>9.8736128831111259E-11</v>
      </c>
      <c r="W99" s="53">
        <f t="shared" si="57"/>
        <v>3.9944624579098105E-22</v>
      </c>
      <c r="X99" s="53">
        <f t="shared" si="58"/>
        <v>-10.103749561727497</v>
      </c>
      <c r="Y99" s="53">
        <f t="shared" si="59"/>
        <v>-10.005523904260954</v>
      </c>
      <c r="Z99" s="11">
        <f t="shared" si="48"/>
        <v>3.9944624579098105E-22</v>
      </c>
      <c r="AA99" s="32">
        <f t="shared" si="49"/>
        <v>1.5805337131911399E-3</v>
      </c>
      <c r="AB99" s="70">
        <f t="shared" si="50"/>
        <v>0.89295809684640159</v>
      </c>
      <c r="AC99" s="33">
        <f t="shared" si="51"/>
        <v>2.0090396352282843E-3</v>
      </c>
      <c r="AD99" s="33"/>
      <c r="AE99" s="44">
        <f t="shared" si="52"/>
        <v>9.8736128831111259E-11</v>
      </c>
      <c r="AF99" s="33"/>
      <c r="AG99" s="33"/>
      <c r="AI99" s="97">
        <f t="shared" si="53"/>
        <v>3.1504984901428654E-2</v>
      </c>
      <c r="AJ99" s="98">
        <f t="shared" si="60"/>
        <v>9.9256407363924751E-4</v>
      </c>
      <c r="AK99" s="98">
        <f t="shared" si="54"/>
        <v>3.0105591461071682E-2</v>
      </c>
      <c r="AL99" s="98">
        <f t="shared" si="61"/>
        <v>9.0634663722095215E-4</v>
      </c>
      <c r="AM99" s="98">
        <f t="shared" si="62"/>
        <v>9.4847620442964277E-4</v>
      </c>
      <c r="AN99" s="98">
        <f t="shared" si="55"/>
        <v>7.8749977480964302E-11</v>
      </c>
      <c r="AO99" s="98">
        <f t="shared" si="63"/>
        <v>6.2015589532523846E-21</v>
      </c>
      <c r="AP99" s="98">
        <f t="shared" si="56"/>
        <v>9.8736128831111259E-11</v>
      </c>
      <c r="AQ99" s="98">
        <f t="shared" si="64"/>
        <v>9.7488231365537994E-21</v>
      </c>
      <c r="AR99" s="98">
        <f t="shared" si="65"/>
        <v>7.7754679220076025E-21</v>
      </c>
      <c r="AS99" s="99">
        <f t="shared" si="66"/>
        <v>1.3993934403569719E-3</v>
      </c>
      <c r="AT99" s="100">
        <f t="shared" si="67"/>
        <v>4.4418159371773375E-2</v>
      </c>
      <c r="AU99" s="101">
        <f t="shared" si="68"/>
        <v>-1.9986151350146957E-11</v>
      </c>
      <c r="AV99" s="102">
        <f t="shared" si="69"/>
        <v>-0.25379247067058619</v>
      </c>
      <c r="AW99" s="103">
        <f t="shared" si="70"/>
        <v>1.9583020009141218E-6</v>
      </c>
      <c r="AX99" s="103">
        <f t="shared" si="71"/>
        <v>9.9256407363924751E-4</v>
      </c>
      <c r="AY99" s="104">
        <f t="shared" si="72"/>
        <v>3.9944624579098105E-22</v>
      </c>
      <c r="AZ99" s="104">
        <f t="shared" si="73"/>
        <v>6.2015589532523846E-21</v>
      </c>
      <c r="BA99" s="105">
        <f t="shared" si="74"/>
        <v>5.487817413164596E-6</v>
      </c>
      <c r="BB99" s="106">
        <f t="shared" si="75"/>
        <v>-7.8377064118223367E-14</v>
      </c>
      <c r="BC99" s="62"/>
    </row>
    <row r="100" spans="12:55" x14ac:dyDescent="0.25">
      <c r="L100" s="61">
        <v>1.7</v>
      </c>
      <c r="M100" s="69">
        <f t="shared" si="38"/>
        <v>50.118723362727238</v>
      </c>
      <c r="N100" s="62">
        <f t="shared" si="39"/>
        <v>0.50118723362727235</v>
      </c>
      <c r="O100" s="70">
        <f t="shared" si="40"/>
        <v>2.1916435732526478E-2</v>
      </c>
      <c r="P100" s="70">
        <f t="shared" si="41"/>
        <v>2.0994009768910599E-2</v>
      </c>
      <c r="Q100" s="70">
        <f t="shared" si="42"/>
        <v>2.8182878419507019E-3</v>
      </c>
      <c r="R100" s="62">
        <f t="shared" si="43"/>
        <v>3.1309193903609256E-2</v>
      </c>
      <c r="S100" s="62">
        <f t="shared" si="44"/>
        <v>2.9991442527015143E-2</v>
      </c>
      <c r="T100" s="11">
        <f t="shared" si="45"/>
        <v>1.7364686905156785E-6</v>
      </c>
      <c r="U100" s="52">
        <f t="shared" si="46"/>
        <v>6.0430487792332161E-11</v>
      </c>
      <c r="V100" s="52">
        <f t="shared" si="47"/>
        <v>7.7002565326029018E-11</v>
      </c>
      <c r="W100" s="53">
        <f t="shared" si="57"/>
        <v>2.7463375378286015E-22</v>
      </c>
      <c r="X100" s="53">
        <f t="shared" si="58"/>
        <v>-10.218743900130773</v>
      </c>
      <c r="Y100" s="53">
        <f t="shared" si="59"/>
        <v>-10.113494806147253</v>
      </c>
      <c r="Z100" s="11">
        <f t="shared" si="48"/>
        <v>2.7463375378286015E-22</v>
      </c>
      <c r="AA100" s="32">
        <f t="shared" si="49"/>
        <v>1.4628485132731728E-3</v>
      </c>
      <c r="AB100" s="70">
        <f t="shared" si="50"/>
        <v>0.89296056895852582</v>
      </c>
      <c r="AC100" s="33">
        <f t="shared" si="51"/>
        <v>1.7758877278246693E-3</v>
      </c>
      <c r="AD100" s="33"/>
      <c r="AE100" s="44">
        <f t="shared" si="52"/>
        <v>7.7002565326029018E-11</v>
      </c>
      <c r="AF100" s="33"/>
      <c r="AG100" s="33"/>
      <c r="AI100" s="97">
        <f t="shared" si="53"/>
        <v>3.1309193903609256E-2</v>
      </c>
      <c r="AJ100" s="98">
        <f t="shared" si="60"/>
        <v>9.8026562289380307E-4</v>
      </c>
      <c r="AK100" s="98">
        <f t="shared" si="54"/>
        <v>2.9991442527015143E-2</v>
      </c>
      <c r="AL100" s="98">
        <f t="shared" si="61"/>
        <v>8.9948662485125246E-4</v>
      </c>
      <c r="AM100" s="98">
        <f t="shared" si="62"/>
        <v>9.3900788952726993E-4</v>
      </c>
      <c r="AN100" s="98">
        <f t="shared" si="55"/>
        <v>6.0430487792332161E-11</v>
      </c>
      <c r="AO100" s="98">
        <f t="shared" si="63"/>
        <v>3.6518438548192064E-21</v>
      </c>
      <c r="AP100" s="98">
        <f t="shared" si="56"/>
        <v>7.7002565326029018E-11</v>
      </c>
      <c r="AQ100" s="98">
        <f t="shared" si="64"/>
        <v>5.9293950667893665E-21</v>
      </c>
      <c r="AR100" s="98">
        <f t="shared" si="65"/>
        <v>4.6533025839128561E-21</v>
      </c>
      <c r="AS100" s="99">
        <f t="shared" si="66"/>
        <v>1.3177513765941125E-3</v>
      </c>
      <c r="AT100" s="100">
        <f t="shared" si="67"/>
        <v>4.2088320148102085E-2</v>
      </c>
      <c r="AU100" s="101">
        <f t="shared" si="68"/>
        <v>-1.6572077533696858E-11</v>
      </c>
      <c r="AV100" s="102">
        <f t="shared" si="69"/>
        <v>-0.27423372107546745</v>
      </c>
      <c r="AW100" s="103">
        <f t="shared" si="70"/>
        <v>1.7364686905156785E-6</v>
      </c>
      <c r="AX100" s="103">
        <f t="shared" si="71"/>
        <v>9.8026562289380307E-4</v>
      </c>
      <c r="AY100" s="104">
        <f t="shared" si="72"/>
        <v>2.7463375378286015E-22</v>
      </c>
      <c r="AZ100" s="104">
        <f t="shared" si="73"/>
        <v>3.6518438548192064E-21</v>
      </c>
      <c r="BA100" s="105">
        <f t="shared" si="74"/>
        <v>5.1676524572318138E-6</v>
      </c>
      <c r="BB100" s="106">
        <f t="shared" si="75"/>
        <v>-6.4988539347830811E-14</v>
      </c>
      <c r="BC100" s="62"/>
    </row>
    <row r="101" spans="12:55" x14ac:dyDescent="0.25">
      <c r="L101" s="61">
        <v>1.72</v>
      </c>
      <c r="M101" s="69">
        <f t="shared" si="38"/>
        <v>52.480746024977286</v>
      </c>
      <c r="N101" s="62">
        <f t="shared" si="39"/>
        <v>0.52480746024977287</v>
      </c>
      <c r="O101" s="70">
        <f t="shared" si="40"/>
        <v>2.1788528451770334E-2</v>
      </c>
      <c r="P101" s="70">
        <f t="shared" si="41"/>
        <v>2.0920046738235585E-2</v>
      </c>
      <c r="Q101" s="70">
        <f t="shared" si="42"/>
        <v>2.6301888996622547E-3</v>
      </c>
      <c r="R101" s="62">
        <f t="shared" si="43"/>
        <v>3.1126469216814764E-2</v>
      </c>
      <c r="S101" s="62">
        <f t="shared" si="44"/>
        <v>2.9885781054622265E-2</v>
      </c>
      <c r="T101" s="11">
        <f t="shared" si="45"/>
        <v>1.5393071158046012E-6</v>
      </c>
      <c r="U101" s="52">
        <f t="shared" si="46"/>
        <v>4.6372567900757901E-11</v>
      </c>
      <c r="V101" s="52">
        <f t="shared" si="47"/>
        <v>6.0060389906994348E-11</v>
      </c>
      <c r="W101" s="53">
        <f t="shared" si="57"/>
        <v>1.8735647127441077E-22</v>
      </c>
      <c r="X101" s="53">
        <f t="shared" si="58"/>
        <v>-10.333738854195836</v>
      </c>
      <c r="Y101" s="53">
        <f t="shared" si="59"/>
        <v>-10.221411852724676</v>
      </c>
      <c r="Z101" s="11">
        <f t="shared" si="48"/>
        <v>1.8735647127441077E-22</v>
      </c>
      <c r="AA101" s="32">
        <f t="shared" si="49"/>
        <v>1.3539260535385363E-3</v>
      </c>
      <c r="AB101" s="70">
        <f t="shared" si="50"/>
        <v>0.89296275426814387</v>
      </c>
      <c r="AC101" s="33">
        <f t="shared" si="51"/>
        <v>1.5697849783903126E-3</v>
      </c>
      <c r="AD101" s="33"/>
      <c r="AE101" s="44">
        <f t="shared" si="52"/>
        <v>6.0060389906994348E-11</v>
      </c>
      <c r="AF101" s="33"/>
      <c r="AG101" s="33"/>
      <c r="AI101" s="97">
        <f t="shared" si="53"/>
        <v>3.1126469216814764E-2</v>
      </c>
      <c r="AJ101" s="98">
        <f t="shared" si="60"/>
        <v>9.6885708590531709E-4</v>
      </c>
      <c r="AK101" s="98">
        <f t="shared" si="54"/>
        <v>2.9885781054622265E-2</v>
      </c>
      <c r="AL101" s="98">
        <f t="shared" si="61"/>
        <v>8.9315990924481912E-4</v>
      </c>
      <c r="AM101" s="98">
        <f t="shared" si="62"/>
        <v>9.3023884401716584E-4</v>
      </c>
      <c r="AN101" s="98">
        <f t="shared" si="55"/>
        <v>4.6372567900757901E-11</v>
      </c>
      <c r="AO101" s="98">
        <f t="shared" si="63"/>
        <v>2.1504150537104021E-21</v>
      </c>
      <c r="AP101" s="98">
        <f t="shared" si="56"/>
        <v>6.0060389906994348E-11</v>
      </c>
      <c r="AQ101" s="98">
        <f t="shared" si="64"/>
        <v>3.6072504357801882E-21</v>
      </c>
      <c r="AR101" s="98">
        <f t="shared" si="65"/>
        <v>2.7851545091080899E-21</v>
      </c>
      <c r="AS101" s="99">
        <f t="shared" si="66"/>
        <v>1.2406881621924992E-3</v>
      </c>
      <c r="AT101" s="100">
        <f t="shared" si="67"/>
        <v>3.9859585536359828E-2</v>
      </c>
      <c r="AU101" s="101">
        <f t="shared" si="68"/>
        <v>-1.3687822006236447E-11</v>
      </c>
      <c r="AV101" s="102">
        <f t="shared" si="69"/>
        <v>-0.29517067149547993</v>
      </c>
      <c r="AW101" s="103">
        <f t="shared" si="70"/>
        <v>1.5393071158046012E-6</v>
      </c>
      <c r="AX101" s="103">
        <f t="shared" si="71"/>
        <v>9.6885708590531709E-4</v>
      </c>
      <c r="AY101" s="104">
        <f t="shared" si="72"/>
        <v>1.8735647127441077E-22</v>
      </c>
      <c r="AZ101" s="104">
        <f t="shared" si="73"/>
        <v>2.1504150537104021E-21</v>
      </c>
      <c r="BA101" s="105">
        <f t="shared" si="74"/>
        <v>4.8654437733039183E-6</v>
      </c>
      <c r="BB101" s="106">
        <f t="shared" si="75"/>
        <v>-5.3677733357789986E-14</v>
      </c>
      <c r="BC101" s="62"/>
    </row>
    <row r="102" spans="12:55" x14ac:dyDescent="0.25">
      <c r="L102" s="61">
        <v>1.74</v>
      </c>
      <c r="M102" s="69">
        <f t="shared" si="38"/>
        <v>54.95408738576247</v>
      </c>
      <c r="N102" s="62">
        <f t="shared" si="39"/>
        <v>0.54954087385762473</v>
      </c>
      <c r="O102" s="70">
        <f t="shared" si="40"/>
        <v>2.1669157327953992E-2</v>
      </c>
      <c r="P102" s="70">
        <f t="shared" si="41"/>
        <v>2.0851583752951864E-2</v>
      </c>
      <c r="Q102" s="70">
        <f t="shared" si="42"/>
        <v>2.4546431293441056E-3</v>
      </c>
      <c r="R102" s="62">
        <f t="shared" si="43"/>
        <v>3.0955939039934276E-2</v>
      </c>
      <c r="S102" s="62">
        <f t="shared" si="44"/>
        <v>2.9787976789931236E-2</v>
      </c>
      <c r="T102" s="11">
        <f t="shared" si="45"/>
        <v>1.3641358174321653E-6</v>
      </c>
      <c r="U102" s="52">
        <f t="shared" si="46"/>
        <v>3.5584891257482572E-11</v>
      </c>
      <c r="V102" s="52">
        <f t="shared" si="47"/>
        <v>4.6851267250870729E-11</v>
      </c>
      <c r="W102" s="53">
        <f t="shared" si="57"/>
        <v>1.2693122802439298E-22</v>
      </c>
      <c r="X102" s="53">
        <f t="shared" si="58"/>
        <v>-10.448734356979038</v>
      </c>
      <c r="Y102" s="53">
        <f t="shared" si="59"/>
        <v>-10.329278657655241</v>
      </c>
      <c r="Z102" s="11">
        <f t="shared" si="48"/>
        <v>1.2693122802439298E-22</v>
      </c>
      <c r="AA102" s="32">
        <f t="shared" si="49"/>
        <v>1.2531138677844376E-3</v>
      </c>
      <c r="AB102" s="70">
        <f t="shared" si="50"/>
        <v>0.89296468603239432</v>
      </c>
      <c r="AC102" s="33">
        <f t="shared" si="51"/>
        <v>1.3875948118390572E-3</v>
      </c>
      <c r="AD102" s="33"/>
      <c r="AE102" s="44">
        <f t="shared" si="52"/>
        <v>4.6851267250870729E-11</v>
      </c>
      <c r="AF102" s="33"/>
      <c r="AG102" s="33"/>
      <c r="AI102" s="97">
        <f t="shared" si="53"/>
        <v>3.0955939039934276E-2</v>
      </c>
      <c r="AJ102" s="98">
        <f t="shared" si="60"/>
        <v>9.5827016184412707E-4</v>
      </c>
      <c r="AK102" s="98">
        <f t="shared" si="54"/>
        <v>2.9787976789931236E-2</v>
      </c>
      <c r="AL102" s="98">
        <f t="shared" si="61"/>
        <v>8.8732356123748203E-4</v>
      </c>
      <c r="AM102" s="98">
        <f t="shared" si="62"/>
        <v>9.2211479363208846E-4</v>
      </c>
      <c r="AN102" s="98">
        <f t="shared" si="55"/>
        <v>3.5584891257482572E-11</v>
      </c>
      <c r="AO102" s="98">
        <f t="shared" si="63"/>
        <v>1.2662844858068596E-21</v>
      </c>
      <c r="AP102" s="98">
        <f t="shared" si="56"/>
        <v>4.6851267250870729E-11</v>
      </c>
      <c r="AQ102" s="98">
        <f t="shared" si="64"/>
        <v>2.1950412430125122E-21</v>
      </c>
      <c r="AR102" s="98">
        <f t="shared" si="65"/>
        <v>1.6671972503974893E-21</v>
      </c>
      <c r="AS102" s="99">
        <f t="shared" si="66"/>
        <v>1.1679622500030407E-3</v>
      </c>
      <c r="AT102" s="100">
        <f t="shared" si="67"/>
        <v>3.7729827820642992E-2</v>
      </c>
      <c r="AU102" s="101">
        <f t="shared" si="68"/>
        <v>-1.1266375993388157E-11</v>
      </c>
      <c r="AV102" s="102">
        <f t="shared" si="69"/>
        <v>-0.31660560409944016</v>
      </c>
      <c r="AW102" s="103">
        <f t="shared" si="70"/>
        <v>1.3641358174321653E-6</v>
      </c>
      <c r="AX102" s="103">
        <f t="shared" si="71"/>
        <v>9.5827016184412707E-4</v>
      </c>
      <c r="AY102" s="104">
        <f t="shared" si="72"/>
        <v>1.2693122802439298E-22</v>
      </c>
      <c r="AZ102" s="104">
        <f t="shared" si="73"/>
        <v>1.2662844858068596E-21</v>
      </c>
      <c r="BA102" s="105">
        <f t="shared" si="74"/>
        <v>4.5802441176589828E-6</v>
      </c>
      <c r="BB102" s="106">
        <f t="shared" si="75"/>
        <v>-4.4181866640737868E-14</v>
      </c>
      <c r="BC102" s="62"/>
    </row>
    <row r="103" spans="12:55" x14ac:dyDescent="0.25">
      <c r="L103" s="61">
        <v>1.76</v>
      </c>
      <c r="M103" s="69">
        <f t="shared" si="38"/>
        <v>57.543993733715695</v>
      </c>
      <c r="N103" s="62">
        <f t="shared" si="39"/>
        <v>0.57543993733715693</v>
      </c>
      <c r="O103" s="70">
        <f t="shared" si="40"/>
        <v>2.1557752795024886E-2</v>
      </c>
      <c r="P103" s="70">
        <f t="shared" si="41"/>
        <v>2.0788212313026931E-2</v>
      </c>
      <c r="Q103" s="70">
        <f t="shared" si="42"/>
        <v>2.2908129338601265E-3</v>
      </c>
      <c r="R103" s="62">
        <f t="shared" si="43"/>
        <v>3.0796789707178411E-2</v>
      </c>
      <c r="S103" s="62">
        <f t="shared" si="44"/>
        <v>2.9697446161467047E-2</v>
      </c>
      <c r="T103" s="11">
        <f t="shared" si="45"/>
        <v>1.2085562314972341E-6</v>
      </c>
      <c r="U103" s="52">
        <f t="shared" si="46"/>
        <v>2.7306727171003776E-11</v>
      </c>
      <c r="V103" s="52">
        <f t="shared" si="47"/>
        <v>3.6551178239565045E-11</v>
      </c>
      <c r="W103" s="53">
        <f t="shared" si="57"/>
        <v>8.5459875559023571E-23</v>
      </c>
      <c r="X103" s="53">
        <f t="shared" si="58"/>
        <v>-10.563730348807489</v>
      </c>
      <c r="Y103" s="53">
        <f t="shared" si="59"/>
        <v>-10.437098618851294</v>
      </c>
      <c r="Z103" s="11">
        <f t="shared" si="48"/>
        <v>8.5459875559023571E-23</v>
      </c>
      <c r="AA103" s="32">
        <f t="shared" si="49"/>
        <v>1.1598080718882161E-3</v>
      </c>
      <c r="AB103" s="70">
        <f t="shared" si="50"/>
        <v>0.89296639365494002</v>
      </c>
      <c r="AC103" s="33">
        <f t="shared" si="51"/>
        <v>1.2265440853154023E-3</v>
      </c>
      <c r="AD103" s="33"/>
      <c r="AE103" s="44">
        <f t="shared" si="52"/>
        <v>3.6551178239565045E-11</v>
      </c>
      <c r="AF103" s="33"/>
      <c r="AG103" s="33"/>
      <c r="AI103" s="97">
        <f t="shared" si="53"/>
        <v>3.0796789707178411E-2</v>
      </c>
      <c r="AJ103" s="98">
        <f t="shared" si="60"/>
        <v>9.4844225626817017E-4</v>
      </c>
      <c r="AK103" s="98">
        <f t="shared" si="54"/>
        <v>2.9697446161467047E-2</v>
      </c>
      <c r="AL103" s="98">
        <f t="shared" si="61"/>
        <v>8.8193830851323381E-4</v>
      </c>
      <c r="AM103" s="98">
        <f t="shared" si="62"/>
        <v>9.1458600427495333E-4</v>
      </c>
      <c r="AN103" s="98">
        <f t="shared" si="55"/>
        <v>2.7306727171003776E-11</v>
      </c>
      <c r="AO103" s="98">
        <f t="shared" si="63"/>
        <v>7.4565734879163588E-22</v>
      </c>
      <c r="AP103" s="98">
        <f t="shared" si="56"/>
        <v>3.6551178239565045E-11</v>
      </c>
      <c r="AQ103" s="98">
        <f t="shared" si="64"/>
        <v>1.3359886307004532E-21</v>
      </c>
      <c r="AR103" s="98">
        <f t="shared" si="65"/>
        <v>9.9809305196653278E-22</v>
      </c>
      <c r="AS103" s="99">
        <f t="shared" si="66"/>
        <v>1.0993435457113641E-3</v>
      </c>
      <c r="AT103" s="100">
        <f t="shared" si="67"/>
        <v>3.5696692939885179E-2</v>
      </c>
      <c r="AU103" s="101">
        <f t="shared" si="68"/>
        <v>-9.2444510685612682E-12</v>
      </c>
      <c r="AV103" s="102">
        <f t="shared" si="69"/>
        <v>-0.33854115913157412</v>
      </c>
      <c r="AW103" s="103">
        <f t="shared" si="70"/>
        <v>1.2085562314972341E-6</v>
      </c>
      <c r="AX103" s="103">
        <f t="shared" si="71"/>
        <v>9.4844225626817017E-4</v>
      </c>
      <c r="AY103" s="104">
        <f t="shared" si="72"/>
        <v>8.5459875559023571E-23</v>
      </c>
      <c r="AZ103" s="104">
        <f t="shared" si="73"/>
        <v>7.4565734879163588E-22</v>
      </c>
      <c r="BA103" s="105">
        <f t="shared" si="74"/>
        <v>4.3111511596524084E-6</v>
      </c>
      <c r="BB103" s="106">
        <f t="shared" si="75"/>
        <v>-3.625274928847556E-14</v>
      </c>
      <c r="BC103" s="62"/>
    </row>
    <row r="104" spans="12:55" x14ac:dyDescent="0.25">
      <c r="L104" s="61">
        <v>1.78</v>
      </c>
      <c r="M104" s="69">
        <f t="shared" si="38"/>
        <v>60.255958607435822</v>
      </c>
      <c r="N104" s="62">
        <f t="shared" si="39"/>
        <v>0.60255958607435822</v>
      </c>
      <c r="O104" s="70">
        <f t="shared" si="40"/>
        <v>2.1453783271774947E-2</v>
      </c>
      <c r="P104" s="70">
        <f t="shared" si="41"/>
        <v>2.0729554187636289E-2</v>
      </c>
      <c r="Q104" s="70">
        <f t="shared" si="42"/>
        <v>2.1379165761396257E-3</v>
      </c>
      <c r="R104" s="62">
        <f t="shared" si="43"/>
        <v>3.0648261816821353E-2</v>
      </c>
      <c r="S104" s="62">
        <f t="shared" si="44"/>
        <v>2.9613648839480415E-2</v>
      </c>
      <c r="T104" s="11">
        <f t="shared" si="45"/>
        <v>1.0704240128822803E-6</v>
      </c>
      <c r="U104" s="52">
        <f t="shared" si="46"/>
        <v>2.0954303191039998E-11</v>
      </c>
      <c r="V104" s="52">
        <f t="shared" si="47"/>
        <v>2.8518394505406772E-11</v>
      </c>
      <c r="W104" s="53">
        <f t="shared" si="57"/>
        <v>5.7215477412078868E-23</v>
      </c>
      <c r="X104" s="53">
        <f t="shared" si="58"/>
        <v>-10.678726776506005</v>
      </c>
      <c r="Y104" s="53">
        <f t="shared" si="59"/>
        <v>-10.544874927525251</v>
      </c>
      <c r="Z104" s="11">
        <f t="shared" si="48"/>
        <v>5.7215477412078868E-23</v>
      </c>
      <c r="AA104" s="32">
        <f t="shared" si="49"/>
        <v>1.0734497464267238E-3</v>
      </c>
      <c r="AB104" s="70">
        <f t="shared" si="50"/>
        <v>0.89296790313192609</v>
      </c>
      <c r="AC104" s="33">
        <f t="shared" si="51"/>
        <v>1.0841810286258641E-3</v>
      </c>
      <c r="AD104" s="33"/>
      <c r="AE104" s="44">
        <f t="shared" si="52"/>
        <v>2.8518394505406772E-11</v>
      </c>
      <c r="AF104" s="33"/>
      <c r="AG104" s="33"/>
      <c r="AI104" s="97">
        <f t="shared" si="53"/>
        <v>3.0648261816821353E-2</v>
      </c>
      <c r="AJ104" s="98">
        <f t="shared" si="60"/>
        <v>9.3931595239242971E-4</v>
      </c>
      <c r="AK104" s="98">
        <f t="shared" si="54"/>
        <v>2.9613648839480415E-2</v>
      </c>
      <c r="AL104" s="98">
        <f t="shared" si="61"/>
        <v>8.7696819758805973E-4</v>
      </c>
      <c r="AM104" s="98">
        <f t="shared" si="62"/>
        <v>9.076068629838036E-4</v>
      </c>
      <c r="AN104" s="98">
        <f t="shared" si="55"/>
        <v>2.0954303191039998E-11</v>
      </c>
      <c r="AO104" s="98">
        <f t="shared" si="63"/>
        <v>4.39082822222029E-22</v>
      </c>
      <c r="AP104" s="98">
        <f t="shared" si="56"/>
        <v>2.8518394505406772E-11</v>
      </c>
      <c r="AQ104" s="98">
        <f t="shared" si="64"/>
        <v>8.1329882516601514E-22</v>
      </c>
      <c r="AR104" s="98">
        <f t="shared" si="65"/>
        <v>5.9758308498798267E-22</v>
      </c>
      <c r="AS104" s="99">
        <f t="shared" si="66"/>
        <v>1.0346129773409381E-3</v>
      </c>
      <c r="AT104" s="100">
        <f t="shared" si="67"/>
        <v>3.3757639618344978E-2</v>
      </c>
      <c r="AU104" s="101">
        <f t="shared" si="68"/>
        <v>-7.5640913143667741E-12</v>
      </c>
      <c r="AV104" s="102">
        <f t="shared" si="69"/>
        <v>-0.3609803316008694</v>
      </c>
      <c r="AW104" s="103">
        <f t="shared" si="70"/>
        <v>1.0704240128822803E-6</v>
      </c>
      <c r="AX104" s="103">
        <f t="shared" si="71"/>
        <v>9.3931595239242971E-4</v>
      </c>
      <c r="AY104" s="104">
        <f t="shared" si="72"/>
        <v>5.7215477412078868E-23</v>
      </c>
      <c r="AZ104" s="104">
        <f t="shared" si="73"/>
        <v>4.39082822222029E-22</v>
      </c>
      <c r="BA104" s="105">
        <f t="shared" si="74"/>
        <v>4.0573057934938747E-6</v>
      </c>
      <c r="BB104" s="106">
        <f t="shared" si="75"/>
        <v>-2.9663103193595194E-14</v>
      </c>
      <c r="BC104" s="62"/>
    </row>
    <row r="105" spans="12:55" x14ac:dyDescent="0.25">
      <c r="L105" s="61">
        <v>1.8</v>
      </c>
      <c r="M105" s="69">
        <f t="shared" si="38"/>
        <v>63.095734448019364</v>
      </c>
      <c r="N105" s="62">
        <f t="shared" si="39"/>
        <v>0.63095734448019369</v>
      </c>
      <c r="O105" s="70">
        <f t="shared" si="40"/>
        <v>2.1356752631770417E-2</v>
      </c>
      <c r="P105" s="70">
        <f t="shared" si="41"/>
        <v>2.0675259182444738E-2</v>
      </c>
      <c r="Q105" s="70">
        <f t="shared" si="42"/>
        <v>1.9952244584859049E-3</v>
      </c>
      <c r="R105" s="62">
        <f t="shared" si="43"/>
        <v>3.0509646616814882E-2</v>
      </c>
      <c r="S105" s="62">
        <f t="shared" si="44"/>
        <v>2.9536084546349626E-2</v>
      </c>
      <c r="T105" s="11">
        <f t="shared" si="45"/>
        <v>9.4782310504859588E-7</v>
      </c>
      <c r="U105" s="52">
        <f t="shared" si="46"/>
        <v>1.6079643185279441E-11</v>
      </c>
      <c r="V105" s="52">
        <f t="shared" si="47"/>
        <v>2.2253043785117405E-11</v>
      </c>
      <c r="W105" s="53">
        <f t="shared" si="57"/>
        <v>3.8110874966079739E-23</v>
      </c>
      <c r="X105" s="53">
        <f t="shared" si="58"/>
        <v>-10.793723592676097</v>
      </c>
      <c r="Y105" s="53">
        <f t="shared" si="59"/>
        <v>-10.652610577551751</v>
      </c>
      <c r="Z105" s="11">
        <f t="shared" si="48"/>
        <v>3.8110874966079739E-23</v>
      </c>
      <c r="AA105" s="32">
        <f t="shared" si="49"/>
        <v>9.935215886431811E-4</v>
      </c>
      <c r="AB105" s="70">
        <f t="shared" si="50"/>
        <v>0.89296923744642809</v>
      </c>
      <c r="AC105" s="33">
        <f t="shared" si="51"/>
        <v>9.583380427158314E-4</v>
      </c>
      <c r="AD105" s="33"/>
      <c r="AE105" s="44">
        <f t="shared" si="52"/>
        <v>2.2253043785117405E-11</v>
      </c>
      <c r="AF105" s="33"/>
      <c r="AG105" s="33"/>
      <c r="AI105" s="97">
        <f t="shared" si="53"/>
        <v>3.0509646616814882E-2</v>
      </c>
      <c r="AJ105" s="98">
        <f t="shared" si="60"/>
        <v>9.3083853668292371E-4</v>
      </c>
      <c r="AK105" s="98">
        <f t="shared" si="54"/>
        <v>2.9536084546349626E-2</v>
      </c>
      <c r="AL105" s="98">
        <f t="shared" si="61"/>
        <v>8.7238029032911315E-4</v>
      </c>
      <c r="AM105" s="98">
        <f t="shared" si="62"/>
        <v>9.0113550195349413E-4</v>
      </c>
      <c r="AN105" s="98">
        <f t="shared" si="55"/>
        <v>1.6079643185279441E-11</v>
      </c>
      <c r="AO105" s="98">
        <f t="shared" si="63"/>
        <v>2.5855492496590357E-22</v>
      </c>
      <c r="AP105" s="98">
        <f t="shared" si="56"/>
        <v>2.2253043785117405E-11</v>
      </c>
      <c r="AQ105" s="98">
        <f t="shared" si="64"/>
        <v>4.9519795770235236E-22</v>
      </c>
      <c r="AR105" s="98">
        <f t="shared" si="65"/>
        <v>3.578210038510881E-22</v>
      </c>
      <c r="AS105" s="99">
        <f t="shared" si="66"/>
        <v>9.7356207046525589E-4</v>
      </c>
      <c r="AT105" s="100">
        <f t="shared" si="67"/>
        <v>3.1909975316747635E-2</v>
      </c>
      <c r="AU105" s="101">
        <f t="shared" si="68"/>
        <v>-6.1734005998379646E-12</v>
      </c>
      <c r="AV105" s="102">
        <f t="shared" si="69"/>
        <v>-0.38392646706797429</v>
      </c>
      <c r="AW105" s="103">
        <f t="shared" si="70"/>
        <v>9.4782310504859588E-7</v>
      </c>
      <c r="AX105" s="103">
        <f t="shared" si="71"/>
        <v>9.3083853668292371E-4</v>
      </c>
      <c r="AY105" s="104">
        <f t="shared" si="72"/>
        <v>3.8110874966079739E-23</v>
      </c>
      <c r="AZ105" s="104">
        <f t="shared" si="73"/>
        <v>2.5855492496590357E-22</v>
      </c>
      <c r="BA105" s="105">
        <f t="shared" si="74"/>
        <v>3.8178904724127681E-6</v>
      </c>
      <c r="BB105" s="106">
        <f t="shared" si="75"/>
        <v>-2.4209414117011624E-14</v>
      </c>
      <c r="BC105" s="62"/>
    </row>
    <row r="106" spans="12:55" x14ac:dyDescent="0.25">
      <c r="L106" s="61">
        <v>1.82</v>
      </c>
      <c r="M106" s="69">
        <f t="shared" si="38"/>
        <v>66.069344800759623</v>
      </c>
      <c r="N106" s="62">
        <f t="shared" si="39"/>
        <v>0.66069344800759622</v>
      </c>
      <c r="O106" s="70">
        <f t="shared" si="40"/>
        <v>2.1266197841269142E-2</v>
      </c>
      <c r="P106" s="70">
        <f t="shared" si="41"/>
        <v>2.0625003070113997E-2</v>
      </c>
      <c r="Q106" s="70">
        <f t="shared" si="42"/>
        <v>1.8620556489252068E-3</v>
      </c>
      <c r="R106" s="62">
        <f t="shared" si="43"/>
        <v>3.0380282630384489E-2</v>
      </c>
      <c r="S106" s="62">
        <f t="shared" si="44"/>
        <v>2.9464290100162854E-2</v>
      </c>
      <c r="T106" s="11">
        <f t="shared" si="45"/>
        <v>8.3904231542183258E-7</v>
      </c>
      <c r="U106" s="52">
        <f t="shared" si="46"/>
        <v>1.2338979563455707E-11</v>
      </c>
      <c r="V106" s="52">
        <f t="shared" si="47"/>
        <v>1.7365673252866076E-11</v>
      </c>
      <c r="W106" s="53">
        <f t="shared" si="57"/>
        <v>2.5267649447158034E-23</v>
      </c>
      <c r="X106" s="53">
        <f t="shared" si="58"/>
        <v>-10.908720755074652</v>
      </c>
      <c r="Y106" s="53">
        <f t="shared" si="59"/>
        <v>-10.760308374787039</v>
      </c>
      <c r="Z106" s="11">
        <f t="shared" si="48"/>
        <v>2.5267649447158034E-23</v>
      </c>
      <c r="AA106" s="32">
        <f t="shared" si="49"/>
        <v>9.1954481370543756E-4</v>
      </c>
      <c r="AB106" s="70">
        <f t="shared" si="50"/>
        <v>0.89297041691731838</v>
      </c>
      <c r="AC106" s="33">
        <f t="shared" si="51"/>
        <v>8.4709879709157071E-4</v>
      </c>
      <c r="AD106" s="33"/>
      <c r="AE106" s="44">
        <f t="shared" si="52"/>
        <v>1.7365673252866076E-11</v>
      </c>
      <c r="AF106" s="33"/>
      <c r="AG106" s="33"/>
      <c r="AI106" s="97">
        <f t="shared" si="53"/>
        <v>3.0380282630384489E-2</v>
      </c>
      <c r="AJ106" s="98">
        <f t="shared" si="60"/>
        <v>9.2296157270204153E-4</v>
      </c>
      <c r="AK106" s="98">
        <f t="shared" si="54"/>
        <v>2.9464290100162854E-2</v>
      </c>
      <c r="AL106" s="98">
        <f t="shared" si="61"/>
        <v>8.6814439110655475E-4</v>
      </c>
      <c r="AM106" s="98">
        <f t="shared" si="62"/>
        <v>8.9513346074658726E-4</v>
      </c>
      <c r="AN106" s="98">
        <f t="shared" si="55"/>
        <v>1.2338979563455707E-11</v>
      </c>
      <c r="AO106" s="98">
        <f t="shared" si="63"/>
        <v>1.5225041666737758E-22</v>
      </c>
      <c r="AP106" s="98">
        <f t="shared" si="56"/>
        <v>1.7365673252866076E-11</v>
      </c>
      <c r="AQ106" s="98">
        <f t="shared" si="64"/>
        <v>3.0156660752530825E-22</v>
      </c>
      <c r="AR106" s="98">
        <f t="shared" si="65"/>
        <v>2.142746873727639E-22</v>
      </c>
      <c r="AS106" s="99">
        <f t="shared" si="66"/>
        <v>9.1599253022163485E-4</v>
      </c>
      <c r="AT106" s="100">
        <f t="shared" si="67"/>
        <v>3.0150889027790527E-2</v>
      </c>
      <c r="AU106" s="101">
        <f t="shared" si="68"/>
        <v>-5.0266936894103696E-12</v>
      </c>
      <c r="AV106" s="102">
        <f t="shared" si="69"/>
        <v>-0.40738325755055976</v>
      </c>
      <c r="AW106" s="103">
        <f t="shared" si="70"/>
        <v>8.3904231542183258E-7</v>
      </c>
      <c r="AX106" s="103">
        <f t="shared" si="71"/>
        <v>9.2296157270204153E-4</v>
      </c>
      <c r="AY106" s="104">
        <f t="shared" si="72"/>
        <v>2.5267649447158034E-23</v>
      </c>
      <c r="AZ106" s="104">
        <f t="shared" si="73"/>
        <v>1.5225041666737758E-22</v>
      </c>
      <c r="BA106" s="105">
        <f t="shared" si="74"/>
        <v>3.5921275694966072E-6</v>
      </c>
      <c r="BB106" s="106">
        <f t="shared" si="75"/>
        <v>-1.9712524272197527E-14</v>
      </c>
      <c r="BC106" s="62"/>
    </row>
    <row r="107" spans="12:55" x14ac:dyDescent="0.25">
      <c r="L107" s="61">
        <v>1.84</v>
      </c>
      <c r="M107" s="69">
        <f t="shared" si="38"/>
        <v>69.183097091893657</v>
      </c>
      <c r="N107" s="62">
        <f t="shared" si="39"/>
        <v>0.69183097091893653</v>
      </c>
      <c r="O107" s="70">
        <f t="shared" si="40"/>
        <v>2.1181686754061502E-2</v>
      </c>
      <c r="P107" s="70">
        <f t="shared" si="41"/>
        <v>2.0578485672314989E-2</v>
      </c>
      <c r="Q107" s="70">
        <f t="shared" si="42"/>
        <v>1.7377746383257387E-3</v>
      </c>
      <c r="R107" s="62">
        <f t="shared" si="43"/>
        <v>3.0259552505802149E-2</v>
      </c>
      <c r="S107" s="62">
        <f t="shared" si="44"/>
        <v>2.9397836674735701E-2</v>
      </c>
      <c r="T107" s="11">
        <f t="shared" si="45"/>
        <v>7.4255417351053798E-7</v>
      </c>
      <c r="U107" s="52">
        <f t="shared" si="46"/>
        <v>9.4685128726991188E-12</v>
      </c>
      <c r="V107" s="52">
        <f t="shared" si="47"/>
        <v>1.3552800750430601E-11</v>
      </c>
      <c r="W107" s="53">
        <f t="shared" si="57"/>
        <v>1.6681407468184338E-23</v>
      </c>
      <c r="X107" s="53">
        <f t="shared" si="58"/>
        <v>-11.023718226054466</v>
      </c>
      <c r="Y107" s="53">
        <f t="shared" si="59"/>
        <v>-10.867970946504244</v>
      </c>
      <c r="Z107" s="11">
        <f t="shared" si="48"/>
        <v>1.6681407468184338E-23</v>
      </c>
      <c r="AA107" s="32">
        <f t="shared" si="49"/>
        <v>8.5107628669379683E-4</v>
      </c>
      <c r="AB107" s="70">
        <f t="shared" si="50"/>
        <v>0.89297145950780654</v>
      </c>
      <c r="AC107" s="33">
        <f t="shared" si="51"/>
        <v>7.487691304983692E-4</v>
      </c>
      <c r="AD107" s="33"/>
      <c r="AE107" s="44">
        <f t="shared" si="52"/>
        <v>1.3552800750430601E-11</v>
      </c>
      <c r="AF107" s="33"/>
      <c r="AG107" s="33"/>
      <c r="AI107" s="97">
        <f t="shared" si="53"/>
        <v>3.0259552505802149E-2</v>
      </c>
      <c r="AJ107" s="98">
        <f t="shared" si="60"/>
        <v>9.1564051785139708E-4</v>
      </c>
      <c r="AK107" s="98">
        <f t="shared" si="54"/>
        <v>2.9397836674735701E-2</v>
      </c>
      <c r="AL107" s="98">
        <f t="shared" si="61"/>
        <v>8.6423280115443548E-4</v>
      </c>
      <c r="AM107" s="98">
        <f t="shared" si="62"/>
        <v>8.8956538241616095E-4</v>
      </c>
      <c r="AN107" s="98">
        <f t="shared" si="55"/>
        <v>9.4685128726991188E-12</v>
      </c>
      <c r="AO107" s="98">
        <f t="shared" si="63"/>
        <v>8.9652736020468916E-23</v>
      </c>
      <c r="AP107" s="98">
        <f t="shared" si="56"/>
        <v>1.3552800750430601E-11</v>
      </c>
      <c r="AQ107" s="98">
        <f t="shared" si="64"/>
        <v>1.8367840818087228E-22</v>
      </c>
      <c r="AR107" s="98">
        <f t="shared" si="65"/>
        <v>1.2832486836657842E-22</v>
      </c>
      <c r="AS107" s="99">
        <f t="shared" si="66"/>
        <v>8.6171583106644731E-4</v>
      </c>
      <c r="AT107" s="100">
        <f t="shared" si="67"/>
        <v>2.8477480983937774E-2</v>
      </c>
      <c r="AU107" s="101">
        <f t="shared" si="68"/>
        <v>-4.0842878777314826E-12</v>
      </c>
      <c r="AV107" s="102">
        <f t="shared" si="69"/>
        <v>-0.43135473676207875</v>
      </c>
      <c r="AW107" s="103">
        <f t="shared" si="70"/>
        <v>7.4255417351053798E-7</v>
      </c>
      <c r="AX107" s="103">
        <f t="shared" si="71"/>
        <v>9.1564051785139708E-4</v>
      </c>
      <c r="AY107" s="104">
        <f t="shared" si="72"/>
        <v>1.6681407468184338E-23</v>
      </c>
      <c r="AZ107" s="104">
        <f t="shared" si="73"/>
        <v>8.9652736020468916E-23</v>
      </c>
      <c r="BA107" s="105">
        <f t="shared" si="74"/>
        <v>3.3792777688880287E-6</v>
      </c>
      <c r="BB107" s="106">
        <f t="shared" si="75"/>
        <v>-1.6016815206790126E-14</v>
      </c>
      <c r="BC107" s="62"/>
    </row>
    <row r="108" spans="12:55" x14ac:dyDescent="0.25">
      <c r="L108" s="61">
        <v>1.86</v>
      </c>
      <c r="M108" s="69">
        <f t="shared" si="38"/>
        <v>72.443596007499067</v>
      </c>
      <c r="N108" s="62">
        <f t="shared" si="39"/>
        <v>0.72443596007499067</v>
      </c>
      <c r="O108" s="70">
        <f t="shared" si="40"/>
        <v>2.1102816052884742E-2</v>
      </c>
      <c r="P108" s="70">
        <f t="shared" si="41"/>
        <v>2.0535429082334175E-2</v>
      </c>
      <c r="Q108" s="70">
        <f t="shared" si="42"/>
        <v>1.6217883130657965E-3</v>
      </c>
      <c r="R108" s="62">
        <f t="shared" si="43"/>
        <v>3.0146880075549633E-2</v>
      </c>
      <c r="S108" s="62">
        <f t="shared" si="44"/>
        <v>2.9336327260477395E-2</v>
      </c>
      <c r="T108" s="11">
        <f t="shared" si="45"/>
        <v>6.5699586602152962E-7</v>
      </c>
      <c r="U108" s="52">
        <f t="shared" si="46"/>
        <v>7.265809849676221E-12</v>
      </c>
      <c r="V108" s="52">
        <f t="shared" si="47"/>
        <v>1.0577894944292727E-11</v>
      </c>
      <c r="W108" s="53">
        <f t="shared" si="57"/>
        <v>1.096990767398083E-23</v>
      </c>
      <c r="X108" s="53">
        <f t="shared" si="58"/>
        <v>-11.138715972055046</v>
      </c>
      <c r="Y108" s="53">
        <f t="shared" si="59"/>
        <v>-10.975600750546429</v>
      </c>
      <c r="Z108" s="11">
        <f t="shared" si="48"/>
        <v>1.096990767398083E-23</v>
      </c>
      <c r="AA108" s="32">
        <f t="shared" si="49"/>
        <v>7.8770586813888259E-4</v>
      </c>
      <c r="AB108" s="70">
        <f t="shared" si="50"/>
        <v>0.89297238109829979</v>
      </c>
      <c r="AC108" s="33">
        <f t="shared" si="51"/>
        <v>6.6185131668206271E-4</v>
      </c>
      <c r="AD108" s="33"/>
      <c r="AE108" s="44">
        <f t="shared" si="52"/>
        <v>1.0577894944292727E-11</v>
      </c>
      <c r="AF108" s="33"/>
      <c r="AG108" s="33"/>
      <c r="AI108" s="97">
        <f t="shared" si="53"/>
        <v>3.0146880075549633E-2</v>
      </c>
      <c r="AJ108" s="98">
        <f t="shared" si="60"/>
        <v>9.0883437828957151E-4</v>
      </c>
      <c r="AK108" s="98">
        <f t="shared" si="54"/>
        <v>2.9336327260477395E-2</v>
      </c>
      <c r="AL108" s="98">
        <f t="shared" si="61"/>
        <v>8.6062009713382917E-4</v>
      </c>
      <c r="AM108" s="98">
        <f t="shared" si="62"/>
        <v>8.8439873977868959E-4</v>
      </c>
      <c r="AN108" s="98">
        <f t="shared" si="55"/>
        <v>7.265809849676221E-12</v>
      </c>
      <c r="AO108" s="98">
        <f t="shared" si="63"/>
        <v>5.2791992771651991E-23</v>
      </c>
      <c r="AP108" s="98">
        <f t="shared" si="56"/>
        <v>1.0577894944292727E-11</v>
      </c>
      <c r="AQ108" s="98">
        <f t="shared" si="64"/>
        <v>1.1189186145249363E-22</v>
      </c>
      <c r="AR108" s="98">
        <f t="shared" si="65"/>
        <v>7.6856973275082404E-23</v>
      </c>
      <c r="AS108" s="99">
        <f t="shared" si="66"/>
        <v>8.1055281507223798E-4</v>
      </c>
      <c r="AT108" s="100">
        <f t="shared" si="67"/>
        <v>2.6886789380557819E-2</v>
      </c>
      <c r="AU108" s="101">
        <f t="shared" si="68"/>
        <v>-3.3120850946165061E-12</v>
      </c>
      <c r="AV108" s="102">
        <f t="shared" si="69"/>
        <v>-0.455845275769789</v>
      </c>
      <c r="AW108" s="103">
        <f t="shared" si="70"/>
        <v>6.5699586602152962E-7</v>
      </c>
      <c r="AX108" s="103">
        <f t="shared" si="71"/>
        <v>9.0883437828957151E-4</v>
      </c>
      <c r="AY108" s="104">
        <f t="shared" si="72"/>
        <v>1.096990767398083E-23</v>
      </c>
      <c r="AZ108" s="104">
        <f t="shared" si="73"/>
        <v>5.2791992771651991E-23</v>
      </c>
      <c r="BA108" s="105">
        <f t="shared" si="74"/>
        <v>3.1786384904793648E-6</v>
      </c>
      <c r="BB108" s="106">
        <f t="shared" si="75"/>
        <v>-1.2988568998496102E-14</v>
      </c>
      <c r="BC108" s="62"/>
    </row>
    <row r="109" spans="12:55" x14ac:dyDescent="0.25">
      <c r="L109" s="61">
        <v>1.88</v>
      </c>
      <c r="M109" s="69">
        <f t="shared" si="38"/>
        <v>75.857757502918361</v>
      </c>
      <c r="N109" s="62">
        <f t="shared" si="39"/>
        <v>0.75857757502918366</v>
      </c>
      <c r="O109" s="70">
        <f t="shared" si="40"/>
        <v>2.1029209327730274E-2</v>
      </c>
      <c r="P109" s="70">
        <f t="shared" si="41"/>
        <v>2.0495576018122678E-2</v>
      </c>
      <c r="Q109" s="70">
        <f t="shared" si="42"/>
        <v>1.5135431290151091E-3</v>
      </c>
      <c r="R109" s="62">
        <f t="shared" si="43"/>
        <v>3.0041727611043251E-2</v>
      </c>
      <c r="S109" s="62">
        <f t="shared" si="44"/>
        <v>2.927939431160383E-2</v>
      </c>
      <c r="T109" s="11">
        <f t="shared" si="45"/>
        <v>5.811520594341949E-7</v>
      </c>
      <c r="U109" s="52">
        <f t="shared" si="46"/>
        <v>5.5755284579286979E-12</v>
      </c>
      <c r="V109" s="52">
        <f t="shared" si="47"/>
        <v>8.2565747201647708E-12</v>
      </c>
      <c r="W109" s="53">
        <f t="shared" si="57"/>
        <v>7.1880090602500174E-24</v>
      </c>
      <c r="X109" s="53">
        <f t="shared" si="58"/>
        <v>-11.253713963170293</v>
      </c>
      <c r="Y109" s="53">
        <f t="shared" si="59"/>
        <v>-11.08320008447788</v>
      </c>
      <c r="Z109" s="11">
        <f t="shared" si="48"/>
        <v>7.1880090602500174E-24</v>
      </c>
      <c r="AA109" s="32">
        <f t="shared" si="49"/>
        <v>7.2905395720861176E-4</v>
      </c>
      <c r="AB109" s="70">
        <f t="shared" si="50"/>
        <v>0.89297319572770306</v>
      </c>
      <c r="AC109" s="33">
        <f t="shared" si="51"/>
        <v>5.8502130669292368E-4</v>
      </c>
      <c r="AD109" s="33"/>
      <c r="AE109" s="44">
        <f t="shared" si="52"/>
        <v>8.2565747201647708E-12</v>
      </c>
      <c r="AF109" s="33"/>
      <c r="AG109" s="33"/>
      <c r="AI109" s="97">
        <f t="shared" si="53"/>
        <v>3.0041727611043251E-2</v>
      </c>
      <c r="AJ109" s="98">
        <f t="shared" si="60"/>
        <v>9.0250539785611845E-4</v>
      </c>
      <c r="AK109" s="98">
        <f t="shared" si="54"/>
        <v>2.927939431160383E-2</v>
      </c>
      <c r="AL109" s="98">
        <f t="shared" si="61"/>
        <v>8.5728293125437874E-4</v>
      </c>
      <c r="AM109" s="98">
        <f t="shared" si="62"/>
        <v>8.7960358852553144E-4</v>
      </c>
      <c r="AN109" s="98">
        <f t="shared" si="55"/>
        <v>5.5755284579286979E-12</v>
      </c>
      <c r="AO109" s="98">
        <f t="shared" si="63"/>
        <v>3.1086517585172763E-23</v>
      </c>
      <c r="AP109" s="98">
        <f t="shared" si="56"/>
        <v>8.2565747201647708E-12</v>
      </c>
      <c r="AQ109" s="98">
        <f t="shared" si="64"/>
        <v>6.8171026109663961E-23</v>
      </c>
      <c r="AR109" s="98">
        <f t="shared" si="65"/>
        <v>4.6034767317293357E-23</v>
      </c>
      <c r="AS109" s="99">
        <f t="shared" si="66"/>
        <v>7.6233329943942163E-4</v>
      </c>
      <c r="AT109" s="100">
        <f t="shared" si="67"/>
        <v>2.5375814244424151E-2</v>
      </c>
      <c r="AU109" s="101">
        <f t="shared" si="68"/>
        <v>-2.6810462622360729E-12</v>
      </c>
      <c r="AV109" s="102">
        <f t="shared" si="69"/>
        <v>-0.48085957814877306</v>
      </c>
      <c r="AW109" s="103">
        <f t="shared" si="70"/>
        <v>5.811520594341949E-7</v>
      </c>
      <c r="AX109" s="103">
        <f t="shared" si="71"/>
        <v>9.0250539785611845E-4</v>
      </c>
      <c r="AY109" s="104">
        <f t="shared" si="72"/>
        <v>7.1880090602500174E-24</v>
      </c>
      <c r="AZ109" s="104">
        <f t="shared" si="73"/>
        <v>3.1086517585172763E-23</v>
      </c>
      <c r="BA109" s="105">
        <f t="shared" si="74"/>
        <v>2.9895423507428301E-6</v>
      </c>
      <c r="BB109" s="106">
        <f t="shared" si="75"/>
        <v>-1.0513906910729697E-14</v>
      </c>
      <c r="BC109" s="62"/>
    </row>
    <row r="110" spans="12:55" x14ac:dyDescent="0.25">
      <c r="L110" s="61">
        <v>1.9</v>
      </c>
      <c r="M110" s="69">
        <f t="shared" si="38"/>
        <v>79.432823472428197</v>
      </c>
      <c r="N110" s="62">
        <f t="shared" si="39"/>
        <v>0.79432823472428193</v>
      </c>
      <c r="O110" s="70">
        <f t="shared" si="40"/>
        <v>2.096051528199263E-2</v>
      </c>
      <c r="P110" s="70">
        <f t="shared" si="41"/>
        <v>2.0458688296346762E-2</v>
      </c>
      <c r="Q110" s="70">
        <f t="shared" si="42"/>
        <v>1.4125224735185714E-3</v>
      </c>
      <c r="R110" s="62">
        <f t="shared" si="43"/>
        <v>2.9943593259989472E-2</v>
      </c>
      <c r="S110" s="62">
        <f t="shared" si="44"/>
        <v>2.9226697566209662E-2</v>
      </c>
      <c r="T110" s="11">
        <f t="shared" si="45"/>
        <v>5.1393943576003512E-7</v>
      </c>
      <c r="U110" s="52">
        <f t="shared" si="46"/>
        <v>4.2784634597520469E-12</v>
      </c>
      <c r="V110" s="52">
        <f t="shared" si="47"/>
        <v>6.4450888016692388E-12</v>
      </c>
      <c r="W110" s="53">
        <f t="shared" si="57"/>
        <v>4.6942653722377887E-24</v>
      </c>
      <c r="X110" s="53">
        <f t="shared" si="58"/>
        <v>-11.368712172753996</v>
      </c>
      <c r="Y110" s="53">
        <f t="shared" si="59"/>
        <v>-11.190771094476714</v>
      </c>
      <c r="Z110" s="11">
        <f t="shared" si="48"/>
        <v>4.6942653722377887E-24</v>
      </c>
      <c r="AA110" s="32">
        <f t="shared" si="49"/>
        <v>6.7476921782658184E-4</v>
      </c>
      <c r="AB110" s="70">
        <f t="shared" si="50"/>
        <v>0.89297391580679908</v>
      </c>
      <c r="AC110" s="33">
        <f t="shared" si="51"/>
        <v>5.1710860440392021E-4</v>
      </c>
      <c r="AD110" s="33"/>
      <c r="AE110" s="44">
        <f t="shared" si="52"/>
        <v>6.4450888016692388E-12</v>
      </c>
      <c r="AF110" s="33"/>
      <c r="AG110" s="33"/>
      <c r="AI110" s="97">
        <f t="shared" si="53"/>
        <v>2.9943593259989472E-2</v>
      </c>
      <c r="AJ110" s="98">
        <f t="shared" si="60"/>
        <v>8.9661877731968698E-4</v>
      </c>
      <c r="AK110" s="98">
        <f t="shared" si="54"/>
        <v>2.9226697566209662E-2</v>
      </c>
      <c r="AL110" s="98">
        <f t="shared" si="61"/>
        <v>8.5419985062668577E-4</v>
      </c>
      <c r="AM110" s="98">
        <f t="shared" si="62"/>
        <v>8.7515234425530636E-4</v>
      </c>
      <c r="AN110" s="98">
        <f t="shared" si="55"/>
        <v>4.2784634597520469E-12</v>
      </c>
      <c r="AO110" s="98">
        <f t="shared" si="63"/>
        <v>1.8305249576433454E-23</v>
      </c>
      <c r="AP110" s="98">
        <f t="shared" si="56"/>
        <v>6.4450888016692388E-12</v>
      </c>
      <c r="AQ110" s="98">
        <f t="shared" si="64"/>
        <v>4.1539169661402228E-23</v>
      </c>
      <c r="AR110" s="98">
        <f t="shared" si="65"/>
        <v>2.7575076932798948E-23</v>
      </c>
      <c r="AS110" s="99">
        <f t="shared" si="66"/>
        <v>7.1689569377981002E-4</v>
      </c>
      <c r="AT110" s="100">
        <f t="shared" si="67"/>
        <v>2.3941538597430912E-2</v>
      </c>
      <c r="AU110" s="101">
        <f t="shared" si="68"/>
        <v>-2.1666253419171919E-12</v>
      </c>
      <c r="AV110" s="102">
        <f t="shared" si="69"/>
        <v>-0.50640267523583249</v>
      </c>
      <c r="AW110" s="103">
        <f t="shared" si="70"/>
        <v>5.1393943576003512E-7</v>
      </c>
      <c r="AX110" s="103">
        <f t="shared" si="71"/>
        <v>8.9661877731968698E-4</v>
      </c>
      <c r="AY110" s="104">
        <f t="shared" si="72"/>
        <v>4.6942653722377887E-24</v>
      </c>
      <c r="AZ110" s="104">
        <f t="shared" si="73"/>
        <v>1.8305249576433454E-23</v>
      </c>
      <c r="BA110" s="105">
        <f t="shared" si="74"/>
        <v>2.8113556618816079E-6</v>
      </c>
      <c r="BB110" s="106">
        <f t="shared" si="75"/>
        <v>-8.4965699683027128E-15</v>
      </c>
      <c r="BC110" s="62"/>
    </row>
    <row r="111" spans="12:55" x14ac:dyDescent="0.25">
      <c r="L111" s="61">
        <v>1.92</v>
      </c>
      <c r="M111" s="69">
        <f t="shared" si="38"/>
        <v>83.176377110267126</v>
      </c>
      <c r="N111" s="62">
        <f t="shared" si="39"/>
        <v>0.8317637711026713</v>
      </c>
      <c r="O111" s="70">
        <f t="shared" si="40"/>
        <v>2.0896406057998224E-2</v>
      </c>
      <c r="P111" s="70">
        <f t="shared" si="41"/>
        <v>2.0424545418664466E-2</v>
      </c>
      <c r="Q111" s="70">
        <f t="shared" si="42"/>
        <v>1.3182442029385641E-3</v>
      </c>
      <c r="R111" s="62">
        <f t="shared" si="43"/>
        <v>2.9852008654283179E-2</v>
      </c>
      <c r="S111" s="62">
        <f t="shared" si="44"/>
        <v>2.9177922026663524E-2</v>
      </c>
      <c r="T111" s="11">
        <f t="shared" si="45"/>
        <v>4.543927815356394E-7</v>
      </c>
      <c r="U111" s="52">
        <f t="shared" si="46"/>
        <v>3.2831401558413376E-12</v>
      </c>
      <c r="V111" s="52">
        <f t="shared" si="47"/>
        <v>5.0313463690513753E-12</v>
      </c>
      <c r="W111" s="53">
        <f t="shared" si="57"/>
        <v>3.0562249639061799E-24</v>
      </c>
      <c r="X111" s="53">
        <f t="shared" si="58"/>
        <v>-11.483710577030255</v>
      </c>
      <c r="Y111" s="53">
        <f t="shared" si="59"/>
        <v>-11.298315783849016</v>
      </c>
      <c r="Z111" s="11">
        <f t="shared" si="48"/>
        <v>3.0562249639061799E-24</v>
      </c>
      <c r="AA111" s="32">
        <f t="shared" si="49"/>
        <v>6.2452647410294508E-4</v>
      </c>
      <c r="AB111" s="70">
        <f t="shared" si="50"/>
        <v>0.89297455230693223</v>
      </c>
      <c r="AC111" s="33">
        <f t="shared" si="51"/>
        <v>4.5707847120190484E-4</v>
      </c>
      <c r="AD111" s="33"/>
      <c r="AE111" s="44">
        <f t="shared" si="52"/>
        <v>5.0313463690513753E-12</v>
      </c>
      <c r="AF111" s="33"/>
      <c r="AG111" s="33"/>
      <c r="AI111" s="97">
        <f t="shared" si="53"/>
        <v>2.9852008654283179E-2</v>
      </c>
      <c r="AJ111" s="98">
        <f t="shared" si="60"/>
        <v>8.9114242069539783E-4</v>
      </c>
      <c r="AK111" s="98">
        <f t="shared" si="54"/>
        <v>2.9177922026663524E-2</v>
      </c>
      <c r="AL111" s="98">
        <f t="shared" si="61"/>
        <v>8.5135113379405643E-4</v>
      </c>
      <c r="AM111" s="98">
        <f t="shared" si="62"/>
        <v>8.7101958085395934E-4</v>
      </c>
      <c r="AN111" s="98">
        <f t="shared" si="55"/>
        <v>3.2831401558413376E-12</v>
      </c>
      <c r="AO111" s="98">
        <f t="shared" si="63"/>
        <v>1.0779009282897882E-23</v>
      </c>
      <c r="AP111" s="98">
        <f t="shared" si="56"/>
        <v>5.0313463690513753E-12</v>
      </c>
      <c r="AQ111" s="98">
        <f t="shared" si="64"/>
        <v>2.5314446285366459E-23</v>
      </c>
      <c r="AR111" s="98">
        <f t="shared" si="65"/>
        <v>1.6518615302179081E-23</v>
      </c>
      <c r="AS111" s="99">
        <f t="shared" si="66"/>
        <v>6.7408662761965499E-4</v>
      </c>
      <c r="AT111" s="100">
        <f t="shared" si="67"/>
        <v>2.2580947078847131E-2</v>
      </c>
      <c r="AU111" s="101">
        <f t="shared" si="68"/>
        <v>-1.7482062132100377E-12</v>
      </c>
      <c r="AV111" s="102">
        <f t="shared" si="69"/>
        <v>-0.53247992172970215</v>
      </c>
      <c r="AW111" s="103">
        <f t="shared" si="70"/>
        <v>4.543927815356394E-7</v>
      </c>
      <c r="AX111" s="103">
        <f t="shared" si="71"/>
        <v>8.9114242069539783E-4</v>
      </c>
      <c r="AY111" s="104">
        <f t="shared" si="72"/>
        <v>3.0562249639061799E-24</v>
      </c>
      <c r="AZ111" s="104">
        <f t="shared" si="73"/>
        <v>1.0779009282897882E-23</v>
      </c>
      <c r="BA111" s="105">
        <f t="shared" si="74"/>
        <v>2.6434769710574705E-6</v>
      </c>
      <c r="BB111" s="106">
        <f t="shared" si="75"/>
        <v>-6.8557106400393636E-15</v>
      </c>
      <c r="BC111" s="62"/>
    </row>
    <row r="112" spans="12:55" x14ac:dyDescent="0.25">
      <c r="L112" s="61">
        <v>1.94</v>
      </c>
      <c r="M112" s="69">
        <f t="shared" si="38"/>
        <v>87.096358995608071</v>
      </c>
      <c r="N112" s="62">
        <f t="shared" si="39"/>
        <v>0.8709635899560807</v>
      </c>
      <c r="O112" s="70">
        <f t="shared" si="40"/>
        <v>2.083657567400516E-2</v>
      </c>
      <c r="P112" s="70">
        <f t="shared" si="41"/>
        <v>2.0392943262070341E-2</v>
      </c>
      <c r="Q112" s="70">
        <f t="shared" si="42"/>
        <v>1.2302583441252356E-3</v>
      </c>
      <c r="R112" s="62">
        <f t="shared" si="43"/>
        <v>2.9766536677150231E-2</v>
      </c>
      <c r="S112" s="62">
        <f t="shared" si="44"/>
        <v>2.913277608867192E-2</v>
      </c>
      <c r="T112" s="11">
        <f t="shared" si="45"/>
        <v>4.0165248350837605E-7</v>
      </c>
      <c r="U112" s="52">
        <f t="shared" si="46"/>
        <v>2.5193635699301441E-12</v>
      </c>
      <c r="V112" s="52">
        <f t="shared" si="47"/>
        <v>3.9279321616781341E-12</v>
      </c>
      <c r="W112" s="53">
        <f t="shared" si="57"/>
        <v>1.9840654776589155E-24</v>
      </c>
      <c r="X112" s="53">
        <f t="shared" si="58"/>
        <v>-11.598709154843743</v>
      </c>
      <c r="Y112" s="53">
        <f t="shared" si="59"/>
        <v>-11.405836021410359</v>
      </c>
      <c r="Z112" s="11">
        <f t="shared" si="48"/>
        <v>1.9840654776589155E-24</v>
      </c>
      <c r="AA112" s="32">
        <f t="shared" si="49"/>
        <v>5.7802476246872976E-4</v>
      </c>
      <c r="AB112" s="70">
        <f t="shared" si="50"/>
        <v>0.89297511492685089</v>
      </c>
      <c r="AC112" s="33">
        <f t="shared" si="51"/>
        <v>4.0401619061532446E-4</v>
      </c>
      <c r="AD112" s="33"/>
      <c r="AE112" s="44">
        <f t="shared" si="52"/>
        <v>3.9279321616781341E-12</v>
      </c>
      <c r="AF112" s="33"/>
      <c r="AG112" s="33"/>
      <c r="AI112" s="97">
        <f t="shared" si="53"/>
        <v>2.9766536677150231E-2</v>
      </c>
      <c r="AJ112" s="98">
        <f t="shared" si="60"/>
        <v>8.8604670575212995E-4</v>
      </c>
      <c r="AK112" s="98">
        <f t="shared" si="54"/>
        <v>2.913277608867192E-2</v>
      </c>
      <c r="AL112" s="98">
        <f t="shared" si="61"/>
        <v>8.4871864263269439E-4</v>
      </c>
      <c r="AM112" s="98">
        <f t="shared" si="62"/>
        <v>8.67181847950658E-4</v>
      </c>
      <c r="AN112" s="98">
        <f t="shared" si="55"/>
        <v>2.5193635699301441E-12</v>
      </c>
      <c r="AO112" s="98">
        <f t="shared" si="63"/>
        <v>6.3471927974911599E-24</v>
      </c>
      <c r="AP112" s="98">
        <f t="shared" si="56"/>
        <v>3.9279321616781341E-12</v>
      </c>
      <c r="AQ112" s="98">
        <f t="shared" si="64"/>
        <v>1.5428651066745459E-23</v>
      </c>
      <c r="AR112" s="98">
        <f t="shared" si="65"/>
        <v>9.8958891932888524E-24</v>
      </c>
      <c r="AS112" s="99">
        <f t="shared" si="66"/>
        <v>6.3376058847831179E-4</v>
      </c>
      <c r="AT112" s="100">
        <f t="shared" si="67"/>
        <v>2.1291042197892213E-2</v>
      </c>
      <c r="AU112" s="101">
        <f t="shared" si="68"/>
        <v>-1.40856859174799E-12</v>
      </c>
      <c r="AV112" s="102">
        <f t="shared" si="69"/>
        <v>-0.55909699122427425</v>
      </c>
      <c r="AW112" s="103">
        <f t="shared" si="70"/>
        <v>4.0165248350837605E-7</v>
      </c>
      <c r="AX112" s="103">
        <f t="shared" si="71"/>
        <v>8.8604670575212995E-4</v>
      </c>
      <c r="AY112" s="104">
        <f t="shared" si="72"/>
        <v>1.9840654776589155E-24</v>
      </c>
      <c r="AZ112" s="104">
        <f t="shared" si="73"/>
        <v>6.3471927974911599E-24</v>
      </c>
      <c r="BA112" s="105">
        <f t="shared" si="74"/>
        <v>2.4853356410914187E-6</v>
      </c>
      <c r="BB112" s="106">
        <f t="shared" si="75"/>
        <v>-5.5237983990117252E-15</v>
      </c>
      <c r="BC112" s="62"/>
    </row>
    <row r="113" spans="1:55" x14ac:dyDescent="0.25">
      <c r="L113" s="61">
        <v>1.96</v>
      </c>
      <c r="M113" s="69">
        <f t="shared" si="38"/>
        <v>91.201083935590972</v>
      </c>
      <c r="N113" s="62">
        <f t="shared" si="39"/>
        <v>0.91201083935590976</v>
      </c>
      <c r="O113" s="70">
        <f t="shared" si="40"/>
        <v>2.0780738565283011E-2</v>
      </c>
      <c r="P113" s="70">
        <f t="shared" si="41"/>
        <v>2.0363692865731777E-2</v>
      </c>
      <c r="Q113" s="70">
        <f t="shared" si="42"/>
        <v>1.1481449489456029E-3</v>
      </c>
      <c r="R113" s="62">
        <f t="shared" si="43"/>
        <v>2.9686769378975731E-2</v>
      </c>
      <c r="S113" s="62">
        <f t="shared" si="44"/>
        <v>2.9090989808188254E-2</v>
      </c>
      <c r="T113" s="11">
        <f t="shared" si="45"/>
        <v>3.5495329696771087E-7</v>
      </c>
      <c r="U113" s="52">
        <f t="shared" si="46"/>
        <v>1.9332682236706405E-12</v>
      </c>
      <c r="V113" s="52">
        <f t="shared" si="47"/>
        <v>3.0666658042157687E-12</v>
      </c>
      <c r="W113" s="53">
        <f t="shared" si="57"/>
        <v>1.2845900755855505E-24</v>
      </c>
      <c r="X113" s="53">
        <f t="shared" si="58"/>
        <v>-11.713707887317094</v>
      </c>
      <c r="Y113" s="53">
        <f t="shared" si="59"/>
        <v>-11.513333549512494</v>
      </c>
      <c r="Z113" s="11">
        <f t="shared" si="48"/>
        <v>1.2845900755855505E-24</v>
      </c>
      <c r="AA113" s="32">
        <f t="shared" si="49"/>
        <v>5.3498552884723638E-4</v>
      </c>
      <c r="AB113" s="70">
        <f t="shared" si="50"/>
        <v>0.8929756122402307</v>
      </c>
      <c r="AC113" s="33">
        <f t="shared" si="51"/>
        <v>3.5711315497076327E-4</v>
      </c>
      <c r="AD113" s="33"/>
      <c r="AE113" s="44">
        <f t="shared" si="52"/>
        <v>3.0666658042157687E-12</v>
      </c>
      <c r="AF113" s="33"/>
      <c r="AG113" s="33"/>
      <c r="AI113" s="97">
        <f t="shared" si="53"/>
        <v>2.9686769378975731E-2</v>
      </c>
      <c r="AJ113" s="98">
        <f t="shared" si="60"/>
        <v>8.8130427616049114E-4</v>
      </c>
      <c r="AK113" s="98">
        <f t="shared" si="54"/>
        <v>2.9090989808188254E-2</v>
      </c>
      <c r="AL113" s="98">
        <f t="shared" si="61"/>
        <v>8.4628568802011289E-4</v>
      </c>
      <c r="AM113" s="98">
        <f t="shared" si="62"/>
        <v>8.6361750544181807E-4</v>
      </c>
      <c r="AN113" s="98">
        <f t="shared" si="55"/>
        <v>1.9332682236706405E-12</v>
      </c>
      <c r="AO113" s="98">
        <f t="shared" si="63"/>
        <v>3.7375260246546335E-24</v>
      </c>
      <c r="AP113" s="98">
        <f t="shared" si="56"/>
        <v>3.0666658042157687E-12</v>
      </c>
      <c r="AQ113" s="98">
        <f t="shared" si="64"/>
        <v>9.4044391547463475E-24</v>
      </c>
      <c r="AR113" s="98">
        <f t="shared" si="65"/>
        <v>5.9286875519077151E-24</v>
      </c>
      <c r="AS113" s="99">
        <f t="shared" si="66"/>
        <v>5.9577957078747745E-4</v>
      </c>
      <c r="AT113" s="100">
        <f t="shared" si="67"/>
        <v>2.0068858392163432E-2</v>
      </c>
      <c r="AU113" s="101">
        <f t="shared" si="68"/>
        <v>-1.1333975805451282E-12</v>
      </c>
      <c r="AV113" s="102">
        <f t="shared" si="69"/>
        <v>-0.58625987158325032</v>
      </c>
      <c r="AW113" s="103">
        <f t="shared" si="70"/>
        <v>3.5495329696771087E-7</v>
      </c>
      <c r="AX113" s="103">
        <f t="shared" si="71"/>
        <v>8.8130427616049114E-4</v>
      </c>
      <c r="AY113" s="104">
        <f t="shared" si="72"/>
        <v>1.2845900755855505E-24</v>
      </c>
      <c r="AZ113" s="104">
        <f t="shared" si="73"/>
        <v>3.7375260246546335E-24</v>
      </c>
      <c r="BA113" s="105">
        <f t="shared" si="74"/>
        <v>2.3363904736763823E-6</v>
      </c>
      <c r="BB113" s="106">
        <f t="shared" si="75"/>
        <v>-4.4446963942946208E-15</v>
      </c>
      <c r="BC113" s="62"/>
    </row>
    <row r="114" spans="1:55" x14ac:dyDescent="0.25">
      <c r="L114" s="61">
        <v>1.98</v>
      </c>
      <c r="M114" s="69">
        <f t="shared" si="38"/>
        <v>95.499258602143655</v>
      </c>
      <c r="N114" s="62">
        <f t="shared" si="39"/>
        <v>0.95499258602143655</v>
      </c>
      <c r="O114" s="70">
        <f t="shared" si="40"/>
        <v>2.0728628222366707E-2</v>
      </c>
      <c r="P114" s="70">
        <f t="shared" si="41"/>
        <v>2.0336619307278109E-2</v>
      </c>
      <c r="Q114" s="70">
        <f t="shared" si="42"/>
        <v>1.0715120917157465E-3</v>
      </c>
      <c r="R114" s="62">
        <f t="shared" si="43"/>
        <v>2.9612326031952442E-2</v>
      </c>
      <c r="S114" s="62">
        <f t="shared" si="44"/>
        <v>2.9052313296111586E-2</v>
      </c>
      <c r="T114" s="11">
        <f t="shared" si="45"/>
        <v>3.1361426430395991E-7</v>
      </c>
      <c r="U114" s="52">
        <f t="shared" si="46"/>
        <v>1.4835194424008842E-12</v>
      </c>
      <c r="V114" s="52">
        <f t="shared" si="47"/>
        <v>2.3943630859088548E-12</v>
      </c>
      <c r="W114" s="53">
        <f t="shared" si="57"/>
        <v>8.2963614291887495E-25</v>
      </c>
      <c r="X114" s="53">
        <f t="shared" si="58"/>
        <v>-11.828706757623452</v>
      </c>
      <c r="Y114" s="53">
        <f t="shared" si="59"/>
        <v>-11.620809991669731</v>
      </c>
      <c r="Z114" s="11">
        <f t="shared" si="48"/>
        <v>8.2963614291887495E-25</v>
      </c>
      <c r="AA114" s="32">
        <f t="shared" si="49"/>
        <v>4.9515096006199646E-4</v>
      </c>
      <c r="AB114" s="70">
        <f t="shared" si="50"/>
        <v>0.89297605182611239</v>
      </c>
      <c r="AC114" s="33">
        <f t="shared" si="51"/>
        <v>3.1565456343666349E-4</v>
      </c>
      <c r="AD114" s="33"/>
      <c r="AE114" s="44">
        <f t="shared" si="52"/>
        <v>2.3943630859088548E-12</v>
      </c>
      <c r="AF114" s="33"/>
      <c r="AG114" s="33"/>
      <c r="AI114" s="97">
        <f t="shared" si="53"/>
        <v>2.9612326031952442E-2</v>
      </c>
      <c r="AJ114" s="98">
        <f t="shared" si="60"/>
        <v>8.7688985302264823E-4</v>
      </c>
      <c r="AK114" s="98">
        <f t="shared" si="54"/>
        <v>2.9052313296111586E-2</v>
      </c>
      <c r="AL114" s="98">
        <f t="shared" si="61"/>
        <v>8.4403690785542207E-4</v>
      </c>
      <c r="AM114" s="98">
        <f t="shared" si="62"/>
        <v>8.6030657330688322E-4</v>
      </c>
      <c r="AN114" s="98">
        <f t="shared" si="55"/>
        <v>1.4835194424008842E-12</v>
      </c>
      <c r="AO114" s="98">
        <f t="shared" si="63"/>
        <v>2.2008299359814304E-24</v>
      </c>
      <c r="AP114" s="98">
        <f t="shared" si="56"/>
        <v>2.3943630859088548E-12</v>
      </c>
      <c r="AQ114" s="98">
        <f t="shared" si="64"/>
        <v>5.7329745871629738E-24</v>
      </c>
      <c r="AR114" s="98">
        <f t="shared" si="65"/>
        <v>3.5520841901127645E-24</v>
      </c>
      <c r="AS114" s="99">
        <f t="shared" si="66"/>
        <v>5.6001273584085562E-4</v>
      </c>
      <c r="AT114" s="100">
        <f t="shared" si="67"/>
        <v>1.8911474067811757E-2</v>
      </c>
      <c r="AU114" s="101">
        <f t="shared" si="68"/>
        <v>-9.1084364350797058E-13</v>
      </c>
      <c r="AV114" s="102">
        <f t="shared" si="69"/>
        <v>-0.61397486104657184</v>
      </c>
      <c r="AW114" s="103">
        <f t="shared" si="70"/>
        <v>3.1361426430395991E-7</v>
      </c>
      <c r="AX114" s="103">
        <f t="shared" si="71"/>
        <v>8.7688985302264823E-4</v>
      </c>
      <c r="AY114" s="104">
        <f t="shared" si="72"/>
        <v>8.2963614291887495E-25</v>
      </c>
      <c r="AZ114" s="104">
        <f t="shared" si="73"/>
        <v>2.2008299359814304E-24</v>
      </c>
      <c r="BA114" s="105">
        <f t="shared" si="74"/>
        <v>2.1961283758464927E-6</v>
      </c>
      <c r="BB114" s="106">
        <f t="shared" si="75"/>
        <v>-3.5719358568940024E-15</v>
      </c>
      <c r="BC114" s="62"/>
    </row>
    <row r="115" spans="1:55" x14ac:dyDescent="0.25">
      <c r="L115" s="61">
        <v>2</v>
      </c>
      <c r="M115" s="69">
        <f t="shared" si="38"/>
        <v>100</v>
      </c>
      <c r="N115" s="62">
        <f t="shared" si="39"/>
        <v>1</v>
      </c>
      <c r="O115" s="70">
        <f t="shared" si="40"/>
        <v>2.067999592003264E-2</v>
      </c>
      <c r="P115" s="70">
        <f t="shared" si="41"/>
        <v>2.0311560662008107E-2</v>
      </c>
      <c r="Q115" s="70">
        <f t="shared" si="42"/>
        <v>9.9999400004799777E-4</v>
      </c>
      <c r="R115" s="62">
        <f t="shared" si="43"/>
        <v>2.9542851314332343E-2</v>
      </c>
      <c r="S115" s="62">
        <f t="shared" si="44"/>
        <v>2.9016515231440155E-2</v>
      </c>
      <c r="T115" s="11">
        <f t="shared" si="45"/>
        <v>2.7702967215429262E-7</v>
      </c>
      <c r="U115" s="52">
        <f t="shared" si="46"/>
        <v>1.138398327962493E-12</v>
      </c>
      <c r="V115" s="52">
        <f t="shared" si="47"/>
        <v>1.8695330195834757E-12</v>
      </c>
      <c r="W115" s="53">
        <f t="shared" si="57"/>
        <v>5.3455793729170948E-25</v>
      </c>
      <c r="X115" s="53">
        <f t="shared" si="58"/>
        <v>-11.943705750799031</v>
      </c>
      <c r="Y115" s="53">
        <f t="shared" si="59"/>
        <v>-11.728266859958138</v>
      </c>
      <c r="Z115" s="11">
        <f t="shared" si="48"/>
        <v>5.3455793729170948E-25</v>
      </c>
      <c r="AA115" s="32">
        <f t="shared" si="49"/>
        <v>4.5828243948684179E-4</v>
      </c>
      <c r="AB115" s="70">
        <f t="shared" si="50"/>
        <v>0.89297644038423063</v>
      </c>
      <c r="AC115" s="33">
        <f t="shared" si="51"/>
        <v>2.7900854503159936E-4</v>
      </c>
      <c r="AD115" s="33"/>
      <c r="AE115" s="44">
        <f t="shared" si="52"/>
        <v>1.8695330195834757E-12</v>
      </c>
      <c r="AF115" s="33"/>
      <c r="AG115" s="33"/>
      <c r="AI115" s="97">
        <f t="shared" si="53"/>
        <v>2.9542851314332343E-2</v>
      </c>
      <c r="AJ115" s="98">
        <f t="shared" si="60"/>
        <v>8.7278006378074824E-4</v>
      </c>
      <c r="AK115" s="98">
        <f t="shared" si="54"/>
        <v>2.9016515231440155E-2</v>
      </c>
      <c r="AL115" s="98">
        <f t="shared" si="61"/>
        <v>8.4195815617639849E-4</v>
      </c>
      <c r="AM115" s="98">
        <f t="shared" si="62"/>
        <v>8.5723059514249622E-4</v>
      </c>
      <c r="AN115" s="98">
        <f t="shared" si="55"/>
        <v>1.138398327962493E-12</v>
      </c>
      <c r="AO115" s="98">
        <f t="shared" si="63"/>
        <v>1.2959507531077996E-24</v>
      </c>
      <c r="AP115" s="98">
        <f t="shared" si="56"/>
        <v>1.8695330195834757E-12</v>
      </c>
      <c r="AQ115" s="98">
        <f t="shared" si="64"/>
        <v>3.4951537113129086E-24</v>
      </c>
      <c r="AR115" s="98">
        <f t="shared" si="65"/>
        <v>2.1282732635644993E-24</v>
      </c>
      <c r="AS115" s="99">
        <f t="shared" si="66"/>
        <v>5.2633608289218842E-4</v>
      </c>
      <c r="AT115" s="100">
        <f t="shared" si="67"/>
        <v>1.7816021794647936E-2</v>
      </c>
      <c r="AU115" s="101">
        <f t="shared" si="68"/>
        <v>-7.3113469162098273E-13</v>
      </c>
      <c r="AV115" s="102">
        <f t="shared" si="69"/>
        <v>-0.64224856419946497</v>
      </c>
      <c r="AW115" s="103">
        <f t="shared" si="70"/>
        <v>2.7702967215429262E-7</v>
      </c>
      <c r="AX115" s="103">
        <f t="shared" si="71"/>
        <v>8.7278006378074824E-4</v>
      </c>
      <c r="AY115" s="104">
        <f t="shared" si="72"/>
        <v>5.3455793729170948E-25</v>
      </c>
      <c r="AZ115" s="104">
        <f t="shared" si="73"/>
        <v>1.2959507531077996E-24</v>
      </c>
      <c r="BA115" s="105">
        <f t="shared" si="74"/>
        <v>2.064063070165445E-6</v>
      </c>
      <c r="BB115" s="106">
        <f t="shared" si="75"/>
        <v>-2.8671948691018932E-15</v>
      </c>
      <c r="BC115" s="62"/>
    </row>
    <row r="116" spans="1:55" x14ac:dyDescent="0.25">
      <c r="L116" s="61">
        <v>2.02</v>
      </c>
      <c r="M116" s="69">
        <f t="shared" si="38"/>
        <v>104.71285480508998</v>
      </c>
      <c r="N116" s="62">
        <f t="shared" si="39"/>
        <v>1.0471285480508998</v>
      </c>
      <c r="O116" s="70">
        <f t="shared" si="40"/>
        <v>2.0634609530969964E-2</v>
      </c>
      <c r="P116" s="70">
        <f t="shared" si="41"/>
        <v>2.0288367038949824E-2</v>
      </c>
      <c r="Q116" s="70">
        <f t="shared" si="42"/>
        <v>9.3324931024994665E-4</v>
      </c>
      <c r="R116" s="62">
        <f t="shared" si="43"/>
        <v>2.9478013615671379E-2</v>
      </c>
      <c r="S116" s="62">
        <f t="shared" si="44"/>
        <v>2.8983381484214036E-2</v>
      </c>
      <c r="T116" s="11">
        <f t="shared" si="45"/>
        <v>2.4466094547003458E-7</v>
      </c>
      <c r="U116" s="52">
        <f t="shared" si="46"/>
        <v>8.7356484142835881E-13</v>
      </c>
      <c r="V116" s="52">
        <f t="shared" si="47"/>
        <v>1.4598036260141737E-12</v>
      </c>
      <c r="W116" s="53">
        <f t="shared" si="57"/>
        <v>3.4367591255265347E-25</v>
      </c>
      <c r="X116" s="53">
        <f t="shared" si="58"/>
        <v>-12.05870485344076</v>
      </c>
      <c r="Y116" s="53">
        <f t="shared" si="59"/>
        <v>-11.83570556193777</v>
      </c>
      <c r="Z116" s="11">
        <f t="shared" si="48"/>
        <v>3.4367591255265347E-25</v>
      </c>
      <c r="AA116" s="32">
        <f t="shared" si="49"/>
        <v>4.2415911768752901E-4</v>
      </c>
      <c r="AB116" s="70">
        <f t="shared" si="50"/>
        <v>0.89297678383698065</v>
      </c>
      <c r="AC116" s="33">
        <f t="shared" si="51"/>
        <v>2.4661654185956071E-4</v>
      </c>
      <c r="AD116" s="33"/>
      <c r="AE116" s="44">
        <f t="shared" si="52"/>
        <v>1.4598036260141737E-12</v>
      </c>
      <c r="AF116" s="33"/>
      <c r="AG116" s="33"/>
      <c r="AI116" s="97">
        <f t="shared" si="53"/>
        <v>2.9478013615671379E-2</v>
      </c>
      <c r="AJ116" s="98">
        <f t="shared" si="60"/>
        <v>8.689532867257072E-4</v>
      </c>
      <c r="AK116" s="98">
        <f t="shared" si="54"/>
        <v>2.8983381484214036E-2</v>
      </c>
      <c r="AL116" s="98">
        <f t="shared" si="61"/>
        <v>8.4003640225948099E-4</v>
      </c>
      <c r="AM116" s="98">
        <f t="shared" si="62"/>
        <v>8.5437251401985906E-4</v>
      </c>
      <c r="AN116" s="98">
        <f t="shared" si="55"/>
        <v>8.7356484142835881E-13</v>
      </c>
      <c r="AO116" s="98">
        <f t="shared" si="63"/>
        <v>7.6311553217975365E-25</v>
      </c>
      <c r="AP116" s="98">
        <f t="shared" si="56"/>
        <v>1.4598036260141737E-12</v>
      </c>
      <c r="AQ116" s="98">
        <f t="shared" si="64"/>
        <v>2.1310266265241294E-24</v>
      </c>
      <c r="AR116" s="98">
        <f t="shared" si="65"/>
        <v>1.2752331230756148E-24</v>
      </c>
      <c r="AS116" s="99">
        <f t="shared" si="66"/>
        <v>4.9463213145734333E-4</v>
      </c>
      <c r="AT116" s="100">
        <f t="shared" si="67"/>
        <v>1.6779696824428574E-2</v>
      </c>
      <c r="AU116" s="101">
        <f t="shared" si="68"/>
        <v>-5.8623878458581487E-13</v>
      </c>
      <c r="AV116" s="102">
        <f t="shared" si="69"/>
        <v>-0.67108788813805809</v>
      </c>
      <c r="AW116" s="103">
        <f t="shared" si="70"/>
        <v>2.4466094547003458E-7</v>
      </c>
      <c r="AX116" s="103">
        <f t="shared" si="71"/>
        <v>8.689532867257072E-4</v>
      </c>
      <c r="AY116" s="104">
        <f t="shared" si="72"/>
        <v>3.4367591255265347E-25</v>
      </c>
      <c r="AZ116" s="104">
        <f t="shared" si="73"/>
        <v>7.6311553217975365E-25</v>
      </c>
      <c r="BA116" s="105">
        <f t="shared" si="74"/>
        <v>1.9397338488523267E-6</v>
      </c>
      <c r="BB116" s="106">
        <f t="shared" si="75"/>
        <v>-2.2989756258267252E-15</v>
      </c>
      <c r="BC116" s="62"/>
    </row>
    <row r="117" spans="1:55" x14ac:dyDescent="0.25">
      <c r="L117" s="61">
        <v>2.04</v>
      </c>
      <c r="M117" s="69">
        <f t="shared" si="38"/>
        <v>109.64781961431861</v>
      </c>
      <c r="N117" s="62">
        <f t="shared" si="39"/>
        <v>1.096478196143186</v>
      </c>
      <c r="O117" s="70">
        <f t="shared" si="40"/>
        <v>2.0592252418517708E-2</v>
      </c>
      <c r="P117" s="70">
        <f t="shared" si="41"/>
        <v>2.0266899688141639E-2</v>
      </c>
      <c r="Q117" s="70">
        <f t="shared" si="42"/>
        <v>8.7095943899662945E-4</v>
      </c>
      <c r="R117" s="62">
        <f t="shared" si="43"/>
        <v>2.94175034550253E-2</v>
      </c>
      <c r="S117" s="62">
        <f t="shared" si="44"/>
        <v>2.8952713840202343E-2</v>
      </c>
      <c r="T117" s="11">
        <f t="shared" si="45"/>
        <v>2.1602938604727236E-7</v>
      </c>
      <c r="U117" s="52">
        <f t="shared" si="46"/>
        <v>6.7034125220407703E-13</v>
      </c>
      <c r="V117" s="52">
        <f t="shared" si="47"/>
        <v>1.1399153254064246E-12</v>
      </c>
      <c r="W117" s="53">
        <f t="shared" si="57"/>
        <v>2.2049981022384361E-25</v>
      </c>
      <c r="X117" s="53">
        <f t="shared" si="58"/>
        <v>-12.173704053687983</v>
      </c>
      <c r="Y117" s="53">
        <f t="shared" si="59"/>
        <v>-11.943127407500823</v>
      </c>
      <c r="Z117" s="11">
        <f t="shared" si="48"/>
        <v>2.2049981022384361E-25</v>
      </c>
      <c r="AA117" s="32">
        <f t="shared" si="49"/>
        <v>3.9257658949120076E-4</v>
      </c>
      <c r="AB117" s="70">
        <f t="shared" si="50"/>
        <v>0.89297708741957027</v>
      </c>
      <c r="AC117" s="33">
        <f t="shared" si="51"/>
        <v>2.179848066193721E-4</v>
      </c>
      <c r="AD117" s="33"/>
      <c r="AE117" s="44">
        <f t="shared" si="52"/>
        <v>1.1399153254064246E-12</v>
      </c>
      <c r="AF117" s="33"/>
      <c r="AG117" s="33"/>
      <c r="AI117" s="97">
        <f t="shared" si="53"/>
        <v>2.94175034550253E-2</v>
      </c>
      <c r="AJ117" s="98">
        <f t="shared" si="60"/>
        <v>8.6538950952642544E-4</v>
      </c>
      <c r="AK117" s="98">
        <f t="shared" si="54"/>
        <v>2.8952713840202343E-2</v>
      </c>
      <c r="AL117" s="98">
        <f t="shared" si="61"/>
        <v>8.3825963871264435E-4</v>
      </c>
      <c r="AM117" s="98">
        <f t="shared" si="62"/>
        <v>8.5171655942651127E-4</v>
      </c>
      <c r="AN117" s="98">
        <f t="shared" si="55"/>
        <v>6.7034125220407703E-13</v>
      </c>
      <c r="AO117" s="98">
        <f t="shared" si="63"/>
        <v>4.4935739440653005E-25</v>
      </c>
      <c r="AP117" s="98">
        <f t="shared" si="56"/>
        <v>1.1399153254064246E-12</v>
      </c>
      <c r="AQ117" s="98">
        <f t="shared" si="64"/>
        <v>1.2994069490964348E-24</v>
      </c>
      <c r="AR117" s="98">
        <f t="shared" si="65"/>
        <v>7.6413226663956059E-25</v>
      </c>
      <c r="AS117" s="99">
        <f t="shared" si="66"/>
        <v>4.6478961482295661E-4</v>
      </c>
      <c r="AT117" s="100">
        <f t="shared" si="67"/>
        <v>1.5799764093970322E-2</v>
      </c>
      <c r="AU117" s="101">
        <f t="shared" si="68"/>
        <v>-4.6957407320234752E-13</v>
      </c>
      <c r="AV117" s="102">
        <f t="shared" si="69"/>
        <v>-0.70050003883602785</v>
      </c>
      <c r="AW117" s="103">
        <f t="shared" si="70"/>
        <v>2.1602938604727236E-7</v>
      </c>
      <c r="AX117" s="103">
        <f t="shared" si="71"/>
        <v>8.6538950952642544E-4</v>
      </c>
      <c r="AY117" s="104">
        <f t="shared" si="72"/>
        <v>2.2049981022384361E-25</v>
      </c>
      <c r="AZ117" s="104">
        <f t="shared" si="73"/>
        <v>4.4935739440653005E-25</v>
      </c>
      <c r="BA117" s="105">
        <f t="shared" si="74"/>
        <v>1.8227043718547319E-6</v>
      </c>
      <c r="BB117" s="106">
        <f t="shared" si="75"/>
        <v>-1.841466953734696E-15</v>
      </c>
      <c r="BC117" s="62"/>
    </row>
    <row r="118" spans="1:55" x14ac:dyDescent="0.25">
      <c r="L118" s="61">
        <v>2.06</v>
      </c>
      <c r="M118" s="69">
        <f t="shared" si="38"/>
        <v>114.81536214968835</v>
      </c>
      <c r="N118" s="62">
        <f t="shared" si="39"/>
        <v>1.1481536214968835</v>
      </c>
      <c r="O118" s="70">
        <f t="shared" si="40"/>
        <v>2.055272240320994E-2</v>
      </c>
      <c r="P118" s="70">
        <f t="shared" si="41"/>
        <v>2.0247030173911811E-2</v>
      </c>
      <c r="Q118" s="70">
        <f t="shared" si="42"/>
        <v>8.1282706354402737E-4</v>
      </c>
      <c r="R118" s="62">
        <f t="shared" si="43"/>
        <v>2.9361032004585629E-2</v>
      </c>
      <c r="S118" s="62">
        <f t="shared" si="44"/>
        <v>2.8924328819874019E-2</v>
      </c>
      <c r="T118" s="11">
        <f t="shared" si="45"/>
        <v>1.9070967153726317E-7</v>
      </c>
      <c r="U118" s="52">
        <f t="shared" si="46"/>
        <v>5.1439490592310402E-13</v>
      </c>
      <c r="V118" s="52">
        <f t="shared" si="47"/>
        <v>8.9015653647207081E-13</v>
      </c>
      <c r="W118" s="53">
        <f t="shared" si="57"/>
        <v>1.4119680299281822E-25</v>
      </c>
      <c r="X118" s="53">
        <f t="shared" si="58"/>
        <v>-12.288703340901176</v>
      </c>
      <c r="Y118" s="53">
        <f t="shared" si="59"/>
        <v>-12.05053361476161</v>
      </c>
      <c r="Z118" s="11">
        <f t="shared" si="48"/>
        <v>1.4119680299281822E-25</v>
      </c>
      <c r="AA118" s="32">
        <f t="shared" si="49"/>
        <v>3.6334566956095789E-4</v>
      </c>
      <c r="AB118" s="70">
        <f t="shared" si="50"/>
        <v>0.89297735575972204</v>
      </c>
      <c r="AC118" s="33">
        <f t="shared" si="51"/>
        <v>1.9267688567035408E-4</v>
      </c>
      <c r="AD118" s="33"/>
      <c r="AE118" s="44">
        <f t="shared" si="52"/>
        <v>8.9015653647207081E-13</v>
      </c>
      <c r="AF118" s="33"/>
      <c r="AG118" s="33"/>
      <c r="AI118" s="97">
        <f t="shared" si="53"/>
        <v>2.9361032004585629E-2</v>
      </c>
      <c r="AJ118" s="98">
        <f t="shared" si="60"/>
        <v>8.6207020037430161E-4</v>
      </c>
      <c r="AK118" s="98">
        <f t="shared" si="54"/>
        <v>2.8924328819874019E-2</v>
      </c>
      <c r="AL118" s="98">
        <f t="shared" si="61"/>
        <v>8.3661679768019478E-4</v>
      </c>
      <c r="AM118" s="98">
        <f t="shared" si="62"/>
        <v>8.4924814419147954E-4</v>
      </c>
      <c r="AN118" s="98">
        <f t="shared" si="55"/>
        <v>5.1439490592310402E-13</v>
      </c>
      <c r="AO118" s="98">
        <f t="shared" si="63"/>
        <v>2.6460211923963905E-25</v>
      </c>
      <c r="AP118" s="98">
        <f t="shared" si="56"/>
        <v>8.9015653647207081E-13</v>
      </c>
      <c r="AQ118" s="98">
        <f t="shared" si="64"/>
        <v>7.9237865942395308E-25</v>
      </c>
      <c r="AR118" s="98">
        <f t="shared" si="65"/>
        <v>4.5789198783538694E-25</v>
      </c>
      <c r="AS118" s="99">
        <f t="shared" si="66"/>
        <v>4.3670318471161068E-4</v>
      </c>
      <c r="AT118" s="100">
        <f t="shared" si="67"/>
        <v>1.4873563866672195E-2</v>
      </c>
      <c r="AU118" s="101">
        <f t="shared" si="68"/>
        <v>-3.7576163054896679E-13</v>
      </c>
      <c r="AV118" s="102">
        <f t="shared" si="69"/>
        <v>-0.73049251892307565</v>
      </c>
      <c r="AW118" s="103">
        <f t="shared" si="70"/>
        <v>1.9070967153726317E-7</v>
      </c>
      <c r="AX118" s="103">
        <f t="shared" si="71"/>
        <v>8.6207020037430161E-4</v>
      </c>
      <c r="AY118" s="104">
        <f t="shared" si="72"/>
        <v>1.4119680299281822E-25</v>
      </c>
      <c r="AZ118" s="104">
        <f t="shared" si="73"/>
        <v>2.6460211923963905E-25</v>
      </c>
      <c r="BA118" s="105">
        <f t="shared" si="74"/>
        <v>1.712561508672983E-6</v>
      </c>
      <c r="BB118" s="106">
        <f t="shared" si="75"/>
        <v>-1.473575021760654E-15</v>
      </c>
      <c r="BC118" s="62"/>
    </row>
    <row r="119" spans="1:55" x14ac:dyDescent="0.25">
      <c r="L119" s="61">
        <v>2.08</v>
      </c>
      <c r="M119" s="69">
        <f t="shared" si="38"/>
        <v>120.22644346174135</v>
      </c>
      <c r="N119" s="62">
        <f t="shared" si="39"/>
        <v>1.2022644346174136</v>
      </c>
      <c r="O119" s="70">
        <f t="shared" si="40"/>
        <v>2.0515830798218924E-2</v>
      </c>
      <c r="P119" s="70">
        <f t="shared" si="41"/>
        <v>2.0228639609309113E-2</v>
      </c>
      <c r="Q119" s="70">
        <f t="shared" si="42"/>
        <v>7.5857470326312409E-4</v>
      </c>
      <c r="R119" s="62">
        <f t="shared" si="43"/>
        <v>2.9308329711741323E-2</v>
      </c>
      <c r="S119" s="62">
        <f t="shared" si="44"/>
        <v>2.8898056584727307E-2</v>
      </c>
      <c r="T119" s="11">
        <f t="shared" si="45"/>
        <v>1.6832403874985937E-7</v>
      </c>
      <c r="U119" s="52">
        <f t="shared" si="46"/>
        <v>3.9472741853191911E-13</v>
      </c>
      <c r="V119" s="52">
        <f t="shared" si="47"/>
        <v>6.9514384762005386E-13</v>
      </c>
      <c r="W119" s="53">
        <f t="shared" si="57"/>
        <v>9.0250030866066296E-26</v>
      </c>
      <c r="X119" s="53">
        <f t="shared" si="58"/>
        <v>-12.403702705619843</v>
      </c>
      <c r="Y119" s="53">
        <f t="shared" si="59"/>
        <v>-12.157925316613596</v>
      </c>
      <c r="Z119" s="11">
        <f t="shared" si="48"/>
        <v>9.0250030866066296E-26</v>
      </c>
      <c r="AA119" s="32">
        <f t="shared" si="49"/>
        <v>3.3629125913950338E-4</v>
      </c>
      <c r="AB119" s="70">
        <f t="shared" si="50"/>
        <v>0.89297759294813972</v>
      </c>
      <c r="AC119" s="33">
        <f t="shared" si="51"/>
        <v>1.703069731347783E-4</v>
      </c>
      <c r="AD119" s="33"/>
      <c r="AE119" s="44">
        <f t="shared" si="52"/>
        <v>6.9514384762005386E-13</v>
      </c>
      <c r="AF119" s="33"/>
      <c r="AG119" s="33"/>
      <c r="AI119" s="97">
        <f t="shared" si="53"/>
        <v>2.9308329711741323E-2</v>
      </c>
      <c r="AJ119" s="98">
        <f t="shared" si="60"/>
        <v>8.5897819049213925E-4</v>
      </c>
      <c r="AK119" s="98">
        <f t="shared" si="54"/>
        <v>2.8898056584727307E-2</v>
      </c>
      <c r="AL119" s="98">
        <f t="shared" si="61"/>
        <v>8.3509767437410119E-4</v>
      </c>
      <c r="AM119" s="98">
        <f t="shared" si="62"/>
        <v>8.4695377041374528E-4</v>
      </c>
      <c r="AN119" s="98">
        <f t="shared" si="55"/>
        <v>3.9472741853191911E-13</v>
      </c>
      <c r="AO119" s="98">
        <f t="shared" si="63"/>
        <v>1.5580973494087284E-25</v>
      </c>
      <c r="AP119" s="98">
        <f t="shared" si="56"/>
        <v>6.9514384762005386E-13</v>
      </c>
      <c r="AQ119" s="98">
        <f t="shared" si="64"/>
        <v>4.8322496888401263E-25</v>
      </c>
      <c r="AR119" s="98">
        <f t="shared" si="65"/>
        <v>2.7439233647940959E-25</v>
      </c>
      <c r="AS119" s="99">
        <f t="shared" si="66"/>
        <v>4.1027312701401655E-4</v>
      </c>
      <c r="AT119" s="100">
        <f t="shared" si="67"/>
        <v>1.3998516157324907E-2</v>
      </c>
      <c r="AU119" s="101">
        <f t="shared" si="68"/>
        <v>-3.0041642908813475E-13</v>
      </c>
      <c r="AV119" s="102">
        <f t="shared" si="69"/>
        <v>-0.76107312282853734</v>
      </c>
      <c r="AW119" s="103">
        <f t="shared" si="70"/>
        <v>1.6832403874985937E-7</v>
      </c>
      <c r="AX119" s="103">
        <f t="shared" si="71"/>
        <v>8.5897819049213925E-4</v>
      </c>
      <c r="AY119" s="104">
        <f t="shared" si="72"/>
        <v>9.0250030866066296E-26</v>
      </c>
      <c r="AZ119" s="104">
        <f t="shared" si="73"/>
        <v>1.5580973494087284E-25</v>
      </c>
      <c r="BA119" s="105">
        <f t="shared" si="74"/>
        <v>1.6089142235843786E-6</v>
      </c>
      <c r="BB119" s="106">
        <f t="shared" si="75"/>
        <v>-1.1781036434828813E-15</v>
      </c>
      <c r="BC119" s="62"/>
    </row>
    <row r="120" spans="1:55" x14ac:dyDescent="0.25">
      <c r="L120" s="61">
        <v>2.1</v>
      </c>
      <c r="M120" s="69">
        <f t="shared" si="38"/>
        <v>125.89254117941677</v>
      </c>
      <c r="N120" s="62">
        <f t="shared" si="39"/>
        <v>1.2589254117941677</v>
      </c>
      <c r="O120" s="70">
        <f t="shared" si="40"/>
        <v>2.0481401509111267E-2</v>
      </c>
      <c r="P120" s="70">
        <f t="shared" si="41"/>
        <v>2.0211617947190081E-2</v>
      </c>
      <c r="Q120" s="70">
        <f t="shared" si="42"/>
        <v>7.0794339575186384E-4</v>
      </c>
      <c r="R120" s="62">
        <f t="shared" si="43"/>
        <v>2.9259145013016099E-2</v>
      </c>
      <c r="S120" s="62">
        <f t="shared" si="44"/>
        <v>2.887373992455726E-2</v>
      </c>
      <c r="T120" s="11">
        <f t="shared" si="45"/>
        <v>1.4853708220996576E-7</v>
      </c>
      <c r="U120" s="52">
        <f t="shared" si="46"/>
        <v>3.0289901466389972E-13</v>
      </c>
      <c r="V120" s="52">
        <f t="shared" si="47"/>
        <v>5.4287073965843866E-13</v>
      </c>
      <c r="W120" s="53">
        <f t="shared" si="57"/>
        <v>5.7586428796854622E-26</v>
      </c>
      <c r="X120" s="53">
        <f t="shared" si="58"/>
        <v>-12.518702139432833</v>
      </c>
      <c r="Y120" s="53">
        <f t="shared" si="59"/>
        <v>-12.265303565873033</v>
      </c>
      <c r="Z120" s="11">
        <f t="shared" si="48"/>
        <v>5.7586428796854622E-26</v>
      </c>
      <c r="AA120" s="32">
        <f t="shared" si="49"/>
        <v>3.1125129717456753E-4</v>
      </c>
      <c r="AB120" s="70">
        <f t="shared" si="50"/>
        <v>0.89297780260080317</v>
      </c>
      <c r="AC120" s="33">
        <f t="shared" si="51"/>
        <v>1.5053403569516838E-4</v>
      </c>
      <c r="AD120" s="33"/>
      <c r="AE120" s="44">
        <f t="shared" si="52"/>
        <v>5.4287073965843866E-13</v>
      </c>
      <c r="AF120" s="33"/>
      <c r="AG120" s="33"/>
      <c r="AI120" s="97">
        <f t="shared" si="53"/>
        <v>2.9259145013016099E-2</v>
      </c>
      <c r="AJ120" s="98">
        <f t="shared" si="60"/>
        <v>8.5609756689270487E-4</v>
      </c>
      <c r="AK120" s="98">
        <f t="shared" si="54"/>
        <v>2.887373992455726E-2</v>
      </c>
      <c r="AL120" s="98">
        <f t="shared" si="61"/>
        <v>8.3369285723097189E-4</v>
      </c>
      <c r="AM120" s="98">
        <f t="shared" si="62"/>
        <v>8.4482094352073336E-4</v>
      </c>
      <c r="AN120" s="98">
        <f t="shared" si="55"/>
        <v>3.0289901466389972E-13</v>
      </c>
      <c r="AO120" s="98">
        <f t="shared" si="63"/>
        <v>9.174781308436134E-26</v>
      </c>
      <c r="AP120" s="98">
        <f t="shared" si="56"/>
        <v>5.4287073965843866E-13</v>
      </c>
      <c r="AQ120" s="98">
        <f t="shared" si="64"/>
        <v>2.947086399773003E-25</v>
      </c>
      <c r="AR120" s="98">
        <f t="shared" si="65"/>
        <v>1.6443501213240349E-25</v>
      </c>
      <c r="AS120" s="99">
        <f t="shared" si="66"/>
        <v>3.8540508845883933E-4</v>
      </c>
      <c r="AT120" s="100">
        <f t="shared" si="67"/>
        <v>1.3172124075648474E-2</v>
      </c>
      <c r="AU120" s="101">
        <f t="shared" si="68"/>
        <v>-2.3997172499453893E-13</v>
      </c>
      <c r="AV120" s="102">
        <f t="shared" si="69"/>
        <v>-0.79224993604160232</v>
      </c>
      <c r="AW120" s="103">
        <f t="shared" si="70"/>
        <v>1.4853708220996576E-7</v>
      </c>
      <c r="AX120" s="103">
        <f t="shared" si="71"/>
        <v>8.5609756689270487E-4</v>
      </c>
      <c r="AY120" s="104">
        <f t="shared" si="72"/>
        <v>5.7586428796854622E-26</v>
      </c>
      <c r="AZ120" s="104">
        <f t="shared" si="73"/>
        <v>9.174781308436134E-26</v>
      </c>
      <c r="BA120" s="105">
        <f t="shared" si="74"/>
        <v>1.5113925037601543E-6</v>
      </c>
      <c r="BB120" s="106">
        <f t="shared" si="75"/>
        <v>-9.4106558821387823E-16</v>
      </c>
      <c r="BC120" s="62"/>
    </row>
    <row r="121" spans="1:55" x14ac:dyDescent="0.25">
      <c r="L121" s="61">
        <v>2.12</v>
      </c>
      <c r="M121" s="69">
        <f t="shared" si="38"/>
        <v>131.82567385564084</v>
      </c>
      <c r="N121" s="62">
        <f t="shared" si="39"/>
        <v>1.3182567385564083</v>
      </c>
      <c r="O121" s="70">
        <f t="shared" si="40"/>
        <v>2.0449270193635606E-2</v>
      </c>
      <c r="P121" s="70">
        <f t="shared" si="41"/>
        <v>2.0195863323793684E-2</v>
      </c>
      <c r="Q121" s="70">
        <f t="shared" si="42"/>
        <v>6.6069146122883348E-4</v>
      </c>
      <c r="R121" s="62">
        <f t="shared" si="43"/>
        <v>2.9213243133765155E-2</v>
      </c>
      <c r="S121" s="62">
        <f t="shared" si="44"/>
        <v>2.8851233319705266E-2</v>
      </c>
      <c r="T121" s="11">
        <f t="shared" si="45"/>
        <v>1.3105110547567532E-7</v>
      </c>
      <c r="U121" s="52">
        <f t="shared" si="46"/>
        <v>2.3243330909697865E-13</v>
      </c>
      <c r="V121" s="52">
        <f t="shared" si="47"/>
        <v>4.2396563822583692E-13</v>
      </c>
      <c r="W121" s="53">
        <f t="shared" si="57"/>
        <v>3.6684633101525287E-26</v>
      </c>
      <c r="X121" s="53">
        <f t="shared" si="58"/>
        <v>-12.633701634799625</v>
      </c>
      <c r="Y121" s="53">
        <f t="shared" si="59"/>
        <v>-12.372669340892266</v>
      </c>
      <c r="Z121" s="11">
        <f t="shared" si="48"/>
        <v>3.6684633101525287E-26</v>
      </c>
      <c r="AA121" s="32">
        <f t="shared" si="49"/>
        <v>2.8807578954257368E-4</v>
      </c>
      <c r="AB121" s="70">
        <f t="shared" si="50"/>
        <v>0.89297798791404259</v>
      </c>
      <c r="AC121" s="33">
        <f t="shared" si="51"/>
        <v>1.3305661838286086E-4</v>
      </c>
      <c r="AD121" s="33"/>
      <c r="AE121" s="44">
        <f t="shared" si="52"/>
        <v>4.2396563822583692E-13</v>
      </c>
      <c r="AF121" s="33"/>
      <c r="AG121" s="33"/>
      <c r="AI121" s="97">
        <f t="shared" si="53"/>
        <v>2.9213243133765155E-2</v>
      </c>
      <c r="AJ121" s="98">
        <f t="shared" si="60"/>
        <v>8.5341357439247696E-4</v>
      </c>
      <c r="AK121" s="98">
        <f t="shared" si="54"/>
        <v>2.8851233319705266E-2</v>
      </c>
      <c r="AL121" s="98">
        <f t="shared" si="61"/>
        <v>8.3239366406807132E-4</v>
      </c>
      <c r="AM121" s="98">
        <f t="shared" si="62"/>
        <v>8.4283809367753637E-4</v>
      </c>
      <c r="AN121" s="98">
        <f t="shared" si="55"/>
        <v>2.3243330909697865E-13</v>
      </c>
      <c r="AO121" s="98">
        <f t="shared" si="63"/>
        <v>5.4025243177771621E-26</v>
      </c>
      <c r="AP121" s="98">
        <f t="shared" si="56"/>
        <v>4.2396563822583692E-13</v>
      </c>
      <c r="AQ121" s="98">
        <f t="shared" si="64"/>
        <v>1.7974686239624123E-25</v>
      </c>
      <c r="AR121" s="98">
        <f t="shared" si="65"/>
        <v>9.8543736236243775E-26</v>
      </c>
      <c r="AS121" s="99">
        <f t="shared" si="66"/>
        <v>3.6200981405988888E-4</v>
      </c>
      <c r="AT121" s="100">
        <f t="shared" si="67"/>
        <v>1.2391976214426939E-2</v>
      </c>
      <c r="AU121" s="101">
        <f t="shared" si="68"/>
        <v>-1.9153232912885827E-13</v>
      </c>
      <c r="AV121" s="102">
        <f t="shared" si="69"/>
        <v>-0.82403133127939432</v>
      </c>
      <c r="AW121" s="103">
        <f t="shared" si="70"/>
        <v>1.3105110547567532E-7</v>
      </c>
      <c r="AX121" s="103">
        <f t="shared" si="71"/>
        <v>8.5341357439247696E-4</v>
      </c>
      <c r="AY121" s="104">
        <f t="shared" si="72"/>
        <v>3.6684633101525287E-26</v>
      </c>
      <c r="AZ121" s="104">
        <f t="shared" si="73"/>
        <v>5.4025243177771621E-26</v>
      </c>
      <c r="BA121" s="105">
        <f t="shared" si="74"/>
        <v>1.419646329646623E-6</v>
      </c>
      <c r="BB121" s="106">
        <f t="shared" si="75"/>
        <v>-7.5110717305434617E-16</v>
      </c>
      <c r="BC121" s="62"/>
    </row>
    <row r="122" spans="1:55" x14ac:dyDescent="0.25">
      <c r="L122" s="61">
        <v>2.14</v>
      </c>
      <c r="M122" s="69">
        <f t="shared" si="38"/>
        <v>138.0384264602886</v>
      </c>
      <c r="N122" s="62">
        <f t="shared" si="39"/>
        <v>1.3803842646028861</v>
      </c>
      <c r="O122" s="70">
        <f t="shared" si="40"/>
        <v>2.0419283477544511E-2</v>
      </c>
      <c r="P122" s="70">
        <f t="shared" si="41"/>
        <v>2.0181281450937522E-2</v>
      </c>
      <c r="Q122" s="70">
        <f t="shared" si="42"/>
        <v>6.1659334933016074E-4</v>
      </c>
      <c r="R122" s="62">
        <f t="shared" si="43"/>
        <v>2.917040496792073E-2</v>
      </c>
      <c r="S122" s="62">
        <f t="shared" si="44"/>
        <v>2.883040207276789E-2</v>
      </c>
      <c r="T122" s="11">
        <f t="shared" si="45"/>
        <v>1.1560196871231292E-7</v>
      </c>
      <c r="U122" s="52">
        <f t="shared" si="46"/>
        <v>1.7836055494232179E-13</v>
      </c>
      <c r="V122" s="52">
        <f t="shared" si="47"/>
        <v>3.3111316583458775E-13</v>
      </c>
      <c r="W122" s="53">
        <f t="shared" si="57"/>
        <v>2.3333360134404009E-26</v>
      </c>
      <c r="X122" s="53">
        <f t="shared" si="58"/>
        <v>-12.748701185077683</v>
      </c>
      <c r="Y122" s="53">
        <f t="shared" si="59"/>
        <v>-12.480023550339348</v>
      </c>
      <c r="Z122" s="11">
        <f t="shared" si="48"/>
        <v>2.3333360134404009E-26</v>
      </c>
      <c r="AA122" s="32">
        <f t="shared" si="49"/>
        <v>2.6662591055490962E-4</v>
      </c>
      <c r="AB122" s="70">
        <f t="shared" si="50"/>
        <v>0.8929781517132257</v>
      </c>
      <c r="AC122" s="33">
        <f t="shared" si="51"/>
        <v>1.176082527533181E-4</v>
      </c>
      <c r="AD122" s="33"/>
      <c r="AE122" s="44">
        <f t="shared" si="52"/>
        <v>3.3111316583458775E-13</v>
      </c>
      <c r="AF122" s="33"/>
      <c r="AG122" s="33"/>
      <c r="AI122" s="97">
        <f t="shared" si="53"/>
        <v>2.917040496792073E-2</v>
      </c>
      <c r="AJ122" s="98">
        <f t="shared" si="60"/>
        <v>8.5091252599249446E-4</v>
      </c>
      <c r="AK122" s="98">
        <f t="shared" si="54"/>
        <v>2.883040207276789E-2</v>
      </c>
      <c r="AL122" s="98">
        <f t="shared" si="61"/>
        <v>8.3119208367745908E-4</v>
      </c>
      <c r="AM122" s="98">
        <f t="shared" si="62"/>
        <v>8.4099450385062059E-4</v>
      </c>
      <c r="AN122" s="98">
        <f t="shared" si="55"/>
        <v>1.7836055494232179E-13</v>
      </c>
      <c r="AO122" s="98">
        <f t="shared" si="63"/>
        <v>3.1812487559332989E-26</v>
      </c>
      <c r="AP122" s="98">
        <f t="shared" si="56"/>
        <v>3.3111316583458775E-13</v>
      </c>
      <c r="AQ122" s="98">
        <f t="shared" si="64"/>
        <v>1.0963592858900319E-25</v>
      </c>
      <c r="AR122" s="98">
        <f t="shared" si="65"/>
        <v>5.9057528006966091E-26</v>
      </c>
      <c r="AS122" s="99">
        <f t="shared" si="66"/>
        <v>3.4000289515283971E-4</v>
      </c>
      <c r="AT122" s="100">
        <f t="shared" si="67"/>
        <v>1.1655748198447969E-2</v>
      </c>
      <c r="AU122" s="101">
        <f t="shared" si="68"/>
        <v>-1.5275261089226596E-13</v>
      </c>
      <c r="AV122" s="102">
        <f t="shared" si="69"/>
        <v>-0.85642596784733638</v>
      </c>
      <c r="AW122" s="103">
        <f t="shared" si="70"/>
        <v>1.1560196871231292E-7</v>
      </c>
      <c r="AX122" s="103">
        <f t="shared" si="71"/>
        <v>8.5091252599249446E-4</v>
      </c>
      <c r="AY122" s="104">
        <f t="shared" si="72"/>
        <v>2.3333360134404009E-26</v>
      </c>
      <c r="AZ122" s="104">
        <f t="shared" si="73"/>
        <v>3.1812487559332989E-26</v>
      </c>
      <c r="BA122" s="105">
        <f t="shared" si="74"/>
        <v>1.3333446868738812E-6</v>
      </c>
      <c r="BB122" s="106">
        <f t="shared" si="75"/>
        <v>-5.9902984663633706E-16</v>
      </c>
      <c r="BC122" s="62"/>
    </row>
    <row r="123" spans="1:55" x14ac:dyDescent="0.25">
      <c r="L123" s="61">
        <v>2.16</v>
      </c>
      <c r="M123" s="69">
        <f t="shared" si="38"/>
        <v>144.54397707459285</v>
      </c>
      <c r="N123" s="62">
        <f t="shared" si="39"/>
        <v>1.4454397707459286</v>
      </c>
      <c r="O123" s="70">
        <f t="shared" si="40"/>
        <v>2.0391298222718242E-2</v>
      </c>
      <c r="P123" s="70">
        <f t="shared" si="41"/>
        <v>2.0167785053252778E-2</v>
      </c>
      <c r="Q123" s="70">
        <f t="shared" si="42"/>
        <v>5.7543856282094377E-4</v>
      </c>
      <c r="R123" s="62">
        <f t="shared" si="43"/>
        <v>2.9130426032454634E-2</v>
      </c>
      <c r="S123" s="62">
        <f t="shared" si="44"/>
        <v>2.8811121504646826E-2</v>
      </c>
      <c r="T123" s="11">
        <f t="shared" si="45"/>
        <v>1.0195538147856678E-7</v>
      </c>
      <c r="U123" s="52">
        <f t="shared" si="46"/>
        <v>1.3686714739797282E-13</v>
      </c>
      <c r="V123" s="52">
        <f t="shared" si="47"/>
        <v>2.5860264445367644E-13</v>
      </c>
      <c r="W123" s="53">
        <f t="shared" si="57"/>
        <v>1.4819531243399225E-26</v>
      </c>
      <c r="X123" s="53">
        <f t="shared" si="58"/>
        <v>-12.863700784269209</v>
      </c>
      <c r="Y123" s="53">
        <f t="shared" si="59"/>
        <v>-12.587367038366038</v>
      </c>
      <c r="Z123" s="11">
        <f t="shared" si="48"/>
        <v>1.4819531243399225E-26</v>
      </c>
      <c r="AA123" s="32">
        <f t="shared" si="49"/>
        <v>2.4677317136620149E-4</v>
      </c>
      <c r="AB123" s="70">
        <f t="shared" si="50"/>
        <v>0.89297829649579996</v>
      </c>
      <c r="AC123" s="33">
        <f t="shared" si="51"/>
        <v>1.0395339745070566E-4</v>
      </c>
      <c r="AD123" s="33"/>
      <c r="AE123" s="44">
        <f t="shared" si="52"/>
        <v>2.5860264445367644E-13</v>
      </c>
      <c r="AF123" s="33"/>
      <c r="AG123" s="33"/>
      <c r="AI123" s="97">
        <f t="shared" si="53"/>
        <v>2.9130426032454634E-2</v>
      </c>
      <c r="AJ123" s="98">
        <f t="shared" si="60"/>
        <v>8.4858172083231056E-4</v>
      </c>
      <c r="AK123" s="98">
        <f t="shared" si="54"/>
        <v>2.8811121504646826E-2</v>
      </c>
      <c r="AL123" s="98">
        <f t="shared" si="61"/>
        <v>8.300807223555228E-4</v>
      </c>
      <c r="AM123" s="98">
        <f t="shared" si="62"/>
        <v>8.3928024390317747E-4</v>
      </c>
      <c r="AN123" s="98">
        <f t="shared" si="55"/>
        <v>1.3686714739797282E-13</v>
      </c>
      <c r="AO123" s="98">
        <f t="shared" si="63"/>
        <v>1.8732616036858419E-26</v>
      </c>
      <c r="AP123" s="98">
        <f t="shared" si="56"/>
        <v>2.5860264445367644E-13</v>
      </c>
      <c r="AQ123" s="98">
        <f t="shared" si="64"/>
        <v>6.6875327718434595E-26</v>
      </c>
      <c r="AR123" s="98">
        <f t="shared" si="65"/>
        <v>3.5394206255946893E-26</v>
      </c>
      <c r="AS123" s="99">
        <f t="shared" si="66"/>
        <v>3.193045278078073E-4</v>
      </c>
      <c r="AT123" s="100">
        <f t="shared" si="67"/>
        <v>1.0961203500836736E-2</v>
      </c>
      <c r="AU123" s="101">
        <f t="shared" si="68"/>
        <v>-1.2173549705570362E-13</v>
      </c>
      <c r="AV123" s="102">
        <f t="shared" si="69"/>
        <v>-0.88944278718493019</v>
      </c>
      <c r="AW123" s="103">
        <f t="shared" si="70"/>
        <v>1.0195538147856678E-7</v>
      </c>
      <c r="AX123" s="103">
        <f t="shared" si="71"/>
        <v>8.4858172083231056E-4</v>
      </c>
      <c r="AY123" s="104">
        <f t="shared" si="72"/>
        <v>1.4819531243399225E-26</v>
      </c>
      <c r="AZ123" s="104">
        <f t="shared" si="73"/>
        <v>1.8732616036858419E-26</v>
      </c>
      <c r="BA123" s="105">
        <f t="shared" si="74"/>
        <v>1.2521746188541462E-6</v>
      </c>
      <c r="BB123" s="106">
        <f t="shared" si="75"/>
        <v>-4.773941061007985E-16</v>
      </c>
      <c r="BC123" s="7"/>
    </row>
    <row r="124" spans="1:55" x14ac:dyDescent="0.25">
      <c r="F124" s="6"/>
      <c r="L124" s="61">
        <v>2.1800000000000002</v>
      </c>
      <c r="M124" s="69">
        <f t="shared" si="38"/>
        <v>151.3561248436209</v>
      </c>
      <c r="N124" s="62">
        <f t="shared" si="39"/>
        <v>1.5135612484362091</v>
      </c>
      <c r="O124" s="70">
        <f t="shared" si="40"/>
        <v>2.0365180844106007E-2</v>
      </c>
      <c r="P124" s="70">
        <f t="shared" si="41"/>
        <v>2.0155293347134551E-2</v>
      </c>
      <c r="Q124" s="70">
        <f t="shared" si="42"/>
        <v>5.3703065309706859E-4</v>
      </c>
      <c r="R124" s="62">
        <f t="shared" si="43"/>
        <v>2.9093115491580012E-2</v>
      </c>
      <c r="S124" s="62">
        <f t="shared" si="44"/>
        <v>2.8793276210192217E-2</v>
      </c>
      <c r="T124" s="11">
        <f t="shared" si="45"/>
        <v>8.9903594663149114E-8</v>
      </c>
      <c r="U124" s="52">
        <f t="shared" si="46"/>
        <v>1.0502666446438745E-13</v>
      </c>
      <c r="V124" s="52">
        <f t="shared" si="47"/>
        <v>2.0197583478276935E-13</v>
      </c>
      <c r="W124" s="53">
        <f t="shared" si="57"/>
        <v>9.3991416254226224E-27</v>
      </c>
      <c r="X124" s="53">
        <f t="shared" si="58"/>
        <v>-12.978700427029002</v>
      </c>
      <c r="Y124" s="53">
        <f t="shared" si="59"/>
        <v>-12.694700588218197</v>
      </c>
      <c r="Z124" s="11">
        <f t="shared" si="48"/>
        <v>9.3991416254226224E-27</v>
      </c>
      <c r="AA124" s="32">
        <f t="shared" si="49"/>
        <v>2.2839865030147615E-4</v>
      </c>
      <c r="AB124" s="70">
        <f t="shared" si="50"/>
        <v>0.89297842446934117</v>
      </c>
      <c r="AC124" s="33">
        <f t="shared" si="51"/>
        <v>9.1883849739856049E-5</v>
      </c>
      <c r="AD124" s="33"/>
      <c r="AE124" s="44">
        <f t="shared" si="52"/>
        <v>2.0197583478276935E-13</v>
      </c>
      <c r="AF124" s="33"/>
      <c r="AG124" s="33"/>
      <c r="AI124" s="97">
        <f t="shared" si="53"/>
        <v>2.9093115491580012E-2</v>
      </c>
      <c r="AJ124" s="98">
        <f t="shared" si="60"/>
        <v>8.4640936900641289E-4</v>
      </c>
      <c r="AK124" s="98">
        <f t="shared" si="54"/>
        <v>2.8793276210192217E-2</v>
      </c>
      <c r="AL124" s="98">
        <f t="shared" si="61"/>
        <v>8.2905275491642109E-4</v>
      </c>
      <c r="AM124" s="98">
        <f t="shared" si="62"/>
        <v>8.3768611016408546E-4</v>
      </c>
      <c r="AN124" s="98">
        <f t="shared" si="55"/>
        <v>1.0502666446438745E-13</v>
      </c>
      <c r="AO124" s="98">
        <f t="shared" si="63"/>
        <v>1.1030600248515025E-26</v>
      </c>
      <c r="AP124" s="98">
        <f t="shared" si="56"/>
        <v>2.0197583478276935E-13</v>
      </c>
      <c r="AQ124" s="98">
        <f t="shared" si="64"/>
        <v>4.0794237836196541E-26</v>
      </c>
      <c r="AR124" s="98">
        <f t="shared" si="65"/>
        <v>2.1212848229644473E-26</v>
      </c>
      <c r="AS124" s="99">
        <f t="shared" si="66"/>
        <v>2.9983928138779467E-4</v>
      </c>
      <c r="AT124" s="100">
        <f t="shared" si="67"/>
        <v>1.0306193624212322E-2</v>
      </c>
      <c r="AU124" s="101">
        <f t="shared" si="68"/>
        <v>-9.6949170318381905E-14</v>
      </c>
      <c r="AV124" s="102">
        <f t="shared" si="69"/>
        <v>-0.92309101515125747</v>
      </c>
      <c r="AW124" s="103">
        <f t="shared" si="70"/>
        <v>8.9903594663149114E-8</v>
      </c>
      <c r="AX124" s="103">
        <f t="shared" si="71"/>
        <v>8.4640936900641289E-4</v>
      </c>
      <c r="AY124" s="104">
        <f t="shared" si="72"/>
        <v>9.3991416254226224E-27</v>
      </c>
      <c r="AZ124" s="104">
        <f t="shared" si="73"/>
        <v>1.1030600248515025E-26</v>
      </c>
      <c r="BA124" s="105">
        <f t="shared" si="74"/>
        <v>1.1758403191678223E-6</v>
      </c>
      <c r="BB124" s="106">
        <f t="shared" si="75"/>
        <v>-3.8019282477796825E-16</v>
      </c>
      <c r="BC124" s="62"/>
    </row>
    <row r="125" spans="1:55" x14ac:dyDescent="0.25">
      <c r="L125" s="61">
        <v>2.2000000000000002</v>
      </c>
      <c r="M125" s="69">
        <f t="shared" si="38"/>
        <v>158.48931924611153</v>
      </c>
      <c r="N125" s="62">
        <f t="shared" si="39"/>
        <v>1.5848931924611154</v>
      </c>
      <c r="O125" s="70">
        <f t="shared" si="40"/>
        <v>2.0340806672231759E-2</v>
      </c>
      <c r="P125" s="70">
        <f t="shared" si="41"/>
        <v>2.0143731558328888E-2</v>
      </c>
      <c r="Q125" s="70">
        <f t="shared" si="42"/>
        <v>5.0118628269376362E-4</v>
      </c>
      <c r="R125" s="62">
        <f t="shared" si="43"/>
        <v>2.9058295246045373E-2</v>
      </c>
      <c r="S125" s="62">
        <f t="shared" si="44"/>
        <v>2.8776759369041272E-2</v>
      </c>
      <c r="T125" s="11">
        <f t="shared" si="45"/>
        <v>7.9262450040468127E-8</v>
      </c>
      <c r="U125" s="52">
        <f t="shared" si="46"/>
        <v>8.0593476756346526E-14</v>
      </c>
      <c r="V125" s="52">
        <f t="shared" si="47"/>
        <v>1.5775207208815231E-13</v>
      </c>
      <c r="W125" s="53">
        <f t="shared" si="57"/>
        <v>5.9534488335773606E-27</v>
      </c>
      <c r="X125" s="53">
        <f t="shared" si="58"/>
        <v>-13.093700108608951</v>
      </c>
      <c r="Y125" s="53">
        <f t="shared" si="59"/>
        <v>-12.802024927547913</v>
      </c>
      <c r="Z125" s="11">
        <f t="shared" si="48"/>
        <v>5.9534488335773606E-27</v>
      </c>
      <c r="AA125" s="32">
        <f t="shared" si="49"/>
        <v>2.1139228049264706E-4</v>
      </c>
      <c r="AB125" s="70">
        <f t="shared" si="50"/>
        <v>0.89297853758519141</v>
      </c>
      <c r="AC125" s="33">
        <f t="shared" si="51"/>
        <v>8.1215573012827875E-5</v>
      </c>
      <c r="AD125" s="33"/>
      <c r="AE125" s="44">
        <f t="shared" si="52"/>
        <v>1.5775207208815231E-13</v>
      </c>
      <c r="AF125" s="33"/>
      <c r="AG125" s="33"/>
      <c r="AI125" s="97">
        <f t="shared" si="53"/>
        <v>2.9058295246045373E-2</v>
      </c>
      <c r="AJ125" s="98">
        <f t="shared" si="60"/>
        <v>8.4438452260634307E-4</v>
      </c>
      <c r="AK125" s="98">
        <f t="shared" si="54"/>
        <v>2.8776759369041272E-2</v>
      </c>
      <c r="AL125" s="98">
        <f t="shared" si="61"/>
        <v>8.2810187978370469E-4</v>
      </c>
      <c r="AM125" s="98">
        <f t="shared" si="62"/>
        <v>8.3620356997000369E-4</v>
      </c>
      <c r="AN125" s="98">
        <f t="shared" si="55"/>
        <v>8.0593476756346526E-14</v>
      </c>
      <c r="AO125" s="98">
        <f t="shared" si="63"/>
        <v>6.4953084956757678E-27</v>
      </c>
      <c r="AP125" s="98">
        <f t="shared" si="56"/>
        <v>1.5775207208815231E-13</v>
      </c>
      <c r="AQ125" s="98">
        <f t="shared" si="64"/>
        <v>2.4885716248105602E-26</v>
      </c>
      <c r="AR125" s="98">
        <f t="shared" si="65"/>
        <v>1.2713787955102005E-26</v>
      </c>
      <c r="AS125" s="99">
        <f t="shared" si="66"/>
        <v>2.8153587700410071E-4</v>
      </c>
      <c r="AT125" s="100">
        <f t="shared" si="67"/>
        <v>9.6886577350891127E-3</v>
      </c>
      <c r="AU125" s="101">
        <f t="shared" si="68"/>
        <v>-7.715859533180578E-14</v>
      </c>
      <c r="AV125" s="102">
        <f t="shared" si="69"/>
        <v>-0.95738015577954005</v>
      </c>
      <c r="AW125" s="103">
        <f t="shared" si="70"/>
        <v>7.9262450040468127E-8</v>
      </c>
      <c r="AX125" s="103">
        <f t="shared" si="71"/>
        <v>8.4438452260634307E-4</v>
      </c>
      <c r="AY125" s="104">
        <f t="shared" si="72"/>
        <v>5.9534488335773606E-27</v>
      </c>
      <c r="AZ125" s="104">
        <f t="shared" si="73"/>
        <v>6.4953084956757678E-27</v>
      </c>
      <c r="BA125" s="105">
        <f t="shared" si="74"/>
        <v>1.1040622627611792E-6</v>
      </c>
      <c r="BB125" s="106">
        <f t="shared" si="75"/>
        <v>-3.0258272679139522E-16</v>
      </c>
      <c r="BC125" s="62"/>
    </row>
    <row r="126" spans="1:55" x14ac:dyDescent="0.25">
      <c r="L126" s="61">
        <v>2.2200000000000002</v>
      </c>
      <c r="M126" s="69">
        <f t="shared" si="38"/>
        <v>165.95869074375622</v>
      </c>
      <c r="N126" s="62">
        <f t="shared" si="39"/>
        <v>1.6595869074375622</v>
      </c>
      <c r="O126" s="70">
        <f t="shared" si="40"/>
        <v>2.0318059358227759E-2</v>
      </c>
      <c r="P126" s="70">
        <f t="shared" si="41"/>
        <v>2.0133030475302995E-2</v>
      </c>
      <c r="Q126" s="70">
        <f t="shared" si="42"/>
        <v>4.6773435033493866E-4</v>
      </c>
      <c r="R126" s="62">
        <f t="shared" si="43"/>
        <v>2.9025799083182514E-2</v>
      </c>
      <c r="S126" s="62">
        <f t="shared" si="44"/>
        <v>2.8761472107575708E-2</v>
      </c>
      <c r="T126" s="11">
        <f t="shared" si="45"/>
        <v>6.9868750033440962E-8</v>
      </c>
      <c r="U126" s="52">
        <f t="shared" si="46"/>
        <v>6.1844370769234728E-14</v>
      </c>
      <c r="V126" s="52">
        <f t="shared" si="47"/>
        <v>1.2321377648573477E-13</v>
      </c>
      <c r="W126" s="53">
        <f t="shared" si="57"/>
        <v>3.7662039579963879E-27</v>
      </c>
      <c r="X126" s="53">
        <f t="shared" si="58"/>
        <v>-13.208699824816085</v>
      </c>
      <c r="Y126" s="53">
        <f t="shared" si="59"/>
        <v>-12.909340731155028</v>
      </c>
      <c r="Z126" s="11">
        <f t="shared" si="48"/>
        <v>3.7662039579963879E-27</v>
      </c>
      <c r="AA126" s="32">
        <f t="shared" si="49"/>
        <v>1.9565219055769768E-4</v>
      </c>
      <c r="AB126" s="70">
        <f t="shared" si="50"/>
        <v>0.8929786375681924</v>
      </c>
      <c r="AC126" s="33">
        <f t="shared" si="51"/>
        <v>7.1785892554496449E-5</v>
      </c>
      <c r="AD126" s="33"/>
      <c r="AE126" s="44">
        <f t="shared" si="52"/>
        <v>1.2321377648573477E-13</v>
      </c>
      <c r="AF126" s="33"/>
      <c r="AG126" s="33"/>
      <c r="AI126" s="97">
        <f t="shared" si="53"/>
        <v>2.9025799083182514E-2</v>
      </c>
      <c r="AJ126" s="98">
        <f t="shared" si="60"/>
        <v>8.424970124172789E-4</v>
      </c>
      <c r="AK126" s="98">
        <f t="shared" si="54"/>
        <v>2.8761472107575708E-2</v>
      </c>
      <c r="AL126" s="98">
        <f t="shared" si="61"/>
        <v>8.2722227779485544E-4</v>
      </c>
      <c r="AM126" s="98">
        <f t="shared" si="62"/>
        <v>8.3482471073105047E-4</v>
      </c>
      <c r="AN126" s="98">
        <f t="shared" si="55"/>
        <v>6.1844370769234728E-14</v>
      </c>
      <c r="AO126" s="98">
        <f t="shared" si="63"/>
        <v>3.8247261958425746E-27</v>
      </c>
      <c r="AP126" s="98">
        <f t="shared" si="56"/>
        <v>1.2321377648573477E-13</v>
      </c>
      <c r="AQ126" s="98">
        <f t="shared" si="64"/>
        <v>1.5181634715876607E-26</v>
      </c>
      <c r="AR126" s="98">
        <f t="shared" si="65"/>
        <v>7.620078476861397E-27</v>
      </c>
      <c r="AS126" s="99">
        <f t="shared" si="66"/>
        <v>2.643269756068059E-4</v>
      </c>
      <c r="AT126" s="100">
        <f t="shared" si="67"/>
        <v>9.1066218314711754E-3</v>
      </c>
      <c r="AU126" s="101">
        <f t="shared" si="68"/>
        <v>-6.136940571650004E-14</v>
      </c>
      <c r="AV126" s="102">
        <f t="shared" si="69"/>
        <v>-0.99231999538798821</v>
      </c>
      <c r="AW126" s="103">
        <f t="shared" si="70"/>
        <v>6.9868750033440962E-8</v>
      </c>
      <c r="AX126" s="103">
        <f t="shared" si="71"/>
        <v>8.424970124172789E-4</v>
      </c>
      <c r="AY126" s="104">
        <f t="shared" si="72"/>
        <v>3.7662039579963879E-27</v>
      </c>
      <c r="AZ126" s="104">
        <f t="shared" si="73"/>
        <v>3.8247261958425746E-27</v>
      </c>
      <c r="BA126" s="105">
        <f t="shared" si="74"/>
        <v>1.0365763749286505E-6</v>
      </c>
      <c r="BB126" s="106">
        <f t="shared" si="75"/>
        <v>-2.4066433614313741E-16</v>
      </c>
      <c r="BC126" s="62"/>
    </row>
    <row r="127" spans="1:55" x14ac:dyDescent="0.25">
      <c r="G127" s="6"/>
      <c r="H127" s="6"/>
      <c r="I127" s="6"/>
      <c r="J127" s="6"/>
      <c r="K127" s="6"/>
      <c r="L127" s="6">
        <v>2.2400000000000002</v>
      </c>
      <c r="M127" s="69">
        <f t="shared" si="38"/>
        <v>173.78008287493768</v>
      </c>
      <c r="N127" s="62">
        <f t="shared" si="39"/>
        <v>1.7378008287493767</v>
      </c>
      <c r="O127" s="70">
        <f t="shared" si="40"/>
        <v>2.0296830318561106E-2</v>
      </c>
      <c r="P127" s="70">
        <f t="shared" si="41"/>
        <v>2.0123126035752475E-2</v>
      </c>
      <c r="Q127" s="70">
        <f t="shared" si="42"/>
        <v>4.365151743545666E-4</v>
      </c>
      <c r="R127" s="62">
        <f t="shared" si="43"/>
        <v>2.8995471883658724E-2</v>
      </c>
      <c r="S127" s="62">
        <f t="shared" si="44"/>
        <v>2.8747322908217823E-2</v>
      </c>
      <c r="T127" s="11">
        <f t="shared" si="45"/>
        <v>6.1577914012369278E-8</v>
      </c>
      <c r="U127" s="52">
        <f t="shared" si="46"/>
        <v>4.745701609353907E-14</v>
      </c>
      <c r="V127" s="52">
        <f t="shared" si="47"/>
        <v>9.623906053001004E-14</v>
      </c>
      <c r="W127" s="53">
        <f t="shared" si="57"/>
        <v>2.3796878594018282E-27</v>
      </c>
      <c r="X127" s="53">
        <f t="shared" si="58"/>
        <v>-13.323699571952012</v>
      </c>
      <c r="Y127" s="53">
        <f t="shared" si="59"/>
        <v>-13.016648625159316</v>
      </c>
      <c r="Z127" s="11">
        <f t="shared" si="48"/>
        <v>2.3796878594018282E-27</v>
      </c>
      <c r="AA127" s="32">
        <f t="shared" si="49"/>
        <v>1.8108409437087754E-4</v>
      </c>
      <c r="AB127" s="70">
        <f t="shared" si="50"/>
        <v>0.89297872594297156</v>
      </c>
      <c r="AC127" s="33">
        <f t="shared" si="51"/>
        <v>6.3451016427362793E-5</v>
      </c>
      <c r="AD127" s="33"/>
      <c r="AE127" s="44">
        <f t="shared" si="52"/>
        <v>9.623906053001004E-14</v>
      </c>
      <c r="AF127" s="33"/>
      <c r="AG127" s="33"/>
      <c r="AI127" s="97">
        <f t="shared" si="53"/>
        <v>2.8995471883658724E-2</v>
      </c>
      <c r="AJ127" s="98">
        <f t="shared" si="60"/>
        <v>8.4073738975604367E-4</v>
      </c>
      <c r="AK127" s="98">
        <f t="shared" si="54"/>
        <v>2.8747322908217823E-2</v>
      </c>
      <c r="AL127" s="98">
        <f t="shared" si="61"/>
        <v>8.2640857438934516E-4</v>
      </c>
      <c r="AM127" s="98">
        <f t="shared" si="62"/>
        <v>8.335421931156882E-4</v>
      </c>
      <c r="AN127" s="98">
        <f t="shared" si="55"/>
        <v>4.745701609353907E-14</v>
      </c>
      <c r="AO127" s="98">
        <f t="shared" si="63"/>
        <v>2.2521683765024263E-27</v>
      </c>
      <c r="AP127" s="98">
        <f t="shared" si="56"/>
        <v>9.623906053001004E-14</v>
      </c>
      <c r="AQ127" s="98">
        <f t="shared" si="64"/>
        <v>9.2619567716989357E-27</v>
      </c>
      <c r="AR127" s="98">
        <f t="shared" si="65"/>
        <v>4.5672186443997671E-27</v>
      </c>
      <c r="AS127" s="99">
        <f t="shared" si="66"/>
        <v>2.4814897544090178E-4</v>
      </c>
      <c r="AT127" s="100">
        <f t="shared" si="67"/>
        <v>8.5581975156870486E-3</v>
      </c>
      <c r="AU127" s="101">
        <f t="shared" si="68"/>
        <v>-4.878204443647097E-14</v>
      </c>
      <c r="AV127" s="102">
        <f t="shared" si="69"/>
        <v>-1.0279205995657257</v>
      </c>
      <c r="AW127" s="103">
        <f t="shared" si="70"/>
        <v>6.1577914012369278E-8</v>
      </c>
      <c r="AX127" s="103">
        <f t="shared" si="71"/>
        <v>8.4073738975604367E-4</v>
      </c>
      <c r="AY127" s="104">
        <f t="shared" si="72"/>
        <v>2.3796878594018282E-27</v>
      </c>
      <c r="AZ127" s="104">
        <f t="shared" si="73"/>
        <v>2.2521683765024263E-27</v>
      </c>
      <c r="BA127" s="105">
        <f t="shared" si="74"/>
        <v>9.7313323702314414E-7</v>
      </c>
      <c r="BB127" s="106">
        <f t="shared" si="75"/>
        <v>-1.9130213504498421E-16</v>
      </c>
      <c r="BC127" s="7"/>
    </row>
    <row r="128" spans="1:55" x14ac:dyDescent="0.25">
      <c r="A128" s="6"/>
      <c r="L128" s="61">
        <v>2.2599999999999998</v>
      </c>
      <c r="M128" s="69">
        <f t="shared" si="38"/>
        <v>181.9700858609983</v>
      </c>
      <c r="N128" s="62">
        <f t="shared" si="39"/>
        <v>1.819700858609983</v>
      </c>
      <c r="O128" s="70">
        <f t="shared" si="40"/>
        <v>2.0277018216807042E-2</v>
      </c>
      <c r="P128" s="70">
        <f t="shared" si="41"/>
        <v>2.0113958943797302E-2</v>
      </c>
      <c r="Q128" s="70">
        <f t="shared" si="42"/>
        <v>4.0737973059859093E-4</v>
      </c>
      <c r="R128" s="62">
        <f t="shared" si="43"/>
        <v>2.8967168881152919E-2</v>
      </c>
      <c r="S128" s="62">
        <f t="shared" si="44"/>
        <v>2.8734227062567577E-2</v>
      </c>
      <c r="T128" s="11">
        <f t="shared" si="45"/>
        <v>5.426189084584651E-8</v>
      </c>
      <c r="U128" s="52">
        <f t="shared" si="46"/>
        <v>3.6416705452385347E-14</v>
      </c>
      <c r="V128" s="52">
        <f t="shared" si="47"/>
        <v>7.5171083358520063E-14</v>
      </c>
      <c r="W128" s="53">
        <f t="shared" si="57"/>
        <v>1.5019018068915026E-27</v>
      </c>
      <c r="X128" s="53">
        <f t="shared" si="58"/>
        <v>-13.438699346530349</v>
      </c>
      <c r="Y128" s="53">
        <f t="shared" si="59"/>
        <v>-13.123949190697941</v>
      </c>
      <c r="Z128" s="11">
        <f t="shared" si="48"/>
        <v>1.5019018068915026E-27</v>
      </c>
      <c r="AA128" s="32">
        <f t="shared" si="49"/>
        <v>1.6760072627184885E-4</v>
      </c>
      <c r="AB128" s="70">
        <f t="shared" si="50"/>
        <v>0.89297880405717811</v>
      </c>
      <c r="AC128" s="33">
        <f t="shared" si="51"/>
        <v>5.6083844010957828E-5</v>
      </c>
      <c r="AD128" s="33"/>
      <c r="AE128" s="44">
        <f t="shared" si="52"/>
        <v>7.5171083358520063E-14</v>
      </c>
      <c r="AF128" s="33"/>
      <c r="AG128" s="33"/>
      <c r="AI128" s="97">
        <f t="shared" si="53"/>
        <v>2.8967168881152919E-2</v>
      </c>
      <c r="AJ128" s="98">
        <f t="shared" si="60"/>
        <v>8.3909687298923407E-4</v>
      </c>
      <c r="AK128" s="98">
        <f t="shared" si="54"/>
        <v>2.8734227062567577E-2</v>
      </c>
      <c r="AL128" s="98">
        <f t="shared" si="61"/>
        <v>8.2565580488319092E-4</v>
      </c>
      <c r="AM128" s="98">
        <f t="shared" si="62"/>
        <v>8.3234920799078954E-4</v>
      </c>
      <c r="AN128" s="98">
        <f t="shared" si="55"/>
        <v>3.6416705452385347E-14</v>
      </c>
      <c r="AO128" s="98">
        <f t="shared" si="63"/>
        <v>1.3261764360057927E-27</v>
      </c>
      <c r="AP128" s="98">
        <f t="shared" si="56"/>
        <v>7.5171083358520063E-14</v>
      </c>
      <c r="AQ128" s="98">
        <f t="shared" si="64"/>
        <v>5.6506917732935721E-27</v>
      </c>
      <c r="AR128" s="98">
        <f t="shared" si="65"/>
        <v>2.7374832012039312E-27</v>
      </c>
      <c r="AS128" s="99">
        <f t="shared" si="66"/>
        <v>2.3294181858534227E-4</v>
      </c>
      <c r="AT128" s="100">
        <f t="shared" si="67"/>
        <v>8.0415804368407767E-3</v>
      </c>
      <c r="AU128" s="101">
        <f t="shared" si="68"/>
        <v>-3.8754377906134715E-14</v>
      </c>
      <c r="AV128" s="102">
        <f t="shared" si="69"/>
        <v>-1.0641923102243793</v>
      </c>
      <c r="AW128" s="103">
        <f t="shared" si="70"/>
        <v>5.426189084584651E-8</v>
      </c>
      <c r="AX128" s="103">
        <f t="shared" si="71"/>
        <v>8.3909687298923407E-4</v>
      </c>
      <c r="AY128" s="104">
        <f t="shared" si="72"/>
        <v>1.5019018068915026E-27</v>
      </c>
      <c r="AZ128" s="104">
        <f t="shared" si="73"/>
        <v>1.3261764360057927E-27</v>
      </c>
      <c r="BA128" s="105">
        <f t="shared" si="74"/>
        <v>9.1349732778565595E-7</v>
      </c>
      <c r="BB128" s="106">
        <f t="shared" si="75"/>
        <v>-1.5197795257307732E-16</v>
      </c>
      <c r="BC128" s="62"/>
    </row>
    <row r="129" spans="1:55" x14ac:dyDescent="0.25">
      <c r="L129" s="61">
        <v>2.2799999999999998</v>
      </c>
      <c r="M129" s="69">
        <f t="shared" si="38"/>
        <v>190.54607179632481</v>
      </c>
      <c r="N129" s="62">
        <f t="shared" si="39"/>
        <v>1.9054607179632481</v>
      </c>
      <c r="O129" s="70">
        <f t="shared" si="40"/>
        <v>2.0258528479998827E-2</v>
      </c>
      <c r="P129" s="70">
        <f t="shared" si="41"/>
        <v>2.0105474315593359E-2</v>
      </c>
      <c r="Q129" s="70">
        <f t="shared" si="42"/>
        <v>3.8018894117474361E-4</v>
      </c>
      <c r="R129" s="62">
        <f t="shared" si="43"/>
        <v>2.8940754971426896E-2</v>
      </c>
      <c r="S129" s="62">
        <f t="shared" si="44"/>
        <v>2.8722106165133373E-2</v>
      </c>
      <c r="T129" s="11">
        <f t="shared" si="45"/>
        <v>4.7807300493582704E-8</v>
      </c>
      <c r="U129" s="52">
        <f t="shared" si="46"/>
        <v>2.7944790260482554E-14</v>
      </c>
      <c r="V129" s="52">
        <f t="shared" si="47"/>
        <v>5.8716077287942467E-14</v>
      </c>
      <c r="W129" s="53">
        <f t="shared" si="57"/>
        <v>9.4687210532632282E-28</v>
      </c>
      <c r="X129" s="53">
        <f t="shared" si="58"/>
        <v>-13.553699145631432</v>
      </c>
      <c r="Y129" s="53">
        <f t="shared" si="59"/>
        <v>-13.231242966530457</v>
      </c>
      <c r="Z129" s="11">
        <f t="shared" si="48"/>
        <v>9.4687210532632282E-28</v>
      </c>
      <c r="AA129" s="32">
        <f t="shared" si="49"/>
        <v>1.5512131832679801E-4</v>
      </c>
      <c r="AB129" s="70">
        <f t="shared" si="50"/>
        <v>0.89297887310202262</v>
      </c>
      <c r="AC129" s="33">
        <f t="shared" si="51"/>
        <v>4.9572028856724064E-5</v>
      </c>
      <c r="AD129" s="33"/>
      <c r="AE129" s="44">
        <f t="shared" si="52"/>
        <v>5.8716077287942467E-14</v>
      </c>
      <c r="AF129" s="33"/>
      <c r="AG129" s="33"/>
      <c r="AI129" s="97">
        <f t="shared" si="53"/>
        <v>2.8940754971426896E-2</v>
      </c>
      <c r="AJ129" s="98">
        <f t="shared" si="60"/>
        <v>8.3756729831617059E-4</v>
      </c>
      <c r="AK129" s="98">
        <f t="shared" si="54"/>
        <v>2.8722106165133373E-2</v>
      </c>
      <c r="AL129" s="98">
        <f t="shared" si="61"/>
        <v>8.2495938256119247E-4</v>
      </c>
      <c r="AM129" s="98">
        <f t="shared" si="62"/>
        <v>8.3123943678843474E-4</v>
      </c>
      <c r="AN129" s="98">
        <f t="shared" si="55"/>
        <v>2.7944790260482554E-14</v>
      </c>
      <c r="AO129" s="98">
        <f t="shared" si="63"/>
        <v>7.8091130270236059E-28</v>
      </c>
      <c r="AP129" s="98">
        <f t="shared" si="56"/>
        <v>5.8716077287942467E-14</v>
      </c>
      <c r="AQ129" s="98">
        <f t="shared" si="64"/>
        <v>3.4475777320836335E-27</v>
      </c>
      <c r="AR129" s="98">
        <f t="shared" si="65"/>
        <v>1.6408084647298354E-27</v>
      </c>
      <c r="AS129" s="99">
        <f t="shared" si="66"/>
        <v>2.1864880629352337E-4</v>
      </c>
      <c r="AT129" s="100">
        <f t="shared" si="67"/>
        <v>7.5550484605323726E-3</v>
      </c>
      <c r="AU129" s="101">
        <f t="shared" si="68"/>
        <v>-3.0771287027459913E-14</v>
      </c>
      <c r="AV129" s="102">
        <f t="shared" si="69"/>
        <v>-1.101145749910114</v>
      </c>
      <c r="AW129" s="103">
        <f t="shared" si="70"/>
        <v>4.7807300493582704E-8</v>
      </c>
      <c r="AX129" s="103">
        <f t="shared" si="71"/>
        <v>8.3756729831617059E-4</v>
      </c>
      <c r="AY129" s="104">
        <f t="shared" si="72"/>
        <v>9.4687210532632282E-28</v>
      </c>
      <c r="AZ129" s="104">
        <f t="shared" si="73"/>
        <v>7.8091130270236059E-28</v>
      </c>
      <c r="BA129" s="105">
        <f t="shared" si="74"/>
        <v>8.5744629919028771E-7</v>
      </c>
      <c r="BB129" s="106">
        <f t="shared" si="75"/>
        <v>-1.2067171383317612E-16</v>
      </c>
      <c r="BC129" s="62"/>
    </row>
    <row r="130" spans="1:55" x14ac:dyDescent="0.25">
      <c r="L130" s="61">
        <v>2.2999999999999998</v>
      </c>
      <c r="M130" s="69">
        <f t="shared" si="38"/>
        <v>199.52623149688802</v>
      </c>
      <c r="N130" s="62">
        <f t="shared" si="39"/>
        <v>1.9952623149688802</v>
      </c>
      <c r="O130" s="70">
        <f t="shared" si="40"/>
        <v>2.0241272847248602E-2</v>
      </c>
      <c r="P130" s="70">
        <f t="shared" si="41"/>
        <v>2.0097621351258935E-2</v>
      </c>
      <c r="Q130" s="70">
        <f t="shared" si="42"/>
        <v>3.5481301065970862E-4</v>
      </c>
      <c r="R130" s="62">
        <f t="shared" si="43"/>
        <v>2.8916104067498005E-2</v>
      </c>
      <c r="S130" s="62">
        <f t="shared" si="44"/>
        <v>2.8710887644655621E-2</v>
      </c>
      <c r="T130" s="11">
        <f t="shared" si="45"/>
        <v>4.2113780204224043E-8</v>
      </c>
      <c r="U130" s="52">
        <f t="shared" si="46"/>
        <v>2.1443764713611541E-14</v>
      </c>
      <c r="V130" s="52">
        <f t="shared" si="47"/>
        <v>4.5863748538348823E-14</v>
      </c>
      <c r="W130" s="53">
        <f t="shared" si="57"/>
        <v>5.9633561000043047E-28</v>
      </c>
      <c r="X130" s="53">
        <f t="shared" si="58"/>
        <v>-13.66869896660905</v>
      </c>
      <c r="Y130" s="53">
        <f t="shared" si="59"/>
        <v>-13.338530452375604</v>
      </c>
      <c r="Z130" s="11">
        <f t="shared" si="48"/>
        <v>5.9633561000043047E-28</v>
      </c>
      <c r="AA130" s="32">
        <f t="shared" si="49"/>
        <v>1.4357111651432781E-4</v>
      </c>
      <c r="AB130" s="70">
        <f t="shared" si="50"/>
        <v>0.89297893413043417</v>
      </c>
      <c r="AC130" s="33">
        <f t="shared" si="51"/>
        <v>4.3816266236401823E-5</v>
      </c>
      <c r="AD130" s="33"/>
      <c r="AE130" s="44">
        <f t="shared" si="52"/>
        <v>4.5863748538348823E-14</v>
      </c>
      <c r="AF130" s="33"/>
      <c r="AG130" s="33"/>
      <c r="AI130" s="97">
        <f t="shared" si="53"/>
        <v>2.8916104067498005E-2</v>
      </c>
      <c r="AJ130" s="98">
        <f t="shared" si="60"/>
        <v>8.3614107444237467E-4</v>
      </c>
      <c r="AK130" s="98">
        <f t="shared" si="54"/>
        <v>2.8710887644655621E-2</v>
      </c>
      <c r="AL130" s="98">
        <f t="shared" si="61"/>
        <v>8.2431506934403881E-4</v>
      </c>
      <c r="AM130" s="98">
        <f t="shared" si="62"/>
        <v>8.3020701500310468E-4</v>
      </c>
      <c r="AN130" s="98">
        <f t="shared" si="55"/>
        <v>2.1443764713611541E-14</v>
      </c>
      <c r="AO130" s="98">
        <f t="shared" si="63"/>
        <v>4.5983504509273147E-28</v>
      </c>
      <c r="AP130" s="98">
        <f t="shared" si="56"/>
        <v>4.5863748538348823E-14</v>
      </c>
      <c r="AQ130" s="98">
        <f t="shared" si="64"/>
        <v>2.1034834299888939E-27</v>
      </c>
      <c r="AR130" s="98">
        <f t="shared" si="65"/>
        <v>9.8349143254059741E-28</v>
      </c>
      <c r="AS130" s="99">
        <f t="shared" si="66"/>
        <v>2.0521642284238376E-4</v>
      </c>
      <c r="AT130" s="100">
        <f t="shared" si="67"/>
        <v>7.0969596168056785E-3</v>
      </c>
      <c r="AU130" s="101">
        <f t="shared" si="68"/>
        <v>-2.4419983824737281E-14</v>
      </c>
      <c r="AV130" s="102">
        <f t="shared" si="69"/>
        <v>-1.1387918190147166</v>
      </c>
      <c r="AW130" s="103">
        <f t="shared" si="70"/>
        <v>4.2113780204224043E-8</v>
      </c>
      <c r="AX130" s="103">
        <f t="shared" si="71"/>
        <v>8.3614107444237467E-4</v>
      </c>
      <c r="AY130" s="104">
        <f t="shared" si="72"/>
        <v>5.9633561000043047E-28</v>
      </c>
      <c r="AZ130" s="104">
        <f t="shared" si="73"/>
        <v>4.5983504509273147E-28</v>
      </c>
      <c r="BA130" s="105">
        <f t="shared" si="74"/>
        <v>8.0477028565640691E-7</v>
      </c>
      <c r="BB130" s="106">
        <f t="shared" si="75"/>
        <v>-9.576464244995012E-17</v>
      </c>
      <c r="BC130" s="62"/>
    </row>
    <row r="131" spans="1:55" x14ac:dyDescent="0.25">
      <c r="L131" s="61">
        <v>2.3199999999999998</v>
      </c>
      <c r="M131" s="69">
        <f t="shared" si="38"/>
        <v>208.92961308540396</v>
      </c>
      <c r="N131" s="62">
        <f t="shared" si="39"/>
        <v>2.0892961308540396</v>
      </c>
      <c r="O131" s="70">
        <f t="shared" si="40"/>
        <v>2.0225168948486989E-2</v>
      </c>
      <c r="P131" s="70">
        <f t="shared" si="41"/>
        <v>2.0090353031164465E-2</v>
      </c>
      <c r="Q131" s="70">
        <f t="shared" si="42"/>
        <v>3.3113080659851249E-4</v>
      </c>
      <c r="R131" s="62">
        <f t="shared" si="43"/>
        <v>2.8893098497838558E-2</v>
      </c>
      <c r="S131" s="62">
        <f t="shared" si="44"/>
        <v>2.8700504330234952E-2</v>
      </c>
      <c r="T131" s="11">
        <f t="shared" si="45"/>
        <v>3.7092513394925644E-8</v>
      </c>
      <c r="U131" s="52">
        <f t="shared" si="46"/>
        <v>1.6455125274161821E-14</v>
      </c>
      <c r="V131" s="52">
        <f t="shared" si="47"/>
        <v>3.5825139372478197E-14</v>
      </c>
      <c r="W131" s="53">
        <f t="shared" si="57"/>
        <v>3.7519744616897517E-28</v>
      </c>
      <c r="X131" s="53">
        <f t="shared" si="58"/>
        <v>-13.783698807039002</v>
      </c>
      <c r="Y131" s="53">
        <f t="shared" si="59"/>
        <v>-13.445812111368008</v>
      </c>
      <c r="Z131" s="11">
        <f t="shared" si="48"/>
        <v>3.7519744616897517E-28</v>
      </c>
      <c r="AA131" s="32">
        <f t="shared" si="49"/>
        <v>1.3288093293364181E-4</v>
      </c>
      <c r="AB131" s="70">
        <f t="shared" si="50"/>
        <v>0.89297898807311016</v>
      </c>
      <c r="AC131" s="33">
        <f t="shared" si="51"/>
        <v>3.8728779437207308E-5</v>
      </c>
      <c r="AD131" s="33"/>
      <c r="AE131" s="44">
        <f t="shared" si="52"/>
        <v>3.5825139372478197E-14</v>
      </c>
      <c r="AF131" s="33"/>
      <c r="AG131" s="33"/>
      <c r="AI131" s="97">
        <f t="shared" si="53"/>
        <v>2.8893098497838558E-2</v>
      </c>
      <c r="AJ131" s="98">
        <f t="shared" si="60"/>
        <v>8.3481114080580069E-4</v>
      </c>
      <c r="AK131" s="98">
        <f t="shared" si="54"/>
        <v>2.8700504330234952E-2</v>
      </c>
      <c r="AL131" s="98">
        <f t="shared" si="61"/>
        <v>8.2371894880983525E-4</v>
      </c>
      <c r="AM131" s="98">
        <f t="shared" si="62"/>
        <v>8.2924649855112048E-4</v>
      </c>
      <c r="AN131" s="98">
        <f t="shared" si="55"/>
        <v>1.6455125274161821E-14</v>
      </c>
      <c r="AO131" s="98">
        <f t="shared" si="63"/>
        <v>2.7077114778835915E-28</v>
      </c>
      <c r="AP131" s="98">
        <f t="shared" si="56"/>
        <v>3.5825139372478197E-14</v>
      </c>
      <c r="AQ131" s="98">
        <f t="shared" si="64"/>
        <v>1.2834406110574874E-27</v>
      </c>
      <c r="AR131" s="98">
        <f t="shared" si="65"/>
        <v>5.8950715633843573E-28</v>
      </c>
      <c r="AS131" s="99">
        <f t="shared" si="66"/>
        <v>1.925941676036054E-4</v>
      </c>
      <c r="AT131" s="100">
        <f t="shared" si="67"/>
        <v>6.665749871652327E-3</v>
      </c>
      <c r="AU131" s="101">
        <f t="shared" si="68"/>
        <v>-1.9370014098316376E-14</v>
      </c>
      <c r="AV131" s="102">
        <f t="shared" si="69"/>
        <v>-1.1771416975312594</v>
      </c>
      <c r="AW131" s="103">
        <f t="shared" si="70"/>
        <v>3.7092513394925644E-8</v>
      </c>
      <c r="AX131" s="103">
        <f t="shared" si="71"/>
        <v>8.3481114080580069E-4</v>
      </c>
      <c r="AY131" s="104">
        <f t="shared" si="72"/>
        <v>3.7519744616897517E-28</v>
      </c>
      <c r="AZ131" s="104">
        <f t="shared" si="73"/>
        <v>2.7077114778835915E-28</v>
      </c>
      <c r="BA131" s="105">
        <f t="shared" si="74"/>
        <v>7.5527124550433493E-7</v>
      </c>
      <c r="BB131" s="106">
        <f t="shared" si="75"/>
        <v>-7.5960839601240688E-17</v>
      </c>
      <c r="BC131" s="62"/>
    </row>
    <row r="132" spans="1:55" x14ac:dyDescent="0.25">
      <c r="L132" s="61">
        <v>2.34</v>
      </c>
      <c r="M132" s="69">
        <f t="shared" si="38"/>
        <v>218.77616239495524</v>
      </c>
      <c r="N132" s="62">
        <f t="shared" si="39"/>
        <v>2.1877616239495525</v>
      </c>
      <c r="O132" s="70">
        <f t="shared" si="40"/>
        <v>2.0210139911312666E-2</v>
      </c>
      <c r="P132" s="70">
        <f t="shared" si="41"/>
        <v>2.0083625834783167E-2</v>
      </c>
      <c r="Q132" s="70">
        <f t="shared" si="42"/>
        <v>3.0902928134215606E-4</v>
      </c>
      <c r="R132" s="62">
        <f t="shared" si="43"/>
        <v>2.8871628444732383E-2</v>
      </c>
      <c r="S132" s="62">
        <f t="shared" si="44"/>
        <v>2.869089404969024E-2</v>
      </c>
      <c r="T132" s="11">
        <f t="shared" si="45"/>
        <v>3.2664921551249478E-8</v>
      </c>
      <c r="U132" s="52">
        <f t="shared" si="46"/>
        <v>1.2627033573189368E-14</v>
      </c>
      <c r="V132" s="52">
        <f t="shared" si="47"/>
        <v>2.7984118198258468E-14</v>
      </c>
      <c r="W132" s="53">
        <f t="shared" si="57"/>
        <v>2.3584004818153381E-28</v>
      </c>
      <c r="X132" s="53">
        <f t="shared" si="58"/>
        <v>-13.898698664813736</v>
      </c>
      <c r="Y132" s="53">
        <f t="shared" si="59"/>
        <v>-13.553088373504941</v>
      </c>
      <c r="Z132" s="11">
        <f t="shared" si="48"/>
        <v>2.3584004818153381E-28</v>
      </c>
      <c r="AA132" s="32">
        <f t="shared" si="49"/>
        <v>1.2298673135667507E-4</v>
      </c>
      <c r="AB132" s="70">
        <f t="shared" si="50"/>
        <v>0.89297903575270432</v>
      </c>
      <c r="AC132" s="33">
        <f t="shared" si="51"/>
        <v>3.423198165280124E-5</v>
      </c>
      <c r="AD132" s="33"/>
      <c r="AE132" s="44">
        <f t="shared" si="52"/>
        <v>2.7984118198258468E-14</v>
      </c>
      <c r="AF132" s="33"/>
      <c r="AG132" s="33"/>
      <c r="AI132" s="97">
        <f t="shared" si="53"/>
        <v>2.8871628444732383E-2</v>
      </c>
      <c r="AJ132" s="98">
        <f t="shared" si="60"/>
        <v>8.3357092905067998E-4</v>
      </c>
      <c r="AK132" s="98">
        <f t="shared" si="54"/>
        <v>2.869089404969024E-2</v>
      </c>
      <c r="AL132" s="98">
        <f t="shared" si="61"/>
        <v>8.2316740137055081E-4</v>
      </c>
      <c r="AM132" s="98">
        <f t="shared" si="62"/>
        <v>8.2835283274983976E-4</v>
      </c>
      <c r="AN132" s="98">
        <f t="shared" si="55"/>
        <v>1.2627033573189368E-14</v>
      </c>
      <c r="AO132" s="98">
        <f t="shared" si="63"/>
        <v>1.5944197685845145E-28</v>
      </c>
      <c r="AP132" s="98">
        <f t="shared" si="56"/>
        <v>2.7984118198258468E-14</v>
      </c>
      <c r="AQ132" s="98">
        <f t="shared" si="64"/>
        <v>7.8311087133410075E-28</v>
      </c>
      <c r="AR132" s="98">
        <f t="shared" si="65"/>
        <v>3.5335640000550922E-28</v>
      </c>
      <c r="AS132" s="99">
        <f t="shared" si="66"/>
        <v>1.807343950421432E-4</v>
      </c>
      <c r="AT132" s="100">
        <f t="shared" si="67"/>
        <v>6.2599307617204432E-3</v>
      </c>
      <c r="AU132" s="101">
        <f t="shared" si="68"/>
        <v>-1.5357084625069102E-14</v>
      </c>
      <c r="AV132" s="102">
        <f t="shared" si="69"/>
        <v>-1.2162068419360488</v>
      </c>
      <c r="AW132" s="103">
        <f t="shared" si="70"/>
        <v>3.2664921551249478E-8</v>
      </c>
      <c r="AX132" s="103">
        <f t="shared" si="71"/>
        <v>8.3357092905067998E-4</v>
      </c>
      <c r="AY132" s="104">
        <f t="shared" si="72"/>
        <v>2.3584004818153381E-28</v>
      </c>
      <c r="AZ132" s="104">
        <f t="shared" si="73"/>
        <v>1.5944197685845145E-28</v>
      </c>
      <c r="BA132" s="105">
        <f t="shared" si="74"/>
        <v>7.087623334986008E-7</v>
      </c>
      <c r="BB132" s="106">
        <f t="shared" si="75"/>
        <v>-6.0223861274780786E-17</v>
      </c>
      <c r="BC132" s="62"/>
    </row>
    <row r="133" spans="1:55" x14ac:dyDescent="0.25">
      <c r="L133" s="61">
        <v>2.36</v>
      </c>
      <c r="M133" s="69">
        <f t="shared" si="38"/>
        <v>229.08676527677744</v>
      </c>
      <c r="N133" s="62">
        <f t="shared" si="39"/>
        <v>2.2908676527677745</v>
      </c>
      <c r="O133" s="70">
        <f t="shared" si="40"/>
        <v>2.0196113994076913E-2</v>
      </c>
      <c r="P133" s="70">
        <f t="shared" si="41"/>
        <v>2.0077399480428408E-2</v>
      </c>
      <c r="Q133" s="70">
        <f t="shared" si="42"/>
        <v>2.8840293246604697E-4</v>
      </c>
      <c r="R133" s="62">
        <f t="shared" si="43"/>
        <v>2.8851591420109877E-2</v>
      </c>
      <c r="S133" s="62">
        <f t="shared" si="44"/>
        <v>2.8681999257754869E-2</v>
      </c>
      <c r="T133" s="11">
        <f t="shared" si="45"/>
        <v>2.8761501532247247E-8</v>
      </c>
      <c r="U133" s="52">
        <f t="shared" si="46"/>
        <v>9.6895021163146381E-15</v>
      </c>
      <c r="V133" s="52">
        <f t="shared" si="47"/>
        <v>2.1859507007800823E-14</v>
      </c>
      <c r="W133" s="53">
        <f t="shared" si="57"/>
        <v>1.4810901905879766E-28</v>
      </c>
      <c r="X133" s="53">
        <f t="shared" si="58"/>
        <v>-14.01369853808777</v>
      </c>
      <c r="Y133" s="53">
        <f t="shared" si="59"/>
        <v>-13.660359636814771</v>
      </c>
      <c r="Z133" s="11">
        <f t="shared" si="48"/>
        <v>1.4810901905879766E-28</v>
      </c>
      <c r="AA133" s="32">
        <f t="shared" si="49"/>
        <v>1.1382924363832494E-4</v>
      </c>
      <c r="AB133" s="70">
        <f t="shared" si="50"/>
        <v>0.89297907789636721</v>
      </c>
      <c r="AC133" s="33">
        <f t="shared" si="51"/>
        <v>3.0257293250878579E-5</v>
      </c>
      <c r="AD133" s="33"/>
      <c r="AE133" s="44">
        <f t="shared" si="52"/>
        <v>2.1859507007800823E-14</v>
      </c>
      <c r="AF133" s="33"/>
      <c r="AG133" s="33"/>
      <c r="AI133" s="97">
        <f t="shared" si="53"/>
        <v>2.8851591420109877E-2</v>
      </c>
      <c r="AJ133" s="98">
        <f t="shared" si="60"/>
        <v>8.3241432747295789E-4</v>
      </c>
      <c r="AK133" s="98">
        <f t="shared" si="54"/>
        <v>2.8681999257754869E-2</v>
      </c>
      <c r="AL133" s="98">
        <f t="shared" si="61"/>
        <v>8.2265708142185089E-4</v>
      </c>
      <c r="AM133" s="98">
        <f t="shared" si="62"/>
        <v>8.2752132369663819E-4</v>
      </c>
      <c r="AN133" s="98">
        <f t="shared" si="55"/>
        <v>9.6895021163146381E-15</v>
      </c>
      <c r="AO133" s="98">
        <f t="shared" si="63"/>
        <v>9.3886451262065845E-29</v>
      </c>
      <c r="AP133" s="98">
        <f t="shared" si="56"/>
        <v>2.1859507007800823E-14</v>
      </c>
      <c r="AQ133" s="98">
        <f t="shared" si="64"/>
        <v>4.7783804662409327E-28</v>
      </c>
      <c r="AR133" s="98">
        <f t="shared" si="65"/>
        <v>2.1180773941368073E-28</v>
      </c>
      <c r="AS133" s="99">
        <f t="shared" si="66"/>
        <v>1.6959216235500757E-4</v>
      </c>
      <c r="AT133" s="100">
        <f t="shared" si="67"/>
        <v>5.878086927184196E-3</v>
      </c>
      <c r="AU133" s="101">
        <f t="shared" si="68"/>
        <v>-1.2170004891486185E-14</v>
      </c>
      <c r="AV133" s="102">
        <f t="shared" si="69"/>
        <v>-1.2559989920426371</v>
      </c>
      <c r="AW133" s="103">
        <f t="shared" si="70"/>
        <v>2.8761501532247247E-8</v>
      </c>
      <c r="AX133" s="103">
        <f t="shared" si="71"/>
        <v>8.3241432747295789E-4</v>
      </c>
      <c r="AY133" s="104">
        <f t="shared" si="72"/>
        <v>1.4810901905879766E-28</v>
      </c>
      <c r="AZ133" s="104">
        <f t="shared" si="73"/>
        <v>9.3886451262065845E-29</v>
      </c>
      <c r="BA133" s="105">
        <f t="shared" si="74"/>
        <v>6.6506730335297088E-7</v>
      </c>
      <c r="BB133" s="106">
        <f t="shared" si="75"/>
        <v>-4.7725509378377196E-17</v>
      </c>
      <c r="BC133" s="62"/>
    </row>
    <row r="134" spans="1:55" x14ac:dyDescent="0.25">
      <c r="B134" s="6"/>
      <c r="C134" s="6"/>
      <c r="D134" s="6"/>
      <c r="E134" s="6"/>
      <c r="L134" s="61">
        <v>2.38</v>
      </c>
      <c r="M134" s="45">
        <f t="shared" si="38"/>
        <v>239.88329190194912</v>
      </c>
      <c r="N134" s="62">
        <f t="shared" si="39"/>
        <v>2.3988329190194912</v>
      </c>
      <c r="O134" s="70">
        <f t="shared" si="40"/>
        <v>2.0183024243453113E-2</v>
      </c>
      <c r="P134" s="70">
        <f t="shared" si="41"/>
        <v>2.0071636684330877E-2</v>
      </c>
      <c r="Q134" s="70">
        <f t="shared" si="42"/>
        <v>2.6915329919575428E-4</v>
      </c>
      <c r="R134" s="62">
        <f t="shared" si="43"/>
        <v>2.8832891776361592E-2</v>
      </c>
      <c r="S134" s="62">
        <f t="shared" si="44"/>
        <v>2.8673766691901255E-2</v>
      </c>
      <c r="T134" s="11">
        <f t="shared" si="45"/>
        <v>2.5320792504509568E-8</v>
      </c>
      <c r="U134" s="52">
        <f t="shared" si="46"/>
        <v>7.4353527091454963E-15</v>
      </c>
      <c r="V134" s="52">
        <f t="shared" si="47"/>
        <v>1.7075511817618554E-14</v>
      </c>
      <c r="W134" s="53">
        <f t="shared" si="57"/>
        <v>9.2932667636676054E-29</v>
      </c>
      <c r="X134" s="53">
        <f t="shared" si="58"/>
        <v>-14.128698425124222</v>
      </c>
      <c r="Y134" s="53">
        <f t="shared" si="59"/>
        <v>-13.767626270004488</v>
      </c>
      <c r="Z134" s="11">
        <f t="shared" si="48"/>
        <v>9.2932667636676054E-29</v>
      </c>
      <c r="AA134" s="32">
        <f t="shared" si="49"/>
        <v>1.0535361468953246E-4</v>
      </c>
      <c r="AB134" s="70">
        <f t="shared" si="50"/>
        <v>0.89297911514683226</v>
      </c>
      <c r="AC134" s="33">
        <f t="shared" si="51"/>
        <v>2.6744096219079759E-5</v>
      </c>
      <c r="AD134" s="33"/>
      <c r="AE134" s="44">
        <f t="shared" si="52"/>
        <v>1.7075511817618554E-14</v>
      </c>
      <c r="AF134" s="33"/>
      <c r="AG134" s="33"/>
      <c r="AI134" s="97">
        <f t="shared" si="53"/>
        <v>2.8832891776361592E-2</v>
      </c>
      <c r="AJ134" s="98">
        <f t="shared" si="60"/>
        <v>8.3133564818737996E-4</v>
      </c>
      <c r="AK134" s="98">
        <f t="shared" si="54"/>
        <v>2.8673766691901255E-2</v>
      </c>
      <c r="AL134" s="98">
        <f t="shared" si="61"/>
        <v>8.2218489630158579E-4</v>
      </c>
      <c r="AM134" s="98">
        <f t="shared" si="62"/>
        <v>8.2674761184823068E-4</v>
      </c>
      <c r="AN134" s="98">
        <f t="shared" si="55"/>
        <v>7.4353527091454963E-15</v>
      </c>
      <c r="AO134" s="98">
        <f t="shared" si="63"/>
        <v>5.5284469909397275E-29</v>
      </c>
      <c r="AP134" s="98">
        <f t="shared" si="56"/>
        <v>1.7075511817618554E-14</v>
      </c>
      <c r="AQ134" s="98">
        <f t="shared" si="64"/>
        <v>2.9157310383363089E-28</v>
      </c>
      <c r="AR134" s="98">
        <f t="shared" si="65"/>
        <v>1.2696245305317605E-28</v>
      </c>
      <c r="AS134" s="99">
        <f t="shared" si="66"/>
        <v>1.5912508446033757E-4</v>
      </c>
      <c r="AT134" s="100">
        <f t="shared" si="67"/>
        <v>5.5188735730904021E-3</v>
      </c>
      <c r="AU134" s="101">
        <f t="shared" si="68"/>
        <v>-9.6401591084730574E-15</v>
      </c>
      <c r="AV134" s="102">
        <f t="shared" si="69"/>
        <v>-1.2965301695258713</v>
      </c>
      <c r="AW134" s="103">
        <f t="shared" si="70"/>
        <v>2.5320792504509568E-8</v>
      </c>
      <c r="AX134" s="103">
        <f t="shared" si="71"/>
        <v>8.3133564818737996E-4</v>
      </c>
      <c r="AY134" s="104">
        <f t="shared" si="72"/>
        <v>9.2932667636676054E-29</v>
      </c>
      <c r="AZ134" s="104">
        <f t="shared" si="73"/>
        <v>5.5284469909397275E-29</v>
      </c>
      <c r="BA134" s="105">
        <f t="shared" si="74"/>
        <v>6.2401993906014738E-7</v>
      </c>
      <c r="BB134" s="106">
        <f t="shared" si="75"/>
        <v>-3.7804545523423756E-17</v>
      </c>
      <c r="BC134" s="62"/>
    </row>
    <row r="135" spans="1:55" x14ac:dyDescent="0.25">
      <c r="L135" s="61">
        <v>2.4</v>
      </c>
      <c r="M135" s="69">
        <f t="shared" si="38"/>
        <v>251.18864315095806</v>
      </c>
      <c r="N135" s="62">
        <f t="shared" si="39"/>
        <v>2.5118864315095806</v>
      </c>
      <c r="O135" s="70">
        <f t="shared" si="40"/>
        <v>2.0170808174857769E-2</v>
      </c>
      <c r="P135" s="70">
        <f t="shared" si="41"/>
        <v>2.0066302937619931E-2</v>
      </c>
      <c r="Q135" s="70">
        <f t="shared" si="42"/>
        <v>2.5118849243789657E-4</v>
      </c>
      <c r="R135" s="62">
        <f t="shared" si="43"/>
        <v>2.8815440249796816E-2</v>
      </c>
      <c r="S135" s="62">
        <f t="shared" si="44"/>
        <v>2.866614705374276E-2</v>
      </c>
      <c r="T135" s="11">
        <f t="shared" si="45"/>
        <v>2.2288458388034999E-8</v>
      </c>
      <c r="U135" s="52">
        <f t="shared" si="46"/>
        <v>5.7056046534883447E-15</v>
      </c>
      <c r="V135" s="52">
        <f t="shared" si="47"/>
        <v>1.3338634870575877E-14</v>
      </c>
      <c r="W135" s="53">
        <f t="shared" si="57"/>
        <v>5.8263150294971355E-29</v>
      </c>
      <c r="X135" s="53">
        <f t="shared" si="58"/>
        <v>-14.243698324294229</v>
      </c>
      <c r="Y135" s="53">
        <f t="shared" si="59"/>
        <v>-13.874888615585377</v>
      </c>
      <c r="Z135" s="11">
        <f t="shared" si="48"/>
        <v>5.8263150294971355E-29</v>
      </c>
      <c r="AA135" s="32">
        <f t="shared" si="49"/>
        <v>9.7509073884424814E-5</v>
      </c>
      <c r="AB135" s="70">
        <f t="shared" si="50"/>
        <v>0.89297914807221523</v>
      </c>
      <c r="AC135" s="33">
        <f t="shared" si="51"/>
        <v>2.3638809946860252E-5</v>
      </c>
      <c r="AD135" s="33"/>
      <c r="AE135" s="44">
        <f t="shared" si="52"/>
        <v>1.3338634870575877E-14</v>
      </c>
      <c r="AF135" s="33"/>
      <c r="AG135" s="33"/>
      <c r="AI135" s="97">
        <f t="shared" si="53"/>
        <v>2.8815440249796816E-2</v>
      </c>
      <c r="AJ135" s="98">
        <f t="shared" si="60"/>
        <v>8.3032959678961044E-4</v>
      </c>
      <c r="AK135" s="98">
        <f t="shared" si="54"/>
        <v>2.866614705374276E-2</v>
      </c>
      <c r="AL135" s="98">
        <f t="shared" si="61"/>
        <v>8.2174798690680471E-4</v>
      </c>
      <c r="AM135" s="98">
        <f t="shared" si="62"/>
        <v>8.2602764761901355E-4</v>
      </c>
      <c r="AN135" s="98">
        <f t="shared" si="55"/>
        <v>5.7056046534883447E-15</v>
      </c>
      <c r="AO135" s="98">
        <f t="shared" si="63"/>
        <v>3.2553924461907852E-29</v>
      </c>
      <c r="AP135" s="98">
        <f t="shared" si="56"/>
        <v>1.3338634870575877E-14</v>
      </c>
      <c r="AQ135" s="98">
        <f t="shared" si="64"/>
        <v>1.7791918021054275E-28</v>
      </c>
      <c r="AR135" s="98">
        <f t="shared" si="65"/>
        <v>7.6104977188739634E-29</v>
      </c>
      <c r="AS135" s="99">
        <f t="shared" si="66"/>
        <v>1.4929319605405666E-4</v>
      </c>
      <c r="AT135" s="100">
        <f t="shared" si="67"/>
        <v>5.1810138856063243E-3</v>
      </c>
      <c r="AU135" s="101">
        <f t="shared" si="68"/>
        <v>-7.6330302170875335E-15</v>
      </c>
      <c r="AV135" s="102">
        <f t="shared" si="69"/>
        <v>-1.3378126737927385</v>
      </c>
      <c r="AW135" s="103">
        <f t="shared" si="70"/>
        <v>2.2288458388034999E-8</v>
      </c>
      <c r="AX135" s="103">
        <f t="shared" si="71"/>
        <v>8.3032959678961044E-4</v>
      </c>
      <c r="AY135" s="104">
        <f t="shared" si="72"/>
        <v>5.8263150294971355E-29</v>
      </c>
      <c r="AZ135" s="104">
        <f t="shared" si="73"/>
        <v>3.2553924461907852E-29</v>
      </c>
      <c r="BA135" s="105">
        <f t="shared" si="74"/>
        <v>5.8546351393747715E-7</v>
      </c>
      <c r="BB135" s="106">
        <f t="shared" si="75"/>
        <v>-2.993345183171582E-17</v>
      </c>
      <c r="BC135" s="62"/>
    </row>
    <row r="136" spans="1:55" x14ac:dyDescent="0.25">
      <c r="L136" s="61">
        <v>2.42</v>
      </c>
      <c r="M136" s="69">
        <f t="shared" si="38"/>
        <v>263.02679918953817</v>
      </c>
      <c r="N136" s="62">
        <f t="shared" si="39"/>
        <v>2.6302679918953817</v>
      </c>
      <c r="O136" s="70">
        <f t="shared" si="40"/>
        <v>2.0159407474198535E-2</v>
      </c>
      <c r="P136" s="70">
        <f t="shared" si="41"/>
        <v>2.0061366299882099E-2</v>
      </c>
      <c r="Q136" s="70">
        <f t="shared" si="42"/>
        <v>2.3442275617431552E-4</v>
      </c>
      <c r="R136" s="62">
        <f t="shared" si="43"/>
        <v>2.8799153534569338E-2</v>
      </c>
      <c r="S136" s="62">
        <f t="shared" si="44"/>
        <v>2.8659094714117286E-2</v>
      </c>
      <c r="T136" s="11">
        <f t="shared" si="45"/>
        <v>1.9616473186420133E-8</v>
      </c>
      <c r="U136" s="52">
        <f t="shared" si="46"/>
        <v>4.3782621878998234E-15</v>
      </c>
      <c r="V136" s="52">
        <f t="shared" si="47"/>
        <v>1.0419647080308767E-14</v>
      </c>
      <c r="W136" s="53">
        <f t="shared" si="57"/>
        <v>3.6498331418227021E-29</v>
      </c>
      <c r="X136" s="53">
        <f t="shared" si="58"/>
        <v>-14.358698234693932</v>
      </c>
      <c r="Y136" s="53">
        <f t="shared" si="59"/>
        <v>-13.982146990601764</v>
      </c>
      <c r="Z136" s="11">
        <f t="shared" si="48"/>
        <v>3.6498331418227021E-29</v>
      </c>
      <c r="AA136" s="32">
        <f t="shared" si="49"/>
        <v>9.0248630935218087E-5</v>
      </c>
      <c r="AB136" s="70">
        <f t="shared" si="50"/>
        <v>0.89297917717467568</v>
      </c>
      <c r="AC136" s="33">
        <f t="shared" si="51"/>
        <v>2.0894074343820976E-5</v>
      </c>
      <c r="AD136" s="33"/>
      <c r="AE136" s="44">
        <f t="shared" si="52"/>
        <v>1.0419647080308767E-14</v>
      </c>
      <c r="AF136" s="33"/>
      <c r="AG136" s="33"/>
      <c r="AI136" s="97">
        <f t="shared" si="53"/>
        <v>2.8799153534569338E-2</v>
      </c>
      <c r="AJ136" s="98">
        <f t="shared" si="60"/>
        <v>8.2939124430769762E-4</v>
      </c>
      <c r="AK136" s="98">
        <f t="shared" si="54"/>
        <v>2.8659094714117286E-2</v>
      </c>
      <c r="AL136" s="98">
        <f t="shared" si="61"/>
        <v>8.213437098327453E-4</v>
      </c>
      <c r="AM136" s="98">
        <f t="shared" si="62"/>
        <v>8.2535766883362822E-4</v>
      </c>
      <c r="AN136" s="98">
        <f t="shared" si="55"/>
        <v>4.3782621878998234E-15</v>
      </c>
      <c r="AO136" s="98">
        <f t="shared" si="63"/>
        <v>1.9169179785993348E-29</v>
      </c>
      <c r="AP136" s="98">
        <f t="shared" si="56"/>
        <v>1.0419647080308767E-14</v>
      </c>
      <c r="AQ136" s="98">
        <f t="shared" si="64"/>
        <v>1.08569045278187E-28</v>
      </c>
      <c r="AR136" s="98">
        <f t="shared" si="65"/>
        <v>4.5619946822976666E-29</v>
      </c>
      <c r="AS136" s="99">
        <f t="shared" si="66"/>
        <v>1.4005882045205198E-4</v>
      </c>
      <c r="AT136" s="100">
        <f t="shared" si="67"/>
        <v>4.8632964258456778E-3</v>
      </c>
      <c r="AU136" s="101">
        <f t="shared" si="68"/>
        <v>-6.0413848924089432E-15</v>
      </c>
      <c r="AV136" s="102">
        <f t="shared" si="69"/>
        <v>-1.3798590932049437</v>
      </c>
      <c r="AW136" s="103">
        <f t="shared" si="70"/>
        <v>1.9616473186420133E-8</v>
      </c>
      <c r="AX136" s="103">
        <f t="shared" si="71"/>
        <v>8.2939124430769762E-4</v>
      </c>
      <c r="AY136" s="104">
        <f t="shared" si="72"/>
        <v>3.6498331418227021E-29</v>
      </c>
      <c r="AZ136" s="104">
        <f t="shared" si="73"/>
        <v>1.9169179785993348E-29</v>
      </c>
      <c r="BA136" s="105">
        <f t="shared" si="74"/>
        <v>5.4925027628255676E-7</v>
      </c>
      <c r="BB136" s="106">
        <f t="shared" si="75"/>
        <v>-2.3691705460427228E-17</v>
      </c>
      <c r="BC136" s="62"/>
    </row>
    <row r="137" spans="1:55" x14ac:dyDescent="0.25">
      <c r="L137" s="61">
        <v>2.44</v>
      </c>
      <c r="M137" s="69">
        <f t="shared" si="38"/>
        <v>275.42287033381683</v>
      </c>
      <c r="N137" s="62">
        <f t="shared" si="39"/>
        <v>2.7542287033381685</v>
      </c>
      <c r="O137" s="70">
        <f t="shared" si="40"/>
        <v>2.0148767719526343E-2</v>
      </c>
      <c r="P137" s="70">
        <f t="shared" si="41"/>
        <v>2.0056797208065264E-2</v>
      </c>
      <c r="Q137" s="70">
        <f t="shared" si="42"/>
        <v>2.18776058126974E-4</v>
      </c>
      <c r="R137" s="62">
        <f t="shared" si="43"/>
        <v>2.8783953885037634E-2</v>
      </c>
      <c r="S137" s="62">
        <f t="shared" si="44"/>
        <v>2.8652567440093236E-2</v>
      </c>
      <c r="T137" s="11">
        <f t="shared" si="45"/>
        <v>1.7262397915127326E-8</v>
      </c>
      <c r="U137" s="52">
        <f t="shared" si="46"/>
        <v>3.3597104132790244E-15</v>
      </c>
      <c r="V137" s="52">
        <f t="shared" si="47"/>
        <v>8.1395109428373026E-15</v>
      </c>
      <c r="W137" s="53">
        <f t="shared" si="57"/>
        <v>2.2846493102365596E-29</v>
      </c>
      <c r="X137" s="53">
        <f t="shared" si="58"/>
        <v>-14.473698154555075</v>
      </c>
      <c r="Y137" s="53">
        <f t="shared" si="59"/>
        <v>-14.089401688625268</v>
      </c>
      <c r="Z137" s="11">
        <f t="shared" si="48"/>
        <v>2.2846493102365596E-29</v>
      </c>
      <c r="AA137" s="32">
        <f t="shared" si="49"/>
        <v>8.3528794410834943E-5</v>
      </c>
      <c r="AB137" s="70">
        <f t="shared" si="50"/>
        <v>0.89297920289807353</v>
      </c>
      <c r="AC137" s="33">
        <f t="shared" si="51"/>
        <v>1.8468027719034791E-5</v>
      </c>
      <c r="AD137" s="33"/>
      <c r="AE137" s="44">
        <f t="shared" si="52"/>
        <v>8.1395109428373026E-15</v>
      </c>
      <c r="AF137" s="33"/>
      <c r="AG137" s="33"/>
      <c r="AI137" s="97">
        <f t="shared" si="53"/>
        <v>2.8783953885037634E-2</v>
      </c>
      <c r="AJ137" s="98">
        <f t="shared" si="60"/>
        <v>8.2851600125597314E-4</v>
      </c>
      <c r="AK137" s="98">
        <f t="shared" si="54"/>
        <v>2.8652567440093236E-2</v>
      </c>
      <c r="AL137" s="98">
        <f t="shared" si="61"/>
        <v>8.2096962090909113E-4</v>
      </c>
      <c r="AM137" s="98">
        <f t="shared" si="62"/>
        <v>8.2473417988357454E-4</v>
      </c>
      <c r="AN137" s="98">
        <f t="shared" si="55"/>
        <v>3.3597104132790244E-15</v>
      </c>
      <c r="AO137" s="98">
        <f t="shared" si="63"/>
        <v>1.1287654061095514E-29</v>
      </c>
      <c r="AP137" s="98">
        <f t="shared" si="56"/>
        <v>8.1395109428373026E-15</v>
      </c>
      <c r="AQ137" s="98">
        <f t="shared" si="64"/>
        <v>6.6251638388568193E-29</v>
      </c>
      <c r="AR137" s="98">
        <f t="shared" si="65"/>
        <v>2.7346399673649058E-29</v>
      </c>
      <c r="AS137" s="99">
        <f t="shared" si="66"/>
        <v>1.31386444944398E-4</v>
      </c>
      <c r="AT137" s="100">
        <f t="shared" si="67"/>
        <v>4.5645725208271265E-3</v>
      </c>
      <c r="AU137" s="101">
        <f t="shared" si="68"/>
        <v>-4.7798005295582781E-15</v>
      </c>
      <c r="AV137" s="102">
        <f t="shared" si="69"/>
        <v>-1.4226822974582705</v>
      </c>
      <c r="AW137" s="103">
        <f t="shared" si="70"/>
        <v>1.7262397915127326E-8</v>
      </c>
      <c r="AX137" s="103">
        <f t="shared" si="71"/>
        <v>8.2851600125597314E-4</v>
      </c>
      <c r="AY137" s="104">
        <f t="shared" si="72"/>
        <v>2.2846493102365596E-29</v>
      </c>
      <c r="AZ137" s="104">
        <f t="shared" si="73"/>
        <v>1.1287654061095514E-29</v>
      </c>
      <c r="BA137" s="105">
        <f t="shared" si="74"/>
        <v>5.1524096056626661E-7</v>
      </c>
      <c r="BB137" s="106">
        <f t="shared" si="75"/>
        <v>-1.8744315802189327E-17</v>
      </c>
      <c r="BC137" s="62"/>
    </row>
    <row r="138" spans="1:55" s="6" customFormat="1" x14ac:dyDescent="0.25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>
        <v>2.46</v>
      </c>
      <c r="M138" s="69">
        <f t="shared" si="38"/>
        <v>288.40315031266073</v>
      </c>
      <c r="N138" s="62">
        <f t="shared" si="39"/>
        <v>2.8840315031266073</v>
      </c>
      <c r="O138" s="70">
        <f t="shared" si="40"/>
        <v>2.013883812126362E-2</v>
      </c>
      <c r="P138" s="70">
        <f t="shared" si="41"/>
        <v>2.0052568299590824E-2</v>
      </c>
      <c r="Q138" s="70">
        <f t="shared" si="42"/>
        <v>2.0417370774061631E-4</v>
      </c>
      <c r="R138" s="62">
        <f t="shared" si="43"/>
        <v>2.8769768744662316E-2</v>
      </c>
      <c r="S138" s="62">
        <f t="shared" si="44"/>
        <v>2.8646526142272609E-2</v>
      </c>
      <c r="T138" s="11">
        <f t="shared" si="45"/>
        <v>1.5188739043787329E-8</v>
      </c>
      <c r="U138" s="52">
        <f t="shared" si="46"/>
        <v>2.5781128088973561E-15</v>
      </c>
      <c r="V138" s="52">
        <f t="shared" si="47"/>
        <v>6.3583878912615234E-15</v>
      </c>
      <c r="W138" s="53">
        <f t="shared" si="57"/>
        <v>1.4290479698343412E-29</v>
      </c>
      <c r="X138" s="53">
        <f t="shared" si="58"/>
        <v>-14.588698083410174</v>
      </c>
      <c r="Y138" s="53">
        <f t="shared" si="59"/>
        <v>-14.196652981627921</v>
      </c>
      <c r="Z138" s="11">
        <f t="shared" si="48"/>
        <v>1.4290479698343412E-29</v>
      </c>
      <c r="AA138" s="32">
        <f t="shared" si="49"/>
        <v>7.7309311215365085E-5</v>
      </c>
      <c r="AB138" s="70">
        <f t="shared" si="50"/>
        <v>0.89297922563473708</v>
      </c>
      <c r="AC138" s="33">
        <f t="shared" si="51"/>
        <v>1.6323668479353536E-5</v>
      </c>
      <c r="AD138" s="44"/>
      <c r="AE138" s="44">
        <f t="shared" si="52"/>
        <v>6.3583878912615234E-15</v>
      </c>
      <c r="AF138" s="44"/>
      <c r="AG138" s="44"/>
      <c r="AI138" s="97">
        <f t="shared" si="53"/>
        <v>2.8769768744662316E-2</v>
      </c>
      <c r="AJ138" s="98">
        <f t="shared" si="60"/>
        <v>8.2769959362134868E-4</v>
      </c>
      <c r="AK138" s="98">
        <f t="shared" si="54"/>
        <v>2.8646526142272609E-2</v>
      </c>
      <c r="AL138" s="98">
        <f t="shared" si="61"/>
        <v>8.2062346001990805E-4</v>
      </c>
      <c r="AM138" s="98">
        <f t="shared" si="62"/>
        <v>8.2415393245110645E-4</v>
      </c>
      <c r="AN138" s="98">
        <f t="shared" si="55"/>
        <v>2.5781128088973561E-15</v>
      </c>
      <c r="AO138" s="98">
        <f t="shared" si="63"/>
        <v>6.6466656554006161E-30</v>
      </c>
      <c r="AP138" s="98">
        <f t="shared" si="56"/>
        <v>6.3583878912615234E-15</v>
      </c>
      <c r="AQ138" s="98">
        <f t="shared" si="64"/>
        <v>4.0429096575741164E-29</v>
      </c>
      <c r="AR138" s="98">
        <f t="shared" si="65"/>
        <v>1.6392641266399184E-29</v>
      </c>
      <c r="AS138" s="99">
        <f t="shared" si="66"/>
        <v>1.2324260238970666E-4</v>
      </c>
      <c r="AT138" s="100">
        <f t="shared" si="67"/>
        <v>4.2837536680781279E-3</v>
      </c>
      <c r="AU138" s="101">
        <f t="shared" si="68"/>
        <v>-3.7802750823641673E-15</v>
      </c>
      <c r="AV138" s="102">
        <f t="shared" si="69"/>
        <v>-1.4662954504232764</v>
      </c>
      <c r="AW138" s="103">
        <f t="shared" si="70"/>
        <v>1.5188739043787329E-8</v>
      </c>
      <c r="AX138" s="103">
        <f t="shared" si="71"/>
        <v>8.2769959362134868E-4</v>
      </c>
      <c r="AY138" s="104">
        <f t="shared" si="72"/>
        <v>1.4290479698343412E-29</v>
      </c>
      <c r="AZ138" s="104">
        <f t="shared" si="73"/>
        <v>6.6466656554006161E-30</v>
      </c>
      <c r="BA138" s="105">
        <f t="shared" si="74"/>
        <v>4.8330432309688882E-7</v>
      </c>
      <c r="BB138" s="106">
        <f t="shared" si="75"/>
        <v>-1.4824608166133989E-17</v>
      </c>
      <c r="BC138" s="62"/>
    </row>
    <row r="139" spans="1:55" x14ac:dyDescent="0.25">
      <c r="F139" s="6"/>
      <c r="L139" s="61">
        <v>2.48</v>
      </c>
      <c r="M139" s="69">
        <f t="shared" ref="M139:M202" si="76">10^L139</f>
        <v>301.99517204020168</v>
      </c>
      <c r="N139" s="62">
        <f t="shared" ref="N139:N202" si="77">M139/100</f>
        <v>3.019951720402017</v>
      </c>
      <c r="O139" s="70">
        <f t="shared" ref="O139:O202" si="78">$C$8+(($C$7-$C$8)/((1+(α*N139)^n_VGM)^(1-1/n_VGM)))</f>
        <v>2.0129571279769137E-2</v>
      </c>
      <c r="P139" s="70">
        <f t="shared" ref="P139:P202" si="79">thetar+(thetas-thetar)*(1-EXP(-((k/N139)^p)))</f>
        <v>2.0048654248617983E-2</v>
      </c>
      <c r="Q139" s="70">
        <f t="shared" ref="Q139:Q202" si="80">(R139-$C$8/$C$7)/(1-$C$8/$C$7)</f>
        <v>1.9054599966049593E-4</v>
      </c>
      <c r="R139" s="62">
        <f t="shared" ref="R139:R202" si="81">O139/$C$7</f>
        <v>2.8756530399670199E-2</v>
      </c>
      <c r="S139" s="62">
        <f t="shared" ref="S139:S202" si="82">P139/thetas</f>
        <v>2.8640934640882836E-2</v>
      </c>
      <c r="T139" s="11">
        <f t="shared" ref="T139:T202" si="83">(S139-R139)^2</f>
        <v>1.336237944962607E-8</v>
      </c>
      <c r="U139" s="52">
        <f t="shared" ref="U139:U202" si="84">(Q139^P_GRT)*(1-(1-Q139^(1/(1-1/n_VGM)))^(1-1/n_VGM))^2</f>
        <v>1.9783447735278613E-15</v>
      </c>
      <c r="V139" s="52">
        <f t="shared" ref="V139:V202" si="85">AE139</f>
        <v>4.9670539628695583E-15</v>
      </c>
      <c r="W139" s="53">
        <f t="shared" si="57"/>
        <v>8.9323826184555037E-30</v>
      </c>
      <c r="X139" s="53">
        <f t="shared" si="58"/>
        <v>-14.703698020022655</v>
      </c>
      <c r="Y139" s="53">
        <f t="shared" si="59"/>
        <v>-14.303901121734357</v>
      </c>
      <c r="Z139" s="11">
        <f t="shared" ref="Z139:Z202" si="86">(U139-V139)^2</f>
        <v>8.9323826184555037E-30</v>
      </c>
      <c r="AA139" s="32">
        <f t="shared" ref="AA139:AA202" si="87">-LN(λ_GRT*(1-S139))</f>
        <v>7.1552925464085922E-5</v>
      </c>
      <c r="AB139" s="70">
        <f t="shared" ref="AB139:AB202" si="88">IF(S139&lt;thetaRL,_xlfn.GAMMA(a),IF(S139=1,0,EXP(GAMMALN(a))*(1-_xlfn.GAMMA.DIST(AA139,a,1,TRUE))))</f>
        <v>0.89297924573144527</v>
      </c>
      <c r="AC139" s="33">
        <f t="shared" ref="AC139:AC202" si="89">(1/(λ_GRT*k^β_GRT))*($AF$13-AB139)</f>
        <v>1.442829091929607E-5</v>
      </c>
      <c r="AD139" s="33"/>
      <c r="AE139" s="44">
        <f t="shared" ref="AE139:AE202" si="90">IF(S139&lt;thetaRL,0,(S139^P_GRT)*((AC139/$AD$11)^2))</f>
        <v>4.9670539628695583E-15</v>
      </c>
      <c r="AF139" s="33"/>
      <c r="AG139" s="33"/>
      <c r="AI139" s="97">
        <f t="shared" ref="AI139:AI202" si="91">R139-$R$216</f>
        <v>2.8756530399670199E-2</v>
      </c>
      <c r="AJ139" s="98">
        <f t="shared" si="60"/>
        <v>8.2693804062715631E-4</v>
      </c>
      <c r="AK139" s="98">
        <f t="shared" ref="AK139:AK202" si="92">S139-$S$216</f>
        <v>2.8640934640882836E-2</v>
      </c>
      <c r="AL139" s="98">
        <f t="shared" si="61"/>
        <v>8.2030313710332238E-4</v>
      </c>
      <c r="AM139" s="98">
        <f t="shared" si="62"/>
        <v>8.2361390767551456E-4</v>
      </c>
      <c r="AN139" s="98">
        <f t="shared" ref="AN139:AN202" si="93">U139-$U$216</f>
        <v>1.9783447735278613E-15</v>
      </c>
      <c r="AO139" s="98">
        <f t="shared" si="63"/>
        <v>3.913848042945005E-30</v>
      </c>
      <c r="AP139" s="98">
        <f t="shared" ref="AP139:AP202" si="94">V139-$V$216</f>
        <v>4.9670539628695583E-15</v>
      </c>
      <c r="AQ139" s="98">
        <f t="shared" si="64"/>
        <v>2.4671625070058182E-29</v>
      </c>
      <c r="AR139" s="98">
        <f t="shared" si="65"/>
        <v>9.8265452472738427E-30</v>
      </c>
      <c r="AS139" s="99">
        <f t="shared" si="66"/>
        <v>1.1559575878736239E-4</v>
      </c>
      <c r="AT139" s="100">
        <f t="shared" si="67"/>
        <v>4.0198089679375276E-3</v>
      </c>
      <c r="AU139" s="101">
        <f t="shared" si="68"/>
        <v>-2.9887091893416969E-15</v>
      </c>
      <c r="AV139" s="102">
        <f t="shared" si="69"/>
        <v>-1.5107119999170389</v>
      </c>
      <c r="AW139" s="103">
        <f t="shared" si="70"/>
        <v>1.336237944962607E-8</v>
      </c>
      <c r="AX139" s="103">
        <f t="shared" si="71"/>
        <v>8.2693804062715631E-4</v>
      </c>
      <c r="AY139" s="104">
        <f t="shared" si="72"/>
        <v>8.9323826184555037E-30</v>
      </c>
      <c r="AZ139" s="104">
        <f t="shared" si="73"/>
        <v>3.913848042945005E-30</v>
      </c>
      <c r="BA139" s="105">
        <f t="shared" si="74"/>
        <v>4.5331670112691135E-7</v>
      </c>
      <c r="BB139" s="106">
        <f t="shared" si="75"/>
        <v>-1.172042819349685E-17</v>
      </c>
      <c r="BC139" s="62"/>
    </row>
    <row r="140" spans="1:55" x14ac:dyDescent="0.25">
      <c r="L140" s="61">
        <v>2.5</v>
      </c>
      <c r="M140" s="69">
        <f t="shared" si="76"/>
        <v>316.22776601683825</v>
      </c>
      <c r="N140" s="62">
        <f t="shared" si="77"/>
        <v>3.1622776601683826</v>
      </c>
      <c r="O140" s="70">
        <f t="shared" si="78"/>
        <v>2.0120922959082667E-2</v>
      </c>
      <c r="P140" s="70">
        <f t="shared" si="79"/>
        <v>2.0045031614484468E-2</v>
      </c>
      <c r="Q140" s="70">
        <f t="shared" si="80"/>
        <v>1.7782788100391972E-4</v>
      </c>
      <c r="R140" s="62">
        <f t="shared" si="81"/>
        <v>2.8744175655832382E-2</v>
      </c>
      <c r="S140" s="62">
        <f t="shared" si="82"/>
        <v>2.8635759449263529E-2</v>
      </c>
      <c r="T140" s="11">
        <f t="shared" si="83"/>
        <v>1.1754073846780067E-8</v>
      </c>
      <c r="U140" s="52">
        <f t="shared" si="84"/>
        <v>1.5181057904217973E-15</v>
      </c>
      <c r="V140" s="52">
        <f t="shared" si="85"/>
        <v>3.8801959371543888E-15</v>
      </c>
      <c r="W140" s="53">
        <f t="shared" ref="W140:W203" si="95">(U140-V140)^2</f>
        <v>5.5794698612911956E-30</v>
      </c>
      <c r="X140" s="53">
        <f t="shared" ref="X140:X203" si="96">LOG(U140)</f>
        <v>-14.818697963226073</v>
      </c>
      <c r="Y140" s="53">
        <f t="shared" ref="Y140:Y203" si="97">LOG(V140)</f>
        <v>-14.411146343406715</v>
      </c>
      <c r="Z140" s="11">
        <f t="shared" si="86"/>
        <v>5.5794698612911956E-30</v>
      </c>
      <c r="AA140" s="32">
        <f t="shared" si="87"/>
        <v>6.6225155314238111E-5</v>
      </c>
      <c r="AB140" s="70">
        <f t="shared" si="88"/>
        <v>0.89297926349471568</v>
      </c>
      <c r="AC140" s="33">
        <f t="shared" si="89"/>
        <v>1.2752986495496496E-5</v>
      </c>
      <c r="AD140" s="33"/>
      <c r="AE140" s="44">
        <f t="shared" si="90"/>
        <v>3.8801959371543888E-15</v>
      </c>
      <c r="AF140" s="33"/>
      <c r="AG140" s="33"/>
      <c r="AI140" s="97">
        <f t="shared" si="91"/>
        <v>2.8744175655832382E-2</v>
      </c>
      <c r="AJ140" s="98">
        <f t="shared" ref="AJ140:AJ203" si="98">AI140^2</f>
        <v>8.2622763413334698E-4</v>
      </c>
      <c r="AK140" s="98">
        <f t="shared" si="92"/>
        <v>2.8635759449263529E-2</v>
      </c>
      <c r="AL140" s="98">
        <f t="shared" ref="AL140:AL203" si="99">AK140^2</f>
        <v>8.2000671923608548E-4</v>
      </c>
      <c r="AM140" s="98">
        <f t="shared" ref="AM140:AM203" si="100">AI140*AK140</f>
        <v>8.2311129964779287E-4</v>
      </c>
      <c r="AN140" s="98">
        <f t="shared" si="93"/>
        <v>1.5181057904217973E-15</v>
      </c>
      <c r="AO140" s="98">
        <f t="shared" ref="AO140:AO203" si="101">AN140^2</f>
        <v>2.3046451909121899E-30</v>
      </c>
      <c r="AP140" s="98">
        <f t="shared" si="94"/>
        <v>3.8801959371543888E-15</v>
      </c>
      <c r="AQ140" s="98">
        <f t="shared" ref="AQ140:AQ203" si="102">AP140^2</f>
        <v>1.5055920510709425E-29</v>
      </c>
      <c r="AR140" s="98">
        <f t="shared" ref="AR140:AR203" si="103">AN140*AP140</f>
        <v>5.8905479201652102E-30</v>
      </c>
      <c r="AS140" s="99">
        <f t="shared" ref="AS140:AS203" si="104">R140-S140</f>
        <v>1.0841620656885237E-4</v>
      </c>
      <c r="AT140" s="100">
        <f t="shared" ref="AT140:AT203" si="105">AS140/R140</f>
        <v>3.7717625952113192E-3</v>
      </c>
      <c r="AU140" s="101">
        <f t="shared" ref="AU140:AU203" si="106">U140-V140</f>
        <v>-2.3620901467325914E-15</v>
      </c>
      <c r="AV140" s="102">
        <f t="shared" ref="AV140:AV203" si="107">AU140/U140</f>
        <v>-1.5559456802258147</v>
      </c>
      <c r="AW140" s="103">
        <f t="shared" ref="AW140:AW203" si="108">AS140^2</f>
        <v>1.1754073846780067E-8</v>
      </c>
      <c r="AX140" s="103">
        <f t="shared" ref="AX140:AX203" si="109">AJ140</f>
        <v>8.2622763413334698E-4</v>
      </c>
      <c r="AY140" s="104">
        <f t="shared" ref="AY140:AY203" si="110">AU140^2</f>
        <v>5.5794698612911956E-30</v>
      </c>
      <c r="AZ140" s="104">
        <f t="shared" ref="AZ140:AZ203" si="111">AO140</f>
        <v>2.3046451909121899E-30</v>
      </c>
      <c r="BA140" s="105">
        <f t="shared" ref="BA140:BA203" si="112">AS140/255</f>
        <v>4.2516159438765637E-7</v>
      </c>
      <c r="BB140" s="106">
        <f t="shared" ref="BB140:BB203" si="113">AU140/255</f>
        <v>-9.263098614637613E-18</v>
      </c>
      <c r="BC140" s="62"/>
    </row>
    <row r="141" spans="1:55" x14ac:dyDescent="0.25">
      <c r="L141" s="61">
        <v>2.52</v>
      </c>
      <c r="M141" s="69">
        <f t="shared" si="76"/>
        <v>331.13112148259137</v>
      </c>
      <c r="N141" s="62">
        <f t="shared" si="77"/>
        <v>3.3113112148259138</v>
      </c>
      <c r="O141" s="70">
        <f t="shared" si="78"/>
        <v>2.0112851875769805E-2</v>
      </c>
      <c r="P141" s="70">
        <f t="shared" si="79"/>
        <v>2.0041678701417955E-2</v>
      </c>
      <c r="Q141" s="70">
        <f t="shared" si="80"/>
        <v>1.6595864083794628E-4</v>
      </c>
      <c r="R141" s="62">
        <f t="shared" si="81"/>
        <v>2.8732645536814008E-2</v>
      </c>
      <c r="S141" s="62">
        <f t="shared" si="82"/>
        <v>2.8630969573454224E-2</v>
      </c>
      <c r="T141" s="11">
        <f t="shared" si="83"/>
        <v>1.0338001525139994E-8</v>
      </c>
      <c r="U141" s="52">
        <f t="shared" si="84"/>
        <v>1.1649360553493651E-15</v>
      </c>
      <c r="V141" s="52">
        <f t="shared" si="85"/>
        <v>3.0311758922617806E-15</v>
      </c>
      <c r="W141" s="53">
        <f t="shared" si="95"/>
        <v>3.4828511288788792E-30</v>
      </c>
      <c r="X141" s="53">
        <f t="shared" si="96"/>
        <v>-14.933697912896408</v>
      </c>
      <c r="Y141" s="53">
        <f t="shared" si="97"/>
        <v>-14.51838886177744</v>
      </c>
      <c r="Z141" s="11">
        <f t="shared" si="86"/>
        <v>3.4828511288788792E-30</v>
      </c>
      <c r="AA141" s="32">
        <f t="shared" si="87"/>
        <v>6.1294086411602293E-5</v>
      </c>
      <c r="AB141" s="70">
        <f t="shared" si="88"/>
        <v>0.89297927919547815</v>
      </c>
      <c r="AC141" s="33">
        <f t="shared" si="89"/>
        <v>1.1272203046716171E-5</v>
      </c>
      <c r="AD141" s="33"/>
      <c r="AE141" s="44">
        <f t="shared" si="90"/>
        <v>3.0311758922617806E-15</v>
      </c>
      <c r="AF141" s="33"/>
      <c r="AG141" s="33"/>
      <c r="AI141" s="97">
        <f t="shared" si="91"/>
        <v>2.8732645536814008E-2</v>
      </c>
      <c r="AJ141" s="98">
        <f t="shared" si="98"/>
        <v>8.2556491954419793E-4</v>
      </c>
      <c r="AK141" s="98">
        <f t="shared" si="92"/>
        <v>2.8630969573454224E-2</v>
      </c>
      <c r="AL141" s="98">
        <f t="shared" si="99"/>
        <v>8.197324187160616E-4</v>
      </c>
      <c r="AM141" s="98">
        <f t="shared" si="100"/>
        <v>8.2264350012936714E-4</v>
      </c>
      <c r="AN141" s="98">
        <f t="shared" si="93"/>
        <v>1.1649360553493651E-15</v>
      </c>
      <c r="AO141" s="98">
        <f t="shared" si="101"/>
        <v>1.357076013052939E-30</v>
      </c>
      <c r="AP141" s="98">
        <f t="shared" si="94"/>
        <v>3.0311758922617806E-15</v>
      </c>
      <c r="AQ141" s="98">
        <f t="shared" si="102"/>
        <v>9.1880272898290014E-30</v>
      </c>
      <c r="AR141" s="98">
        <f t="shared" si="103"/>
        <v>3.5311260870015305E-30</v>
      </c>
      <c r="AS141" s="99">
        <f t="shared" si="104"/>
        <v>1.0167596335978329E-4</v>
      </c>
      <c r="AT141" s="100">
        <f t="shared" si="105"/>
        <v>3.5386913199311871E-3</v>
      </c>
      <c r="AU141" s="101">
        <f t="shared" si="106"/>
        <v>-1.8662398369124155E-15</v>
      </c>
      <c r="AV141" s="102">
        <f t="shared" si="107"/>
        <v>-1.6020105381258278</v>
      </c>
      <c r="AW141" s="103">
        <f t="shared" si="108"/>
        <v>1.0338001525139994E-8</v>
      </c>
      <c r="AX141" s="103">
        <f t="shared" si="109"/>
        <v>8.2556491954419793E-4</v>
      </c>
      <c r="AY141" s="104">
        <f t="shared" si="110"/>
        <v>3.4828511288788792E-30</v>
      </c>
      <c r="AZ141" s="104">
        <f t="shared" si="111"/>
        <v>1.357076013052939E-30</v>
      </c>
      <c r="BA141" s="105">
        <f t="shared" si="112"/>
        <v>3.9872926807758156E-7</v>
      </c>
      <c r="BB141" s="106">
        <f t="shared" si="113"/>
        <v>-7.3185875957349635E-18</v>
      </c>
      <c r="BC141" s="62"/>
    </row>
    <row r="142" spans="1:55" s="6" customFormat="1" x14ac:dyDescent="0.25">
      <c r="A142" s="61"/>
      <c r="B142" s="61"/>
      <c r="C142" s="61"/>
      <c r="D142" s="61"/>
      <c r="E142" s="61"/>
      <c r="F142" s="61"/>
      <c r="L142" s="6">
        <v>2.54</v>
      </c>
      <c r="M142" s="45">
        <f t="shared" si="76"/>
        <v>346.73685045253183</v>
      </c>
      <c r="N142" s="62">
        <f t="shared" si="77"/>
        <v>3.4673685045253184</v>
      </c>
      <c r="O142" s="70">
        <f t="shared" si="78"/>
        <v>2.0105319501859356E-2</v>
      </c>
      <c r="P142" s="70">
        <f t="shared" si="79"/>
        <v>2.0038575428682183E-2</v>
      </c>
      <c r="Q142" s="70">
        <f t="shared" si="80"/>
        <v>1.5488162038140545E-4</v>
      </c>
      <c r="R142" s="62">
        <f t="shared" si="81"/>
        <v>2.8721885002656225E-2</v>
      </c>
      <c r="S142" s="62">
        <f t="shared" si="82"/>
        <v>2.8626536326688833E-2</v>
      </c>
      <c r="T142" s="47">
        <f t="shared" si="83"/>
        <v>9.0913700087346672E-9</v>
      </c>
      <c r="U142" s="52">
        <f t="shared" si="84"/>
        <v>8.9392715896926234E-16</v>
      </c>
      <c r="V142" s="53">
        <f t="shared" si="85"/>
        <v>2.3679423275636571E-15</v>
      </c>
      <c r="W142" s="53">
        <f t="shared" si="95"/>
        <v>2.1727207172463621E-30</v>
      </c>
      <c r="X142" s="53">
        <f t="shared" si="96"/>
        <v>-15.048697867945164</v>
      </c>
      <c r="Y142" s="53">
        <f t="shared" si="97"/>
        <v>-14.625628879282679</v>
      </c>
      <c r="Z142" s="47">
        <f t="shared" si="86"/>
        <v>2.1727207172463621E-30</v>
      </c>
      <c r="AA142" s="49">
        <f t="shared" si="87"/>
        <v>5.6730180717609016E-5</v>
      </c>
      <c r="AB142" s="70">
        <f t="shared" si="88"/>
        <v>0.89297929307320711</v>
      </c>
      <c r="AC142" s="33">
        <f t="shared" si="89"/>
        <v>9.963355059143666E-6</v>
      </c>
      <c r="AD142" s="44"/>
      <c r="AE142" s="44">
        <f t="shared" si="90"/>
        <v>2.3679423275636571E-15</v>
      </c>
      <c r="AF142" s="44"/>
      <c r="AG142" s="44"/>
      <c r="AI142" s="97">
        <f t="shared" si="91"/>
        <v>2.8721885002656225E-2</v>
      </c>
      <c r="AJ142" s="98">
        <f t="shared" si="98"/>
        <v>8.2494667810580861E-4</v>
      </c>
      <c r="AK142" s="98">
        <f t="shared" si="92"/>
        <v>2.8626536326688833E-2</v>
      </c>
      <c r="AL142" s="98">
        <f t="shared" si="99"/>
        <v>8.194785820632354E-4</v>
      </c>
      <c r="AM142" s="98">
        <f t="shared" si="100"/>
        <v>8.2220808439951759E-4</v>
      </c>
      <c r="AN142" s="98">
        <f t="shared" si="93"/>
        <v>8.9392715896926234E-16</v>
      </c>
      <c r="AO142" s="98">
        <f t="shared" si="101"/>
        <v>7.991057655428569E-31</v>
      </c>
      <c r="AP142" s="98">
        <f t="shared" si="94"/>
        <v>2.3679423275636571E-15</v>
      </c>
      <c r="AQ142" s="98">
        <f t="shared" si="102"/>
        <v>5.6071508666675899E-30</v>
      </c>
      <c r="AR142" s="98">
        <f t="shared" si="103"/>
        <v>2.1167679574820425E-30</v>
      </c>
      <c r="AS142" s="99">
        <f t="shared" si="104"/>
        <v>9.5348675967391744E-5</v>
      </c>
      <c r="AT142" s="100">
        <f t="shared" si="105"/>
        <v>3.3197220850432977E-3</v>
      </c>
      <c r="AU142" s="101">
        <f t="shared" si="106"/>
        <v>-1.4740151685943947E-15</v>
      </c>
      <c r="AV142" s="102">
        <f t="shared" si="107"/>
        <v>-1.6489208922726988</v>
      </c>
      <c r="AW142" s="103">
        <f t="shared" si="108"/>
        <v>9.0913700087346672E-9</v>
      </c>
      <c r="AX142" s="103">
        <f t="shared" si="109"/>
        <v>8.2494667810580861E-4</v>
      </c>
      <c r="AY142" s="104">
        <f t="shared" si="110"/>
        <v>2.1727207172463621E-30</v>
      </c>
      <c r="AZ142" s="104">
        <f t="shared" si="111"/>
        <v>7.991057655428569E-31</v>
      </c>
      <c r="BA142" s="105">
        <f t="shared" si="112"/>
        <v>3.7391637634271275E-7</v>
      </c>
      <c r="BB142" s="106">
        <f t="shared" si="113"/>
        <v>-5.7804516415466457E-18</v>
      </c>
      <c r="BC142" s="62"/>
    </row>
    <row r="143" spans="1:55" x14ac:dyDescent="0.25">
      <c r="A143" s="6"/>
      <c r="L143" s="61">
        <v>2.56</v>
      </c>
      <c r="M143" s="69">
        <f t="shared" si="76"/>
        <v>363.07805477010152</v>
      </c>
      <c r="N143" s="62">
        <f t="shared" si="77"/>
        <v>3.6307805477010153</v>
      </c>
      <c r="O143" s="70">
        <f t="shared" si="78"/>
        <v>2.009828988093278E-2</v>
      </c>
      <c r="P143" s="70">
        <f t="shared" si="79"/>
        <v>2.0035703210382103E-2</v>
      </c>
      <c r="Q143" s="70">
        <f t="shared" si="80"/>
        <v>1.4454394254820516E-4</v>
      </c>
      <c r="R143" s="62">
        <f t="shared" si="81"/>
        <v>2.871184268704683E-2</v>
      </c>
      <c r="S143" s="62">
        <f t="shared" si="82"/>
        <v>2.8622433157688719E-2</v>
      </c>
      <c r="T143" s="11">
        <f t="shared" si="83"/>
        <v>7.9940639400390067E-9</v>
      </c>
      <c r="U143" s="52">
        <f t="shared" si="84"/>
        <v>6.8596533977305875E-16</v>
      </c>
      <c r="V143" s="52">
        <f t="shared" si="85"/>
        <v>1.8498368245684381E-15</v>
      </c>
      <c r="W143" s="53">
        <f t="shared" si="95"/>
        <v>1.3545968331198011E-30</v>
      </c>
      <c r="X143" s="53">
        <f t="shared" si="96"/>
        <v>-15.163697827625006</v>
      </c>
      <c r="Y143" s="53">
        <f t="shared" si="97"/>
        <v>-14.732866579334821</v>
      </c>
      <c r="Z143" s="11">
        <f t="shared" si="86"/>
        <v>1.3545968331198011E-30</v>
      </c>
      <c r="AA143" s="32">
        <f t="shared" si="87"/>
        <v>5.2506099571158158E-5</v>
      </c>
      <c r="AB143" s="70">
        <f t="shared" si="88"/>
        <v>0.89297930533957248</v>
      </c>
      <c r="AC143" s="33">
        <f t="shared" si="89"/>
        <v>8.8064793436770576E-6</v>
      </c>
      <c r="AD143" s="33"/>
      <c r="AE143" s="44">
        <f t="shared" si="90"/>
        <v>1.8498368245684381E-15</v>
      </c>
      <c r="AF143" s="33"/>
      <c r="AG143" s="33"/>
      <c r="AI143" s="97">
        <f t="shared" si="91"/>
        <v>2.871184268704683E-2</v>
      </c>
      <c r="AJ143" s="98">
        <f t="shared" si="98"/>
        <v>8.2436991048572461E-4</v>
      </c>
      <c r="AK143" s="98">
        <f t="shared" si="92"/>
        <v>2.8622433157688719E-2</v>
      </c>
      <c r="AL143" s="98">
        <f t="shared" si="99"/>
        <v>8.1924367986635862E-4</v>
      </c>
      <c r="AM143" s="98">
        <f t="shared" si="100"/>
        <v>8.2180279814407162E-4</v>
      </c>
      <c r="AN143" s="98">
        <f t="shared" si="93"/>
        <v>6.8596533977305875E-16</v>
      </c>
      <c r="AO143" s="98">
        <f t="shared" si="101"/>
        <v>4.7054844736996791E-31</v>
      </c>
      <c r="AP143" s="98">
        <f t="shared" si="94"/>
        <v>1.8498368245684381E-15</v>
      </c>
      <c r="AQ143" s="98">
        <f t="shared" si="102"/>
        <v>3.4218962775294427E-30</v>
      </c>
      <c r="AR143" s="98">
        <f t="shared" si="103"/>
        <v>1.2689239458898047E-30</v>
      </c>
      <c r="AS143" s="99">
        <f t="shared" si="104"/>
        <v>8.9409529358111528E-5</v>
      </c>
      <c r="AT143" s="100">
        <f t="shared" si="105"/>
        <v>3.1140296473708418E-3</v>
      </c>
      <c r="AU143" s="101">
        <f t="shared" si="106"/>
        <v>-1.1638714847953794E-15</v>
      </c>
      <c r="AV143" s="102">
        <f t="shared" si="107"/>
        <v>-1.6966913884897283</v>
      </c>
      <c r="AW143" s="103">
        <f t="shared" si="108"/>
        <v>7.9940639400390067E-9</v>
      </c>
      <c r="AX143" s="103">
        <f t="shared" si="109"/>
        <v>8.2436991048572461E-4</v>
      </c>
      <c r="AY143" s="104">
        <f t="shared" si="110"/>
        <v>1.3545968331198011E-30</v>
      </c>
      <c r="AZ143" s="104">
        <f t="shared" si="111"/>
        <v>4.7054844736996791E-31</v>
      </c>
      <c r="BA143" s="105">
        <f t="shared" si="112"/>
        <v>3.5062560532592759E-7</v>
      </c>
      <c r="BB143" s="106">
        <f t="shared" si="113"/>
        <v>-4.5642019011583507E-18</v>
      </c>
      <c r="BC143" s="62"/>
    </row>
    <row r="144" spans="1:55" x14ac:dyDescent="0.25">
      <c r="L144" s="61">
        <v>2.58</v>
      </c>
      <c r="M144" s="69">
        <f t="shared" si="76"/>
        <v>380.18939632056163</v>
      </c>
      <c r="N144" s="62">
        <f t="shared" si="77"/>
        <v>3.8018939632056163</v>
      </c>
      <c r="O144" s="70">
        <f t="shared" si="78"/>
        <v>2.0091729456488131E-2</v>
      </c>
      <c r="P144" s="70">
        <f t="shared" si="79"/>
        <v>2.0033044844209865E-2</v>
      </c>
      <c r="Q144" s="70">
        <f t="shared" si="80"/>
        <v>1.3489625954136772E-4</v>
      </c>
      <c r="R144" s="62">
        <f t="shared" si="81"/>
        <v>2.8702470652125903E-2</v>
      </c>
      <c r="S144" s="62">
        <f t="shared" si="82"/>
        <v>2.861863549172838E-2</v>
      </c>
      <c r="T144" s="11">
        <f t="shared" si="83"/>
        <v>7.0283341188783261E-9</v>
      </c>
      <c r="U144" s="52">
        <f t="shared" si="84"/>
        <v>5.2638342807964983E-16</v>
      </c>
      <c r="V144" s="52">
        <f t="shared" si="85"/>
        <v>1.4450998772433171E-15</v>
      </c>
      <c r="W144" s="53">
        <f t="shared" si="95"/>
        <v>8.4403991396389743E-31</v>
      </c>
      <c r="X144" s="53">
        <f t="shared" si="96"/>
        <v>-15.278697791899521</v>
      </c>
      <c r="Y144" s="53">
        <f t="shared" si="97"/>
        <v>-14.840102135857851</v>
      </c>
      <c r="Z144" s="11">
        <f t="shared" si="86"/>
        <v>8.4403991396389743E-31</v>
      </c>
      <c r="AA144" s="32">
        <f t="shared" si="87"/>
        <v>4.8596539924760819E-5</v>
      </c>
      <c r="AB144" s="70">
        <f t="shared" si="88"/>
        <v>0.8929793161816687</v>
      </c>
      <c r="AC144" s="33">
        <f t="shared" si="89"/>
        <v>7.7839304918829089E-6</v>
      </c>
      <c r="AD144" s="33"/>
      <c r="AE144" s="44">
        <f t="shared" si="90"/>
        <v>1.4450998772433171E-15</v>
      </c>
      <c r="AF144" s="33"/>
      <c r="AG144" s="33"/>
      <c r="AI144" s="97">
        <f t="shared" si="91"/>
        <v>2.8702470652125903E-2</v>
      </c>
      <c r="AJ144" s="98">
        <f t="shared" si="98"/>
        <v>8.238318215361487E-4</v>
      </c>
      <c r="AK144" s="98">
        <f t="shared" si="92"/>
        <v>2.861863549172838E-2</v>
      </c>
      <c r="AL144" s="98">
        <f t="shared" si="99"/>
        <v>8.1902629740841532E-4</v>
      </c>
      <c r="AM144" s="98">
        <f t="shared" si="100"/>
        <v>8.2142554530522261E-4</v>
      </c>
      <c r="AN144" s="98">
        <f t="shared" si="93"/>
        <v>5.2638342807964983E-16</v>
      </c>
      <c r="AO144" s="98">
        <f t="shared" si="101"/>
        <v>2.7707951335688386E-31</v>
      </c>
      <c r="AP144" s="98">
        <f t="shared" si="94"/>
        <v>1.4450998772433171E-15</v>
      </c>
      <c r="AQ144" s="98">
        <f t="shared" si="102"/>
        <v>2.0883136552086499E-30</v>
      </c>
      <c r="AR144" s="98">
        <f t="shared" si="103"/>
        <v>7.6067662730081836E-31</v>
      </c>
      <c r="AS144" s="99">
        <f t="shared" si="104"/>
        <v>8.3835160397522507E-5</v>
      </c>
      <c r="AT144" s="100">
        <f t="shared" si="105"/>
        <v>2.9208342868321372E-3</v>
      </c>
      <c r="AU144" s="101">
        <f t="shared" si="106"/>
        <v>-9.1871644916366733E-16</v>
      </c>
      <c r="AV144" s="102">
        <f t="shared" si="107"/>
        <v>-1.7453369543097614</v>
      </c>
      <c r="AW144" s="103">
        <f t="shared" si="108"/>
        <v>7.0283341188783261E-9</v>
      </c>
      <c r="AX144" s="103">
        <f t="shared" si="109"/>
        <v>8.238318215361487E-4</v>
      </c>
      <c r="AY144" s="104">
        <f t="shared" si="110"/>
        <v>8.4403991396389743E-31</v>
      </c>
      <c r="AZ144" s="104">
        <f t="shared" si="111"/>
        <v>2.7707951335688386E-31</v>
      </c>
      <c r="BA144" s="105">
        <f t="shared" si="112"/>
        <v>3.2876533489224514E-7</v>
      </c>
      <c r="BB144" s="106">
        <f t="shared" si="113"/>
        <v>-3.6028096045634011E-18</v>
      </c>
      <c r="BC144" s="62"/>
    </row>
    <row r="145" spans="2:55" x14ac:dyDescent="0.25">
      <c r="L145" s="61">
        <v>2.6</v>
      </c>
      <c r="M145" s="69">
        <f t="shared" si="76"/>
        <v>398.10717055349761</v>
      </c>
      <c r="N145" s="62">
        <f t="shared" si="77"/>
        <v>3.9810717055349762</v>
      </c>
      <c r="O145" s="70">
        <f t="shared" si="78"/>
        <v>2.0085606911759236E-2</v>
      </c>
      <c r="P145" s="70">
        <f t="shared" si="79"/>
        <v>2.0030584408467257E-2</v>
      </c>
      <c r="Q145" s="70">
        <f t="shared" si="80"/>
        <v>1.2589251729299265E-4</v>
      </c>
      <c r="R145" s="62">
        <f t="shared" si="81"/>
        <v>2.8693724159656053E-2</v>
      </c>
      <c r="S145" s="62">
        <f t="shared" si="82"/>
        <v>2.8615120583524657E-2</v>
      </c>
      <c r="T145" s="11">
        <f t="shared" si="83"/>
        <v>6.1785221806441781E-9</v>
      </c>
      <c r="U145" s="52">
        <f t="shared" si="84"/>
        <v>4.0392640100218521E-16</v>
      </c>
      <c r="V145" s="52">
        <f t="shared" si="85"/>
        <v>1.1289229263229827E-15</v>
      </c>
      <c r="W145" s="53">
        <f t="shared" si="95"/>
        <v>5.2561996172722986E-31</v>
      </c>
      <c r="X145" s="53">
        <f t="shared" si="96"/>
        <v>-15.393697760014341</v>
      </c>
      <c r="Y145" s="53">
        <f t="shared" si="97"/>
        <v>-14.947335707158489</v>
      </c>
      <c r="Z145" s="11">
        <f t="shared" si="86"/>
        <v>5.2561996172722986E-31</v>
      </c>
      <c r="AA145" s="32">
        <f t="shared" si="87"/>
        <v>4.4978082774064935E-5</v>
      </c>
      <c r="AB145" s="70">
        <f t="shared" si="88"/>
        <v>0.89297932576486716</v>
      </c>
      <c r="AC145" s="33">
        <f t="shared" si="89"/>
        <v>6.8801118594756661E-6</v>
      </c>
      <c r="AD145" s="33"/>
      <c r="AE145" s="44">
        <f t="shared" si="90"/>
        <v>1.1289229263229827E-15</v>
      </c>
      <c r="AF145" s="33"/>
      <c r="AG145" s="33"/>
      <c r="AI145" s="97">
        <f t="shared" si="91"/>
        <v>2.8693724159656053E-2</v>
      </c>
      <c r="AJ145" s="98">
        <f t="shared" si="98"/>
        <v>8.2332980615042943E-4</v>
      </c>
      <c r="AK145" s="98">
        <f t="shared" si="92"/>
        <v>2.8615120583524657E-2</v>
      </c>
      <c r="AL145" s="98">
        <f t="shared" si="99"/>
        <v>8.1882512600965651E-4</v>
      </c>
      <c r="AM145" s="98">
        <f t="shared" si="100"/>
        <v>8.2107437681895265E-4</v>
      </c>
      <c r="AN145" s="98">
        <f t="shared" si="93"/>
        <v>4.0392640100218521E-16</v>
      </c>
      <c r="AO145" s="98">
        <f t="shared" si="101"/>
        <v>1.6315653742657813E-31</v>
      </c>
      <c r="AP145" s="98">
        <f t="shared" si="94"/>
        <v>1.1289229263229827E-15</v>
      </c>
      <c r="AQ145" s="98">
        <f t="shared" si="102"/>
        <v>1.2744669735776467E-30</v>
      </c>
      <c r="AR145" s="98">
        <f t="shared" si="103"/>
        <v>4.5600177463849748E-31</v>
      </c>
      <c r="AS145" s="99">
        <f t="shared" si="104"/>
        <v>7.8603576131396069E-5</v>
      </c>
      <c r="AT145" s="100">
        <f t="shared" si="105"/>
        <v>2.7393995876601566E-3</v>
      </c>
      <c r="AU145" s="101">
        <f t="shared" si="106"/>
        <v>-7.2499652532079757E-16</v>
      </c>
      <c r="AV145" s="102">
        <f t="shared" si="107"/>
        <v>-1.7948728370366547</v>
      </c>
      <c r="AW145" s="103">
        <f t="shared" si="108"/>
        <v>6.1785221806441781E-9</v>
      </c>
      <c r="AX145" s="103">
        <f t="shared" si="109"/>
        <v>8.2332980615042943E-4</v>
      </c>
      <c r="AY145" s="104">
        <f t="shared" si="110"/>
        <v>5.2561996172722986E-31</v>
      </c>
      <c r="AZ145" s="104">
        <f t="shared" si="111"/>
        <v>1.6315653742657813E-31</v>
      </c>
      <c r="BA145" s="105">
        <f t="shared" si="112"/>
        <v>3.082493181623375E-7</v>
      </c>
      <c r="BB145" s="106">
        <f t="shared" si="113"/>
        <v>-2.8431236287090099E-18</v>
      </c>
      <c r="BC145" s="62"/>
    </row>
    <row r="146" spans="2:55" x14ac:dyDescent="0.25">
      <c r="L146" s="61">
        <v>2.62</v>
      </c>
      <c r="M146" s="69">
        <f t="shared" si="76"/>
        <v>416.86938347033572</v>
      </c>
      <c r="N146" s="62">
        <f t="shared" si="77"/>
        <v>4.1686938347033573</v>
      </c>
      <c r="O146" s="70">
        <f t="shared" si="78"/>
        <v>2.0079893020225743E-2</v>
      </c>
      <c r="P146" s="70">
        <f t="shared" si="79"/>
        <v>2.0028307166750164E-2</v>
      </c>
      <c r="Q146" s="70">
        <f t="shared" si="80"/>
        <v>1.1748973562609154E-4</v>
      </c>
      <c r="R146" s="62">
        <f t="shared" si="81"/>
        <v>2.8685561457465349E-2</v>
      </c>
      <c r="S146" s="62">
        <f t="shared" si="82"/>
        <v>2.8611867381071666E-2</v>
      </c>
      <c r="T146" s="11">
        <f t="shared" si="83"/>
        <v>5.4308168955178676E-9</v>
      </c>
      <c r="U146" s="52">
        <f t="shared" si="84"/>
        <v>3.0995758486362183E-16</v>
      </c>
      <c r="V146" s="52">
        <f t="shared" si="85"/>
        <v>8.8192683709090846E-16</v>
      </c>
      <c r="W146" s="53">
        <f t="shared" si="95"/>
        <v>3.2714882549344148E-31</v>
      </c>
      <c r="X146" s="53">
        <f t="shared" si="96"/>
        <v>-15.508697731714044</v>
      </c>
      <c r="Y146" s="53">
        <f t="shared" si="97"/>
        <v>-15.054567441586578</v>
      </c>
      <c r="Z146" s="11">
        <f t="shared" si="86"/>
        <v>3.2714882549344148E-31</v>
      </c>
      <c r="AA146" s="32">
        <f t="shared" si="87"/>
        <v>4.1629052874189257E-5</v>
      </c>
      <c r="AB146" s="70">
        <f t="shared" si="88"/>
        <v>0.89297933423533871</v>
      </c>
      <c r="AC146" s="33">
        <f t="shared" si="89"/>
        <v>6.0812376586279228E-6</v>
      </c>
      <c r="AD146" s="33"/>
      <c r="AE146" s="44">
        <f t="shared" si="90"/>
        <v>8.8192683709090846E-16</v>
      </c>
      <c r="AF146" s="33"/>
      <c r="AG146" s="33"/>
      <c r="AI146" s="97">
        <f t="shared" si="91"/>
        <v>2.8685561457465349E-2</v>
      </c>
      <c r="AJ146" s="98">
        <f t="shared" si="98"/>
        <v>8.2286143613002156E-4</v>
      </c>
      <c r="AK146" s="98">
        <f t="shared" si="92"/>
        <v>2.8611867381071666E-2</v>
      </c>
      <c r="AL146" s="98">
        <f t="shared" si="99"/>
        <v>8.1863895503203284E-4</v>
      </c>
      <c r="AM146" s="98">
        <f t="shared" si="100"/>
        <v>8.2074748017257947E-4</v>
      </c>
      <c r="AN146" s="98">
        <f t="shared" si="93"/>
        <v>3.0995758486362183E-16</v>
      </c>
      <c r="AO146" s="98">
        <f t="shared" si="101"/>
        <v>9.6073704414489325E-32</v>
      </c>
      <c r="AP146" s="98">
        <f t="shared" si="94"/>
        <v>8.8192683709090846E-16</v>
      </c>
      <c r="AQ146" s="98">
        <f t="shared" si="102"/>
        <v>7.7779494598117379E-31</v>
      </c>
      <c r="AR146" s="98">
        <f t="shared" si="103"/>
        <v>2.7335991245111083E-31</v>
      </c>
      <c r="AS146" s="99">
        <f t="shared" si="104"/>
        <v>7.3694076393682195E-5</v>
      </c>
      <c r="AT146" s="100">
        <f t="shared" si="105"/>
        <v>2.5690302943156612E-3</v>
      </c>
      <c r="AU146" s="101">
        <f t="shared" si="106"/>
        <v>-5.7196925222728668E-16</v>
      </c>
      <c r="AV146" s="102">
        <f t="shared" si="107"/>
        <v>-1.8453145854744846</v>
      </c>
      <c r="AW146" s="103">
        <f t="shared" si="108"/>
        <v>5.4308168955178676E-9</v>
      </c>
      <c r="AX146" s="103">
        <f t="shared" si="109"/>
        <v>8.2286143613002156E-4</v>
      </c>
      <c r="AY146" s="104">
        <f t="shared" si="110"/>
        <v>3.2714882549344148E-31</v>
      </c>
      <c r="AZ146" s="104">
        <f t="shared" si="111"/>
        <v>9.6073704414489325E-32</v>
      </c>
      <c r="BA146" s="105">
        <f t="shared" si="112"/>
        <v>2.8899637801444E-7</v>
      </c>
      <c r="BB146" s="106">
        <f t="shared" si="113"/>
        <v>-2.2430166754011241E-18</v>
      </c>
      <c r="BC146" s="62"/>
    </row>
    <row r="147" spans="2:55" x14ac:dyDescent="0.25">
      <c r="L147" s="61">
        <v>2.64</v>
      </c>
      <c r="M147" s="69">
        <f t="shared" si="76"/>
        <v>436.51583224016622</v>
      </c>
      <c r="N147" s="62">
        <f t="shared" si="77"/>
        <v>4.3651583224016619</v>
      </c>
      <c r="O147" s="70">
        <f t="shared" si="78"/>
        <v>2.0074560506100486E-2</v>
      </c>
      <c r="P147" s="70">
        <f t="shared" si="79"/>
        <v>2.0026199479724262E-2</v>
      </c>
      <c r="Q147" s="70">
        <f t="shared" si="80"/>
        <v>1.0964780308894807E-4</v>
      </c>
      <c r="R147" s="62">
        <f t="shared" si="81"/>
        <v>2.8677943580143552E-2</v>
      </c>
      <c r="S147" s="62">
        <f t="shared" si="82"/>
        <v>2.860885639960609E-2</v>
      </c>
      <c r="T147" s="11">
        <f t="shared" si="83"/>
        <v>4.7730385146159206E-9</v>
      </c>
      <c r="U147" s="52">
        <f t="shared" si="84"/>
        <v>2.3784952782250911E-16</v>
      </c>
      <c r="V147" s="52">
        <f t="shared" si="85"/>
        <v>6.8897351201397717E-16</v>
      </c>
      <c r="W147" s="53">
        <f t="shared" si="95"/>
        <v>2.0351284911278392E-31</v>
      </c>
      <c r="X147" s="53">
        <f t="shared" si="96"/>
        <v>-15.623697706402089</v>
      </c>
      <c r="Y147" s="53">
        <f t="shared" si="97"/>
        <v>-15.161797474474515</v>
      </c>
      <c r="Z147" s="11">
        <f t="shared" si="86"/>
        <v>2.0351284911278392E-31</v>
      </c>
      <c r="AA147" s="32">
        <f t="shared" si="87"/>
        <v>3.8529388900584808E-5</v>
      </c>
      <c r="AB147" s="70">
        <f t="shared" si="88"/>
        <v>0.89297934172228255</v>
      </c>
      <c r="AC147" s="33">
        <f t="shared" si="89"/>
        <v>5.3751227456215352E-6</v>
      </c>
      <c r="AD147" s="33"/>
      <c r="AE147" s="44">
        <f t="shared" si="90"/>
        <v>6.8897351201397717E-16</v>
      </c>
      <c r="AF147" s="33"/>
      <c r="AG147" s="33"/>
      <c r="AI147" s="97">
        <f t="shared" si="91"/>
        <v>2.8677943580143552E-2</v>
      </c>
      <c r="AJ147" s="98">
        <f t="shared" si="98"/>
        <v>8.2242444798589674E-4</v>
      </c>
      <c r="AK147" s="98">
        <f t="shared" si="92"/>
        <v>2.860885639960609E-2</v>
      </c>
      <c r="AL147" s="98">
        <f t="shared" si="99"/>
        <v>8.1846666449328235E-4</v>
      </c>
      <c r="AM147" s="98">
        <f t="shared" si="100"/>
        <v>8.2044316972033221E-4</v>
      </c>
      <c r="AN147" s="98">
        <f t="shared" si="93"/>
        <v>2.3784952782250911E-16</v>
      </c>
      <c r="AO147" s="98">
        <f t="shared" si="101"/>
        <v>5.657239788539054E-32</v>
      </c>
      <c r="AP147" s="98">
        <f t="shared" si="94"/>
        <v>6.8897351201397717E-16</v>
      </c>
      <c r="AQ147" s="98">
        <f t="shared" si="102"/>
        <v>4.7468450025687397E-31</v>
      </c>
      <c r="AR147" s="98">
        <f t="shared" si="103"/>
        <v>1.6387202451474028E-31</v>
      </c>
      <c r="AS147" s="99">
        <f t="shared" si="104"/>
        <v>6.9087180537462378E-5</v>
      </c>
      <c r="AT147" s="100">
        <f t="shared" si="105"/>
        <v>2.4090702439800446E-3</v>
      </c>
      <c r="AU147" s="101">
        <f t="shared" si="106"/>
        <v>-4.5112398419146805E-16</v>
      </c>
      <c r="AV147" s="102">
        <f t="shared" si="107"/>
        <v>-1.89667807340829</v>
      </c>
      <c r="AW147" s="103">
        <f t="shared" si="108"/>
        <v>4.7730385146159206E-9</v>
      </c>
      <c r="AX147" s="103">
        <f t="shared" si="109"/>
        <v>8.2242444798589674E-4</v>
      </c>
      <c r="AY147" s="104">
        <f t="shared" si="110"/>
        <v>2.0351284911278392E-31</v>
      </c>
      <c r="AZ147" s="104">
        <f t="shared" si="111"/>
        <v>5.657239788539054E-32</v>
      </c>
      <c r="BA147" s="105">
        <f t="shared" si="112"/>
        <v>2.7093011975475444E-7</v>
      </c>
      <c r="BB147" s="106">
        <f t="shared" si="113"/>
        <v>-1.7691136634959532E-18</v>
      </c>
      <c r="BC147" s="62"/>
    </row>
    <row r="148" spans="2:55" x14ac:dyDescent="0.25">
      <c r="L148" s="61">
        <v>2.66</v>
      </c>
      <c r="M148" s="69">
        <f t="shared" si="76"/>
        <v>457.0881896148756</v>
      </c>
      <c r="N148" s="62">
        <f t="shared" si="77"/>
        <v>4.5708818961487561</v>
      </c>
      <c r="O148" s="70">
        <f t="shared" si="78"/>
        <v>2.0069583914128355E-2</v>
      </c>
      <c r="P148" s="70">
        <f t="shared" si="79"/>
        <v>2.0024248723465261E-2</v>
      </c>
      <c r="Q148" s="70">
        <f t="shared" si="80"/>
        <v>1.023292854828726E-4</v>
      </c>
      <c r="R148" s="62">
        <f t="shared" si="81"/>
        <v>2.8670834163040507E-2</v>
      </c>
      <c r="S148" s="62">
        <f t="shared" si="82"/>
        <v>2.8606069604950376E-2</v>
      </c>
      <c r="T148" s="11">
        <f t="shared" si="83"/>
        <v>4.1944479846100225E-9</v>
      </c>
      <c r="U148" s="52">
        <f t="shared" si="84"/>
        <v>1.8251657747478865E-16</v>
      </c>
      <c r="V148" s="52">
        <f t="shared" si="85"/>
        <v>5.3823764179766439E-16</v>
      </c>
      <c r="W148" s="53">
        <f t="shared" si="95"/>
        <v>1.2653747560299947E-31</v>
      </c>
      <c r="X148" s="53">
        <f t="shared" si="96"/>
        <v>-15.738697683652115</v>
      </c>
      <c r="Y148" s="53">
        <f t="shared" si="97"/>
        <v>-15.269025933006001</v>
      </c>
      <c r="Z148" s="11">
        <f t="shared" si="86"/>
        <v>1.2653747560299947E-31</v>
      </c>
      <c r="AA148" s="32">
        <f t="shared" si="87"/>
        <v>3.5660523277704527E-5</v>
      </c>
      <c r="AB148" s="70">
        <f t="shared" si="88"/>
        <v>0.89297934833989701</v>
      </c>
      <c r="AC148" s="33">
        <f t="shared" si="89"/>
        <v>4.750996753174523E-6</v>
      </c>
      <c r="AD148" s="33"/>
      <c r="AE148" s="44">
        <f t="shared" si="90"/>
        <v>5.3823764179766439E-16</v>
      </c>
      <c r="AF148" s="33"/>
      <c r="AG148" s="33"/>
      <c r="AI148" s="97">
        <f t="shared" si="91"/>
        <v>2.8670834163040507E-2</v>
      </c>
      <c r="AJ148" s="98">
        <f t="shared" si="98"/>
        <v>8.2201673160457072E-4</v>
      </c>
      <c r="AK148" s="98">
        <f t="shared" si="92"/>
        <v>2.8606069604950376E-2</v>
      </c>
      <c r="AL148" s="98">
        <f t="shared" si="99"/>
        <v>8.183072182432658E-4</v>
      </c>
      <c r="AM148" s="98">
        <f t="shared" si="100"/>
        <v>8.2015987769992586E-4</v>
      </c>
      <c r="AN148" s="98">
        <f t="shared" si="93"/>
        <v>1.8251657747478865E-16</v>
      </c>
      <c r="AO148" s="98">
        <f t="shared" si="101"/>
        <v>3.3312301053110529E-32</v>
      </c>
      <c r="AP148" s="98">
        <f t="shared" si="94"/>
        <v>5.3823764179766439E-16</v>
      </c>
      <c r="AQ148" s="98">
        <f t="shared" si="102"/>
        <v>2.8969975904791087E-31</v>
      </c>
      <c r="AR148" s="98">
        <f t="shared" si="103"/>
        <v>9.823729224901096E-32</v>
      </c>
      <c r="AS148" s="99">
        <f t="shared" si="104"/>
        <v>6.4764558090131541E-5</v>
      </c>
      <c r="AT148" s="100">
        <f t="shared" si="105"/>
        <v>2.258900376662893E-3</v>
      </c>
      <c r="AU148" s="101">
        <f t="shared" si="106"/>
        <v>-3.5572106432287572E-16</v>
      </c>
      <c r="AV148" s="102">
        <f t="shared" si="107"/>
        <v>-1.9489794803543921</v>
      </c>
      <c r="AW148" s="103">
        <f t="shared" si="108"/>
        <v>4.1944479846100225E-9</v>
      </c>
      <c r="AX148" s="103">
        <f t="shared" si="109"/>
        <v>8.2201673160457072E-4</v>
      </c>
      <c r="AY148" s="104">
        <f t="shared" si="110"/>
        <v>1.2653747560299947E-31</v>
      </c>
      <c r="AZ148" s="104">
        <f t="shared" si="111"/>
        <v>3.3312301053110529E-32</v>
      </c>
      <c r="BA148" s="105">
        <f t="shared" si="112"/>
        <v>2.5397865917698643E-7</v>
      </c>
      <c r="BB148" s="106">
        <f t="shared" si="113"/>
        <v>-1.3949845659720617E-18</v>
      </c>
      <c r="BC148" s="62"/>
    </row>
    <row r="149" spans="2:55" x14ac:dyDescent="0.25">
      <c r="B149" s="6"/>
      <c r="C149" s="6"/>
      <c r="D149" s="6"/>
      <c r="E149" s="6"/>
      <c r="L149" s="61">
        <v>2.68</v>
      </c>
      <c r="M149" s="69">
        <f t="shared" si="76"/>
        <v>478.63009232263886</v>
      </c>
      <c r="N149" s="62">
        <f t="shared" si="77"/>
        <v>4.7863009232263884</v>
      </c>
      <c r="O149" s="70">
        <f t="shared" si="78"/>
        <v>2.0064939488075178E-2</v>
      </c>
      <c r="P149" s="70">
        <f t="shared" si="79"/>
        <v>2.0022443213876126E-2</v>
      </c>
      <c r="Q149" s="70">
        <f t="shared" si="80"/>
        <v>9.549924716937812E-5</v>
      </c>
      <c r="R149" s="62">
        <f t="shared" si="81"/>
        <v>2.8664199268678827E-2</v>
      </c>
      <c r="S149" s="62">
        <f t="shared" si="82"/>
        <v>2.8603490305537323E-2</v>
      </c>
      <c r="T149" s="11">
        <f t="shared" si="83"/>
        <v>3.6855782057164482E-9</v>
      </c>
      <c r="U149" s="52">
        <f t="shared" si="84"/>
        <v>1.4005619908597657E-16</v>
      </c>
      <c r="V149" s="52">
        <f t="shared" si="85"/>
        <v>4.204816646022535E-16</v>
      </c>
      <c r="W149" s="53">
        <f t="shared" si="95"/>
        <v>7.863844171002063E-32</v>
      </c>
      <c r="X149" s="53">
        <f t="shared" si="96"/>
        <v>-15.853697663925377</v>
      </c>
      <c r="Y149" s="53">
        <f t="shared" si="97"/>
        <v>-15.376252937168513</v>
      </c>
      <c r="Z149" s="11">
        <f t="shared" si="86"/>
        <v>7.863844171002063E-32</v>
      </c>
      <c r="AA149" s="32">
        <f t="shared" si="87"/>
        <v>3.3005270956273545E-5</v>
      </c>
      <c r="AB149" s="70">
        <f t="shared" si="88"/>
        <v>0.89297935418912111</v>
      </c>
      <c r="AC149" s="33">
        <f t="shared" si="89"/>
        <v>4.199339834557573E-6</v>
      </c>
      <c r="AD149" s="33"/>
      <c r="AE149" s="44">
        <f t="shared" si="90"/>
        <v>4.204816646022535E-16</v>
      </c>
      <c r="AF149" s="33"/>
      <c r="AG149" s="33"/>
      <c r="AI149" s="97">
        <f t="shared" si="91"/>
        <v>2.8664199268678827E-2</v>
      </c>
      <c r="AJ149" s="98">
        <f t="shared" si="98"/>
        <v>8.2163631971452779E-4</v>
      </c>
      <c r="AK149" s="98">
        <f t="shared" si="92"/>
        <v>2.8603490305537323E-2</v>
      </c>
      <c r="AL149" s="98">
        <f t="shared" si="99"/>
        <v>8.1815965765896759E-4</v>
      </c>
      <c r="AM149" s="98">
        <f t="shared" si="100"/>
        <v>8.1989614589764485E-4</v>
      </c>
      <c r="AN149" s="98">
        <f t="shared" si="93"/>
        <v>1.4005619908597657E-16</v>
      </c>
      <c r="AO149" s="98">
        <f t="shared" si="101"/>
        <v>1.9615738902410704E-32</v>
      </c>
      <c r="AP149" s="98">
        <f t="shared" si="94"/>
        <v>4.204816646022535E-16</v>
      </c>
      <c r="AQ149" s="98">
        <f t="shared" si="102"/>
        <v>1.76804830266682E-31</v>
      </c>
      <c r="AR149" s="98">
        <f t="shared" si="103"/>
        <v>5.889106372953604E-32</v>
      </c>
      <c r="AS149" s="99">
        <f t="shared" si="104"/>
        <v>6.0708963141503647E-5</v>
      </c>
      <c r="AT149" s="100">
        <f t="shared" si="105"/>
        <v>2.1179368232985985E-3</v>
      </c>
      <c r="AU149" s="101">
        <f t="shared" si="106"/>
        <v>-2.8042546551627695E-16</v>
      </c>
      <c r="AV149" s="102">
        <f t="shared" si="107"/>
        <v>-2.0022352980187019</v>
      </c>
      <c r="AW149" s="103">
        <f t="shared" si="108"/>
        <v>3.6855782057164482E-9</v>
      </c>
      <c r="AX149" s="103">
        <f t="shared" si="109"/>
        <v>8.2163631971452779E-4</v>
      </c>
      <c r="AY149" s="104">
        <f t="shared" si="110"/>
        <v>7.863844171002063E-32</v>
      </c>
      <c r="AZ149" s="104">
        <f t="shared" si="111"/>
        <v>1.9615738902410704E-32</v>
      </c>
      <c r="BA149" s="105">
        <f t="shared" si="112"/>
        <v>2.380743652607986E-7</v>
      </c>
      <c r="BB149" s="106">
        <f t="shared" si="113"/>
        <v>-1.0997077079069684E-18</v>
      </c>
      <c r="BC149" s="62"/>
    </row>
    <row r="150" spans="2:55" x14ac:dyDescent="0.25">
      <c r="L150" s="61">
        <v>2.7</v>
      </c>
      <c r="M150" s="69">
        <f t="shared" si="76"/>
        <v>501.18723362727269</v>
      </c>
      <c r="N150" s="62">
        <f t="shared" si="77"/>
        <v>5.0118723362727273</v>
      </c>
      <c r="O150" s="70">
        <f t="shared" si="78"/>
        <v>2.0060605057326732E-2</v>
      </c>
      <c r="P150" s="70">
        <f t="shared" si="79"/>
        <v>2.0020772136727875E-2</v>
      </c>
      <c r="Q150" s="70">
        <f t="shared" si="80"/>
        <v>8.9125084304017039E-5</v>
      </c>
      <c r="R150" s="62">
        <f t="shared" si="81"/>
        <v>2.8658007224752476E-2</v>
      </c>
      <c r="S150" s="62">
        <f t="shared" si="82"/>
        <v>2.8601103052468393E-2</v>
      </c>
      <c r="T150" s="11">
        <f t="shared" si="83"/>
        <v>3.238084823336579E-9</v>
      </c>
      <c r="U150" s="52">
        <f t="shared" si="84"/>
        <v>1.0747373799321204E-16</v>
      </c>
      <c r="V150" s="52">
        <f t="shared" si="85"/>
        <v>3.2848943703047107E-16</v>
      </c>
      <c r="W150" s="53">
        <f t="shared" si="95"/>
        <v>4.8847939220928264E-32</v>
      </c>
      <c r="X150" s="53">
        <f t="shared" si="96"/>
        <v>-15.968697645869499</v>
      </c>
      <c r="Y150" s="53">
        <f t="shared" si="97"/>
        <v>-15.483478591136576</v>
      </c>
      <c r="Z150" s="11">
        <f t="shared" si="86"/>
        <v>4.8847939220928264E-32</v>
      </c>
      <c r="AA150" s="32">
        <f t="shared" si="87"/>
        <v>3.054772647086587E-5</v>
      </c>
      <c r="AB150" s="70">
        <f t="shared" si="88"/>
        <v>0.89297935935917361</v>
      </c>
      <c r="AC150" s="33">
        <f t="shared" si="89"/>
        <v>3.7117375169721928E-6</v>
      </c>
      <c r="AD150" s="33"/>
      <c r="AE150" s="44">
        <f t="shared" si="90"/>
        <v>3.2848943703047107E-16</v>
      </c>
      <c r="AF150" s="33"/>
      <c r="AG150" s="33"/>
      <c r="AI150" s="97">
        <f t="shared" si="91"/>
        <v>2.8658007224752476E-2</v>
      </c>
      <c r="AJ150" s="98">
        <f t="shared" si="98"/>
        <v>8.2128137809396509E-4</v>
      </c>
      <c r="AK150" s="98">
        <f t="shared" si="92"/>
        <v>2.8601103052468393E-2</v>
      </c>
      <c r="AL150" s="98">
        <f t="shared" si="99"/>
        <v>8.1802309581791683E-4</v>
      </c>
      <c r="AM150" s="98">
        <f t="shared" si="100"/>
        <v>8.1965061791352937E-4</v>
      </c>
      <c r="AN150" s="98">
        <f t="shared" si="93"/>
        <v>1.0747373799321204E-16</v>
      </c>
      <c r="AO150" s="98">
        <f t="shared" si="101"/>
        <v>1.1550604358233589E-32</v>
      </c>
      <c r="AP150" s="98">
        <f t="shared" si="94"/>
        <v>3.2848943703047107E-16</v>
      </c>
      <c r="AQ150" s="98">
        <f t="shared" si="102"/>
        <v>1.0790531024059581E-31</v>
      </c>
      <c r="AR150" s="98">
        <f t="shared" si="103"/>
        <v>3.5303987688950569E-32</v>
      </c>
      <c r="AS150" s="99">
        <f t="shared" si="104"/>
        <v>5.6904172284082816E-5</v>
      </c>
      <c r="AT150" s="100">
        <f t="shared" si="105"/>
        <v>1.9856290717567265E-3</v>
      </c>
      <c r="AU150" s="101">
        <f t="shared" si="106"/>
        <v>-2.2101569903725904E-16</v>
      </c>
      <c r="AV150" s="102">
        <f t="shared" si="107"/>
        <v>-2.0564623801511233</v>
      </c>
      <c r="AW150" s="103">
        <f t="shared" si="108"/>
        <v>3.238084823336579E-9</v>
      </c>
      <c r="AX150" s="103">
        <f t="shared" si="109"/>
        <v>8.2128137809396509E-4</v>
      </c>
      <c r="AY150" s="104">
        <f t="shared" si="110"/>
        <v>4.8847939220928264E-32</v>
      </c>
      <c r="AZ150" s="104">
        <f t="shared" si="111"/>
        <v>1.1550604358233589E-32</v>
      </c>
      <c r="BA150" s="105">
        <f t="shared" si="112"/>
        <v>2.2315361680032477E-7</v>
      </c>
      <c r="BB150" s="106">
        <f t="shared" si="113"/>
        <v>-8.6672823151866287E-19</v>
      </c>
      <c r="BC150" s="62"/>
    </row>
    <row r="151" spans="2:55" x14ac:dyDescent="0.25">
      <c r="L151" s="61">
        <v>2.72</v>
      </c>
      <c r="M151" s="69">
        <f t="shared" si="76"/>
        <v>524.80746024977293</v>
      </c>
      <c r="N151" s="62">
        <f t="shared" si="77"/>
        <v>5.2480746024977289</v>
      </c>
      <c r="O151" s="70">
        <f t="shared" si="78"/>
        <v>2.0056559931056494E-2</v>
      </c>
      <c r="P151" s="70">
        <f t="shared" si="79"/>
        <v>2.0019225482907448E-2</v>
      </c>
      <c r="Q151" s="70">
        <f t="shared" si="80"/>
        <v>8.3176369200725715E-5</v>
      </c>
      <c r="R151" s="62">
        <f t="shared" si="81"/>
        <v>2.865222847293785E-2</v>
      </c>
      <c r="S151" s="62">
        <f t="shared" si="82"/>
        <v>2.8598893547010642E-2</v>
      </c>
      <c r="T151" s="11">
        <f t="shared" si="83"/>
        <v>2.8446143236608214E-9</v>
      </c>
      <c r="U151" s="52">
        <f t="shared" si="84"/>
        <v>8.2471210603770018E-17</v>
      </c>
      <c r="V151" s="52">
        <f t="shared" si="85"/>
        <v>2.5662384230124996E-16</v>
      </c>
      <c r="W151" s="53">
        <f t="shared" si="95"/>
        <v>3.0329139127158098E-32</v>
      </c>
      <c r="X151" s="53">
        <f t="shared" si="96"/>
        <v>-16.083697630334672</v>
      </c>
      <c r="Y151" s="53">
        <f t="shared" si="97"/>
        <v>-15.59070299683543</v>
      </c>
      <c r="Z151" s="11">
        <f t="shared" si="86"/>
        <v>3.0329139127158098E-32</v>
      </c>
      <c r="AA151" s="32">
        <f t="shared" si="87"/>
        <v>2.8273168663696313E-5</v>
      </c>
      <c r="AB151" s="70">
        <f t="shared" si="88"/>
        <v>0.89297936392891442</v>
      </c>
      <c r="AC151" s="33">
        <f t="shared" si="89"/>
        <v>3.280752297783301E-6</v>
      </c>
      <c r="AD151" s="33"/>
      <c r="AE151" s="44">
        <f t="shared" si="90"/>
        <v>2.5662384230124996E-16</v>
      </c>
      <c r="AF151" s="33"/>
      <c r="AG151" s="33"/>
      <c r="AI151" s="97">
        <f t="shared" si="91"/>
        <v>2.865222847293785E-2</v>
      </c>
      <c r="AJ151" s="98">
        <f t="shared" si="98"/>
        <v>8.2095019646543049E-4</v>
      </c>
      <c r="AK151" s="98">
        <f t="shared" si="92"/>
        <v>2.8598893547010642E-2</v>
      </c>
      <c r="AL151" s="98">
        <f t="shared" si="99"/>
        <v>8.1789671211324698E-4</v>
      </c>
      <c r="AM151" s="98">
        <f t="shared" si="100"/>
        <v>8.1942203198217688E-4</v>
      </c>
      <c r="AN151" s="98">
        <f t="shared" si="93"/>
        <v>8.2471210603770018E-17</v>
      </c>
      <c r="AO151" s="98">
        <f t="shared" si="101"/>
        <v>6.8015005784513888E-33</v>
      </c>
      <c r="AP151" s="98">
        <f t="shared" si="94"/>
        <v>2.5662384230124996E-16</v>
      </c>
      <c r="AQ151" s="98">
        <f t="shared" si="102"/>
        <v>6.5855796437456813E-32</v>
      </c>
      <c r="AR151" s="98">
        <f t="shared" si="103"/>
        <v>2.1164078944375051E-32</v>
      </c>
      <c r="AS151" s="99">
        <f t="shared" si="104"/>
        <v>5.3334925927208537E-5</v>
      </c>
      <c r="AT151" s="100">
        <f t="shared" si="105"/>
        <v>1.8614582100510472E-3</v>
      </c>
      <c r="AU151" s="101">
        <f t="shared" si="106"/>
        <v>-1.7415263169747994E-16</v>
      </c>
      <c r="AV151" s="102">
        <f t="shared" si="107"/>
        <v>-2.1116778864104475</v>
      </c>
      <c r="AW151" s="103">
        <f t="shared" si="108"/>
        <v>2.8446143236608214E-9</v>
      </c>
      <c r="AX151" s="103">
        <f t="shared" si="109"/>
        <v>8.2095019646543049E-4</v>
      </c>
      <c r="AY151" s="104">
        <f t="shared" si="110"/>
        <v>3.0329139127158098E-32</v>
      </c>
      <c r="AZ151" s="104">
        <f t="shared" si="111"/>
        <v>6.8015005784513888E-33</v>
      </c>
      <c r="BA151" s="105">
        <f t="shared" si="112"/>
        <v>2.0915657226356288E-7</v>
      </c>
      <c r="BB151" s="106">
        <f t="shared" si="113"/>
        <v>-6.8295149685286256E-19</v>
      </c>
      <c r="BC151" s="62"/>
    </row>
    <row r="152" spans="2:55" x14ac:dyDescent="0.25">
      <c r="L152" s="61">
        <v>2.74</v>
      </c>
      <c r="M152" s="69">
        <f t="shared" si="76"/>
        <v>549.54087385762534</v>
      </c>
      <c r="N152" s="62">
        <f t="shared" si="77"/>
        <v>5.4954087385762538</v>
      </c>
      <c r="O152" s="70">
        <f t="shared" si="78"/>
        <v>2.0052784799457119E-2</v>
      </c>
      <c r="P152" s="70">
        <f t="shared" si="79"/>
        <v>2.0017793988484075E-2</v>
      </c>
      <c r="Q152" s="70">
        <f t="shared" si="80"/>
        <v>7.762470508399965E-5</v>
      </c>
      <c r="R152" s="62">
        <f t="shared" si="81"/>
        <v>2.8646835427795888E-2</v>
      </c>
      <c r="S152" s="62">
        <f t="shared" si="82"/>
        <v>2.8596848554977253E-2</v>
      </c>
      <c r="T152" s="11">
        <f t="shared" si="83"/>
        <v>2.4986874541864109E-9</v>
      </c>
      <c r="U152" s="52">
        <f t="shared" si="84"/>
        <v>6.3285233136303819E-17</v>
      </c>
      <c r="V152" s="52">
        <f t="shared" si="85"/>
        <v>2.0048124409901465E-16</v>
      </c>
      <c r="W152" s="53">
        <f t="shared" si="95"/>
        <v>1.8822745424080271E-32</v>
      </c>
      <c r="X152" s="53">
        <f t="shared" si="96"/>
        <v>-16.198697615663193</v>
      </c>
      <c r="Y152" s="53">
        <f t="shared" si="97"/>
        <v>-15.697926251299743</v>
      </c>
      <c r="Z152" s="11">
        <f t="shared" si="86"/>
        <v>1.8822745424080271E-32</v>
      </c>
      <c r="AA152" s="32">
        <f t="shared" si="87"/>
        <v>2.6167972501936269E-5</v>
      </c>
      <c r="AB152" s="70">
        <f t="shared" si="88"/>
        <v>0.89297936796804711</v>
      </c>
      <c r="AC152" s="33">
        <f t="shared" si="89"/>
        <v>2.8998102349779476E-6</v>
      </c>
      <c r="AD152" s="33"/>
      <c r="AE152" s="44">
        <f t="shared" si="90"/>
        <v>2.0048124409901465E-16</v>
      </c>
      <c r="AF152" s="33"/>
      <c r="AG152" s="33"/>
      <c r="AI152" s="97">
        <f t="shared" si="91"/>
        <v>2.8646835427795888E-2</v>
      </c>
      <c r="AJ152" s="98">
        <f t="shared" si="98"/>
        <v>8.2064118002722164E-4</v>
      </c>
      <c r="AK152" s="98">
        <f t="shared" si="92"/>
        <v>2.8596848554977253E-2</v>
      </c>
      <c r="AL152" s="98">
        <f t="shared" si="99"/>
        <v>8.1777974727630456E-4</v>
      </c>
      <c r="AM152" s="98">
        <f t="shared" si="100"/>
        <v>8.1920921430803605E-4</v>
      </c>
      <c r="AN152" s="98">
        <f t="shared" si="93"/>
        <v>6.3285233136303819E-17</v>
      </c>
      <c r="AO152" s="98">
        <f t="shared" si="101"/>
        <v>4.005020733116327E-33</v>
      </c>
      <c r="AP152" s="98">
        <f t="shared" si="94"/>
        <v>2.0048124409901465E-16</v>
      </c>
      <c r="AQ152" s="98">
        <f t="shared" si="102"/>
        <v>4.0192729235488694E-32</v>
      </c>
      <c r="AR152" s="98">
        <f t="shared" si="103"/>
        <v>1.2687502272262378E-32</v>
      </c>
      <c r="AS152" s="99">
        <f t="shared" si="104"/>
        <v>4.9986872818635203E-5</v>
      </c>
      <c r="AT152" s="100">
        <f t="shared" si="105"/>
        <v>1.7449352458014675E-3</v>
      </c>
      <c r="AU152" s="101">
        <f t="shared" si="106"/>
        <v>-1.3719601096271083E-16</v>
      </c>
      <c r="AV152" s="102">
        <f t="shared" si="107"/>
        <v>-2.1678992738672207</v>
      </c>
      <c r="AW152" s="103">
        <f t="shared" si="108"/>
        <v>2.4986874541864109E-9</v>
      </c>
      <c r="AX152" s="103">
        <f t="shared" si="109"/>
        <v>8.2064118002722164E-4</v>
      </c>
      <c r="AY152" s="104">
        <f t="shared" si="110"/>
        <v>1.8822745424080271E-32</v>
      </c>
      <c r="AZ152" s="104">
        <f t="shared" si="111"/>
        <v>4.005020733116327E-33</v>
      </c>
      <c r="BA152" s="105">
        <f t="shared" si="112"/>
        <v>1.9602695222994197E-7</v>
      </c>
      <c r="BB152" s="106">
        <f t="shared" si="113"/>
        <v>-5.3802357240278761E-19</v>
      </c>
      <c r="BC152" s="62"/>
    </row>
    <row r="153" spans="2:55" x14ac:dyDescent="0.25">
      <c r="L153" s="61">
        <v>2.76</v>
      </c>
      <c r="M153" s="69">
        <f t="shared" si="76"/>
        <v>575.43993733715706</v>
      </c>
      <c r="N153" s="62">
        <f t="shared" si="77"/>
        <v>5.7543993733715704</v>
      </c>
      <c r="O153" s="70">
        <f t="shared" si="78"/>
        <v>2.0049261641564096E-2</v>
      </c>
      <c r="P153" s="70">
        <f t="shared" si="79"/>
        <v>2.0016469079236172E-2</v>
      </c>
      <c r="Q153" s="70">
        <f t="shared" si="80"/>
        <v>7.2443590535434339E-5</v>
      </c>
      <c r="R153" s="62">
        <f t="shared" si="81"/>
        <v>2.8641802345091567E-2</v>
      </c>
      <c r="S153" s="62">
        <f t="shared" si="82"/>
        <v>2.8594955827480246E-2</v>
      </c>
      <c r="T153" s="11">
        <f t="shared" si="83"/>
        <v>2.1945962123078605E-9</v>
      </c>
      <c r="U153" s="52">
        <f t="shared" si="84"/>
        <v>4.8562652110053276E-17</v>
      </c>
      <c r="V153" s="52">
        <f t="shared" si="85"/>
        <v>1.5662156694011902E-16</v>
      </c>
      <c r="W153" s="53">
        <f t="shared" si="95"/>
        <v>1.1676729074251405E-32</v>
      </c>
      <c r="X153" s="53">
        <f t="shared" si="96"/>
        <v>-16.313697603536795</v>
      </c>
      <c r="Y153" s="53">
        <f t="shared" si="97"/>
        <v>-15.805148435393182</v>
      </c>
      <c r="Z153" s="11">
        <f t="shared" si="86"/>
        <v>1.1676729074251405E-32</v>
      </c>
      <c r="AA153" s="32">
        <f t="shared" si="87"/>
        <v>2.4219527461117782E-5</v>
      </c>
      <c r="AB153" s="70">
        <f t="shared" si="88"/>
        <v>0.89297937153818163</v>
      </c>
      <c r="AC153" s="33">
        <f t="shared" si="89"/>
        <v>2.5631007203968529E-6</v>
      </c>
      <c r="AD153" s="33"/>
      <c r="AE153" s="44">
        <f t="shared" si="90"/>
        <v>1.5662156694011902E-16</v>
      </c>
      <c r="AF153" s="33"/>
      <c r="AG153" s="33"/>
      <c r="AI153" s="97">
        <f t="shared" si="91"/>
        <v>2.8641802345091567E-2</v>
      </c>
      <c r="AJ153" s="98">
        <f t="shared" si="98"/>
        <v>8.2035284157529285E-4</v>
      </c>
      <c r="AK153" s="98">
        <f t="shared" si="92"/>
        <v>2.8594955827480246E-2</v>
      </c>
      <c r="AL153" s="98">
        <f t="shared" si="99"/>
        <v>8.1767149877554643E-4</v>
      </c>
      <c r="AM153" s="98">
        <f t="shared" si="100"/>
        <v>8.1901107287731347E-4</v>
      </c>
      <c r="AN153" s="98">
        <f t="shared" si="93"/>
        <v>4.8562652110053276E-17</v>
      </c>
      <c r="AO153" s="98">
        <f t="shared" si="101"/>
        <v>2.3583311799620621E-33</v>
      </c>
      <c r="AP153" s="98">
        <f t="shared" si="94"/>
        <v>1.5662156694011902E-16</v>
      </c>
      <c r="AQ153" s="98">
        <f t="shared" si="102"/>
        <v>2.4530315230778183E-32</v>
      </c>
      <c r="AR153" s="98">
        <f t="shared" si="103"/>
        <v>7.6059586682444216E-33</v>
      </c>
      <c r="AS153" s="99">
        <f t="shared" si="104"/>
        <v>4.6846517611321553E-5</v>
      </c>
      <c r="AT153" s="100">
        <f t="shared" si="105"/>
        <v>1.6355995005792568E-3</v>
      </c>
      <c r="AU153" s="101">
        <f t="shared" si="106"/>
        <v>-1.0805891483006575E-16</v>
      </c>
      <c r="AV153" s="102">
        <f t="shared" si="107"/>
        <v>-2.2251444296160208</v>
      </c>
      <c r="AW153" s="103">
        <f t="shared" si="108"/>
        <v>2.1945962123078605E-9</v>
      </c>
      <c r="AX153" s="103">
        <f t="shared" si="109"/>
        <v>8.2035284157529285E-4</v>
      </c>
      <c r="AY153" s="104">
        <f t="shared" si="110"/>
        <v>1.1676729074251405E-32</v>
      </c>
      <c r="AZ153" s="104">
        <f t="shared" si="111"/>
        <v>2.3583311799620621E-33</v>
      </c>
      <c r="BA153" s="105">
        <f t="shared" si="112"/>
        <v>1.8371183376988844E-7</v>
      </c>
      <c r="BB153" s="106">
        <f t="shared" si="113"/>
        <v>-4.2376045031398332E-19</v>
      </c>
      <c r="BC153" s="62"/>
    </row>
    <row r="154" spans="2:55" x14ac:dyDescent="0.25">
      <c r="L154" s="61">
        <v>2.78</v>
      </c>
      <c r="M154" s="69">
        <f t="shared" si="76"/>
        <v>602.55958607435775</v>
      </c>
      <c r="N154" s="62">
        <f t="shared" si="77"/>
        <v>6.0255958607435778</v>
      </c>
      <c r="O154" s="70">
        <f t="shared" si="78"/>
        <v>2.0045973639231659E-2</v>
      </c>
      <c r="P154" s="70">
        <f t="shared" si="79"/>
        <v>2.0015242819306923E-2</v>
      </c>
      <c r="Q154" s="70">
        <f t="shared" si="80"/>
        <v>6.7608292987734504E-5</v>
      </c>
      <c r="R154" s="62">
        <f t="shared" si="81"/>
        <v>2.8637105198902373E-2</v>
      </c>
      <c r="S154" s="62">
        <f t="shared" si="82"/>
        <v>2.859320402758132E-2</v>
      </c>
      <c r="T154" s="11">
        <f t="shared" si="83"/>
        <v>1.9273128433604931E-9</v>
      </c>
      <c r="U154" s="52">
        <f t="shared" si="84"/>
        <v>3.7265110093688959E-17</v>
      </c>
      <c r="V154" s="52">
        <f t="shared" si="85"/>
        <v>1.2235743500431842E-16</v>
      </c>
      <c r="W154" s="53">
        <f t="shared" si="95"/>
        <v>7.2407037586961307E-33</v>
      </c>
      <c r="X154" s="53">
        <f t="shared" si="96"/>
        <v>-16.428697591379631</v>
      </c>
      <c r="Y154" s="53">
        <f t="shared" si="97"/>
        <v>-15.912369635766687</v>
      </c>
      <c r="Z154" s="11">
        <f t="shared" si="86"/>
        <v>7.2407037586961307E-33</v>
      </c>
      <c r="AA154" s="32">
        <f t="shared" si="87"/>
        <v>2.2416161985647664E-5</v>
      </c>
      <c r="AB154" s="70">
        <f t="shared" si="88"/>
        <v>0.89297937469377475</v>
      </c>
      <c r="AC154" s="33">
        <f t="shared" si="89"/>
        <v>2.2654877813479063E-6</v>
      </c>
      <c r="AD154" s="33"/>
      <c r="AE154" s="44">
        <f t="shared" si="90"/>
        <v>1.2235743500431842E-16</v>
      </c>
      <c r="AF154" s="33"/>
      <c r="AG154" s="33"/>
      <c r="AI154" s="97">
        <f t="shared" si="91"/>
        <v>2.8637105198902373E-2</v>
      </c>
      <c r="AJ154" s="98">
        <f t="shared" si="98"/>
        <v>8.2008379417300133E-4</v>
      </c>
      <c r="AK154" s="98">
        <f t="shared" si="92"/>
        <v>2.859320402758132E-2</v>
      </c>
      <c r="AL154" s="98">
        <f t="shared" si="99"/>
        <v>8.1757131656289255E-4</v>
      </c>
      <c r="AM154" s="98">
        <f t="shared" si="100"/>
        <v>8.188265917115253E-4</v>
      </c>
      <c r="AN154" s="98">
        <f t="shared" si="93"/>
        <v>3.7265110093688959E-17</v>
      </c>
      <c r="AO154" s="98">
        <f t="shared" si="101"/>
        <v>1.3886884302947588E-33</v>
      </c>
      <c r="AP154" s="98">
        <f t="shared" si="94"/>
        <v>1.2235743500431842E-16</v>
      </c>
      <c r="AQ154" s="98">
        <f t="shared" si="102"/>
        <v>1.4971341900836007E-32</v>
      </c>
      <c r="AR154" s="98">
        <f t="shared" si="103"/>
        <v>4.5596632862173168E-33</v>
      </c>
      <c r="AS154" s="99">
        <f t="shared" si="104"/>
        <v>4.3901171321053534E-5</v>
      </c>
      <c r="AT154" s="100">
        <f t="shared" si="105"/>
        <v>1.5330170775339476E-3</v>
      </c>
      <c r="AU154" s="101">
        <f t="shared" si="106"/>
        <v>-8.5092324910629461E-17</v>
      </c>
      <c r="AV154" s="102">
        <f t="shared" si="107"/>
        <v>-2.2834314643562608</v>
      </c>
      <c r="AW154" s="103">
        <f t="shared" si="108"/>
        <v>1.9273128433604931E-9</v>
      </c>
      <c r="AX154" s="103">
        <f t="shared" si="109"/>
        <v>8.2008379417300133E-4</v>
      </c>
      <c r="AY154" s="104">
        <f t="shared" si="110"/>
        <v>7.2407037586961307E-33</v>
      </c>
      <c r="AZ154" s="104">
        <f t="shared" si="111"/>
        <v>1.3886884302947588E-33</v>
      </c>
      <c r="BA154" s="105">
        <f t="shared" si="112"/>
        <v>1.7216145616099424E-7</v>
      </c>
      <c r="BB154" s="106">
        <f t="shared" si="113"/>
        <v>-3.3369539180639005E-19</v>
      </c>
      <c r="BC154" s="62"/>
    </row>
    <row r="155" spans="2:55" x14ac:dyDescent="0.25">
      <c r="L155" s="61">
        <v>2.8</v>
      </c>
      <c r="M155" s="69">
        <f t="shared" si="76"/>
        <v>630.95734448019323</v>
      </c>
      <c r="N155" s="62">
        <f t="shared" si="77"/>
        <v>6.3095734448019325</v>
      </c>
      <c r="O155" s="70">
        <f t="shared" si="78"/>
        <v>2.0042905096850347E-2</v>
      </c>
      <c r="P155" s="70">
        <f t="shared" si="79"/>
        <v>2.0014107863681522E-2</v>
      </c>
      <c r="Q155" s="70">
        <f t="shared" si="80"/>
        <v>6.3095730662274802E-5</v>
      </c>
      <c r="R155" s="62">
        <f t="shared" si="81"/>
        <v>2.863272156692907E-2</v>
      </c>
      <c r="S155" s="62">
        <f t="shared" si="82"/>
        <v>2.8591582662402176E-2</v>
      </c>
      <c r="T155" s="11">
        <f t="shared" si="83"/>
        <v>1.6924094656728954E-9</v>
      </c>
      <c r="U155" s="52">
        <f t="shared" si="84"/>
        <v>2.8595811011588184E-17</v>
      </c>
      <c r="V155" s="52">
        <f t="shared" si="85"/>
        <v>9.5589474519666378E-17</v>
      </c>
      <c r="W155" s="53">
        <f t="shared" si="95"/>
        <v>4.4881509502336074E-33</v>
      </c>
      <c r="X155" s="53">
        <f t="shared" si="96"/>
        <v>-16.543697581828873</v>
      </c>
      <c r="Y155" s="53">
        <f t="shared" si="97"/>
        <v>-16.019589925816859</v>
      </c>
      <c r="Z155" s="11">
        <f t="shared" si="86"/>
        <v>4.4881509502336074E-33</v>
      </c>
      <c r="AA155" s="32">
        <f t="shared" si="87"/>
        <v>2.0747073574112172E-5</v>
      </c>
      <c r="AB155" s="70">
        <f t="shared" si="88"/>
        <v>0.89297937748295997</v>
      </c>
      <c r="AC155" s="33">
        <f t="shared" si="89"/>
        <v>2.0024318111646471E-6</v>
      </c>
      <c r="AD155" s="33"/>
      <c r="AE155" s="44">
        <f t="shared" si="90"/>
        <v>9.5589474519666378E-17</v>
      </c>
      <c r="AF155" s="33"/>
      <c r="AG155" s="33"/>
      <c r="AI155" s="97">
        <f t="shared" si="91"/>
        <v>2.863272156692907E-2</v>
      </c>
      <c r="AJ155" s="98">
        <f t="shared" si="98"/>
        <v>8.198327443292851E-4</v>
      </c>
      <c r="AK155" s="98">
        <f t="shared" si="92"/>
        <v>2.8591582662402176E-2</v>
      </c>
      <c r="AL155" s="98">
        <f t="shared" si="99"/>
        <v>8.1747859914097669E-4</v>
      </c>
      <c r="AM155" s="98">
        <f t="shared" si="100"/>
        <v>8.1865482553039799E-4</v>
      </c>
      <c r="AN155" s="98">
        <f t="shared" si="93"/>
        <v>2.8595811011588184E-17</v>
      </c>
      <c r="AO155" s="98">
        <f t="shared" si="101"/>
        <v>8.1772040741046801E-34</v>
      </c>
      <c r="AP155" s="98">
        <f t="shared" si="94"/>
        <v>9.5589474519666378E-17</v>
      </c>
      <c r="AQ155" s="98">
        <f t="shared" si="102"/>
        <v>9.1373476389459473E-33</v>
      </c>
      <c r="AR155" s="98">
        <f t="shared" si="103"/>
        <v>2.733458548061404E-33</v>
      </c>
      <c r="AS155" s="99">
        <f t="shared" si="104"/>
        <v>4.1138904526893949E-5</v>
      </c>
      <c r="AT155" s="100">
        <f t="shared" si="105"/>
        <v>1.4367794004747903E-3</v>
      </c>
      <c r="AU155" s="101">
        <f t="shared" si="106"/>
        <v>-6.6993663508078188E-17</v>
      </c>
      <c r="AV155" s="102">
        <f t="shared" si="107"/>
        <v>-2.3427789294358408</v>
      </c>
      <c r="AW155" s="103">
        <f t="shared" si="108"/>
        <v>1.6924094656728954E-9</v>
      </c>
      <c r="AX155" s="103">
        <f t="shared" si="109"/>
        <v>8.198327443292851E-4</v>
      </c>
      <c r="AY155" s="104">
        <f t="shared" si="110"/>
        <v>4.4881509502336074E-33</v>
      </c>
      <c r="AZ155" s="104">
        <f t="shared" si="111"/>
        <v>8.1772040741046801E-34</v>
      </c>
      <c r="BA155" s="105">
        <f t="shared" si="112"/>
        <v>1.6132903736036842E-7</v>
      </c>
      <c r="BB155" s="106">
        <f t="shared" si="113"/>
        <v>-2.62720249051287E-19</v>
      </c>
      <c r="BC155" s="62"/>
    </row>
    <row r="156" spans="2:55" x14ac:dyDescent="0.25">
      <c r="L156" s="61">
        <v>2.82</v>
      </c>
      <c r="M156" s="69">
        <f t="shared" si="76"/>
        <v>660.69344800759643</v>
      </c>
      <c r="N156" s="62">
        <f t="shared" si="77"/>
        <v>6.6069344800759646</v>
      </c>
      <c r="O156" s="70">
        <f t="shared" si="78"/>
        <v>2.0040041366422966E-2</v>
      </c>
      <c r="P156" s="70">
        <f t="shared" si="79"/>
        <v>2.0013057414201486E-2</v>
      </c>
      <c r="Q156" s="70">
        <f t="shared" si="80"/>
        <v>5.8884362386716183E-5</v>
      </c>
      <c r="R156" s="62">
        <f t="shared" si="81"/>
        <v>2.8628630523461384E-2</v>
      </c>
      <c r="S156" s="62">
        <f t="shared" si="82"/>
        <v>2.859008202028784E-2</v>
      </c>
      <c r="T156" s="11">
        <f t="shared" si="83"/>
        <v>1.485987096920721E-9</v>
      </c>
      <c r="U156" s="52">
        <f t="shared" si="84"/>
        <v>2.1943324602827884E-17</v>
      </c>
      <c r="V156" s="52">
        <f t="shared" si="85"/>
        <v>7.4677648322739749E-17</v>
      </c>
      <c r="W156" s="53">
        <f t="shared" si="95"/>
        <v>2.7809088981964593E-33</v>
      </c>
      <c r="X156" s="53">
        <f t="shared" si="96"/>
        <v>-16.65869757241861</v>
      </c>
      <c r="Y156" s="53">
        <f t="shared" si="97"/>
        <v>-16.126809366895138</v>
      </c>
      <c r="Z156" s="11">
        <f t="shared" si="86"/>
        <v>2.7809088981964593E-33</v>
      </c>
      <c r="AA156" s="32">
        <f t="shared" si="87"/>
        <v>1.9202264070251048E-5</v>
      </c>
      <c r="AB156" s="70">
        <f t="shared" si="88"/>
        <v>0.8929793799482818</v>
      </c>
      <c r="AC156" s="33">
        <f t="shared" si="89"/>
        <v>1.7699203151479086E-6</v>
      </c>
      <c r="AD156" s="33"/>
      <c r="AE156" s="44">
        <f t="shared" si="90"/>
        <v>7.4677648322739749E-17</v>
      </c>
      <c r="AF156" s="33"/>
      <c r="AG156" s="33"/>
      <c r="AI156" s="97">
        <f t="shared" si="91"/>
        <v>2.8628630523461384E-2</v>
      </c>
      <c r="AJ156" s="98">
        <f t="shared" si="98"/>
        <v>8.1959848564886481E-4</v>
      </c>
      <c r="AK156" s="98">
        <f t="shared" si="92"/>
        <v>2.859008202028784E-2</v>
      </c>
      <c r="AL156" s="98">
        <f t="shared" si="99"/>
        <v>8.1739278992678599E-4</v>
      </c>
      <c r="AM156" s="98">
        <f t="shared" si="100"/>
        <v>8.1849489479427699E-4</v>
      </c>
      <c r="AN156" s="98">
        <f t="shared" si="93"/>
        <v>2.1943324602827884E-17</v>
      </c>
      <c r="AO156" s="98">
        <f t="shared" si="101"/>
        <v>4.8150949462507152E-34</v>
      </c>
      <c r="AP156" s="98">
        <f t="shared" si="94"/>
        <v>7.4677648322739749E-17</v>
      </c>
      <c r="AQ156" s="98">
        <f t="shared" si="102"/>
        <v>5.5767511590147947E-33</v>
      </c>
      <c r="AR156" s="98">
        <f t="shared" si="103"/>
        <v>1.6386758777217038E-33</v>
      </c>
      <c r="AS156" s="99">
        <f t="shared" si="104"/>
        <v>3.8548503173543858E-5</v>
      </c>
      <c r="AT156" s="100">
        <f t="shared" si="105"/>
        <v>1.3465018224309772E-3</v>
      </c>
      <c r="AU156" s="101">
        <f t="shared" si="106"/>
        <v>-5.2734323719911865E-17</v>
      </c>
      <c r="AV156" s="102">
        <f t="shared" si="107"/>
        <v>-2.4032057436326615</v>
      </c>
      <c r="AW156" s="103">
        <f t="shared" si="108"/>
        <v>1.485987096920721E-9</v>
      </c>
      <c r="AX156" s="103">
        <f t="shared" si="109"/>
        <v>8.1959848564886481E-4</v>
      </c>
      <c r="AY156" s="104">
        <f t="shared" si="110"/>
        <v>2.7809088981964593E-33</v>
      </c>
      <c r="AZ156" s="104">
        <f t="shared" si="111"/>
        <v>4.8150949462507152E-34</v>
      </c>
      <c r="BA156" s="105">
        <f t="shared" si="112"/>
        <v>1.5117060068056414E-7</v>
      </c>
      <c r="BB156" s="106">
        <f t="shared" si="113"/>
        <v>-2.0680126948985044E-19</v>
      </c>
      <c r="BC156" s="62"/>
    </row>
    <row r="157" spans="2:55" x14ac:dyDescent="0.25">
      <c r="L157" s="61">
        <v>2.84</v>
      </c>
      <c r="M157" s="69">
        <f t="shared" si="76"/>
        <v>691.83097091893671</v>
      </c>
      <c r="N157" s="62">
        <f t="shared" si="77"/>
        <v>6.9183097091893675</v>
      </c>
      <c r="O157" s="70">
        <f t="shared" si="78"/>
        <v>2.0037368777641333E-2</v>
      </c>
      <c r="P157" s="70">
        <f t="shared" si="79"/>
        <v>2.0012085178852917E-2</v>
      </c>
      <c r="Q157" s="70">
        <f t="shared" si="80"/>
        <v>5.4954084766665735E-5</v>
      </c>
      <c r="R157" s="62">
        <f t="shared" si="81"/>
        <v>2.8624812539487621E-2</v>
      </c>
      <c r="S157" s="62">
        <f t="shared" si="82"/>
        <v>2.8588693112647025E-2</v>
      </c>
      <c r="T157" s="11">
        <f t="shared" si="83"/>
        <v>1.304612995293112E-9</v>
      </c>
      <c r="U157" s="52">
        <f t="shared" si="84"/>
        <v>1.6838462564608428E-17</v>
      </c>
      <c r="V157" s="52">
        <f t="shared" si="85"/>
        <v>5.8340745128223464E-17</v>
      </c>
      <c r="W157" s="53">
        <f t="shared" si="95"/>
        <v>1.7224394579901447E-33</v>
      </c>
      <c r="X157" s="53">
        <f t="shared" si="96"/>
        <v>-16.773697564272716</v>
      </c>
      <c r="Y157" s="53">
        <f t="shared" si="97"/>
        <v>-16.234028028368055</v>
      </c>
      <c r="Z157" s="11">
        <f t="shared" si="86"/>
        <v>1.7224394579901447E-33</v>
      </c>
      <c r="AA157" s="32">
        <f t="shared" si="87"/>
        <v>1.7772479771996086E-5</v>
      </c>
      <c r="AB157" s="70">
        <f t="shared" si="88"/>
        <v>0.89297938212734518</v>
      </c>
      <c r="AC157" s="33">
        <f t="shared" si="89"/>
        <v>1.5644066666911082E-6</v>
      </c>
      <c r="AD157" s="33"/>
      <c r="AE157" s="44">
        <f t="shared" si="90"/>
        <v>5.8340745128223464E-17</v>
      </c>
      <c r="AF157" s="33"/>
      <c r="AG157" s="33"/>
      <c r="AI157" s="97">
        <f t="shared" si="91"/>
        <v>2.8624812539487621E-2</v>
      </c>
      <c r="AJ157" s="98">
        <f t="shared" si="98"/>
        <v>8.1937989292080768E-4</v>
      </c>
      <c r="AK157" s="98">
        <f t="shared" si="92"/>
        <v>2.8588693112647025E-2</v>
      </c>
      <c r="AL157" s="98">
        <f t="shared" si="99"/>
        <v>8.1731337388911147E-4</v>
      </c>
      <c r="AM157" s="98">
        <f t="shared" si="100"/>
        <v>8.1834598109846197E-4</v>
      </c>
      <c r="AN157" s="98">
        <f t="shared" si="93"/>
        <v>1.6838462564608428E-17</v>
      </c>
      <c r="AO157" s="98">
        <f t="shared" si="101"/>
        <v>2.8353382153971945E-34</v>
      </c>
      <c r="AP157" s="98">
        <f t="shared" si="94"/>
        <v>5.8340745128223464E-17</v>
      </c>
      <c r="AQ157" s="98">
        <f t="shared" si="102"/>
        <v>3.40364254211633E-33</v>
      </c>
      <c r="AR157" s="98">
        <f t="shared" si="103"/>
        <v>9.8236845283295236E-34</v>
      </c>
      <c r="AS157" s="99">
        <f t="shared" si="104"/>
        <v>3.6119426840595242E-5</v>
      </c>
      <c r="AT157" s="100">
        <f t="shared" si="105"/>
        <v>1.2618223015703205E-3</v>
      </c>
      <c r="AU157" s="101">
        <f t="shared" si="106"/>
        <v>-4.1502282563615036E-17</v>
      </c>
      <c r="AV157" s="102">
        <f t="shared" si="107"/>
        <v>-2.4647311121411848</v>
      </c>
      <c r="AW157" s="103">
        <f t="shared" si="108"/>
        <v>1.304612995293112E-9</v>
      </c>
      <c r="AX157" s="103">
        <f t="shared" si="109"/>
        <v>8.1937989292080768E-4</v>
      </c>
      <c r="AY157" s="104">
        <f t="shared" si="110"/>
        <v>1.7224394579901447E-33</v>
      </c>
      <c r="AZ157" s="104">
        <f t="shared" si="111"/>
        <v>2.8353382153971945E-34</v>
      </c>
      <c r="BA157" s="105">
        <f t="shared" si="112"/>
        <v>1.4164481113958917E-7</v>
      </c>
      <c r="BB157" s="106">
        <f t="shared" si="113"/>
        <v>-1.6275404926907858E-19</v>
      </c>
      <c r="BC157" s="62"/>
    </row>
    <row r="158" spans="2:55" x14ac:dyDescent="0.25">
      <c r="L158" s="61">
        <v>2.86</v>
      </c>
      <c r="M158" s="69">
        <f t="shared" si="76"/>
        <v>724.43596007499025</v>
      </c>
      <c r="N158" s="62">
        <f t="shared" si="77"/>
        <v>7.2443596007499025</v>
      </c>
      <c r="O158" s="70">
        <f t="shared" si="78"/>
        <v>2.0034874572630056E-2</v>
      </c>
      <c r="P158" s="70">
        <f t="shared" si="79"/>
        <v>2.0011185334085267E-2</v>
      </c>
      <c r="Q158" s="70">
        <f t="shared" si="80"/>
        <v>5.1286136220667873E-5</v>
      </c>
      <c r="R158" s="62">
        <f t="shared" si="81"/>
        <v>2.8621249389471509E-2</v>
      </c>
      <c r="S158" s="62">
        <f t="shared" si="82"/>
        <v>2.8587407620121814E-2</v>
      </c>
      <c r="T158" s="11">
        <f t="shared" si="83"/>
        <v>1.1452653527179421E-9</v>
      </c>
      <c r="U158" s="52">
        <f t="shared" si="84"/>
        <v>1.2921187921251469E-17</v>
      </c>
      <c r="V158" s="52">
        <f t="shared" si="85"/>
        <v>4.5577870518423382E-17</v>
      </c>
      <c r="W158" s="53">
        <f t="shared" si="95"/>
        <v>1.0664589182524309E-33</v>
      </c>
      <c r="X158" s="53">
        <f t="shared" si="96"/>
        <v>-16.888697557244303</v>
      </c>
      <c r="Y158" s="53">
        <f t="shared" si="97"/>
        <v>-16.341245969715153</v>
      </c>
      <c r="Z158" s="11">
        <f t="shared" si="86"/>
        <v>1.0664589182524309E-33</v>
      </c>
      <c r="AA158" s="32">
        <f t="shared" si="87"/>
        <v>1.6449156000140724E-5</v>
      </c>
      <c r="AB158" s="70">
        <f t="shared" si="88"/>
        <v>0.8929793840533885</v>
      </c>
      <c r="AC158" s="33">
        <f t="shared" si="89"/>
        <v>1.3827560568645815E-6</v>
      </c>
      <c r="AD158" s="33"/>
      <c r="AE158" s="44">
        <f t="shared" si="90"/>
        <v>4.5577870518423382E-17</v>
      </c>
      <c r="AF158" s="33"/>
      <c r="AG158" s="33"/>
      <c r="AI158" s="97">
        <f t="shared" si="91"/>
        <v>2.8621249389471509E-2</v>
      </c>
      <c r="AJ158" s="98">
        <f t="shared" si="98"/>
        <v>8.1917591661432318E-4</v>
      </c>
      <c r="AK158" s="98">
        <f t="shared" si="92"/>
        <v>2.8587407620121814E-2</v>
      </c>
      <c r="AL158" s="98">
        <f t="shared" si="99"/>
        <v>8.1723987443899874E-4</v>
      </c>
      <c r="AM158" s="98">
        <f t="shared" si="100"/>
        <v>8.182073228939846E-4</v>
      </c>
      <c r="AN158" s="98">
        <f t="shared" si="93"/>
        <v>1.2921187921251469E-17</v>
      </c>
      <c r="AO158" s="98">
        <f t="shared" si="101"/>
        <v>1.6695709729629485E-34</v>
      </c>
      <c r="AP158" s="98">
        <f t="shared" si="94"/>
        <v>4.5577870518423382E-17</v>
      </c>
      <c r="AQ158" s="98">
        <f t="shared" si="102"/>
        <v>2.0773422809941672E-33</v>
      </c>
      <c r="AR158" s="98">
        <f t="shared" si="103"/>
        <v>5.8892023001901559E-34</v>
      </c>
      <c r="AS158" s="99">
        <f t="shared" si="104"/>
        <v>3.3841769349694795E-5</v>
      </c>
      <c r="AT158" s="100">
        <f t="shared" si="105"/>
        <v>1.1824001422573707E-3</v>
      </c>
      <c r="AU158" s="101">
        <f t="shared" si="106"/>
        <v>-3.2656682597171914E-17</v>
      </c>
      <c r="AV158" s="102">
        <f t="shared" si="107"/>
        <v>-2.5273746342982513</v>
      </c>
      <c r="AW158" s="103">
        <f t="shared" si="108"/>
        <v>1.1452653527179421E-9</v>
      </c>
      <c r="AX158" s="103">
        <f t="shared" si="109"/>
        <v>8.1917591661432318E-4</v>
      </c>
      <c r="AY158" s="104">
        <f t="shared" si="110"/>
        <v>1.0664589182524309E-33</v>
      </c>
      <c r="AZ158" s="104">
        <f t="shared" si="111"/>
        <v>1.6695709729629485E-34</v>
      </c>
      <c r="BA158" s="105">
        <f t="shared" si="112"/>
        <v>1.3271282097919527E-7</v>
      </c>
      <c r="BB158" s="106">
        <f t="shared" si="113"/>
        <v>-1.2806542194969377E-19</v>
      </c>
      <c r="BC158" s="62"/>
    </row>
    <row r="159" spans="2:55" x14ac:dyDescent="0.25">
      <c r="L159" s="61">
        <v>2.88</v>
      </c>
      <c r="M159" s="69">
        <f t="shared" si="76"/>
        <v>758.57757502918378</v>
      </c>
      <c r="N159" s="62">
        <f t="shared" si="77"/>
        <v>7.5857757502918375</v>
      </c>
      <c r="O159" s="70">
        <f t="shared" si="78"/>
        <v>2.0032546845045799E-2</v>
      </c>
      <c r="P159" s="70">
        <f t="shared" si="79"/>
        <v>2.0010352489934699E-2</v>
      </c>
      <c r="Q159" s="70">
        <f t="shared" si="80"/>
        <v>4.7863007420290496E-5</v>
      </c>
      <c r="R159" s="62">
        <f t="shared" si="81"/>
        <v>2.8617924064351142E-2</v>
      </c>
      <c r="S159" s="62">
        <f t="shared" si="82"/>
        <v>2.8586217842763859E-2</v>
      </c>
      <c r="T159" s="11">
        <f t="shared" si="83"/>
        <v>1.0052844873418681E-9</v>
      </c>
      <c r="U159" s="52">
        <f t="shared" si="84"/>
        <v>9.9152221336765413E-18</v>
      </c>
      <c r="V159" s="52">
        <f t="shared" si="85"/>
        <v>3.5607112121824072E-17</v>
      </c>
      <c r="W159" s="53">
        <f t="shared" si="95"/>
        <v>6.6007321116307538E-34</v>
      </c>
      <c r="X159" s="53">
        <f t="shared" si="96"/>
        <v>-17.003697551720975</v>
      </c>
      <c r="Y159" s="53">
        <f t="shared" si="97"/>
        <v>-16.448463247904368</v>
      </c>
      <c r="Z159" s="11">
        <f t="shared" si="86"/>
        <v>6.6007321116307538E-34</v>
      </c>
      <c r="AA159" s="32">
        <f t="shared" si="87"/>
        <v>1.5224365793924531E-5</v>
      </c>
      <c r="AB159" s="70">
        <f t="shared" si="88"/>
        <v>0.89297938575579083</v>
      </c>
      <c r="AC159" s="33">
        <f t="shared" si="89"/>
        <v>1.2221976636719199E-6</v>
      </c>
      <c r="AD159" s="33"/>
      <c r="AE159" s="44">
        <f t="shared" si="90"/>
        <v>3.5607112121824072E-17</v>
      </c>
      <c r="AF159" s="33"/>
      <c r="AG159" s="33"/>
      <c r="AI159" s="97">
        <f t="shared" si="91"/>
        <v>2.8617924064351142E-2</v>
      </c>
      <c r="AJ159" s="98">
        <f t="shared" si="98"/>
        <v>8.1898557775296824E-4</v>
      </c>
      <c r="AK159" s="98">
        <f t="shared" si="92"/>
        <v>2.8586217842763859E-2</v>
      </c>
      <c r="AL159" s="98">
        <f t="shared" si="99"/>
        <v>8.1717185055395084E-4</v>
      </c>
      <c r="AM159" s="98">
        <f t="shared" si="100"/>
        <v>8.1807821151121585E-4</v>
      </c>
      <c r="AN159" s="98">
        <f t="shared" si="93"/>
        <v>9.9152221336765413E-18</v>
      </c>
      <c r="AO159" s="98">
        <f t="shared" si="101"/>
        <v>9.8311629960149179E-35</v>
      </c>
      <c r="AP159" s="98">
        <f t="shared" si="94"/>
        <v>3.5607112121824072E-17</v>
      </c>
      <c r="AQ159" s="98">
        <f t="shared" si="102"/>
        <v>1.2678664336561508E-33</v>
      </c>
      <c r="AR159" s="98">
        <f t="shared" si="103"/>
        <v>3.530524262266123E-34</v>
      </c>
      <c r="AS159" s="99">
        <f t="shared" si="104"/>
        <v>3.1706221587282646E-5</v>
      </c>
      <c r="AT159" s="100">
        <f t="shared" si="105"/>
        <v>1.107914798990558E-3</v>
      </c>
      <c r="AU159" s="101">
        <f t="shared" si="106"/>
        <v>-2.5691889988147531E-17</v>
      </c>
      <c r="AV159" s="102">
        <f t="shared" si="107"/>
        <v>-2.5911562687926426</v>
      </c>
      <c r="AW159" s="103">
        <f t="shared" si="108"/>
        <v>1.0052844873418681E-9</v>
      </c>
      <c r="AX159" s="103">
        <f t="shared" si="109"/>
        <v>8.1898557775296824E-4</v>
      </c>
      <c r="AY159" s="104">
        <f t="shared" si="110"/>
        <v>6.6007321116307538E-34</v>
      </c>
      <c r="AZ159" s="104">
        <f t="shared" si="111"/>
        <v>9.8311629960149179E-35</v>
      </c>
      <c r="BA159" s="105">
        <f t="shared" si="112"/>
        <v>1.2433812387169665E-7</v>
      </c>
      <c r="BB159" s="106">
        <f t="shared" si="113"/>
        <v>-1.0075250975744129E-19</v>
      </c>
      <c r="BC159" s="62"/>
    </row>
    <row r="160" spans="2:55" x14ac:dyDescent="0.25">
      <c r="L160" s="61">
        <v>2.9</v>
      </c>
      <c r="M160" s="69">
        <f t="shared" si="76"/>
        <v>794.32823472428208</v>
      </c>
      <c r="N160" s="62">
        <f t="shared" si="77"/>
        <v>7.9432823472428211</v>
      </c>
      <c r="O160" s="70">
        <f t="shared" si="78"/>
        <v>2.0030374483241416E-2</v>
      </c>
      <c r="P160" s="70">
        <f t="shared" si="79"/>
        <v>2.0009581657744382E-2</v>
      </c>
      <c r="Q160" s="70">
        <f t="shared" si="80"/>
        <v>4.4668357707963185E-5</v>
      </c>
      <c r="R160" s="62">
        <f t="shared" si="81"/>
        <v>2.8614820690344881E-2</v>
      </c>
      <c r="S160" s="62">
        <f t="shared" si="82"/>
        <v>2.8585116653920547E-2</v>
      </c>
      <c r="T160" s="11">
        <f t="shared" si="83"/>
        <v>8.8232977989817432E-10</v>
      </c>
      <c r="U160" s="52">
        <f t="shared" si="84"/>
        <v>7.6085597185639258E-18</v>
      </c>
      <c r="V160" s="52">
        <f t="shared" si="85"/>
        <v>2.7817627782898195E-17</v>
      </c>
      <c r="W160" s="53">
        <f t="shared" si="95"/>
        <v>4.0840643202889515E-34</v>
      </c>
      <c r="X160" s="53">
        <f t="shared" si="96"/>
        <v>-17.118697546314806</v>
      </c>
      <c r="Y160" s="53">
        <f t="shared" si="97"/>
        <v>-16.555679908302423</v>
      </c>
      <c r="Z160" s="11">
        <f t="shared" si="86"/>
        <v>4.0840643202889515E-34</v>
      </c>
      <c r="AA160" s="32">
        <f t="shared" si="87"/>
        <v>1.4090772427856044E-5</v>
      </c>
      <c r="AB160" s="70">
        <f t="shared" si="88"/>
        <v>0.89297938726051984</v>
      </c>
      <c r="AC160" s="33">
        <f t="shared" si="89"/>
        <v>1.0802824022577934E-6</v>
      </c>
      <c r="AD160" s="33"/>
      <c r="AE160" s="44">
        <f t="shared" si="90"/>
        <v>2.7817627782898195E-17</v>
      </c>
      <c r="AF160" s="33"/>
      <c r="AG160" s="33"/>
      <c r="AI160" s="97">
        <f t="shared" si="91"/>
        <v>2.8614820690344881E-2</v>
      </c>
      <c r="AJ160" s="98">
        <f t="shared" si="98"/>
        <v>8.1880796314058948E-4</v>
      </c>
      <c r="AK160" s="98">
        <f t="shared" si="92"/>
        <v>2.8585116653920547E-2</v>
      </c>
      <c r="AL160" s="98">
        <f t="shared" si="99"/>
        <v>8.1710889411824579E-4</v>
      </c>
      <c r="AM160" s="98">
        <f t="shared" si="100"/>
        <v>8.179579874645277E-4</v>
      </c>
      <c r="AN160" s="98">
        <f t="shared" si="93"/>
        <v>7.6085597185639258E-18</v>
      </c>
      <c r="AO160" s="98">
        <f t="shared" si="101"/>
        <v>5.7890180990953569E-35</v>
      </c>
      <c r="AP160" s="98">
        <f t="shared" si="94"/>
        <v>2.7817627782898195E-17</v>
      </c>
      <c r="AQ160" s="98">
        <f t="shared" si="102"/>
        <v>7.7382041546786962E-34</v>
      </c>
      <c r="AR160" s="98">
        <f t="shared" si="103"/>
        <v>2.1165208221496395E-34</v>
      </c>
      <c r="AS160" s="99">
        <f t="shared" si="104"/>
        <v>2.9704036424334224E-5</v>
      </c>
      <c r="AT160" s="100">
        <f t="shared" si="105"/>
        <v>1.0380647408479782E-3</v>
      </c>
      <c r="AU160" s="101">
        <f t="shared" si="106"/>
        <v>-2.0209068064334268E-17</v>
      </c>
      <c r="AV160" s="102">
        <f t="shared" si="107"/>
        <v>-2.6560963982482377</v>
      </c>
      <c r="AW160" s="103">
        <f t="shared" si="108"/>
        <v>8.8232977989817432E-10</v>
      </c>
      <c r="AX160" s="103">
        <f t="shared" si="109"/>
        <v>8.1880796314058948E-4</v>
      </c>
      <c r="AY160" s="104">
        <f t="shared" si="110"/>
        <v>4.0840643202889515E-34</v>
      </c>
      <c r="AZ160" s="104">
        <f t="shared" si="111"/>
        <v>5.7890180990953569E-35</v>
      </c>
      <c r="BA160" s="105">
        <f t="shared" si="112"/>
        <v>1.1648641735033029E-7</v>
      </c>
      <c r="BB160" s="106">
        <f t="shared" si="113"/>
        <v>-7.9251247311114772E-20</v>
      </c>
      <c r="BC160" s="62"/>
    </row>
    <row r="161" spans="12:55" x14ac:dyDescent="0.25">
      <c r="L161" s="61">
        <v>2.92</v>
      </c>
      <c r="M161" s="69">
        <f t="shared" si="76"/>
        <v>831.7637711026714</v>
      </c>
      <c r="N161" s="62">
        <f t="shared" si="77"/>
        <v>8.3176377110267143</v>
      </c>
      <c r="O161" s="70">
        <f t="shared" si="78"/>
        <v>2.0028347117223549E-2</v>
      </c>
      <c r="P161" s="70">
        <f t="shared" si="79"/>
        <v>2.0008868220286677E-2</v>
      </c>
      <c r="Q161" s="70">
        <f t="shared" si="80"/>
        <v>4.168693709345342E-5</v>
      </c>
      <c r="R161" s="62">
        <f t="shared" si="81"/>
        <v>2.86119244531765E-2</v>
      </c>
      <c r="S161" s="62">
        <f t="shared" si="82"/>
        <v>2.8584097457552398E-2</v>
      </c>
      <c r="T161" s="11">
        <f t="shared" si="83"/>
        <v>7.7434168546380037E-10</v>
      </c>
      <c r="U161" s="52">
        <f t="shared" si="84"/>
        <v>5.8385158043122619E-18</v>
      </c>
      <c r="V161" s="52">
        <f t="shared" si="85"/>
        <v>2.1732215236480987E-17</v>
      </c>
      <c r="W161" s="53">
        <f t="shared" si="95"/>
        <v>2.5260968164012047E-34</v>
      </c>
      <c r="X161" s="53">
        <f t="shared" si="96"/>
        <v>-17.233697539859971</v>
      </c>
      <c r="Y161" s="53">
        <f t="shared" si="97"/>
        <v>-16.662896002352053</v>
      </c>
      <c r="Z161" s="11">
        <f t="shared" si="86"/>
        <v>2.5260968164012047E-34</v>
      </c>
      <c r="AA161" s="32">
        <f t="shared" si="87"/>
        <v>1.3041585462579449E-5</v>
      </c>
      <c r="AB161" s="70">
        <f t="shared" si="88"/>
        <v>0.89297938859052817</v>
      </c>
      <c r="AC161" s="33">
        <f t="shared" si="89"/>
        <v>9.5484554405093081E-7</v>
      </c>
      <c r="AD161" s="33"/>
      <c r="AE161" s="44">
        <f t="shared" si="90"/>
        <v>2.1732215236480987E-17</v>
      </c>
      <c r="AF161" s="33"/>
      <c r="AG161" s="33"/>
      <c r="AI161" s="97">
        <f t="shared" si="91"/>
        <v>2.86119244531765E-2</v>
      </c>
      <c r="AJ161" s="98">
        <f t="shared" si="98"/>
        <v>8.1864222091427934E-4</v>
      </c>
      <c r="AK161" s="98">
        <f t="shared" si="92"/>
        <v>2.8584097457552398E-2</v>
      </c>
      <c r="AL161" s="98">
        <f t="shared" si="99"/>
        <v>8.1705062746285342E-4</v>
      </c>
      <c r="AM161" s="98">
        <f t="shared" si="100"/>
        <v>8.1784603701772363E-4</v>
      </c>
      <c r="AN161" s="98">
        <f t="shared" si="93"/>
        <v>5.8385158043122619E-18</v>
      </c>
      <c r="AO161" s="98">
        <f t="shared" si="101"/>
        <v>3.4088266797204057E-35</v>
      </c>
      <c r="AP161" s="98">
        <f t="shared" si="94"/>
        <v>2.1732215236480987E-17</v>
      </c>
      <c r="AQ161" s="98">
        <f t="shared" si="102"/>
        <v>4.7228917908473638E-34</v>
      </c>
      <c r="AR161" s="98">
        <f t="shared" si="103"/>
        <v>1.2688388212090998E-34</v>
      </c>
      <c r="AS161" s="99">
        <f t="shared" si="104"/>
        <v>2.7826995624102152E-5</v>
      </c>
      <c r="AT161" s="100">
        <f t="shared" si="105"/>
        <v>9.7256637419272911E-4</v>
      </c>
      <c r="AU161" s="101">
        <f t="shared" si="106"/>
        <v>-1.5893699432168726E-17</v>
      </c>
      <c r="AV161" s="102">
        <f t="shared" si="107"/>
        <v>-2.7222157077026012</v>
      </c>
      <c r="AW161" s="103">
        <f t="shared" si="108"/>
        <v>7.7434168546380037E-10</v>
      </c>
      <c r="AX161" s="103">
        <f t="shared" si="109"/>
        <v>8.1864222091427934E-4</v>
      </c>
      <c r="AY161" s="104">
        <f t="shared" si="110"/>
        <v>2.5260968164012047E-34</v>
      </c>
      <c r="AZ161" s="104">
        <f t="shared" si="111"/>
        <v>3.4088266797204057E-35</v>
      </c>
      <c r="BA161" s="105">
        <f t="shared" si="112"/>
        <v>1.0912547303569471E-7</v>
      </c>
      <c r="BB161" s="106">
        <f t="shared" si="113"/>
        <v>-6.2328233067328339E-20</v>
      </c>
      <c r="BC161" s="62"/>
    </row>
    <row r="162" spans="12:55" x14ac:dyDescent="0.25">
      <c r="L162" s="61">
        <v>2.94</v>
      </c>
      <c r="M162" s="69">
        <f t="shared" si="76"/>
        <v>870.96358995608091</v>
      </c>
      <c r="N162" s="62">
        <f t="shared" si="77"/>
        <v>8.7096358995608085</v>
      </c>
      <c r="O162" s="70">
        <f t="shared" si="78"/>
        <v>2.002645506915059E-2</v>
      </c>
      <c r="P162" s="70">
        <f t="shared" si="79"/>
        <v>2.000820790410995E-2</v>
      </c>
      <c r="Q162" s="70">
        <f t="shared" si="80"/>
        <v>3.8904513456749488E-5</v>
      </c>
      <c r="R162" s="62">
        <f t="shared" si="81"/>
        <v>2.8609221527357988E-2</v>
      </c>
      <c r="S162" s="62">
        <f t="shared" si="82"/>
        <v>2.8583154148728501E-2</v>
      </c>
      <c r="T162" s="11">
        <f t="shared" si="83"/>
        <v>6.7950822861301202E-10</v>
      </c>
      <c r="U162" s="52">
        <f t="shared" si="84"/>
        <v>4.4802522416925587E-18</v>
      </c>
      <c r="V162" s="52">
        <f t="shared" si="85"/>
        <v>1.6978073902333591E-17</v>
      </c>
      <c r="W162" s="53">
        <f t="shared" si="95"/>
        <v>1.561955462611882E-34</v>
      </c>
      <c r="X162" s="53">
        <f t="shared" si="96"/>
        <v>-17.348697534195754</v>
      </c>
      <c r="Y162" s="53">
        <f t="shared" si="97"/>
        <v>-16.770111580348534</v>
      </c>
      <c r="Z162" s="11">
        <f t="shared" si="86"/>
        <v>1.561955462611882E-34</v>
      </c>
      <c r="AA162" s="32">
        <f t="shared" si="87"/>
        <v>1.2070520068836774E-5</v>
      </c>
      <c r="AB162" s="70">
        <f t="shared" si="88"/>
        <v>0.89297938976610336</v>
      </c>
      <c r="AC162" s="33">
        <f t="shared" si="89"/>
        <v>8.4397371271332819E-7</v>
      </c>
      <c r="AD162" s="33"/>
      <c r="AE162" s="44">
        <f t="shared" si="90"/>
        <v>1.6978073902333591E-17</v>
      </c>
      <c r="AF162" s="33"/>
      <c r="AG162" s="33"/>
      <c r="AI162" s="97">
        <f t="shared" si="91"/>
        <v>2.8609221527357988E-2</v>
      </c>
      <c r="AJ162" s="98">
        <f t="shared" si="98"/>
        <v>8.184875564014437E-4</v>
      </c>
      <c r="AK162" s="98">
        <f t="shared" si="92"/>
        <v>2.8583154148728501E-2</v>
      </c>
      <c r="AL162" s="98">
        <f t="shared" si="99"/>
        <v>8.1699670108997531E-4</v>
      </c>
      <c r="AM162" s="98">
        <f t="shared" si="100"/>
        <v>8.1774178899159523E-4</v>
      </c>
      <c r="AN162" s="98">
        <f t="shared" si="93"/>
        <v>4.4802522416925587E-18</v>
      </c>
      <c r="AO162" s="98">
        <f t="shared" si="101"/>
        <v>2.0072660149191199E-35</v>
      </c>
      <c r="AP162" s="98">
        <f t="shared" si="94"/>
        <v>1.6978073902333591E-17</v>
      </c>
      <c r="AQ162" s="98">
        <f t="shared" si="102"/>
        <v>2.8825499343310098E-34</v>
      </c>
      <c r="AR162" s="98">
        <f t="shared" si="103"/>
        <v>7.6066053660552006E-35</v>
      </c>
      <c r="AS162" s="99">
        <f t="shared" si="104"/>
        <v>2.6067378629486548E-5</v>
      </c>
      <c r="AT162" s="100">
        <f t="shared" si="105"/>
        <v>9.1115302122286813E-4</v>
      </c>
      <c r="AU162" s="101">
        <f t="shared" si="106"/>
        <v>-1.2497821660641033E-17</v>
      </c>
      <c r="AV162" s="102">
        <f t="shared" si="107"/>
        <v>-2.7895352731121186</v>
      </c>
      <c r="AW162" s="103">
        <f t="shared" si="108"/>
        <v>6.7950822861301202E-10</v>
      </c>
      <c r="AX162" s="103">
        <f t="shared" si="109"/>
        <v>8.184875564014437E-4</v>
      </c>
      <c r="AY162" s="104">
        <f t="shared" si="110"/>
        <v>1.561955462611882E-34</v>
      </c>
      <c r="AZ162" s="104">
        <f t="shared" si="111"/>
        <v>2.0072660149191199E-35</v>
      </c>
      <c r="BA162" s="105">
        <f t="shared" si="112"/>
        <v>1.0222501423328058E-7</v>
      </c>
      <c r="BB162" s="106">
        <f t="shared" si="113"/>
        <v>-4.9011065335847192E-20</v>
      </c>
      <c r="BC162" s="62"/>
    </row>
    <row r="163" spans="12:55" x14ac:dyDescent="0.25">
      <c r="L163" s="61">
        <v>2.96</v>
      </c>
      <c r="M163" s="69">
        <f t="shared" si="76"/>
        <v>912.01083935590987</v>
      </c>
      <c r="N163" s="62">
        <f t="shared" si="77"/>
        <v>9.1201083935590983</v>
      </c>
      <c r="O163" s="70">
        <f t="shared" si="78"/>
        <v>2.0024689307134629E-2</v>
      </c>
      <c r="P163" s="70">
        <f t="shared" si="79"/>
        <v>2.0007596753944479E-2</v>
      </c>
      <c r="Q163" s="70">
        <f t="shared" si="80"/>
        <v>3.6307804609747728E-5</v>
      </c>
      <c r="R163" s="62">
        <f t="shared" si="81"/>
        <v>2.8606699010192329E-2</v>
      </c>
      <c r="S163" s="62">
        <f t="shared" si="82"/>
        <v>2.8582281077063544E-2</v>
      </c>
      <c r="T163" s="11">
        <f t="shared" si="83"/>
        <v>5.9623545828180849E-10</v>
      </c>
      <c r="U163" s="52">
        <f t="shared" si="84"/>
        <v>3.4379730578483209E-18</v>
      </c>
      <c r="V163" s="52">
        <f t="shared" si="85"/>
        <v>1.3263963645041701E-17</v>
      </c>
      <c r="W163" s="53">
        <f t="shared" si="95"/>
        <v>9.6550091019612906E-35</v>
      </c>
      <c r="X163" s="53">
        <f t="shared" si="96"/>
        <v>-17.463697531044446</v>
      </c>
      <c r="Y163" s="53">
        <f t="shared" si="97"/>
        <v>-16.877326677142069</v>
      </c>
      <c r="Z163" s="11">
        <f t="shared" si="86"/>
        <v>9.6550091019612906E-35</v>
      </c>
      <c r="AA163" s="32">
        <f t="shared" si="87"/>
        <v>1.1171759380935106E-5</v>
      </c>
      <c r="AB163" s="70">
        <f t="shared" si="88"/>
        <v>0.89297939080517719</v>
      </c>
      <c r="AC163" s="33">
        <f t="shared" si="89"/>
        <v>7.4597571241261275E-7</v>
      </c>
      <c r="AD163" s="33"/>
      <c r="AE163" s="44">
        <f t="shared" si="90"/>
        <v>1.3263963645041701E-17</v>
      </c>
      <c r="AF163" s="33"/>
      <c r="AG163" s="33"/>
      <c r="AI163" s="97">
        <f t="shared" si="91"/>
        <v>2.8606699010192329E-2</v>
      </c>
      <c r="AJ163" s="98">
        <f t="shared" si="98"/>
        <v>8.1834322825973882E-4</v>
      </c>
      <c r="AK163" s="98">
        <f t="shared" si="92"/>
        <v>2.8582281077063544E-2</v>
      </c>
      <c r="AL163" s="98">
        <f t="shared" si="99"/>
        <v>8.1694679156826475E-4</v>
      </c>
      <c r="AM163" s="98">
        <f t="shared" si="100"/>
        <v>8.1764471179627261E-4</v>
      </c>
      <c r="AN163" s="98">
        <f t="shared" si="93"/>
        <v>3.4379730578483209E-18</v>
      </c>
      <c r="AO163" s="98">
        <f t="shared" si="101"/>
        <v>1.1819658746490934E-35</v>
      </c>
      <c r="AP163" s="98">
        <f t="shared" si="94"/>
        <v>1.3263963645041701E-17</v>
      </c>
      <c r="AQ163" s="98">
        <f t="shared" si="102"/>
        <v>1.7593273157698792E-34</v>
      </c>
      <c r="AR163" s="98">
        <f t="shared" si="103"/>
        <v>4.5601149651932976E-35</v>
      </c>
      <c r="AS163" s="99">
        <f t="shared" si="104"/>
        <v>2.4417933128784847E-5</v>
      </c>
      <c r="AT163" s="100">
        <f t="shared" si="105"/>
        <v>8.5357395203427492E-4</v>
      </c>
      <c r="AU163" s="101">
        <f t="shared" si="106"/>
        <v>-9.8259905871933805E-18</v>
      </c>
      <c r="AV163" s="102">
        <f t="shared" si="107"/>
        <v>-2.8580766695545439</v>
      </c>
      <c r="AW163" s="103">
        <f t="shared" si="108"/>
        <v>5.9623545828180849E-10</v>
      </c>
      <c r="AX163" s="103">
        <f t="shared" si="109"/>
        <v>8.1834322825973882E-4</v>
      </c>
      <c r="AY163" s="104">
        <f t="shared" si="110"/>
        <v>9.6550091019612906E-35</v>
      </c>
      <c r="AZ163" s="104">
        <f t="shared" si="111"/>
        <v>1.1819658746490934E-35</v>
      </c>
      <c r="BA163" s="105">
        <f t="shared" si="112"/>
        <v>9.575660050503861E-8</v>
      </c>
      <c r="BB163" s="106">
        <f t="shared" si="113"/>
        <v>-3.8533296420366196E-20</v>
      </c>
      <c r="BC163" s="62"/>
    </row>
    <row r="164" spans="12:55" x14ac:dyDescent="0.25">
      <c r="L164" s="61">
        <v>2.98</v>
      </c>
      <c r="M164" s="69">
        <f t="shared" si="76"/>
        <v>954.99258602143675</v>
      </c>
      <c r="N164" s="62">
        <f t="shared" si="77"/>
        <v>9.5499258602143673</v>
      </c>
      <c r="O164" s="70">
        <f t="shared" si="78"/>
        <v>2.0023041402126941E-2</v>
      </c>
      <c r="P164" s="70">
        <f t="shared" si="79"/>
        <v>2.0007031109012547E-2</v>
      </c>
      <c r="Q164" s="70">
        <f t="shared" si="80"/>
        <v>3.3884414892560015E-5</v>
      </c>
      <c r="R164" s="62">
        <f t="shared" si="81"/>
        <v>2.8604344860181347E-2</v>
      </c>
      <c r="S164" s="62">
        <f t="shared" si="82"/>
        <v>2.8581473012875069E-2</v>
      </c>
      <c r="T164" s="11">
        <f t="shared" si="83"/>
        <v>5.2312139920169252E-10</v>
      </c>
      <c r="U164" s="52">
        <f t="shared" si="84"/>
        <v>2.6381681342480705E-18</v>
      </c>
      <c r="V164" s="52">
        <f t="shared" si="85"/>
        <v>1.036236004129814E-17</v>
      </c>
      <c r="W164" s="53">
        <f t="shared" si="95"/>
        <v>5.9663140616937795E-35</v>
      </c>
      <c r="X164" s="53">
        <f t="shared" si="96"/>
        <v>-17.578697529695916</v>
      </c>
      <c r="Y164" s="53">
        <f t="shared" si="97"/>
        <v>-16.984541322178934</v>
      </c>
      <c r="Z164" s="11">
        <f t="shared" si="86"/>
        <v>5.9663140616937795E-35</v>
      </c>
      <c r="AA164" s="32">
        <f t="shared" si="87"/>
        <v>1.0339919651593377E-5</v>
      </c>
      <c r="AB164" s="70">
        <f t="shared" si="88"/>
        <v>0.8929793917235993</v>
      </c>
      <c r="AC164" s="33">
        <f t="shared" si="89"/>
        <v>6.5935671723029195E-7</v>
      </c>
      <c r="AD164" s="33"/>
      <c r="AE164" s="44">
        <f t="shared" si="90"/>
        <v>1.036236004129814E-17</v>
      </c>
      <c r="AF164" s="33"/>
      <c r="AG164" s="33"/>
      <c r="AI164" s="97">
        <f t="shared" si="91"/>
        <v>2.8604344860181347E-2</v>
      </c>
      <c r="AJ164" s="98">
        <f t="shared" si="98"/>
        <v>8.1820854488018303E-4</v>
      </c>
      <c r="AK164" s="98">
        <f t="shared" si="92"/>
        <v>2.8581473012875069E-2</v>
      </c>
      <c r="AL164" s="98">
        <f t="shared" si="99"/>
        <v>8.1690059958570581E-4</v>
      </c>
      <c r="AM164" s="98">
        <f t="shared" si="100"/>
        <v>8.1755431067224483E-4</v>
      </c>
      <c r="AN164" s="98">
        <f t="shared" si="93"/>
        <v>2.6381681342480705E-18</v>
      </c>
      <c r="AO164" s="98">
        <f t="shared" si="101"/>
        <v>6.9599311045619451E-36</v>
      </c>
      <c r="AP164" s="98">
        <f t="shared" si="94"/>
        <v>1.036236004129814E-17</v>
      </c>
      <c r="AQ164" s="98">
        <f t="shared" si="102"/>
        <v>1.073785056254924E-34</v>
      </c>
      <c r="AR164" s="98">
        <f t="shared" si="103"/>
        <v>2.7337648056558272E-35</v>
      </c>
      <c r="AS164" s="99">
        <f t="shared" si="104"/>
        <v>2.287184730627792E-5</v>
      </c>
      <c r="AT164" s="100">
        <f t="shared" si="105"/>
        <v>7.9959346798802781E-4</v>
      </c>
      <c r="AU164" s="101">
        <f t="shared" si="106"/>
        <v>-7.7241919070500697E-18</v>
      </c>
      <c r="AV164" s="102">
        <f t="shared" si="107"/>
        <v>-2.927861877632608</v>
      </c>
      <c r="AW164" s="103">
        <f t="shared" si="108"/>
        <v>5.2312139920169252E-10</v>
      </c>
      <c r="AX164" s="103">
        <f t="shared" si="109"/>
        <v>8.1820854488018303E-4</v>
      </c>
      <c r="AY164" s="104">
        <f t="shared" si="110"/>
        <v>5.9663140616937795E-35</v>
      </c>
      <c r="AZ164" s="104">
        <f t="shared" si="111"/>
        <v>6.9599311045619451E-36</v>
      </c>
      <c r="BA164" s="105">
        <f t="shared" si="112"/>
        <v>8.9693518848148709E-8</v>
      </c>
      <c r="BB164" s="106">
        <f t="shared" si="113"/>
        <v>-3.029094865509831E-20</v>
      </c>
      <c r="BC164" s="62"/>
    </row>
    <row r="165" spans="12:55" x14ac:dyDescent="0.25">
      <c r="L165" s="61">
        <v>3</v>
      </c>
      <c r="M165" s="69">
        <f t="shared" si="76"/>
        <v>1000</v>
      </c>
      <c r="N165" s="62">
        <f t="shared" si="77"/>
        <v>10</v>
      </c>
      <c r="O165" s="70">
        <f t="shared" si="78"/>
        <v>2.0021503487681145E-2</v>
      </c>
      <c r="P165" s="70">
        <f t="shared" si="79"/>
        <v>2.0006507581103269E-2</v>
      </c>
      <c r="Q165" s="70">
        <f t="shared" si="80"/>
        <v>3.1622776001682688E-5</v>
      </c>
      <c r="R165" s="62">
        <f t="shared" si="81"/>
        <v>2.8602147839544494E-2</v>
      </c>
      <c r="S165" s="62">
        <f t="shared" si="82"/>
        <v>2.8580725115861814E-2</v>
      </c>
      <c r="T165" s="11">
        <f t="shared" si="83"/>
        <v>4.5893308998445262E-10</v>
      </c>
      <c r="U165" s="52">
        <f t="shared" si="84"/>
        <v>2.0244286589951417E-18</v>
      </c>
      <c r="V165" s="52">
        <f t="shared" si="85"/>
        <v>8.0955141923734037E-18</v>
      </c>
      <c r="W165" s="53">
        <f t="shared" si="95"/>
        <v>3.6858079553594817E-35</v>
      </c>
      <c r="X165" s="53">
        <f t="shared" si="96"/>
        <v>-17.693697523193251</v>
      </c>
      <c r="Y165" s="53">
        <f t="shared" si="97"/>
        <v>-17.091755561509942</v>
      </c>
      <c r="Z165" s="11">
        <f t="shared" si="86"/>
        <v>3.6858079553594817E-35</v>
      </c>
      <c r="AA165" s="32">
        <f t="shared" si="87"/>
        <v>9.5700180030530819E-6</v>
      </c>
      <c r="AB165" s="70">
        <f t="shared" si="88"/>
        <v>0.89297939253537917</v>
      </c>
      <c r="AC165" s="33">
        <f t="shared" si="89"/>
        <v>5.8279545522689417E-7</v>
      </c>
      <c r="AD165" s="33"/>
      <c r="AE165" s="44">
        <f t="shared" si="90"/>
        <v>8.0955141923734037E-18</v>
      </c>
      <c r="AF165" s="33"/>
      <c r="AG165" s="33"/>
      <c r="AI165" s="97">
        <f t="shared" si="91"/>
        <v>2.8602147839544494E-2</v>
      </c>
      <c r="AJ165" s="98">
        <f t="shared" si="98"/>
        <v>8.1808286103515976E-4</v>
      </c>
      <c r="AK165" s="98">
        <f t="shared" si="92"/>
        <v>2.8580725115861814E-2</v>
      </c>
      <c r="AL165" s="98">
        <f t="shared" si="99"/>
        <v>8.1685784814845429E-4</v>
      </c>
      <c r="AM165" s="98">
        <f t="shared" si="100"/>
        <v>8.1747012512526209E-4</v>
      </c>
      <c r="AN165" s="98">
        <f t="shared" si="93"/>
        <v>2.0244286589951417E-18</v>
      </c>
      <c r="AO165" s="98">
        <f t="shared" si="101"/>
        <v>4.0983113953608678E-36</v>
      </c>
      <c r="AP165" s="98">
        <f t="shared" si="94"/>
        <v>8.0955141923734037E-18</v>
      </c>
      <c r="AQ165" s="98">
        <f t="shared" si="102"/>
        <v>6.5537350038919198E-35</v>
      </c>
      <c r="AR165" s="98">
        <f t="shared" si="103"/>
        <v>1.6388790940342627E-35</v>
      </c>
      <c r="AS165" s="99">
        <f t="shared" si="104"/>
        <v>2.1422723682679862E-5</v>
      </c>
      <c r="AT165" s="100">
        <f t="shared" si="105"/>
        <v>7.4899003399532917E-4</v>
      </c>
      <c r="AU165" s="101">
        <f t="shared" si="106"/>
        <v>-6.071085533378262E-18</v>
      </c>
      <c r="AV165" s="102">
        <f t="shared" si="107"/>
        <v>-2.9989130545068181</v>
      </c>
      <c r="AW165" s="103">
        <f t="shared" si="108"/>
        <v>4.5893308998445262E-10</v>
      </c>
      <c r="AX165" s="103">
        <f t="shared" si="109"/>
        <v>8.1808286103515976E-4</v>
      </c>
      <c r="AY165" s="104">
        <f t="shared" si="110"/>
        <v>3.6858079553594817E-35</v>
      </c>
      <c r="AZ165" s="104">
        <f t="shared" si="111"/>
        <v>4.0983113953608678E-36</v>
      </c>
      <c r="BA165" s="105">
        <f t="shared" si="112"/>
        <v>8.4010681108548481E-8</v>
      </c>
      <c r="BB165" s="106">
        <f t="shared" si="113"/>
        <v>-2.3808178562267695E-20</v>
      </c>
      <c r="BC165" s="62"/>
    </row>
    <row r="166" spans="12:55" x14ac:dyDescent="0.25">
      <c r="L166" s="61">
        <v>3.02</v>
      </c>
      <c r="M166" s="69">
        <f t="shared" si="76"/>
        <v>1047.1285480509</v>
      </c>
      <c r="N166" s="62">
        <f t="shared" si="77"/>
        <v>10.471285480509</v>
      </c>
      <c r="O166" s="70">
        <f t="shared" si="78"/>
        <v>2.0020068222401974E-2</v>
      </c>
      <c r="P166" s="70">
        <f t="shared" si="79"/>
        <v>2.0006023034278977E-2</v>
      </c>
      <c r="Q166" s="70">
        <f t="shared" si="80"/>
        <v>2.9512091767607935E-5</v>
      </c>
      <c r="R166" s="62">
        <f t="shared" si="81"/>
        <v>2.860009746057425E-2</v>
      </c>
      <c r="S166" s="62">
        <f t="shared" si="82"/>
        <v>2.8580032906112825E-2</v>
      </c>
      <c r="T166" s="11">
        <f t="shared" si="83"/>
        <v>4.0258634573548517E-10</v>
      </c>
      <c r="U166" s="52">
        <f t="shared" si="84"/>
        <v>1.5534685853536324E-18</v>
      </c>
      <c r="V166" s="52">
        <f t="shared" si="85"/>
        <v>6.3245635171285603E-18</v>
      </c>
      <c r="W166" s="53">
        <f t="shared" si="95"/>
        <v>2.2763346848008404E-35</v>
      </c>
      <c r="X166" s="53">
        <f t="shared" si="96"/>
        <v>-17.808697524736342</v>
      </c>
      <c r="Y166" s="53">
        <f t="shared" si="97"/>
        <v>-17.198969441479193</v>
      </c>
      <c r="Z166" s="11">
        <f t="shared" si="86"/>
        <v>2.2763346848008404E-35</v>
      </c>
      <c r="AA166" s="32">
        <f t="shared" si="87"/>
        <v>8.8574425783542632E-6</v>
      </c>
      <c r="AB166" s="70">
        <f t="shared" si="88"/>
        <v>0.89297939325289954</v>
      </c>
      <c r="AC166" s="33">
        <f t="shared" si="89"/>
        <v>5.1512407303915391E-7</v>
      </c>
      <c r="AD166" s="33"/>
      <c r="AE166" s="44">
        <f t="shared" si="90"/>
        <v>6.3245635171285603E-18</v>
      </c>
      <c r="AF166" s="33"/>
      <c r="AG166" s="33"/>
      <c r="AI166" s="97">
        <f t="shared" si="91"/>
        <v>2.860009746057425E-2</v>
      </c>
      <c r="AJ166" s="98">
        <f t="shared" si="98"/>
        <v>8.1796557475434571E-4</v>
      </c>
      <c r="AK166" s="98">
        <f t="shared" si="92"/>
        <v>2.8580032906112825E-2</v>
      </c>
      <c r="AL166" s="98">
        <f t="shared" si="99"/>
        <v>8.1681828091449194E-4</v>
      </c>
      <c r="AM166" s="98">
        <f t="shared" si="100"/>
        <v>8.1739172654124589E-4</v>
      </c>
      <c r="AN166" s="98">
        <f t="shared" si="93"/>
        <v>1.5534685853536324E-18</v>
      </c>
      <c r="AO166" s="98">
        <f t="shared" si="101"/>
        <v>2.4132646456806156E-36</v>
      </c>
      <c r="AP166" s="98">
        <f t="shared" si="94"/>
        <v>6.3245635171285603E-18</v>
      </c>
      <c r="AQ166" s="98">
        <f t="shared" si="102"/>
        <v>4.0000103682193586E-35</v>
      </c>
      <c r="AR166" s="98">
        <f t="shared" si="103"/>
        <v>9.8250107399328982E-36</v>
      </c>
      <c r="AS166" s="99">
        <f t="shared" si="104"/>
        <v>2.0064554461424883E-5</v>
      </c>
      <c r="AT166" s="100">
        <f t="shared" si="105"/>
        <v>7.0155545760234672E-4</v>
      </c>
      <c r="AU166" s="101">
        <f t="shared" si="106"/>
        <v>-4.7710949317749279E-18</v>
      </c>
      <c r="AV166" s="102">
        <f t="shared" si="107"/>
        <v>-3.0712529218534752</v>
      </c>
      <c r="AW166" s="103">
        <f t="shared" si="108"/>
        <v>4.0258634573548517E-10</v>
      </c>
      <c r="AX166" s="103">
        <f t="shared" si="109"/>
        <v>8.1796557475434571E-4</v>
      </c>
      <c r="AY166" s="104">
        <f t="shared" si="110"/>
        <v>2.2763346848008404E-35</v>
      </c>
      <c r="AZ166" s="104">
        <f t="shared" si="111"/>
        <v>2.4132646456806156E-36</v>
      </c>
      <c r="BA166" s="105">
        <f t="shared" si="112"/>
        <v>7.8684527299705427E-8</v>
      </c>
      <c r="BB166" s="106">
        <f t="shared" si="113"/>
        <v>-1.8710176203038933E-20</v>
      </c>
      <c r="BC166" s="62"/>
    </row>
    <row r="167" spans="12:55" x14ac:dyDescent="0.25">
      <c r="L167" s="61">
        <v>3.04</v>
      </c>
      <c r="M167" s="69">
        <f t="shared" si="76"/>
        <v>1096.4781961431863</v>
      </c>
      <c r="N167" s="62">
        <f t="shared" si="77"/>
        <v>10.964781961431862</v>
      </c>
      <c r="O167" s="70">
        <f t="shared" si="78"/>
        <v>2.0018728754900433E-2</v>
      </c>
      <c r="P167" s="70">
        <f t="shared" si="79"/>
        <v>2.0005574566092622E-2</v>
      </c>
      <c r="Q167" s="70">
        <f t="shared" si="80"/>
        <v>2.7542286618283732E-5</v>
      </c>
      <c r="R167" s="62">
        <f t="shared" si="81"/>
        <v>2.859818393557205E-2</v>
      </c>
      <c r="S167" s="62">
        <f t="shared" si="82"/>
        <v>2.8579392237275177E-2</v>
      </c>
      <c r="T167" s="11">
        <f t="shared" si="83"/>
        <v>3.5312792488067538E-10</v>
      </c>
      <c r="U167" s="52">
        <f t="shared" si="84"/>
        <v>1.1920719833354081E-18</v>
      </c>
      <c r="V167" s="52">
        <f t="shared" si="85"/>
        <v>4.9410248300476081E-18</v>
      </c>
      <c r="W167" s="53">
        <f t="shared" si="95"/>
        <v>1.4054647446871509E-35</v>
      </c>
      <c r="X167" s="53">
        <f t="shared" si="96"/>
        <v>-17.923697518906639</v>
      </c>
      <c r="Y167" s="53">
        <f t="shared" si="97"/>
        <v>-17.306182963652464</v>
      </c>
      <c r="Z167" s="11">
        <f t="shared" si="86"/>
        <v>1.4054647446871509E-35</v>
      </c>
      <c r="AA167" s="32">
        <f t="shared" si="87"/>
        <v>8.197924915461509E-6</v>
      </c>
      <c r="AB167" s="70">
        <f t="shared" si="88"/>
        <v>0.89297939388710512</v>
      </c>
      <c r="AC167" s="33">
        <f t="shared" si="89"/>
        <v>4.5531034594273518E-7</v>
      </c>
      <c r="AD167" s="33"/>
      <c r="AE167" s="44">
        <f t="shared" si="90"/>
        <v>4.9410248300476081E-18</v>
      </c>
      <c r="AF167" s="33"/>
      <c r="AG167" s="33"/>
      <c r="AI167" s="97">
        <f t="shared" si="91"/>
        <v>2.859818393557205E-2</v>
      </c>
      <c r="AJ167" s="98">
        <f t="shared" si="98"/>
        <v>8.1785612441281127E-4</v>
      </c>
      <c r="AK167" s="98">
        <f t="shared" si="92"/>
        <v>2.8579392237275177E-2</v>
      </c>
      <c r="AL167" s="98">
        <f t="shared" si="99"/>
        <v>8.1678166065202466E-4</v>
      </c>
      <c r="AM167" s="98">
        <f t="shared" si="100"/>
        <v>8.1731871596845557E-4</v>
      </c>
      <c r="AN167" s="98">
        <f t="shared" si="93"/>
        <v>1.1920719833354081E-18</v>
      </c>
      <c r="AO167" s="98">
        <f t="shared" si="101"/>
        <v>1.4210356134532136E-36</v>
      </c>
      <c r="AP167" s="98">
        <f t="shared" si="94"/>
        <v>4.9410248300476081E-18</v>
      </c>
      <c r="AQ167" s="98">
        <f t="shared" si="102"/>
        <v>2.4413726371146995E-35</v>
      </c>
      <c r="AR167" s="98">
        <f t="shared" si="103"/>
        <v>5.8900572688643503E-36</v>
      </c>
      <c r="AS167" s="99">
        <f t="shared" si="104"/>
        <v>1.8791698296872356E-5</v>
      </c>
      <c r="AT167" s="100">
        <f t="shared" si="105"/>
        <v>6.5709411266140472E-4</v>
      </c>
      <c r="AU167" s="101">
        <f t="shared" si="106"/>
        <v>-3.7489528467122001E-18</v>
      </c>
      <c r="AV167" s="102">
        <f t="shared" si="107"/>
        <v>-3.1449047533376797</v>
      </c>
      <c r="AW167" s="103">
        <f t="shared" si="108"/>
        <v>3.5312792488067538E-10</v>
      </c>
      <c r="AX167" s="103">
        <f t="shared" si="109"/>
        <v>8.1785612441281127E-4</v>
      </c>
      <c r="AY167" s="104">
        <f t="shared" si="110"/>
        <v>1.4054647446871509E-35</v>
      </c>
      <c r="AZ167" s="104">
        <f t="shared" si="111"/>
        <v>1.4210356134532136E-36</v>
      </c>
      <c r="BA167" s="105">
        <f t="shared" si="112"/>
        <v>7.3692934497538652E-8</v>
      </c>
      <c r="BB167" s="106">
        <f t="shared" si="113"/>
        <v>-1.470177586945961E-20</v>
      </c>
      <c r="BC167" s="62"/>
    </row>
    <row r="168" spans="12:55" x14ac:dyDescent="0.25">
      <c r="L168" s="61">
        <v>3.06</v>
      </c>
      <c r="M168" s="69">
        <f t="shared" si="76"/>
        <v>1148.1536214968839</v>
      </c>
      <c r="N168" s="62">
        <f t="shared" si="77"/>
        <v>11.481536214968839</v>
      </c>
      <c r="O168" s="70">
        <f t="shared" si="78"/>
        <v>2.001747869108805E-2</v>
      </c>
      <c r="P168" s="70">
        <f t="shared" si="79"/>
        <v>2.000515949020357E-2</v>
      </c>
      <c r="Q168" s="70">
        <f t="shared" si="80"/>
        <v>2.570395748242533E-5</v>
      </c>
      <c r="R168" s="62">
        <f t="shared" si="81"/>
        <v>2.8596398130125787E-2</v>
      </c>
      <c r="S168" s="62">
        <f t="shared" si="82"/>
        <v>2.8578799271719389E-2</v>
      </c>
      <c r="T168" s="11">
        <f t="shared" si="83"/>
        <v>3.0971981720846878E-10</v>
      </c>
      <c r="U168" s="52">
        <f t="shared" si="84"/>
        <v>9.1475013420432911E-19</v>
      </c>
      <c r="V168" s="52">
        <f t="shared" si="85"/>
        <v>3.8601466420079295E-18</v>
      </c>
      <c r="W168" s="53">
        <f t="shared" si="95"/>
        <v>8.6753605881816449E-36</v>
      </c>
      <c r="X168" s="53">
        <f t="shared" si="96"/>
        <v>-18.038697518125371</v>
      </c>
      <c r="Y168" s="53">
        <f t="shared" si="97"/>
        <v>-17.41339619672587</v>
      </c>
      <c r="Z168" s="11">
        <f t="shared" si="86"/>
        <v>8.6753605881816449E-36</v>
      </c>
      <c r="AA168" s="32">
        <f t="shared" si="87"/>
        <v>7.5875143784888295E-6</v>
      </c>
      <c r="AB168" s="70">
        <f t="shared" si="88"/>
        <v>0.89297939444767016</v>
      </c>
      <c r="AC168" s="33">
        <f t="shared" si="89"/>
        <v>4.0244186690150345E-7</v>
      </c>
      <c r="AD168" s="33"/>
      <c r="AE168" s="44">
        <f t="shared" si="90"/>
        <v>3.8601466420079295E-18</v>
      </c>
      <c r="AF168" s="33"/>
      <c r="AG168" s="33"/>
      <c r="AI168" s="97">
        <f t="shared" si="91"/>
        <v>2.8596398130125787E-2</v>
      </c>
      <c r="AJ168" s="98">
        <f t="shared" si="98"/>
        <v>8.177539860166616E-4</v>
      </c>
      <c r="AK168" s="98">
        <f t="shared" si="92"/>
        <v>2.8578799271719389E-2</v>
      </c>
      <c r="AL168" s="98">
        <f t="shared" si="99"/>
        <v>8.1674776781322862E-4</v>
      </c>
      <c r="AM168" s="98">
        <f t="shared" si="100"/>
        <v>8.1725072205503658E-4</v>
      </c>
      <c r="AN168" s="98">
        <f t="shared" si="93"/>
        <v>9.1475013420432911E-19</v>
      </c>
      <c r="AO168" s="98">
        <f t="shared" si="101"/>
        <v>8.3676780802683818E-37</v>
      </c>
      <c r="AP168" s="98">
        <f t="shared" si="94"/>
        <v>3.8601466420079295E-18</v>
      </c>
      <c r="AQ168" s="98">
        <f t="shared" si="102"/>
        <v>1.4900732097805094E-35</v>
      </c>
      <c r="AR168" s="98">
        <f t="shared" si="103"/>
        <v>3.5310696588251441E-36</v>
      </c>
      <c r="AS168" s="99">
        <f t="shared" si="104"/>
        <v>1.759885840639866E-5</v>
      </c>
      <c r="AT168" s="100">
        <f t="shared" si="105"/>
        <v>6.1542220549302615E-4</v>
      </c>
      <c r="AU168" s="101">
        <f t="shared" si="106"/>
        <v>-2.9453965078036003E-18</v>
      </c>
      <c r="AV168" s="102">
        <f t="shared" si="107"/>
        <v>-3.2198918564418411</v>
      </c>
      <c r="AW168" s="103">
        <f t="shared" si="108"/>
        <v>3.0971981720846878E-10</v>
      </c>
      <c r="AX168" s="103">
        <f t="shared" si="109"/>
        <v>8.177539860166616E-4</v>
      </c>
      <c r="AY168" s="104">
        <f t="shared" si="110"/>
        <v>8.6753605881816449E-36</v>
      </c>
      <c r="AZ168" s="104">
        <f t="shared" si="111"/>
        <v>8.3676780802683818E-37</v>
      </c>
      <c r="BA168" s="105">
        <f t="shared" si="112"/>
        <v>6.9015131005484934E-8</v>
      </c>
      <c r="BB168" s="106">
        <f t="shared" si="113"/>
        <v>-1.1550574540406276E-20</v>
      </c>
      <c r="BC168" s="62"/>
    </row>
    <row r="169" spans="12:55" x14ac:dyDescent="0.25">
      <c r="L169" s="61">
        <v>3.08</v>
      </c>
      <c r="M169" s="69">
        <f t="shared" si="76"/>
        <v>1202.2644346174138</v>
      </c>
      <c r="N169" s="62">
        <f t="shared" si="77"/>
        <v>12.022644346174138</v>
      </c>
      <c r="O169" s="70">
        <f t="shared" si="78"/>
        <v>2.0016312063654052E-2</v>
      </c>
      <c r="P169" s="70">
        <f t="shared" si="79"/>
        <v>2.0004775320287407E-2</v>
      </c>
      <c r="Q169" s="70">
        <f t="shared" si="80"/>
        <v>2.3988328903017273E-5</v>
      </c>
      <c r="R169" s="62">
        <f t="shared" si="81"/>
        <v>2.8594731519505791E-2</v>
      </c>
      <c r="S169" s="62">
        <f t="shared" si="82"/>
        <v>2.8578250457553439E-2</v>
      </c>
      <c r="T169" s="11">
        <f t="shared" si="83"/>
        <v>2.716254030772554E-10</v>
      </c>
      <c r="U169" s="52">
        <f t="shared" si="84"/>
        <v>7.0194403324443934E-19</v>
      </c>
      <c r="V169" s="52">
        <f t="shared" si="85"/>
        <v>3.0157190550059702E-18</v>
      </c>
      <c r="W169" s="53">
        <f t="shared" si="95"/>
        <v>5.3535548513275719E-36</v>
      </c>
      <c r="X169" s="53">
        <f t="shared" si="96"/>
        <v>-18.153697513257743</v>
      </c>
      <c r="Y169" s="53">
        <f t="shared" si="97"/>
        <v>-17.520609119879126</v>
      </c>
      <c r="Z169" s="11">
        <f t="shared" si="86"/>
        <v>5.3535548513275719E-36</v>
      </c>
      <c r="AA169" s="32">
        <f t="shared" si="87"/>
        <v>7.0225544923888093E-6</v>
      </c>
      <c r="AB169" s="70">
        <f t="shared" si="88"/>
        <v>0.89297939494314515</v>
      </c>
      <c r="AC169" s="33">
        <f t="shared" si="89"/>
        <v>3.5571221460334526E-7</v>
      </c>
      <c r="AD169" s="33"/>
      <c r="AE169" s="44">
        <f t="shared" si="90"/>
        <v>3.0157190550059702E-18</v>
      </c>
      <c r="AF169" s="33"/>
      <c r="AG169" s="33"/>
      <c r="AI169" s="97">
        <f t="shared" si="91"/>
        <v>2.8594731519505791E-2</v>
      </c>
      <c r="AJ169" s="98">
        <f t="shared" si="98"/>
        <v>8.17658670672618E-4</v>
      </c>
      <c r="AK169" s="98">
        <f t="shared" si="92"/>
        <v>2.8578250457553439E-2</v>
      </c>
      <c r="AL169" s="98">
        <f t="shared" si="99"/>
        <v>8.167163992146533E-4</v>
      </c>
      <c r="AM169" s="98">
        <f t="shared" si="100"/>
        <v>8.1718739913093407E-4</v>
      </c>
      <c r="AN169" s="98">
        <f t="shared" si="93"/>
        <v>7.0194403324443934E-19</v>
      </c>
      <c r="AO169" s="98">
        <f t="shared" si="101"/>
        <v>4.9272542580747057E-37</v>
      </c>
      <c r="AP169" s="98">
        <f t="shared" si="94"/>
        <v>3.0157190550059702E-18</v>
      </c>
      <c r="AQ169" s="98">
        <f t="shared" si="102"/>
        <v>9.0945614187261012E-36</v>
      </c>
      <c r="AR169" s="98">
        <f t="shared" si="103"/>
        <v>2.1168659966029999E-36</v>
      </c>
      <c r="AS169" s="99">
        <f t="shared" si="104"/>
        <v>1.6481061952351717E-5</v>
      </c>
      <c r="AT169" s="100">
        <f t="shared" si="105"/>
        <v>5.7636708150622857E-4</v>
      </c>
      <c r="AU169" s="101">
        <f t="shared" si="106"/>
        <v>-2.3137750217615306E-18</v>
      </c>
      <c r="AV169" s="102">
        <f t="shared" si="107"/>
        <v>-3.2962386061850037</v>
      </c>
      <c r="AW169" s="103">
        <f t="shared" si="108"/>
        <v>2.716254030772554E-10</v>
      </c>
      <c r="AX169" s="103">
        <f t="shared" si="109"/>
        <v>8.17658670672618E-4</v>
      </c>
      <c r="AY169" s="104">
        <f t="shared" si="110"/>
        <v>5.3535548513275719E-36</v>
      </c>
      <c r="AZ169" s="104">
        <f t="shared" si="111"/>
        <v>4.9272542580747057E-37</v>
      </c>
      <c r="BA169" s="105">
        <f t="shared" si="112"/>
        <v>6.4631615499418499E-8</v>
      </c>
      <c r="BB169" s="106">
        <f t="shared" si="113"/>
        <v>-9.073627536319728E-21</v>
      </c>
      <c r="BC169" s="62"/>
    </row>
    <row r="170" spans="12:55" x14ac:dyDescent="0.25">
      <c r="L170" s="61">
        <v>3.1</v>
      </c>
      <c r="M170" s="69">
        <f t="shared" si="76"/>
        <v>1258.925411794168</v>
      </c>
      <c r="N170" s="62">
        <f t="shared" si="77"/>
        <v>12.58925411794168</v>
      </c>
      <c r="O170" s="70">
        <f t="shared" si="78"/>
        <v>2.0015223303579837E-2</v>
      </c>
      <c r="P170" s="70">
        <f t="shared" si="79"/>
        <v>2.000441975514405E-2</v>
      </c>
      <c r="Q170" s="70">
        <f t="shared" si="80"/>
        <v>2.2387211146820044E-5</v>
      </c>
      <c r="R170" s="62">
        <f t="shared" si="81"/>
        <v>2.8593176147971199E-2</v>
      </c>
      <c r="S170" s="62">
        <f t="shared" si="82"/>
        <v>2.8577742507348645E-2</v>
      </c>
      <c r="T170" s="11">
        <f t="shared" si="83"/>
        <v>2.3819726286614066E-10</v>
      </c>
      <c r="U170" s="52">
        <f t="shared" si="84"/>
        <v>5.386448236695674E-19</v>
      </c>
      <c r="V170" s="52">
        <f t="shared" si="85"/>
        <v>2.3560156751872668E-18</v>
      </c>
      <c r="W170" s="53">
        <f t="shared" si="95"/>
        <v>3.3028368119461683E-36</v>
      </c>
      <c r="X170" s="53">
        <f t="shared" si="96"/>
        <v>-18.268697509330813</v>
      </c>
      <c r="Y170" s="53">
        <f t="shared" si="97"/>
        <v>-17.627821824400772</v>
      </c>
      <c r="Z170" s="11">
        <f t="shared" si="86"/>
        <v>3.3028368119461683E-36</v>
      </c>
      <c r="AA170" s="32">
        <f t="shared" si="87"/>
        <v>6.4996610403630992E-6</v>
      </c>
      <c r="AB170" s="70">
        <f t="shared" si="88"/>
        <v>0.89297939538108828</v>
      </c>
      <c r="AC170" s="33">
        <f t="shared" si="89"/>
        <v>3.1440855599946486E-7</v>
      </c>
      <c r="AD170" s="33"/>
      <c r="AE170" s="44">
        <f t="shared" si="90"/>
        <v>2.3560156751872668E-18</v>
      </c>
      <c r="AF170" s="33"/>
      <c r="AG170" s="33"/>
      <c r="AI170" s="97">
        <f t="shared" si="91"/>
        <v>2.8593176147971199E-2</v>
      </c>
      <c r="AJ170" s="98">
        <f t="shared" si="98"/>
        <v>8.1756972222890914E-4</v>
      </c>
      <c r="AK170" s="98">
        <f t="shared" si="92"/>
        <v>2.8577742507348645E-2</v>
      </c>
      <c r="AL170" s="98">
        <f t="shared" si="99"/>
        <v>8.1668736681632164E-4</v>
      </c>
      <c r="AM170" s="98">
        <f t="shared" si="100"/>
        <v>8.1712842542398399E-4</v>
      </c>
      <c r="AN170" s="98">
        <f t="shared" si="93"/>
        <v>5.386448236695674E-19</v>
      </c>
      <c r="AO170" s="98">
        <f t="shared" si="101"/>
        <v>2.9013824606601937E-37</v>
      </c>
      <c r="AP170" s="98">
        <f t="shared" si="94"/>
        <v>2.3560156751872668E-18</v>
      </c>
      <c r="AQ170" s="98">
        <f t="shared" si="102"/>
        <v>5.5508098617281125E-36</v>
      </c>
      <c r="AR170" s="98">
        <f t="shared" si="103"/>
        <v>1.2690556479239821E-36</v>
      </c>
      <c r="AS170" s="99">
        <f t="shared" si="104"/>
        <v>1.5433640622553729E-5</v>
      </c>
      <c r="AT170" s="100">
        <f t="shared" si="105"/>
        <v>5.397665702713061E-4</v>
      </c>
      <c r="AU170" s="101">
        <f t="shared" si="106"/>
        <v>-1.8173708515176995E-18</v>
      </c>
      <c r="AV170" s="102">
        <f t="shared" si="107"/>
        <v>-3.3739688411682738</v>
      </c>
      <c r="AW170" s="103">
        <f t="shared" si="108"/>
        <v>2.3819726286614066E-10</v>
      </c>
      <c r="AX170" s="103">
        <f t="shared" si="109"/>
        <v>8.1756972222890914E-4</v>
      </c>
      <c r="AY170" s="104">
        <f t="shared" si="110"/>
        <v>3.3028368119461683E-36</v>
      </c>
      <c r="AZ170" s="104">
        <f t="shared" si="111"/>
        <v>2.9013824606601937E-37</v>
      </c>
      <c r="BA170" s="105">
        <f t="shared" si="112"/>
        <v>6.0524080872759726E-8</v>
      </c>
      <c r="BB170" s="106">
        <f t="shared" si="113"/>
        <v>-7.1269445157556843E-21</v>
      </c>
      <c r="BC170" s="62"/>
    </row>
    <row r="171" spans="12:55" x14ac:dyDescent="0.25">
      <c r="L171" s="61">
        <v>3.12</v>
      </c>
      <c r="M171" s="69">
        <f t="shared" si="76"/>
        <v>1318.2567385564089</v>
      </c>
      <c r="N171" s="62">
        <f t="shared" si="77"/>
        <v>13.18256738556409</v>
      </c>
      <c r="O171" s="70">
        <f t="shared" si="78"/>
        <v>2.0014207213554708E-2</v>
      </c>
      <c r="P171" s="70">
        <f t="shared" si="79"/>
        <v>2.0004090664914008E-2</v>
      </c>
      <c r="Q171" s="70">
        <f t="shared" si="80"/>
        <v>2.0892961109863766E-5</v>
      </c>
      <c r="R171" s="62">
        <f t="shared" si="81"/>
        <v>2.8591724590792442E-2</v>
      </c>
      <c r="S171" s="62">
        <f t="shared" si="82"/>
        <v>2.8577272378448586E-2</v>
      </c>
      <c r="T171" s="11">
        <f t="shared" si="83"/>
        <v>2.0886644163190109E-10</v>
      </c>
      <c r="U171" s="52">
        <f t="shared" si="84"/>
        <v>4.1333529509600352E-19</v>
      </c>
      <c r="V171" s="52">
        <f t="shared" si="85"/>
        <v>1.8406266670680519E-18</v>
      </c>
      <c r="W171" s="53">
        <f t="shared" si="95"/>
        <v>2.0371606605058523E-36</v>
      </c>
      <c r="X171" s="53">
        <f t="shared" si="96"/>
        <v>-18.383697508313844</v>
      </c>
      <c r="Y171" s="53">
        <f t="shared" si="97"/>
        <v>-17.735034290189169</v>
      </c>
      <c r="Z171" s="11">
        <f t="shared" si="86"/>
        <v>2.0371606605058523E-36</v>
      </c>
      <c r="AA171" s="32">
        <f t="shared" si="87"/>
        <v>6.0157017912559997E-6</v>
      </c>
      <c r="AB171" s="70">
        <f t="shared" si="88"/>
        <v>0.89297939576817964</v>
      </c>
      <c r="AC171" s="33">
        <f t="shared" si="89"/>
        <v>2.7790087182206644E-7</v>
      </c>
      <c r="AD171" s="33"/>
      <c r="AE171" s="44">
        <f t="shared" si="90"/>
        <v>1.8406266670680519E-18</v>
      </c>
      <c r="AF171" s="33"/>
      <c r="AG171" s="33"/>
      <c r="AI171" s="97">
        <f t="shared" si="91"/>
        <v>2.8591724590792442E-2</v>
      </c>
      <c r="AJ171" s="98">
        <f t="shared" si="98"/>
        <v>8.1748671507572517E-4</v>
      </c>
      <c r="AK171" s="98">
        <f t="shared" si="92"/>
        <v>2.8577272378448586E-2</v>
      </c>
      <c r="AL171" s="98">
        <f t="shared" si="99"/>
        <v>8.1666049659204047E-4</v>
      </c>
      <c r="AM171" s="98">
        <f t="shared" si="100"/>
        <v>8.1707350140066207E-4</v>
      </c>
      <c r="AN171" s="98">
        <f t="shared" si="93"/>
        <v>4.1333529509600352E-19</v>
      </c>
      <c r="AO171" s="98">
        <f t="shared" si="101"/>
        <v>1.7084606617210031E-37</v>
      </c>
      <c r="AP171" s="98">
        <f t="shared" si="94"/>
        <v>1.8406266670680519E-18</v>
      </c>
      <c r="AQ171" s="98">
        <f t="shared" si="102"/>
        <v>3.387906527522045E-36</v>
      </c>
      <c r="AR171" s="98">
        <f t="shared" si="103"/>
        <v>7.6079596659414667E-37</v>
      </c>
      <c r="AS171" s="99">
        <f t="shared" si="104"/>
        <v>1.4452212343855908E-5</v>
      </c>
      <c r="AT171" s="100">
        <f t="shared" si="105"/>
        <v>5.0546836718307075E-4</v>
      </c>
      <c r="AU171" s="101">
        <f t="shared" si="106"/>
        <v>-1.4272913719720484E-18</v>
      </c>
      <c r="AV171" s="102">
        <f t="shared" si="107"/>
        <v>-3.4531078978884149</v>
      </c>
      <c r="AW171" s="103">
        <f t="shared" si="108"/>
        <v>2.0886644163190109E-10</v>
      </c>
      <c r="AX171" s="103">
        <f t="shared" si="109"/>
        <v>8.1748671507572517E-4</v>
      </c>
      <c r="AY171" s="104">
        <f t="shared" si="110"/>
        <v>2.0371606605058523E-36</v>
      </c>
      <c r="AZ171" s="104">
        <f t="shared" si="111"/>
        <v>1.7084606617210031E-37</v>
      </c>
      <c r="BA171" s="105">
        <f t="shared" si="112"/>
        <v>5.667534252492513E-8</v>
      </c>
      <c r="BB171" s="106">
        <f t="shared" si="113"/>
        <v>-5.5972210665570524E-21</v>
      </c>
      <c r="BC171" s="62"/>
    </row>
    <row r="172" spans="12:55" x14ac:dyDescent="0.25">
      <c r="L172" s="61">
        <v>3.14</v>
      </c>
      <c r="M172" s="69">
        <f t="shared" si="76"/>
        <v>1380.3842646028863</v>
      </c>
      <c r="N172" s="62">
        <f t="shared" si="77"/>
        <v>13.803842646028864</v>
      </c>
      <c r="O172" s="70">
        <f t="shared" si="78"/>
        <v>2.0013258943165982E-2</v>
      </c>
      <c r="P172" s="70">
        <f t="shared" si="79"/>
        <v>2.0003786078321564E-2</v>
      </c>
      <c r="Q172" s="70">
        <f t="shared" si="80"/>
        <v>1.9498445832325656E-5</v>
      </c>
      <c r="R172" s="62">
        <f t="shared" si="81"/>
        <v>2.8590369918808548E-2</v>
      </c>
      <c r="S172" s="62">
        <f t="shared" si="82"/>
        <v>2.8576837254745094E-2</v>
      </c>
      <c r="T172" s="11">
        <f t="shared" si="83"/>
        <v>1.8313299665429008E-10</v>
      </c>
      <c r="U172" s="52">
        <f t="shared" si="84"/>
        <v>3.1717758699463489E-19</v>
      </c>
      <c r="V172" s="52">
        <f t="shared" si="85"/>
        <v>1.4379820646691837E-18</v>
      </c>
      <c r="W172" s="53">
        <f t="shared" si="95"/>
        <v>1.2562026771753182E-36</v>
      </c>
      <c r="X172" s="53">
        <f t="shared" si="96"/>
        <v>-18.498697509212128</v>
      </c>
      <c r="Y172" s="53">
        <f t="shared" si="97"/>
        <v>-17.842246530687337</v>
      </c>
      <c r="Z172" s="11">
        <f t="shared" si="86"/>
        <v>1.2562026771753182E-36</v>
      </c>
      <c r="AA172" s="32">
        <f t="shared" si="87"/>
        <v>5.5677777375251565E-6</v>
      </c>
      <c r="AB172" s="70">
        <f t="shared" si="88"/>
        <v>0.89297939611032384</v>
      </c>
      <c r="AC172" s="33">
        <f t="shared" si="89"/>
        <v>2.4563228153900822E-7</v>
      </c>
      <c r="AD172" s="33"/>
      <c r="AE172" s="44">
        <f t="shared" si="90"/>
        <v>1.4379820646691837E-18</v>
      </c>
      <c r="AF172" s="33"/>
      <c r="AG172" s="33"/>
      <c r="AI172" s="97">
        <f t="shared" si="91"/>
        <v>2.8590369918808548E-2</v>
      </c>
      <c r="AJ172" s="98">
        <f t="shared" si="98"/>
        <v>8.1740925209431272E-4</v>
      </c>
      <c r="AK172" s="98">
        <f t="shared" si="92"/>
        <v>2.8576837254745094E-2</v>
      </c>
      <c r="AL172" s="98">
        <f t="shared" si="99"/>
        <v>8.1663562748418713E-4</v>
      </c>
      <c r="AM172" s="98">
        <f t="shared" si="100"/>
        <v>8.1702234822275156E-4</v>
      </c>
      <c r="AN172" s="98">
        <f t="shared" si="93"/>
        <v>3.1717758699463489E-19</v>
      </c>
      <c r="AO172" s="98">
        <f t="shared" si="101"/>
        <v>1.0060162169173919E-37</v>
      </c>
      <c r="AP172" s="98">
        <f t="shared" si="94"/>
        <v>1.4379820646691837E-18</v>
      </c>
      <c r="AQ172" s="98">
        <f t="shared" si="102"/>
        <v>2.0677924183102485E-36</v>
      </c>
      <c r="AR172" s="98">
        <f t="shared" si="103"/>
        <v>4.5609568141333473E-37</v>
      </c>
      <c r="AS172" s="99">
        <f t="shared" si="104"/>
        <v>1.3532664063453659E-5</v>
      </c>
      <c r="AT172" s="100">
        <f t="shared" si="105"/>
        <v>4.7332944980718909E-4</v>
      </c>
      <c r="AU172" s="101">
        <f t="shared" si="106"/>
        <v>-1.1208044776745488E-18</v>
      </c>
      <c r="AV172" s="102">
        <f t="shared" si="107"/>
        <v>-3.5336812045723374</v>
      </c>
      <c r="AW172" s="103">
        <f t="shared" si="108"/>
        <v>1.8313299665429008E-10</v>
      </c>
      <c r="AX172" s="103">
        <f t="shared" si="109"/>
        <v>8.1740925209431272E-4</v>
      </c>
      <c r="AY172" s="104">
        <f t="shared" si="110"/>
        <v>1.2562026771753182E-36</v>
      </c>
      <c r="AZ172" s="104">
        <f t="shared" si="111"/>
        <v>1.0060162169173919E-37</v>
      </c>
      <c r="BA172" s="105">
        <f t="shared" si="112"/>
        <v>5.3069270837073174E-8</v>
      </c>
      <c r="BB172" s="106">
        <f t="shared" si="113"/>
        <v>-4.3953116771550934E-21</v>
      </c>
      <c r="BC172" s="62"/>
    </row>
    <row r="173" spans="12:55" x14ac:dyDescent="0.25">
      <c r="L173" s="61">
        <v>3.16</v>
      </c>
      <c r="M173" s="69">
        <f t="shared" si="76"/>
        <v>1445.4397707459289</v>
      </c>
      <c r="N173" s="62">
        <f t="shared" si="77"/>
        <v>14.454397707459288</v>
      </c>
      <c r="O173" s="70">
        <f t="shared" si="78"/>
        <v>2.0012373965745081E-2</v>
      </c>
      <c r="P173" s="70">
        <f t="shared" si="79"/>
        <v>2.0003504170866892E-2</v>
      </c>
      <c r="Q173" s="70">
        <f t="shared" si="80"/>
        <v>1.8197008448649077E-5</v>
      </c>
      <c r="R173" s="62">
        <f t="shared" si="81"/>
        <v>2.8589105665350119E-2</v>
      </c>
      <c r="S173" s="62">
        <f t="shared" si="82"/>
        <v>2.8576434529809847E-2</v>
      </c>
      <c r="T173" s="11">
        <f t="shared" si="83"/>
        <v>1.6055767587995106E-10</v>
      </c>
      <c r="U173" s="52">
        <f t="shared" si="84"/>
        <v>2.4338986889597306E-19</v>
      </c>
      <c r="V173" s="52">
        <f t="shared" si="85"/>
        <v>1.1234180201620899E-18</v>
      </c>
      <c r="W173" s="53">
        <f t="shared" si="95"/>
        <v>7.7444954702085924E-37</v>
      </c>
      <c r="X173" s="53">
        <f t="shared" si="96"/>
        <v>-18.613697503238846</v>
      </c>
      <c r="Y173" s="53">
        <f t="shared" si="97"/>
        <v>-17.949458614112903</v>
      </c>
      <c r="Z173" s="11">
        <f t="shared" si="86"/>
        <v>7.7444954702085924E-37</v>
      </c>
      <c r="AA173" s="32">
        <f t="shared" si="87"/>
        <v>5.1532057289434394E-6</v>
      </c>
      <c r="AB173" s="70">
        <f t="shared" si="88"/>
        <v>0.89297939641274005</v>
      </c>
      <c r="AC173" s="33">
        <f t="shared" si="89"/>
        <v>2.171105515120532E-7</v>
      </c>
      <c r="AD173" s="33"/>
      <c r="AE173" s="44">
        <f t="shared" si="90"/>
        <v>1.1234180201620899E-18</v>
      </c>
      <c r="AF173" s="33"/>
      <c r="AG173" s="33"/>
      <c r="AI173" s="97">
        <f t="shared" si="91"/>
        <v>2.8589105665350119E-2</v>
      </c>
      <c r="AJ173" s="98">
        <f t="shared" si="98"/>
        <v>8.1733696274455421E-4</v>
      </c>
      <c r="AK173" s="98">
        <f t="shared" si="92"/>
        <v>2.8576434529809847E-2</v>
      </c>
      <c r="AL173" s="98">
        <f t="shared" si="99"/>
        <v>8.166126104365085E-4</v>
      </c>
      <c r="AM173" s="98">
        <f t="shared" si="100"/>
        <v>8.1697470631169342E-4</v>
      </c>
      <c r="AN173" s="98">
        <f t="shared" si="93"/>
        <v>2.4338986889597306E-19</v>
      </c>
      <c r="AO173" s="98">
        <f t="shared" si="101"/>
        <v>5.9238628281198952E-38</v>
      </c>
      <c r="AP173" s="98">
        <f t="shared" si="94"/>
        <v>1.1234180201620899E-18</v>
      </c>
      <c r="AQ173" s="98">
        <f t="shared" si="102"/>
        <v>1.2620680480249099E-36</v>
      </c>
      <c r="AR173" s="98">
        <f t="shared" si="103"/>
        <v>2.7342856464262469E-37</v>
      </c>
      <c r="AS173" s="99">
        <f t="shared" si="104"/>
        <v>1.2671135540272271E-5</v>
      </c>
      <c r="AT173" s="100">
        <f t="shared" si="105"/>
        <v>4.4321552722195284E-4</v>
      </c>
      <c r="AU173" s="101">
        <f t="shared" si="106"/>
        <v>-8.8002815126611673E-19</v>
      </c>
      <c r="AV173" s="102">
        <f t="shared" si="107"/>
        <v>-3.6157139788026607</v>
      </c>
      <c r="AW173" s="103">
        <f t="shared" si="108"/>
        <v>1.6055767587995106E-10</v>
      </c>
      <c r="AX173" s="103">
        <f t="shared" si="109"/>
        <v>8.1733696274455421E-4</v>
      </c>
      <c r="AY173" s="104">
        <f t="shared" si="110"/>
        <v>7.7444954702085924E-37</v>
      </c>
      <c r="AZ173" s="104">
        <f t="shared" si="111"/>
        <v>5.9238628281198952E-38</v>
      </c>
      <c r="BA173" s="105">
        <f t="shared" si="112"/>
        <v>4.969072760891087E-8</v>
      </c>
      <c r="BB173" s="106">
        <f t="shared" si="113"/>
        <v>-3.451090789278889E-21</v>
      </c>
      <c r="BC173" s="62"/>
    </row>
    <row r="174" spans="12:55" x14ac:dyDescent="0.25">
      <c r="L174" s="61">
        <v>3.18</v>
      </c>
      <c r="M174" s="69">
        <f t="shared" si="76"/>
        <v>1513.5612484362093</v>
      </c>
      <c r="N174" s="62">
        <f t="shared" si="77"/>
        <v>15.135612484362094</v>
      </c>
      <c r="O174" s="70">
        <f t="shared" si="78"/>
        <v>2.0011548056758997E-2</v>
      </c>
      <c r="P174" s="70">
        <f t="shared" si="79"/>
        <v>2.0003243253898066E-2</v>
      </c>
      <c r="Q174" s="70">
        <f t="shared" si="80"/>
        <v>1.698243641029061E-5</v>
      </c>
      <c r="R174" s="62">
        <f t="shared" si="81"/>
        <v>2.8587925795369999E-2</v>
      </c>
      <c r="S174" s="62">
        <f t="shared" si="82"/>
        <v>2.8576061791282952E-2</v>
      </c>
      <c r="T174" s="11">
        <f t="shared" si="83"/>
        <v>1.4075459297746774E-10</v>
      </c>
      <c r="U174" s="52">
        <f t="shared" si="84"/>
        <v>1.8676800899747751E-19</v>
      </c>
      <c r="V174" s="52">
        <f t="shared" si="85"/>
        <v>8.7766643591416047E-19</v>
      </c>
      <c r="W174" s="53">
        <f t="shared" si="95"/>
        <v>4.7734063631594705E-37</v>
      </c>
      <c r="X174" s="53">
        <f t="shared" si="96"/>
        <v>-18.728697510898698</v>
      </c>
      <c r="Y174" s="53">
        <f t="shared" si="97"/>
        <v>-18.056670509796525</v>
      </c>
      <c r="Z174" s="11">
        <f t="shared" si="86"/>
        <v>4.7734063631594705E-37</v>
      </c>
      <c r="AA174" s="32">
        <f t="shared" si="87"/>
        <v>4.7695024005157864E-6</v>
      </c>
      <c r="AB174" s="70">
        <f t="shared" si="88"/>
        <v>0.89297939668004112</v>
      </c>
      <c r="AC174" s="33">
        <f t="shared" si="89"/>
        <v>1.9190062929629389E-7</v>
      </c>
      <c r="AD174" s="33"/>
      <c r="AE174" s="44">
        <f t="shared" si="90"/>
        <v>8.7766643591416047E-19</v>
      </c>
      <c r="AF174" s="33"/>
      <c r="AG174" s="33"/>
      <c r="AI174" s="97">
        <f t="shared" si="91"/>
        <v>2.8587925795369999E-2</v>
      </c>
      <c r="AJ174" s="98">
        <f t="shared" si="98"/>
        <v>8.1726950128158137E-4</v>
      </c>
      <c r="AK174" s="98">
        <f t="shared" si="92"/>
        <v>2.8576061791282952E-2</v>
      </c>
      <c r="AL174" s="98">
        <f t="shared" si="99"/>
        <v>8.1659130749922148E-4</v>
      </c>
      <c r="AM174" s="98">
        <f t="shared" si="100"/>
        <v>8.1693033401310493E-4</v>
      </c>
      <c r="AN174" s="98">
        <f t="shared" si="93"/>
        <v>1.8676800899747751E-19</v>
      </c>
      <c r="AO174" s="98">
        <f t="shared" si="101"/>
        <v>3.4882289184881839E-38</v>
      </c>
      <c r="AP174" s="98">
        <f t="shared" si="94"/>
        <v>8.7766643591416047E-19</v>
      </c>
      <c r="AQ174" s="98">
        <f t="shared" si="102"/>
        <v>7.7029837273026508E-37</v>
      </c>
      <c r="AR174" s="98">
        <f t="shared" si="103"/>
        <v>1.6392001279959994E-37</v>
      </c>
      <c r="AS174" s="99">
        <f t="shared" si="104"/>
        <v>1.1864004087046992E-5</v>
      </c>
      <c r="AT174" s="100">
        <f t="shared" si="105"/>
        <v>4.1500052056831784E-4</v>
      </c>
      <c r="AU174" s="101">
        <f t="shared" si="106"/>
        <v>-6.9089842691668294E-19</v>
      </c>
      <c r="AV174" s="102">
        <f t="shared" si="107"/>
        <v>-3.69923323927501</v>
      </c>
      <c r="AW174" s="103">
        <f t="shared" si="108"/>
        <v>1.4075459297746774E-10</v>
      </c>
      <c r="AX174" s="103">
        <f t="shared" si="109"/>
        <v>8.1726950128158137E-4</v>
      </c>
      <c r="AY174" s="104">
        <f t="shared" si="110"/>
        <v>4.7734063631594705E-37</v>
      </c>
      <c r="AZ174" s="104">
        <f t="shared" si="111"/>
        <v>3.4882289184881839E-38</v>
      </c>
      <c r="BA174" s="105">
        <f t="shared" si="112"/>
        <v>4.6525506223713694E-8</v>
      </c>
      <c r="BB174" s="106">
        <f t="shared" si="113"/>
        <v>-2.7094055957516976E-21</v>
      </c>
      <c r="BC174" s="62"/>
    </row>
    <row r="175" spans="12:55" x14ac:dyDescent="0.25">
      <c r="L175" s="61">
        <v>3.2</v>
      </c>
      <c r="M175" s="69">
        <f t="shared" si="76"/>
        <v>1584.8931924611156</v>
      </c>
      <c r="N175" s="62">
        <f t="shared" si="77"/>
        <v>15.848931924611156</v>
      </c>
      <c r="O175" s="70">
        <f t="shared" si="78"/>
        <v>2.0010777273644073E-2</v>
      </c>
      <c r="P175" s="70">
        <f t="shared" si="79"/>
        <v>2.0003001764496271E-2</v>
      </c>
      <c r="Q175" s="70">
        <f t="shared" si="80"/>
        <v>1.5848931829517639E-5</v>
      </c>
      <c r="R175" s="62">
        <f t="shared" si="81"/>
        <v>2.8586824676634391E-2</v>
      </c>
      <c r="S175" s="62">
        <f t="shared" si="82"/>
        <v>2.8575716806423245E-2</v>
      </c>
      <c r="T175" s="11">
        <f t="shared" si="83"/>
        <v>1.2338478062766427E-10</v>
      </c>
      <c r="U175" s="52">
        <f t="shared" si="84"/>
        <v>1.4331857816650408E-19</v>
      </c>
      <c r="V175" s="52">
        <f t="shared" si="85"/>
        <v>6.8567395218927198E-19</v>
      </c>
      <c r="W175" s="53">
        <f t="shared" si="95"/>
        <v>2.9414935173137641E-37</v>
      </c>
      <c r="X175" s="53">
        <f t="shared" si="96"/>
        <v>-18.843697509028843</v>
      </c>
      <c r="Y175" s="53">
        <f t="shared" si="97"/>
        <v>-18.163882348471528</v>
      </c>
      <c r="Z175" s="11">
        <f t="shared" si="86"/>
        <v>2.9414935173137641E-37</v>
      </c>
      <c r="AA175" s="32">
        <f t="shared" si="87"/>
        <v>4.4143692965424704E-6</v>
      </c>
      <c r="AB175" s="70">
        <f t="shared" si="88"/>
        <v>0.89297939691630468</v>
      </c>
      <c r="AC175" s="33">
        <f t="shared" si="89"/>
        <v>1.6961794231004202E-7</v>
      </c>
      <c r="AD175" s="33"/>
      <c r="AE175" s="44">
        <f t="shared" si="90"/>
        <v>6.8567395218927198E-19</v>
      </c>
      <c r="AF175" s="33"/>
      <c r="AG175" s="33"/>
      <c r="AI175" s="97">
        <f t="shared" si="91"/>
        <v>2.8586824676634391E-2</v>
      </c>
      <c r="AJ175" s="98">
        <f t="shared" si="98"/>
        <v>8.1720654509263293E-4</v>
      </c>
      <c r="AK175" s="98">
        <f t="shared" si="92"/>
        <v>2.8575716806423245E-2</v>
      </c>
      <c r="AL175" s="98">
        <f t="shared" si="99"/>
        <v>8.165715910008999E-4</v>
      </c>
      <c r="AM175" s="98">
        <f t="shared" si="100"/>
        <v>8.1688900635437612E-4</v>
      </c>
      <c r="AN175" s="98">
        <f t="shared" si="93"/>
        <v>1.4331857816650408E-19</v>
      </c>
      <c r="AO175" s="98">
        <f t="shared" si="101"/>
        <v>2.0540214847668339E-38</v>
      </c>
      <c r="AP175" s="98">
        <f t="shared" si="94"/>
        <v>6.8567395218927198E-19</v>
      </c>
      <c r="AQ175" s="98">
        <f t="shared" si="102"/>
        <v>4.7014876871085602E-37</v>
      </c>
      <c r="AR175" s="98">
        <f t="shared" si="103"/>
        <v>9.8269815913573948E-38</v>
      </c>
      <c r="AS175" s="99">
        <f t="shared" si="104"/>
        <v>1.1107870211145981E-5</v>
      </c>
      <c r="AT175" s="100">
        <f t="shared" si="105"/>
        <v>3.8856607324510108E-4</v>
      </c>
      <c r="AU175" s="101">
        <f t="shared" si="106"/>
        <v>-5.4235537402276786E-19</v>
      </c>
      <c r="AV175" s="102">
        <f t="shared" si="107"/>
        <v>-3.7842642660930701</v>
      </c>
      <c r="AW175" s="103">
        <f t="shared" si="108"/>
        <v>1.2338478062766427E-10</v>
      </c>
      <c r="AX175" s="103">
        <f t="shared" si="109"/>
        <v>8.1720654509263293E-4</v>
      </c>
      <c r="AY175" s="104">
        <f t="shared" si="110"/>
        <v>2.9414935173137641E-37</v>
      </c>
      <c r="AZ175" s="104">
        <f t="shared" si="111"/>
        <v>2.0540214847668339E-38</v>
      </c>
      <c r="BA175" s="105">
        <f t="shared" si="112"/>
        <v>4.3560275337827377E-8</v>
      </c>
      <c r="BB175" s="106">
        <f t="shared" si="113"/>
        <v>-2.1268838196971289E-21</v>
      </c>
      <c r="BC175" s="62"/>
    </row>
    <row r="176" spans="12:55" x14ac:dyDescent="0.25">
      <c r="L176" s="61">
        <v>3.22</v>
      </c>
      <c r="M176" s="69">
        <f t="shared" si="76"/>
        <v>1659.5869074375626</v>
      </c>
      <c r="N176" s="62">
        <f t="shared" si="77"/>
        <v>16.595869074375624</v>
      </c>
      <c r="O176" s="70">
        <f t="shared" si="78"/>
        <v>2.0010057936985761E-2</v>
      </c>
      <c r="P176" s="70">
        <f t="shared" si="79"/>
        <v>2.0002778256114039E-2</v>
      </c>
      <c r="Q176" s="70">
        <f t="shared" si="80"/>
        <v>1.479108380258967E-5</v>
      </c>
      <c r="R176" s="62">
        <f t="shared" si="81"/>
        <v>2.8585797052836804E-2</v>
      </c>
      <c r="S176" s="62">
        <f t="shared" si="82"/>
        <v>2.8575397508734342E-2</v>
      </c>
      <c r="T176" s="11">
        <f t="shared" si="83"/>
        <v>1.0815051753905665E-10</v>
      </c>
      <c r="U176" s="52">
        <f t="shared" si="84"/>
        <v>1.0997715651901724E-19</v>
      </c>
      <c r="V176" s="52">
        <f t="shared" si="85"/>
        <v>5.3568064998947248E-19</v>
      </c>
      <c r="W176" s="53">
        <f t="shared" si="95"/>
        <v>1.8122346435294993E-37</v>
      </c>
      <c r="X176" s="53">
        <f t="shared" si="96"/>
        <v>-18.958697513278111</v>
      </c>
      <c r="Y176" s="53">
        <f t="shared" si="97"/>
        <v>-18.27109404105401</v>
      </c>
      <c r="Z176" s="11">
        <f t="shared" si="86"/>
        <v>1.8122346435294993E-37</v>
      </c>
      <c r="AA176" s="32">
        <f t="shared" si="87"/>
        <v>4.0856791022022718E-6</v>
      </c>
      <c r="AB176" s="70">
        <f t="shared" si="88"/>
        <v>0.89297939712513441</v>
      </c>
      <c r="AC176" s="33">
        <f t="shared" si="89"/>
        <v>1.4992261793760872E-7</v>
      </c>
      <c r="AD176" s="33"/>
      <c r="AE176" s="44">
        <f t="shared" si="90"/>
        <v>5.3568064998947248E-19</v>
      </c>
      <c r="AF176" s="33"/>
      <c r="AG176" s="33"/>
      <c r="AI176" s="97">
        <f t="shared" si="91"/>
        <v>2.8585797052836804E-2</v>
      </c>
      <c r="AJ176" s="98">
        <f t="shared" si="98"/>
        <v>8.1714779314597333E-4</v>
      </c>
      <c r="AK176" s="98">
        <f t="shared" si="92"/>
        <v>2.8575397508734342E-2</v>
      </c>
      <c r="AL176" s="98">
        <f t="shared" si="99"/>
        <v>8.1655334278218081E-4</v>
      </c>
      <c r="AM176" s="98">
        <f t="shared" si="100"/>
        <v>8.1685051388881826E-4</v>
      </c>
      <c r="AN176" s="98">
        <f t="shared" si="93"/>
        <v>1.0997715651901724E-19</v>
      </c>
      <c r="AO176" s="98">
        <f t="shared" si="101"/>
        <v>1.2094974956008415E-38</v>
      </c>
      <c r="AP176" s="98">
        <f t="shared" si="94"/>
        <v>5.3568064998947248E-19</v>
      </c>
      <c r="AQ176" s="98">
        <f t="shared" si="102"/>
        <v>2.8695375877314371E-37</v>
      </c>
      <c r="AR176" s="98">
        <f t="shared" si="103"/>
        <v>5.8912634688101107E-38</v>
      </c>
      <c r="AS176" s="99">
        <f t="shared" si="104"/>
        <v>1.0399544102462216E-5</v>
      </c>
      <c r="AT176" s="100">
        <f t="shared" si="105"/>
        <v>3.6380108916466905E-4</v>
      </c>
      <c r="AU176" s="101">
        <f t="shared" si="106"/>
        <v>-4.2570349347045524E-19</v>
      </c>
      <c r="AV176" s="102">
        <f t="shared" si="107"/>
        <v>-3.870835607545851</v>
      </c>
      <c r="AW176" s="103">
        <f t="shared" si="108"/>
        <v>1.0815051753905665E-10</v>
      </c>
      <c r="AX176" s="103">
        <f t="shared" si="109"/>
        <v>8.1714779314597333E-4</v>
      </c>
      <c r="AY176" s="104">
        <f t="shared" si="110"/>
        <v>1.8122346435294993E-37</v>
      </c>
      <c r="AZ176" s="104">
        <f t="shared" si="111"/>
        <v>1.2094974956008415E-38</v>
      </c>
      <c r="BA176" s="105">
        <f t="shared" si="112"/>
        <v>4.0782525892008689E-8</v>
      </c>
      <c r="BB176" s="106">
        <f t="shared" si="113"/>
        <v>-1.6694254645900205E-21</v>
      </c>
      <c r="BC176" s="62"/>
    </row>
    <row r="177" spans="12:55" x14ac:dyDescent="0.25">
      <c r="L177" s="61">
        <v>3.24</v>
      </c>
      <c r="M177" s="69">
        <f t="shared" si="76"/>
        <v>1737.8008287493772</v>
      </c>
      <c r="N177" s="62">
        <f t="shared" si="77"/>
        <v>17.37800828749377</v>
      </c>
      <c r="O177" s="70">
        <f t="shared" si="78"/>
        <v>2.0009386612954563E-2</v>
      </c>
      <c r="P177" s="70">
        <f t="shared" si="79"/>
        <v>2.0002571389911041E-2</v>
      </c>
      <c r="Q177" s="70">
        <f t="shared" si="80"/>
        <v>1.3803842580239075E-5</v>
      </c>
      <c r="R177" s="62">
        <f t="shared" si="81"/>
        <v>2.8584838018506521E-2</v>
      </c>
      <c r="S177" s="62">
        <f t="shared" si="82"/>
        <v>2.8575101985587204E-2</v>
      </c>
      <c r="T177" s="11">
        <f t="shared" si="83"/>
        <v>9.4790337006011662E-11</v>
      </c>
      <c r="U177" s="52">
        <f t="shared" si="84"/>
        <v>8.4392236745552331E-20</v>
      </c>
      <c r="V177" s="52">
        <f t="shared" si="85"/>
        <v>4.1849899071935125E-19</v>
      </c>
      <c r="W177" s="53">
        <f t="shared" si="95"/>
        <v>1.1162732305090862E-37</v>
      </c>
      <c r="X177" s="53">
        <f t="shared" si="96"/>
        <v>-19.073697502351095</v>
      </c>
      <c r="Y177" s="53">
        <f t="shared" si="97"/>
        <v>-18.378305585043588</v>
      </c>
      <c r="Z177" s="11">
        <f t="shared" si="86"/>
        <v>1.1162732305090862E-37</v>
      </c>
      <c r="AA177" s="32">
        <f t="shared" si="87"/>
        <v>3.7814629011389084E-6</v>
      </c>
      <c r="AB177" s="70">
        <f t="shared" si="88"/>
        <v>0.89297939730971576</v>
      </c>
      <c r="AC177" s="33">
        <f t="shared" si="89"/>
        <v>1.3251422717349963E-7</v>
      </c>
      <c r="AD177" s="33"/>
      <c r="AE177" s="44">
        <f t="shared" si="90"/>
        <v>4.1849899071935125E-19</v>
      </c>
      <c r="AF177" s="33"/>
      <c r="AG177" s="33"/>
      <c r="AI177" s="97">
        <f t="shared" si="91"/>
        <v>2.8584838018506521E-2</v>
      </c>
      <c r="AJ177" s="98">
        <f t="shared" si="98"/>
        <v>8.1709296454425583E-4</v>
      </c>
      <c r="AK177" s="98">
        <f t="shared" si="92"/>
        <v>2.8575101985587204E-2</v>
      </c>
      <c r="AL177" s="98">
        <f t="shared" si="99"/>
        <v>8.1653645348670975E-4</v>
      </c>
      <c r="AM177" s="98">
        <f t="shared" si="100"/>
        <v>8.1681466162031432E-4</v>
      </c>
      <c r="AN177" s="98">
        <f t="shared" si="93"/>
        <v>8.4392236745552331E-20</v>
      </c>
      <c r="AO177" s="98">
        <f t="shared" si="101"/>
        <v>7.1220496229173526E-39</v>
      </c>
      <c r="AP177" s="98">
        <f t="shared" si="94"/>
        <v>4.1849899071935125E-19</v>
      </c>
      <c r="AQ177" s="98">
        <f t="shared" si="102"/>
        <v>1.7514140523311565E-37</v>
      </c>
      <c r="AR177" s="98">
        <f t="shared" si="103"/>
        <v>3.5318065902562196E-38</v>
      </c>
      <c r="AS177" s="99">
        <f t="shared" si="104"/>
        <v>9.7360329193163508E-6</v>
      </c>
      <c r="AT177" s="100">
        <f t="shared" si="105"/>
        <v>3.406012975484768E-4</v>
      </c>
      <c r="AU177" s="101">
        <f t="shared" si="106"/>
        <v>-3.3410675397379894E-19</v>
      </c>
      <c r="AV177" s="102">
        <f t="shared" si="107"/>
        <v>-3.9589749822741505</v>
      </c>
      <c r="AW177" s="103">
        <f t="shared" si="108"/>
        <v>9.4790337006011662E-11</v>
      </c>
      <c r="AX177" s="103">
        <f t="shared" si="109"/>
        <v>8.1709296454425583E-4</v>
      </c>
      <c r="AY177" s="104">
        <f t="shared" si="110"/>
        <v>1.1162732305090862E-37</v>
      </c>
      <c r="AZ177" s="104">
        <f t="shared" si="111"/>
        <v>7.1220496229173526E-39</v>
      </c>
      <c r="BA177" s="105">
        <f t="shared" si="112"/>
        <v>3.8180521252220987E-8</v>
      </c>
      <c r="BB177" s="106">
        <f t="shared" si="113"/>
        <v>-1.310222564603133E-21</v>
      </c>
      <c r="BC177" s="62"/>
    </row>
    <row r="178" spans="12:55" x14ac:dyDescent="0.25">
      <c r="L178" s="61">
        <v>3.26</v>
      </c>
      <c r="M178" s="69">
        <f t="shared" si="76"/>
        <v>1819.7008586099832</v>
      </c>
      <c r="N178" s="62">
        <f t="shared" si="77"/>
        <v>18.197008586099834</v>
      </c>
      <c r="O178" s="70">
        <f t="shared" si="78"/>
        <v>2.0008760096914303E-2</v>
      </c>
      <c r="P178" s="70">
        <f t="shared" si="79"/>
        <v>2.0002379926733937E-2</v>
      </c>
      <c r="Q178" s="70">
        <f t="shared" si="80"/>
        <v>1.2882495462209769E-5</v>
      </c>
      <c r="R178" s="62">
        <f t="shared" si="81"/>
        <v>2.8583942995591863E-2</v>
      </c>
      <c r="S178" s="62">
        <f t="shared" si="82"/>
        <v>2.8574828466762767E-2</v>
      </c>
      <c r="T178" s="11">
        <f t="shared" si="83"/>
        <v>8.3074635776424575E-11</v>
      </c>
      <c r="U178" s="52">
        <f t="shared" si="84"/>
        <v>6.4759351287078673E-20</v>
      </c>
      <c r="V178" s="52">
        <f t="shared" si="85"/>
        <v>3.2695117966746013E-19</v>
      </c>
      <c r="W178" s="53">
        <f t="shared" si="95"/>
        <v>6.8744554869447395E-38</v>
      </c>
      <c r="X178" s="53">
        <f t="shared" si="96"/>
        <v>-19.188697510348764</v>
      </c>
      <c r="Y178" s="53">
        <f t="shared" si="97"/>
        <v>-18.485517091327232</v>
      </c>
      <c r="Z178" s="11">
        <f t="shared" si="86"/>
        <v>6.8744554869447395E-38</v>
      </c>
      <c r="AA178" s="32">
        <f t="shared" si="87"/>
        <v>3.4998983803133423E-6</v>
      </c>
      <c r="AB178" s="70">
        <f t="shared" si="88"/>
        <v>0.89297939747286448</v>
      </c>
      <c r="AC178" s="33">
        <f t="shared" si="89"/>
        <v>1.1712720887044896E-7</v>
      </c>
      <c r="AD178" s="33"/>
      <c r="AE178" s="44">
        <f t="shared" si="90"/>
        <v>3.2695117966746013E-19</v>
      </c>
      <c r="AF178" s="33"/>
      <c r="AG178" s="33"/>
      <c r="AI178" s="97">
        <f t="shared" si="91"/>
        <v>2.8583942995591863E-2</v>
      </c>
      <c r="AJ178" s="98">
        <f t="shared" si="98"/>
        <v>8.1704179717524521E-4</v>
      </c>
      <c r="AK178" s="98">
        <f t="shared" si="92"/>
        <v>2.8574828466762767E-2</v>
      </c>
      <c r="AL178" s="98">
        <f t="shared" si="99"/>
        <v>8.1652082190491581E-4</v>
      </c>
      <c r="AM178" s="98">
        <f t="shared" si="100"/>
        <v>8.167812680027626E-4</v>
      </c>
      <c r="AN178" s="98">
        <f t="shared" si="93"/>
        <v>6.4759351287078673E-20</v>
      </c>
      <c r="AO178" s="98">
        <f t="shared" si="101"/>
        <v>4.1937735791232581E-39</v>
      </c>
      <c r="AP178" s="98">
        <f t="shared" si="94"/>
        <v>3.2695117966746013E-19</v>
      </c>
      <c r="AQ178" s="98">
        <f t="shared" si="102"/>
        <v>1.068970738859438E-37</v>
      </c>
      <c r="AR178" s="98">
        <f t="shared" si="103"/>
        <v>2.1173146297809825E-38</v>
      </c>
      <c r="AS178" s="99">
        <f t="shared" si="104"/>
        <v>9.1145288290961357E-6</v>
      </c>
      <c r="AT178" s="100">
        <f t="shared" si="105"/>
        <v>3.1886884292001816E-4</v>
      </c>
      <c r="AU178" s="101">
        <f t="shared" si="106"/>
        <v>-2.6219182838038145E-19</v>
      </c>
      <c r="AV178" s="102">
        <f t="shared" si="107"/>
        <v>-4.0487099263561674</v>
      </c>
      <c r="AW178" s="103">
        <f t="shared" si="108"/>
        <v>8.3074635776424575E-11</v>
      </c>
      <c r="AX178" s="103">
        <f t="shared" si="109"/>
        <v>8.1704179717524521E-4</v>
      </c>
      <c r="AY178" s="104">
        <f t="shared" si="110"/>
        <v>6.8744554869447395E-38</v>
      </c>
      <c r="AZ178" s="104">
        <f t="shared" si="111"/>
        <v>4.1937735791232581E-39</v>
      </c>
      <c r="BA178" s="105">
        <f t="shared" si="112"/>
        <v>3.5743250310180922E-8</v>
      </c>
      <c r="BB178" s="106">
        <f t="shared" si="113"/>
        <v>-1.0282032485505156E-21</v>
      </c>
      <c r="BC178" s="62"/>
    </row>
    <row r="179" spans="12:55" x14ac:dyDescent="0.25">
      <c r="L179" s="61">
        <v>3.28</v>
      </c>
      <c r="M179" s="69">
        <f t="shared" si="76"/>
        <v>1905.4607179632485</v>
      </c>
      <c r="N179" s="62">
        <f t="shared" si="77"/>
        <v>19.054607179632484</v>
      </c>
      <c r="O179" s="70">
        <f t="shared" si="78"/>
        <v>2.000817539812445E-2</v>
      </c>
      <c r="P179" s="70">
        <f t="shared" si="79"/>
        <v>2.0002202719694672E-2</v>
      </c>
      <c r="Q179" s="70">
        <f t="shared" si="80"/>
        <v>1.2022644300659101E-5</v>
      </c>
      <c r="R179" s="62">
        <f t="shared" si="81"/>
        <v>2.8583107711606357E-2</v>
      </c>
      <c r="S179" s="62">
        <f t="shared" si="82"/>
        <v>2.8574575313849535E-2</v>
      </c>
      <c r="T179" s="11">
        <f t="shared" si="83"/>
        <v>7.2801811480631371E-11</v>
      </c>
      <c r="U179" s="52">
        <f t="shared" si="84"/>
        <v>4.9693833029843674E-20</v>
      </c>
      <c r="V179" s="52">
        <f t="shared" si="85"/>
        <v>2.5542969661171767E-19</v>
      </c>
      <c r="W179" s="53">
        <f t="shared" si="95"/>
        <v>4.2327245563779469E-38</v>
      </c>
      <c r="X179" s="53">
        <f t="shared" si="96"/>
        <v>-19.303697503566234</v>
      </c>
      <c r="Y179" s="53">
        <f t="shared" si="97"/>
        <v>-18.592728612456881</v>
      </c>
      <c r="Z179" s="11">
        <f t="shared" si="86"/>
        <v>4.2327245563779469E-38</v>
      </c>
      <c r="AA179" s="32">
        <f t="shared" si="87"/>
        <v>3.239298915045224E-6</v>
      </c>
      <c r="AB179" s="70">
        <f t="shared" si="88"/>
        <v>0.89297939761706924</v>
      </c>
      <c r="AC179" s="33">
        <f t="shared" si="89"/>
        <v>1.0352684894135356E-7</v>
      </c>
      <c r="AD179" s="33"/>
      <c r="AE179" s="44">
        <f t="shared" si="90"/>
        <v>2.5542969661171767E-19</v>
      </c>
      <c r="AF179" s="33"/>
      <c r="AG179" s="33"/>
      <c r="AI179" s="97">
        <f t="shared" si="91"/>
        <v>2.8583107711606357E-2</v>
      </c>
      <c r="AJ179" s="98">
        <f t="shared" si="98"/>
        <v>8.1699404645329079E-4</v>
      </c>
      <c r="AK179" s="98">
        <f t="shared" si="92"/>
        <v>2.8574575313849535E-2</v>
      </c>
      <c r="AL179" s="98">
        <f t="shared" si="99"/>
        <v>8.1650635436685925E-4</v>
      </c>
      <c r="AM179" s="98">
        <f t="shared" si="100"/>
        <v>8.1675016400916929E-4</v>
      </c>
      <c r="AN179" s="98">
        <f t="shared" si="93"/>
        <v>4.9693833029843674E-20</v>
      </c>
      <c r="AO179" s="98">
        <f t="shared" si="101"/>
        <v>2.4694770411979821E-39</v>
      </c>
      <c r="AP179" s="98">
        <f t="shared" si="94"/>
        <v>2.5542969661171767E-19</v>
      </c>
      <c r="AQ179" s="98">
        <f t="shared" si="102"/>
        <v>6.5244329911154131E-38</v>
      </c>
      <c r="AR179" s="98">
        <f t="shared" si="103"/>
        <v>1.2693280694286323E-38</v>
      </c>
      <c r="AS179" s="99">
        <f t="shared" si="104"/>
        <v>8.5323977568226017E-6</v>
      </c>
      <c r="AT179" s="100">
        <f t="shared" si="105"/>
        <v>2.9851189880790907E-4</v>
      </c>
      <c r="AU179" s="101">
        <f t="shared" si="106"/>
        <v>-2.0573586358187401E-19</v>
      </c>
      <c r="AV179" s="102">
        <f t="shared" si="107"/>
        <v>-4.1400683150828623</v>
      </c>
      <c r="AW179" s="103">
        <f t="shared" si="108"/>
        <v>7.2801811480631371E-11</v>
      </c>
      <c r="AX179" s="103">
        <f t="shared" si="109"/>
        <v>8.1699404645329079E-4</v>
      </c>
      <c r="AY179" s="104">
        <f t="shared" si="110"/>
        <v>4.2327245563779469E-38</v>
      </c>
      <c r="AZ179" s="104">
        <f t="shared" si="111"/>
        <v>2.4694770411979821E-39</v>
      </c>
      <c r="BA179" s="105">
        <f t="shared" si="112"/>
        <v>3.3460383360088631E-8</v>
      </c>
      <c r="BB179" s="106">
        <f t="shared" si="113"/>
        <v>-8.068073081642118E-22</v>
      </c>
      <c r="BC179" s="62"/>
    </row>
    <row r="180" spans="12:55" x14ac:dyDescent="0.25">
      <c r="L180" s="61">
        <v>3.3</v>
      </c>
      <c r="M180" s="69">
        <f t="shared" si="76"/>
        <v>1995.2623149688804</v>
      </c>
      <c r="N180" s="62">
        <f t="shared" si="77"/>
        <v>19.952623149688804</v>
      </c>
      <c r="O180" s="70">
        <f t="shared" si="78"/>
        <v>2.0007629725463511E-2</v>
      </c>
      <c r="P180" s="70">
        <f t="shared" si="79"/>
        <v>2.0002038707300038E-2</v>
      </c>
      <c r="Q180" s="70">
        <f t="shared" si="80"/>
        <v>1.1220184505163905E-5</v>
      </c>
      <c r="R180" s="62">
        <f t="shared" si="81"/>
        <v>2.858232817923359E-2</v>
      </c>
      <c r="S180" s="62">
        <f t="shared" si="82"/>
        <v>2.8574341010428626E-2</v>
      </c>
      <c r="T180" s="11">
        <f t="shared" si="83"/>
        <v>6.3794865518990517E-11</v>
      </c>
      <c r="U180" s="52">
        <f t="shared" si="84"/>
        <v>3.8133133562766085E-20</v>
      </c>
      <c r="V180" s="52">
        <f t="shared" si="85"/>
        <v>1.9955380092813248E-19</v>
      </c>
      <c r="W180" s="53">
        <f t="shared" si="95"/>
        <v>2.6056631852680261E-38</v>
      </c>
      <c r="X180" s="53">
        <f t="shared" si="96"/>
        <v>-19.418697505423903</v>
      </c>
      <c r="Y180" s="53">
        <f t="shared" si="97"/>
        <v>-18.699939995735669</v>
      </c>
      <c r="Z180" s="11">
        <f t="shared" si="86"/>
        <v>2.6056631852680261E-38</v>
      </c>
      <c r="AA180" s="32">
        <f t="shared" si="87"/>
        <v>2.9981034648379735E-6</v>
      </c>
      <c r="AB180" s="70">
        <f t="shared" si="88"/>
        <v>0.8929793977445295</v>
      </c>
      <c r="AC180" s="33">
        <f t="shared" si="89"/>
        <v>9.1505709806823713E-8</v>
      </c>
      <c r="AD180" s="33"/>
      <c r="AE180" s="44">
        <f t="shared" si="90"/>
        <v>1.9955380092813248E-19</v>
      </c>
      <c r="AF180" s="33"/>
      <c r="AG180" s="33"/>
      <c r="AI180" s="97">
        <f t="shared" si="91"/>
        <v>2.858232817923359E-2</v>
      </c>
      <c r="AJ180" s="98">
        <f t="shared" si="98"/>
        <v>8.1694948414541058E-4</v>
      </c>
      <c r="AK180" s="98">
        <f t="shared" si="92"/>
        <v>2.8574341010428626E-2</v>
      </c>
      <c r="AL180" s="98">
        <f t="shared" si="99"/>
        <v>8.1649296418026323E-4</v>
      </c>
      <c r="AM180" s="98">
        <f t="shared" si="100"/>
        <v>8.1672119226540419E-4</v>
      </c>
      <c r="AN180" s="98">
        <f t="shared" si="93"/>
        <v>3.8133133562766085E-20</v>
      </c>
      <c r="AO180" s="98">
        <f t="shared" si="101"/>
        <v>1.4541358753157573E-39</v>
      </c>
      <c r="AP180" s="98">
        <f t="shared" si="94"/>
        <v>1.9955380092813248E-19</v>
      </c>
      <c r="AQ180" s="98">
        <f t="shared" si="102"/>
        <v>3.9821719464864724E-38</v>
      </c>
      <c r="AR180" s="98">
        <f t="shared" si="103"/>
        <v>7.609611743750111E-39</v>
      </c>
      <c r="AS180" s="99">
        <f t="shared" si="104"/>
        <v>7.9871688049640288E-6</v>
      </c>
      <c r="AT180" s="100">
        <f t="shared" si="105"/>
        <v>2.7944430400764496E-4</v>
      </c>
      <c r="AU180" s="101">
        <f t="shared" si="106"/>
        <v>-1.6142066736536638E-19</v>
      </c>
      <c r="AV180" s="102">
        <f t="shared" si="107"/>
        <v>-4.2330816348903619</v>
      </c>
      <c r="AW180" s="103">
        <f t="shared" si="108"/>
        <v>6.3794865518990517E-11</v>
      </c>
      <c r="AX180" s="103">
        <f t="shared" si="109"/>
        <v>8.1694948414541058E-4</v>
      </c>
      <c r="AY180" s="104">
        <f t="shared" si="110"/>
        <v>2.6056631852680261E-38</v>
      </c>
      <c r="AZ180" s="104">
        <f t="shared" si="111"/>
        <v>1.4541358753157573E-39</v>
      </c>
      <c r="BA180" s="105">
        <f t="shared" si="112"/>
        <v>3.1322230607702075E-8</v>
      </c>
      <c r="BB180" s="106">
        <f t="shared" si="113"/>
        <v>-6.3302222496222116E-22</v>
      </c>
      <c r="BC180" s="62"/>
    </row>
    <row r="181" spans="12:55" x14ac:dyDescent="0.25">
      <c r="L181" s="61">
        <v>3.32</v>
      </c>
      <c r="M181" s="69">
        <f t="shared" si="76"/>
        <v>2089.2961308540398</v>
      </c>
      <c r="N181" s="62">
        <f t="shared" si="77"/>
        <v>20.892961308540396</v>
      </c>
      <c r="O181" s="70">
        <f t="shared" si="78"/>
        <v>2.0007120474105335E-2</v>
      </c>
      <c r="P181" s="70">
        <f t="shared" si="79"/>
        <v>2.000188690709407E-2</v>
      </c>
      <c r="Q181" s="70">
        <f t="shared" si="80"/>
        <v>1.0471285449021904E-5</v>
      </c>
      <c r="R181" s="62">
        <f t="shared" si="81"/>
        <v>2.8581600677293338E-2</v>
      </c>
      <c r="S181" s="62">
        <f t="shared" si="82"/>
        <v>2.8574124152991532E-2</v>
      </c>
      <c r="T181" s="11">
        <f t="shared" si="83"/>
        <v>5.5898415635497905E-11</v>
      </c>
      <c r="U181" s="52">
        <f t="shared" si="84"/>
        <v>2.9261899265459156E-20</v>
      </c>
      <c r="V181" s="52">
        <f t="shared" si="85"/>
        <v>1.5590085396606084E-19</v>
      </c>
      <c r="W181" s="53">
        <f t="shared" si="95"/>
        <v>1.6037424847661046E-38</v>
      </c>
      <c r="X181" s="53">
        <f t="shared" si="96"/>
        <v>-19.53369748908769</v>
      </c>
      <c r="Y181" s="53">
        <f t="shared" si="97"/>
        <v>-18.80715150590332</v>
      </c>
      <c r="Z181" s="11">
        <f t="shared" si="86"/>
        <v>1.6037424847661046E-38</v>
      </c>
      <c r="AA181" s="32">
        <f t="shared" si="87"/>
        <v>2.7748672234629998E-6</v>
      </c>
      <c r="AB181" s="70">
        <f t="shared" si="88"/>
        <v>0.89297939785718983</v>
      </c>
      <c r="AC181" s="33">
        <f t="shared" si="89"/>
        <v>8.0880394909239345E-8</v>
      </c>
      <c r="AD181" s="33"/>
      <c r="AE181" s="44">
        <f t="shared" si="90"/>
        <v>1.5590085396606084E-19</v>
      </c>
      <c r="AF181" s="33"/>
      <c r="AG181" s="33"/>
      <c r="AI181" s="97">
        <f t="shared" si="91"/>
        <v>2.8581600677293338E-2</v>
      </c>
      <c r="AJ181" s="98">
        <f t="shared" si="98"/>
        <v>8.16907897276255E-4</v>
      </c>
      <c r="AK181" s="98">
        <f t="shared" si="92"/>
        <v>2.8574124152991532E-2</v>
      </c>
      <c r="AL181" s="98">
        <f t="shared" si="99"/>
        <v>8.1648057111057405E-4</v>
      </c>
      <c r="AM181" s="98">
        <f t="shared" si="100"/>
        <v>8.1669420624420669E-4</v>
      </c>
      <c r="AN181" s="98">
        <f t="shared" si="93"/>
        <v>2.9261899265459156E-20</v>
      </c>
      <c r="AO181" s="98">
        <f t="shared" si="101"/>
        <v>8.5625874862187908E-40</v>
      </c>
      <c r="AP181" s="98">
        <f t="shared" si="94"/>
        <v>1.5590085396606084E-19</v>
      </c>
      <c r="AQ181" s="98">
        <f t="shared" si="102"/>
        <v>2.4305076267347029E-38</v>
      </c>
      <c r="AR181" s="98">
        <f t="shared" si="103"/>
        <v>4.561955084153931E-39</v>
      </c>
      <c r="AS181" s="99">
        <f t="shared" si="104"/>
        <v>7.4765243018061478E-6</v>
      </c>
      <c r="AT181" s="100">
        <f t="shared" si="105"/>
        <v>2.6158522002393922E-4</v>
      </c>
      <c r="AU181" s="101">
        <f t="shared" si="106"/>
        <v>-1.2663895470060169E-19</v>
      </c>
      <c r="AV181" s="102">
        <f t="shared" si="107"/>
        <v>-4.3277763193617007</v>
      </c>
      <c r="AW181" s="103">
        <f t="shared" si="108"/>
        <v>5.5898415635497905E-11</v>
      </c>
      <c r="AX181" s="103">
        <f t="shared" si="109"/>
        <v>8.16907897276255E-4</v>
      </c>
      <c r="AY181" s="104">
        <f t="shared" si="110"/>
        <v>1.6037424847661046E-38</v>
      </c>
      <c r="AZ181" s="104">
        <f t="shared" si="111"/>
        <v>8.5625874862187908E-40</v>
      </c>
      <c r="BA181" s="105">
        <f t="shared" si="112"/>
        <v>2.9319703144337834E-8</v>
      </c>
      <c r="BB181" s="106">
        <f t="shared" si="113"/>
        <v>-4.9662335176706542E-22</v>
      </c>
      <c r="BC181" s="62"/>
    </row>
    <row r="182" spans="12:55" x14ac:dyDescent="0.25">
      <c r="L182" s="61">
        <v>3.34</v>
      </c>
      <c r="M182" s="69">
        <f t="shared" si="76"/>
        <v>2187.7616239495528</v>
      </c>
      <c r="N182" s="62">
        <f t="shared" si="77"/>
        <v>21.877616239495527</v>
      </c>
      <c r="O182" s="70">
        <f t="shared" si="78"/>
        <v>2.0006645213084689E-2</v>
      </c>
      <c r="P182" s="70">
        <f t="shared" si="79"/>
        <v>2.0001746409772383E-2</v>
      </c>
      <c r="Q182" s="70">
        <f t="shared" si="80"/>
        <v>9.7723721833647114E-6</v>
      </c>
      <c r="R182" s="62">
        <f t="shared" si="81"/>
        <v>2.8580921732978128E-2</v>
      </c>
      <c r="S182" s="62">
        <f t="shared" si="82"/>
        <v>2.8573923442531977E-2</v>
      </c>
      <c r="T182" s="11">
        <f t="shared" si="83"/>
        <v>4.8976069168686743E-11</v>
      </c>
      <c r="U182" s="52">
        <f t="shared" si="84"/>
        <v>2.2454454586840361E-20</v>
      </c>
      <c r="V182" s="52">
        <f t="shared" si="85"/>
        <v>1.2179712327923866E-19</v>
      </c>
      <c r="W182" s="53">
        <f t="shared" si="95"/>
        <v>9.8689658229276142E-39</v>
      </c>
      <c r="X182" s="53">
        <f t="shared" si="96"/>
        <v>-19.648697489378925</v>
      </c>
      <c r="Y182" s="53">
        <f t="shared" si="97"/>
        <v>-18.91436296916379</v>
      </c>
      <c r="Z182" s="11">
        <f t="shared" si="86"/>
        <v>9.8689658229276142E-39</v>
      </c>
      <c r="AA182" s="32">
        <f t="shared" si="87"/>
        <v>2.5682529631168247E-6</v>
      </c>
      <c r="AB182" s="70">
        <f t="shared" si="88"/>
        <v>0.89297939795676851</v>
      </c>
      <c r="AC182" s="33">
        <f t="shared" si="89"/>
        <v>7.1488847239049466E-8</v>
      </c>
      <c r="AD182" s="33"/>
      <c r="AE182" s="44">
        <f t="shared" si="90"/>
        <v>1.2179712327923866E-19</v>
      </c>
      <c r="AF182" s="33"/>
      <c r="AG182" s="33"/>
      <c r="AI182" s="97">
        <f t="shared" si="91"/>
        <v>2.8580921732978128E-2</v>
      </c>
      <c r="AJ182" s="98">
        <f t="shared" si="98"/>
        <v>8.1686908710662152E-4</v>
      </c>
      <c r="AK182" s="98">
        <f t="shared" si="92"/>
        <v>2.8573923442531977E-2</v>
      </c>
      <c r="AL182" s="98">
        <f t="shared" si="99"/>
        <v>8.1646910089967848E-4</v>
      </c>
      <c r="AM182" s="98">
        <f t="shared" si="100"/>
        <v>8.1666906951511546E-4</v>
      </c>
      <c r="AN182" s="98">
        <f t="shared" si="93"/>
        <v>2.2454454586840361E-20</v>
      </c>
      <c r="AO182" s="98">
        <f t="shared" si="101"/>
        <v>5.0420253079247609E-40</v>
      </c>
      <c r="AP182" s="98">
        <f t="shared" si="94"/>
        <v>1.2179712327923866E-19</v>
      </c>
      <c r="AQ182" s="98">
        <f t="shared" si="102"/>
        <v>1.4834539239098059E-38</v>
      </c>
      <c r="AR182" s="98">
        <f t="shared" si="103"/>
        <v>2.7348879734814615E-39</v>
      </c>
      <c r="AS182" s="99">
        <f t="shared" si="104"/>
        <v>6.9982904461508844E-6</v>
      </c>
      <c r="AT182" s="100">
        <f t="shared" si="105"/>
        <v>2.4485880866731809E-4</v>
      </c>
      <c r="AU182" s="101">
        <f t="shared" si="106"/>
        <v>-9.9342668692398302E-20</v>
      </c>
      <c r="AV182" s="102">
        <f t="shared" si="107"/>
        <v>-4.4241853351726022</v>
      </c>
      <c r="AW182" s="103">
        <f t="shared" si="108"/>
        <v>4.8976069168686743E-11</v>
      </c>
      <c r="AX182" s="103">
        <f t="shared" si="109"/>
        <v>8.1686908710662152E-4</v>
      </c>
      <c r="AY182" s="104">
        <f t="shared" si="110"/>
        <v>9.8689658229276142E-39</v>
      </c>
      <c r="AZ182" s="104">
        <f t="shared" si="111"/>
        <v>5.0420253079247609E-40</v>
      </c>
      <c r="BA182" s="105">
        <f t="shared" si="112"/>
        <v>2.7444276259415231E-8</v>
      </c>
      <c r="BB182" s="106">
        <f t="shared" si="113"/>
        <v>-3.8957909291136591E-22</v>
      </c>
      <c r="BC182" s="62"/>
    </row>
    <row r="183" spans="12:55" x14ac:dyDescent="0.25">
      <c r="L183" s="61">
        <v>3.36</v>
      </c>
      <c r="M183" s="69">
        <f t="shared" si="76"/>
        <v>2290.8676527677749</v>
      </c>
      <c r="N183" s="62">
        <f t="shared" si="77"/>
        <v>22.908676527677748</v>
      </c>
      <c r="O183" s="70">
        <f t="shared" si="78"/>
        <v>2.0006201673692808E-2</v>
      </c>
      <c r="P183" s="70">
        <f t="shared" si="79"/>
        <v>2.0001616373736382E-2</v>
      </c>
      <c r="Q183" s="70">
        <f t="shared" si="80"/>
        <v>9.1201083717737918E-6</v>
      </c>
      <c r="R183" s="62">
        <f t="shared" si="81"/>
        <v>2.858028810527544E-2</v>
      </c>
      <c r="S183" s="62">
        <f t="shared" si="82"/>
        <v>2.8573737676766263E-2</v>
      </c>
      <c r="T183" s="11">
        <f t="shared" si="83"/>
        <v>4.2908113653839584E-11</v>
      </c>
      <c r="U183" s="52">
        <f t="shared" si="84"/>
        <v>1.7230683848428753E-20</v>
      </c>
      <c r="V183" s="52">
        <f t="shared" si="85"/>
        <v>9.5153643935118037E-20</v>
      </c>
      <c r="W183" s="53">
        <f t="shared" si="95"/>
        <v>6.0719877086717704E-39</v>
      </c>
      <c r="X183" s="53">
        <f t="shared" si="96"/>
        <v>-19.763697486004929</v>
      </c>
      <c r="Y183" s="53">
        <f t="shared" si="97"/>
        <v>-19.02157457563117</v>
      </c>
      <c r="Z183" s="11">
        <f t="shared" si="86"/>
        <v>6.0719877086717704E-39</v>
      </c>
      <c r="AA183" s="32">
        <f t="shared" si="87"/>
        <v>2.3770230255672684E-6</v>
      </c>
      <c r="AB183" s="70">
        <f t="shared" si="88"/>
        <v>0.89297939804478466</v>
      </c>
      <c r="AC183" s="33">
        <f t="shared" si="89"/>
        <v>6.3187794452667712E-8</v>
      </c>
      <c r="AD183" s="33"/>
      <c r="AE183" s="44">
        <f t="shared" si="90"/>
        <v>9.5153643935118037E-20</v>
      </c>
      <c r="AF183" s="33"/>
      <c r="AG183" s="33"/>
      <c r="AI183" s="97">
        <f t="shared" si="91"/>
        <v>2.858028810527544E-2</v>
      </c>
      <c r="AJ183" s="98">
        <f t="shared" si="98"/>
        <v>8.168328681805488E-4</v>
      </c>
      <c r="AK183" s="98">
        <f t="shared" si="92"/>
        <v>2.8573737676766263E-2</v>
      </c>
      <c r="AL183" s="98">
        <f t="shared" si="99"/>
        <v>8.1645848482065188E-4</v>
      </c>
      <c r="AM183" s="98">
        <f t="shared" si="100"/>
        <v>8.1664565504654355E-4</v>
      </c>
      <c r="AN183" s="98">
        <f t="shared" si="93"/>
        <v>1.7230683848428753E-20</v>
      </c>
      <c r="AO183" s="98">
        <f t="shared" si="101"/>
        <v>2.9689646588450347E-40</v>
      </c>
      <c r="AP183" s="98">
        <f t="shared" si="94"/>
        <v>9.5153643935118037E-20</v>
      </c>
      <c r="AQ183" s="98">
        <f t="shared" si="102"/>
        <v>9.0542159541312253E-39</v>
      </c>
      <c r="AR183" s="98">
        <f t="shared" si="103"/>
        <v>1.6395623556719788E-39</v>
      </c>
      <c r="AS183" s="99">
        <f t="shared" si="104"/>
        <v>6.5504285091770587E-6</v>
      </c>
      <c r="AT183" s="100">
        <f t="shared" si="105"/>
        <v>2.2919392852334332E-4</v>
      </c>
      <c r="AU183" s="101">
        <f t="shared" si="106"/>
        <v>-7.7922960086689278E-20</v>
      </c>
      <c r="AV183" s="102">
        <f t="shared" si="107"/>
        <v>-4.5223370570863901</v>
      </c>
      <c r="AW183" s="103">
        <f t="shared" si="108"/>
        <v>4.2908113653839584E-11</v>
      </c>
      <c r="AX183" s="103">
        <f t="shared" si="109"/>
        <v>8.168328681805488E-4</v>
      </c>
      <c r="AY183" s="104">
        <f t="shared" si="110"/>
        <v>6.0719877086717704E-39</v>
      </c>
      <c r="AZ183" s="104">
        <f t="shared" si="111"/>
        <v>2.9689646588450347E-40</v>
      </c>
      <c r="BA183" s="105">
        <f t="shared" si="112"/>
        <v>2.5687954937949249E-8</v>
      </c>
      <c r="BB183" s="106">
        <f t="shared" si="113"/>
        <v>-3.0558023563407559E-22</v>
      </c>
      <c r="BC183" s="62"/>
    </row>
    <row r="184" spans="12:55" x14ac:dyDescent="0.25">
      <c r="L184" s="61">
        <v>3.38</v>
      </c>
      <c r="M184" s="69">
        <f t="shared" si="76"/>
        <v>2398.8329190194918</v>
      </c>
      <c r="N184" s="62">
        <f t="shared" si="77"/>
        <v>23.988329190194918</v>
      </c>
      <c r="O184" s="70">
        <f t="shared" si="78"/>
        <v>2.0005787738647456E-2</v>
      </c>
      <c r="P184" s="70">
        <f t="shared" si="79"/>
        <v>2.0001496020051107E-2</v>
      </c>
      <c r="Q184" s="70">
        <f t="shared" si="80"/>
        <v>8.5113803639051559E-6</v>
      </c>
      <c r="R184" s="62">
        <f t="shared" si="81"/>
        <v>2.8579696769496368E-2</v>
      </c>
      <c r="S184" s="62">
        <f t="shared" si="82"/>
        <v>2.8573565742930154E-2</v>
      </c>
      <c r="T184" s="11">
        <f t="shared" si="83"/>
        <v>3.758948675562188E-11</v>
      </c>
      <c r="U184" s="52">
        <f t="shared" si="84"/>
        <v>1.322216229296037E-20</v>
      </c>
      <c r="V184" s="52">
        <f t="shared" si="85"/>
        <v>7.4338496412406052E-20</v>
      </c>
      <c r="W184" s="53">
        <f t="shared" si="95"/>
        <v>3.7352062961997211E-39</v>
      </c>
      <c r="X184" s="53">
        <f t="shared" si="96"/>
        <v>-19.878697516475874</v>
      </c>
      <c r="Y184" s="53">
        <f t="shared" si="97"/>
        <v>-19.128786227291933</v>
      </c>
      <c r="Z184" s="11">
        <f t="shared" si="86"/>
        <v>3.7352062961997211E-39</v>
      </c>
      <c r="AA184" s="32">
        <f t="shared" si="87"/>
        <v>2.2000319068780615E-6</v>
      </c>
      <c r="AB184" s="70">
        <f t="shared" si="88"/>
        <v>0.89297939812258076</v>
      </c>
      <c r="AC184" s="33">
        <f t="shared" si="89"/>
        <v>5.5850623294328058E-8</v>
      </c>
      <c r="AD184" s="33"/>
      <c r="AE184" s="44">
        <f t="shared" si="90"/>
        <v>7.4338496412406052E-20</v>
      </c>
      <c r="AF184" s="33"/>
      <c r="AG184" s="33"/>
      <c r="AI184" s="97">
        <f t="shared" si="91"/>
        <v>2.8579696769496368E-2</v>
      </c>
      <c r="AJ184" s="98">
        <f t="shared" si="98"/>
        <v>8.1679906743636107E-4</v>
      </c>
      <c r="AK184" s="98">
        <f t="shared" si="92"/>
        <v>2.8573565742930154E-2</v>
      </c>
      <c r="AL184" s="98">
        <f t="shared" si="99"/>
        <v>8.1644865926555166E-4</v>
      </c>
      <c r="AM184" s="98">
        <f t="shared" si="100"/>
        <v>8.1662384455621299E-4</v>
      </c>
      <c r="AN184" s="98">
        <f t="shared" si="93"/>
        <v>1.322216229296037E-20</v>
      </c>
      <c r="AO184" s="98">
        <f t="shared" si="101"/>
        <v>1.7482557570138302E-40</v>
      </c>
      <c r="AP184" s="98">
        <f t="shared" si="94"/>
        <v>7.4338496412406052E-20</v>
      </c>
      <c r="AQ184" s="98">
        <f t="shared" si="102"/>
        <v>5.5262120488573073E-39</v>
      </c>
      <c r="AR184" s="98">
        <f t="shared" si="103"/>
        <v>9.82915664179485E-40</v>
      </c>
      <c r="AS184" s="99">
        <f t="shared" si="104"/>
        <v>6.131026566214004E-6</v>
      </c>
      <c r="AT184" s="100">
        <f t="shared" si="105"/>
        <v>2.1452384941878601E-4</v>
      </c>
      <c r="AU184" s="101">
        <f t="shared" si="106"/>
        <v>-6.1116334119445689E-20</v>
      </c>
      <c r="AV184" s="102">
        <f t="shared" si="107"/>
        <v>-4.6222647071867149</v>
      </c>
      <c r="AW184" s="103">
        <f t="shared" si="108"/>
        <v>3.758948675562188E-11</v>
      </c>
      <c r="AX184" s="103">
        <f t="shared" si="109"/>
        <v>8.1679906743636107E-4</v>
      </c>
      <c r="AY184" s="104">
        <f t="shared" si="110"/>
        <v>3.7352062961997211E-39</v>
      </c>
      <c r="AZ184" s="104">
        <f t="shared" si="111"/>
        <v>1.7482557570138302E-40</v>
      </c>
      <c r="BA184" s="105">
        <f t="shared" si="112"/>
        <v>2.404324143613335E-8</v>
      </c>
      <c r="BB184" s="106">
        <f t="shared" si="113"/>
        <v>-2.3967189850763015E-22</v>
      </c>
      <c r="BC184" s="62"/>
    </row>
    <row r="185" spans="12:55" x14ac:dyDescent="0.25">
      <c r="L185" s="61">
        <v>3.4</v>
      </c>
      <c r="M185" s="69">
        <f t="shared" si="76"/>
        <v>2511.8864315095811</v>
      </c>
      <c r="N185" s="62">
        <f t="shared" si="77"/>
        <v>25.118864315095813</v>
      </c>
      <c r="O185" s="70">
        <f t="shared" si="78"/>
        <v>2.0005401431985877E-2</v>
      </c>
      <c r="P185" s="70">
        <f t="shared" si="79"/>
        <v>2.0001384627780228E-2</v>
      </c>
      <c r="Q185" s="70">
        <f t="shared" si="80"/>
        <v>7.9432823321714713E-6</v>
      </c>
      <c r="R185" s="62">
        <f t="shared" si="81"/>
        <v>2.8579144902836969E-2</v>
      </c>
      <c r="S185" s="62">
        <f t="shared" si="82"/>
        <v>2.8573406611114613E-2</v>
      </c>
      <c r="T185" s="11">
        <f t="shared" si="83"/>
        <v>3.2927991890862424E-11</v>
      </c>
      <c r="U185" s="52">
        <f t="shared" si="84"/>
        <v>1.0146178554359088E-20</v>
      </c>
      <c r="V185" s="52">
        <f t="shared" si="85"/>
        <v>5.8076713305318173E-20</v>
      </c>
      <c r="W185" s="53">
        <f t="shared" si="95"/>
        <v>2.2973361615128966E-39</v>
      </c>
      <c r="X185" s="53">
        <f t="shared" si="96"/>
        <v>-19.993697499155363</v>
      </c>
      <c r="Y185" s="53">
        <f t="shared" si="97"/>
        <v>-19.23599796933539</v>
      </c>
      <c r="Z185" s="11">
        <f t="shared" si="86"/>
        <v>2.2973361615128966E-39</v>
      </c>
      <c r="AA185" s="32">
        <f t="shared" si="87"/>
        <v>2.0362193968464512E-6</v>
      </c>
      <c r="AB185" s="70">
        <f t="shared" si="88"/>
        <v>0.89297939819134353</v>
      </c>
      <c r="AC185" s="33">
        <f t="shared" si="89"/>
        <v>4.9365411080365018E-8</v>
      </c>
      <c r="AD185" s="33"/>
      <c r="AE185" s="44">
        <f t="shared" si="90"/>
        <v>5.8076713305318173E-20</v>
      </c>
      <c r="AF185" s="33"/>
      <c r="AG185" s="33"/>
      <c r="AI185" s="97">
        <f t="shared" si="91"/>
        <v>2.8579144902836969E-2</v>
      </c>
      <c r="AJ185" s="98">
        <f t="shared" si="98"/>
        <v>8.1676752337735234E-4</v>
      </c>
      <c r="AK185" s="98">
        <f t="shared" si="92"/>
        <v>2.8573406611114613E-2</v>
      </c>
      <c r="AL185" s="98">
        <f t="shared" si="99"/>
        <v>8.164395653640883E-4</v>
      </c>
      <c r="AM185" s="98">
        <f t="shared" si="100"/>
        <v>8.1660352790672436E-4</v>
      </c>
      <c r="AN185" s="98">
        <f t="shared" si="93"/>
        <v>1.0146178554359088E-20</v>
      </c>
      <c r="AO185" s="98">
        <f t="shared" si="101"/>
        <v>1.0294493925693627E-40</v>
      </c>
      <c r="AP185" s="98">
        <f t="shared" si="94"/>
        <v>5.8076713305318173E-20</v>
      </c>
      <c r="AQ185" s="98">
        <f t="shared" si="102"/>
        <v>3.3729046283481206E-39</v>
      </c>
      <c r="AR185" s="98">
        <f t="shared" si="103"/>
        <v>5.8925670304608036E-40</v>
      </c>
      <c r="AS185" s="99">
        <f t="shared" si="104"/>
        <v>5.7382917223562646E-6</v>
      </c>
      <c r="AT185" s="100">
        <f t="shared" si="105"/>
        <v>2.0078598369073809E-4</v>
      </c>
      <c r="AU185" s="101">
        <f t="shared" si="106"/>
        <v>-4.7930534750959086E-20</v>
      </c>
      <c r="AV185" s="102">
        <f t="shared" si="107"/>
        <v>-4.7239987443712748</v>
      </c>
      <c r="AW185" s="103">
        <f t="shared" si="108"/>
        <v>3.2927991890862424E-11</v>
      </c>
      <c r="AX185" s="103">
        <f t="shared" si="109"/>
        <v>8.1676752337735234E-4</v>
      </c>
      <c r="AY185" s="104">
        <f t="shared" si="110"/>
        <v>2.2973361615128966E-39</v>
      </c>
      <c r="AZ185" s="104">
        <f t="shared" si="111"/>
        <v>1.0294493925693627E-40</v>
      </c>
      <c r="BA185" s="105">
        <f t="shared" si="112"/>
        <v>2.250310479355398E-8</v>
      </c>
      <c r="BB185" s="106">
        <f t="shared" si="113"/>
        <v>-1.8796288137631015E-22</v>
      </c>
      <c r="BC185" s="62"/>
    </row>
    <row r="186" spans="12:55" x14ac:dyDescent="0.25">
      <c r="L186" s="61">
        <v>3.42</v>
      </c>
      <c r="M186" s="69">
        <f t="shared" si="76"/>
        <v>2630.2679918953822</v>
      </c>
      <c r="N186" s="62">
        <f t="shared" si="77"/>
        <v>26.302679918953821</v>
      </c>
      <c r="O186" s="70">
        <f t="shared" si="78"/>
        <v>2.0005040909632323E-2</v>
      </c>
      <c r="P186" s="70">
        <f t="shared" si="79"/>
        <v>2.0001281529667049E-2</v>
      </c>
      <c r="Q186" s="70">
        <f t="shared" si="80"/>
        <v>7.4131024004732386E-6</v>
      </c>
      <c r="R186" s="62">
        <f t="shared" si="81"/>
        <v>2.8578629870903319E-2</v>
      </c>
      <c r="S186" s="62">
        <f t="shared" si="82"/>
        <v>2.8573259328095787E-2</v>
      </c>
      <c r="T186" s="11">
        <f t="shared" si="83"/>
        <v>2.8842730047540464E-11</v>
      </c>
      <c r="U186" s="52">
        <f t="shared" si="84"/>
        <v>7.7857866963815252E-21</v>
      </c>
      <c r="V186" s="52">
        <f t="shared" si="85"/>
        <v>4.5372228527983503E-20</v>
      </c>
      <c r="W186" s="53">
        <f t="shared" si="95"/>
        <v>1.4127406095603994E-39</v>
      </c>
      <c r="X186" s="53">
        <f t="shared" si="96"/>
        <v>-20.108697498621122</v>
      </c>
      <c r="Y186" s="53">
        <f t="shared" si="97"/>
        <v>-19.343209889157233</v>
      </c>
      <c r="Z186" s="11">
        <f t="shared" si="86"/>
        <v>1.4127406095603994E-39</v>
      </c>
      <c r="AA186" s="32">
        <f t="shared" si="87"/>
        <v>1.88460422729506E-6</v>
      </c>
      <c r="AB186" s="70">
        <f t="shared" si="88"/>
        <v>0.89297939825212191</v>
      </c>
      <c r="AC186" s="33">
        <f t="shared" si="89"/>
        <v>4.363322942502956E-8</v>
      </c>
      <c r="AD186" s="33"/>
      <c r="AE186" s="44">
        <f t="shared" si="90"/>
        <v>4.5372228527983503E-20</v>
      </c>
      <c r="AF186" s="33"/>
      <c r="AG186" s="33"/>
      <c r="AI186" s="97">
        <f t="shared" si="91"/>
        <v>2.8578629870903319E-2</v>
      </c>
      <c r="AJ186" s="98">
        <f t="shared" si="98"/>
        <v>8.1673808529808751E-4</v>
      </c>
      <c r="AK186" s="98">
        <f t="shared" si="92"/>
        <v>2.8573259328095787E-2</v>
      </c>
      <c r="AL186" s="98">
        <f t="shared" si="99"/>
        <v>8.1643114863061287E-4</v>
      </c>
      <c r="AM186" s="98">
        <f t="shared" si="100"/>
        <v>8.1658460254298521E-4</v>
      </c>
      <c r="AN186" s="98">
        <f t="shared" si="93"/>
        <v>7.7857866963815252E-21</v>
      </c>
      <c r="AO186" s="98">
        <f t="shared" si="101"/>
        <v>6.0618474481551548E-41</v>
      </c>
      <c r="AP186" s="98">
        <f t="shared" si="94"/>
        <v>4.5372228527983503E-20</v>
      </c>
      <c r="AQ186" s="98">
        <f t="shared" si="102"/>
        <v>2.05863912159556E-39</v>
      </c>
      <c r="AR186" s="98">
        <f t="shared" si="103"/>
        <v>3.5325849325835626E-40</v>
      </c>
      <c r="AS186" s="99">
        <f t="shared" si="104"/>
        <v>5.37054280753263E-6</v>
      </c>
      <c r="AT186" s="100">
        <f t="shared" si="105"/>
        <v>1.8792163346502926E-4</v>
      </c>
      <c r="AU186" s="101">
        <f t="shared" si="106"/>
        <v>-3.7586441831601981E-20</v>
      </c>
      <c r="AV186" s="102">
        <f t="shared" si="107"/>
        <v>-4.8275714834405141</v>
      </c>
      <c r="AW186" s="103">
        <f t="shared" si="108"/>
        <v>2.8842730047540464E-11</v>
      </c>
      <c r="AX186" s="103">
        <f t="shared" si="109"/>
        <v>8.1673808529808751E-4</v>
      </c>
      <c r="AY186" s="104">
        <f t="shared" si="110"/>
        <v>1.4127406095603994E-39</v>
      </c>
      <c r="AZ186" s="104">
        <f t="shared" si="111"/>
        <v>6.0618474481551548E-41</v>
      </c>
      <c r="BA186" s="105">
        <f t="shared" si="112"/>
        <v>2.1060952186402471E-8</v>
      </c>
      <c r="BB186" s="106">
        <f t="shared" si="113"/>
        <v>-1.4739781110432149E-22</v>
      </c>
      <c r="BC186" s="62"/>
    </row>
    <row r="187" spans="12:55" x14ac:dyDescent="0.25">
      <c r="L187" s="61">
        <v>3.44</v>
      </c>
      <c r="M187" s="69">
        <f t="shared" si="76"/>
        <v>2754.228703338169</v>
      </c>
      <c r="N187" s="62">
        <f t="shared" si="77"/>
        <v>27.54228703338169</v>
      </c>
      <c r="O187" s="70">
        <f t="shared" si="78"/>
        <v>2.000470445059516E-2</v>
      </c>
      <c r="P187" s="70">
        <f t="shared" si="79"/>
        <v>2.0001186108138086E-2</v>
      </c>
      <c r="Q187" s="70">
        <f t="shared" si="80"/>
        <v>6.9183096987636296E-6</v>
      </c>
      <c r="R187" s="62">
        <f t="shared" si="81"/>
        <v>2.8578149215135944E-2</v>
      </c>
      <c r="S187" s="62">
        <f t="shared" si="82"/>
        <v>2.8573123011625838E-2</v>
      </c>
      <c r="T187" s="11">
        <f t="shared" si="83"/>
        <v>2.5262721725005143E-11</v>
      </c>
      <c r="U187" s="52">
        <f t="shared" si="84"/>
        <v>5.9745129007107302E-21</v>
      </c>
      <c r="V187" s="52">
        <f t="shared" si="85"/>
        <v>3.5446869584365434E-20</v>
      </c>
      <c r="W187" s="53">
        <f t="shared" si="95"/>
        <v>8.6861980848856616E-40</v>
      </c>
      <c r="X187" s="53">
        <f t="shared" si="96"/>
        <v>-20.223697496765901</v>
      </c>
      <c r="Y187" s="53">
        <f t="shared" si="97"/>
        <v>-19.450422112589973</v>
      </c>
      <c r="Z187" s="11">
        <f t="shared" si="86"/>
        <v>8.6861980848856616E-40</v>
      </c>
      <c r="AA187" s="32">
        <f t="shared" si="87"/>
        <v>1.7442781947954807E-6</v>
      </c>
      <c r="AB187" s="70">
        <f t="shared" si="88"/>
        <v>0.89297939830584305</v>
      </c>
      <c r="AC187" s="33">
        <f t="shared" si="89"/>
        <v>3.8566636441214341E-8</v>
      </c>
      <c r="AD187" s="33"/>
      <c r="AE187" s="44">
        <f t="shared" si="90"/>
        <v>3.5446869584365434E-20</v>
      </c>
      <c r="AF187" s="33"/>
      <c r="AG187" s="33"/>
      <c r="AI187" s="97">
        <f t="shared" si="91"/>
        <v>2.8578149215135944E-2</v>
      </c>
      <c r="AJ187" s="98">
        <f t="shared" si="98"/>
        <v>8.1671061256257521E-4</v>
      </c>
      <c r="AK187" s="98">
        <f t="shared" si="92"/>
        <v>2.8573123011625838E-2</v>
      </c>
      <c r="AL187" s="98">
        <f t="shared" si="99"/>
        <v>8.1642335863750201E-4</v>
      </c>
      <c r="AM187" s="98">
        <f t="shared" si="100"/>
        <v>8.1656697296867775E-4</v>
      </c>
      <c r="AN187" s="98">
        <f t="shared" si="93"/>
        <v>5.9745129007107302E-21</v>
      </c>
      <c r="AO187" s="98">
        <f t="shared" si="101"/>
        <v>3.5694804400758944E-41</v>
      </c>
      <c r="AP187" s="98">
        <f t="shared" si="94"/>
        <v>3.5446869584365434E-20</v>
      </c>
      <c r="AQ187" s="98">
        <f t="shared" si="102"/>
        <v>1.2564805633310114E-39</v>
      </c>
      <c r="AR187" s="98">
        <f t="shared" si="103"/>
        <v>2.117777796216021E-40</v>
      </c>
      <c r="AS187" s="99">
        <f t="shared" si="104"/>
        <v>5.0262035101063252E-6</v>
      </c>
      <c r="AT187" s="100">
        <f t="shared" si="105"/>
        <v>1.7587575291419779E-4</v>
      </c>
      <c r="AU187" s="101">
        <f t="shared" si="106"/>
        <v>-2.9472356683654704E-20</v>
      </c>
      <c r="AV187" s="102">
        <f t="shared" si="107"/>
        <v>-4.9330141508521406</v>
      </c>
      <c r="AW187" s="103">
        <f t="shared" si="108"/>
        <v>2.5262721725005143E-11</v>
      </c>
      <c r="AX187" s="103">
        <f t="shared" si="109"/>
        <v>8.1671061256257521E-4</v>
      </c>
      <c r="AY187" s="104">
        <f t="shared" si="110"/>
        <v>8.6861980848856616E-40</v>
      </c>
      <c r="AZ187" s="104">
        <f t="shared" si="111"/>
        <v>3.5694804400758944E-41</v>
      </c>
      <c r="BA187" s="105">
        <f t="shared" si="112"/>
        <v>1.9710602000416961E-8</v>
      </c>
      <c r="BB187" s="106">
        <f t="shared" si="113"/>
        <v>-1.155778693476655E-22</v>
      </c>
      <c r="BC187" s="62"/>
    </row>
    <row r="188" spans="12:55" x14ac:dyDescent="0.25">
      <c r="L188" s="61">
        <v>3.46</v>
      </c>
      <c r="M188" s="69">
        <f t="shared" si="76"/>
        <v>2884.0315031266077</v>
      </c>
      <c r="N188" s="62">
        <f t="shared" si="77"/>
        <v>28.840315031266076</v>
      </c>
      <c r="O188" s="70">
        <f t="shared" si="78"/>
        <v>2.000439044875154E-2</v>
      </c>
      <c r="P188" s="70">
        <f t="shared" si="79"/>
        <v>2.0001097791603285E-2</v>
      </c>
      <c r="Q188" s="70">
        <f t="shared" si="80"/>
        <v>6.4565422816744943E-6</v>
      </c>
      <c r="R188" s="62">
        <f t="shared" si="81"/>
        <v>2.8577700641073629E-2</v>
      </c>
      <c r="S188" s="62">
        <f t="shared" si="82"/>
        <v>2.8572996845147552E-2</v>
      </c>
      <c r="T188" s="11">
        <f t="shared" si="83"/>
        <v>2.2125696114176527E-11</v>
      </c>
      <c r="U188" s="52">
        <f t="shared" si="84"/>
        <v>4.5846107683596156E-21</v>
      </c>
      <c r="V188" s="52">
        <f t="shared" si="85"/>
        <v>2.7692715909552167E-20</v>
      </c>
      <c r="W188" s="53">
        <f t="shared" si="95"/>
        <v>5.3398452321640957E-40</v>
      </c>
      <c r="X188" s="53">
        <f t="shared" si="96"/>
        <v>-20.338697529858553</v>
      </c>
      <c r="Y188" s="53">
        <f t="shared" si="97"/>
        <v>-19.557634449574355</v>
      </c>
      <c r="Z188" s="11">
        <f t="shared" si="86"/>
        <v>5.3398452321640957E-40</v>
      </c>
      <c r="AA188" s="32">
        <f t="shared" si="87"/>
        <v>1.6144007196271437E-6</v>
      </c>
      <c r="AB188" s="70">
        <f t="shared" si="88"/>
        <v>0.89297939835332629</v>
      </c>
      <c r="AC188" s="33">
        <f t="shared" si="89"/>
        <v>3.4088357416088298E-8</v>
      </c>
      <c r="AD188" s="33"/>
      <c r="AE188" s="44">
        <f t="shared" si="90"/>
        <v>2.7692715909552167E-20</v>
      </c>
      <c r="AF188" s="33"/>
      <c r="AG188" s="33"/>
      <c r="AI188" s="97">
        <f t="shared" si="91"/>
        <v>2.8577700641073629E-2</v>
      </c>
      <c r="AJ188" s="98">
        <f t="shared" si="98"/>
        <v>8.1668497393082014E-4</v>
      </c>
      <c r="AK188" s="98">
        <f t="shared" si="92"/>
        <v>2.8572996845147552E-2</v>
      </c>
      <c r="AL188" s="98">
        <f t="shared" si="99"/>
        <v>8.1641614871281196E-4</v>
      </c>
      <c r="AM188" s="98">
        <f t="shared" si="100"/>
        <v>8.1655055025896804E-4</v>
      </c>
      <c r="AN188" s="98">
        <f t="shared" si="93"/>
        <v>4.5846107683596156E-21</v>
      </c>
      <c r="AO188" s="98">
        <f t="shared" si="101"/>
        <v>2.1018655897358945E-41</v>
      </c>
      <c r="AP188" s="98">
        <f t="shared" si="94"/>
        <v>2.7692715909552167E-20</v>
      </c>
      <c r="AQ188" s="98">
        <f t="shared" si="102"/>
        <v>7.6688651444716375E-40</v>
      </c>
      <c r="AR188" s="98">
        <f t="shared" si="103"/>
        <v>1.2696032356405651E-40</v>
      </c>
      <c r="AS188" s="99">
        <f t="shared" si="104"/>
        <v>4.7037959260767814E-6</v>
      </c>
      <c r="AT188" s="100">
        <f t="shared" si="105"/>
        <v>1.6459672473845556E-4</v>
      </c>
      <c r="AU188" s="101">
        <f t="shared" si="106"/>
        <v>-2.310810514119255E-20</v>
      </c>
      <c r="AV188" s="102">
        <f t="shared" si="107"/>
        <v>-5.0403635791006716</v>
      </c>
      <c r="AW188" s="103">
        <f t="shared" si="108"/>
        <v>2.2125696114176527E-11</v>
      </c>
      <c r="AX188" s="103">
        <f t="shared" si="109"/>
        <v>8.1668497393082014E-4</v>
      </c>
      <c r="AY188" s="104">
        <f t="shared" si="110"/>
        <v>5.3398452321640957E-40</v>
      </c>
      <c r="AZ188" s="104">
        <f t="shared" si="111"/>
        <v>2.1018655897358945E-41</v>
      </c>
      <c r="BA188" s="105">
        <f t="shared" si="112"/>
        <v>1.8446258533634437E-8</v>
      </c>
      <c r="BB188" s="106">
        <f t="shared" si="113"/>
        <v>-9.0620020161539414E-23</v>
      </c>
      <c r="BC188" s="62"/>
    </row>
    <row r="189" spans="12:55" x14ac:dyDescent="0.25">
      <c r="L189" s="61">
        <v>3.48</v>
      </c>
      <c r="M189" s="69">
        <f t="shared" si="76"/>
        <v>3019.9517204020176</v>
      </c>
      <c r="N189" s="62">
        <f t="shared" si="77"/>
        <v>30.199517204020175</v>
      </c>
      <c r="O189" s="70">
        <f t="shared" si="78"/>
        <v>2.0004097405180402E-2</v>
      </c>
      <c r="P189" s="70">
        <f t="shared" si="79"/>
        <v>2.0001016051032536E-2</v>
      </c>
      <c r="Q189" s="70">
        <f t="shared" si="80"/>
        <v>6.0255958535311249E-6</v>
      </c>
      <c r="R189" s="62">
        <f t="shared" si="81"/>
        <v>2.8577282007400576E-2</v>
      </c>
      <c r="S189" s="62">
        <f t="shared" si="82"/>
        <v>2.8572880072903626E-2</v>
      </c>
      <c r="T189" s="11">
        <f t="shared" si="83"/>
        <v>1.9377027315435563E-11</v>
      </c>
      <c r="U189" s="52">
        <f t="shared" si="84"/>
        <v>3.5180539007822956E-21</v>
      </c>
      <c r="V189" s="52">
        <f t="shared" si="85"/>
        <v>2.1634795793507862E-20</v>
      </c>
      <c r="W189" s="53">
        <f t="shared" si="95"/>
        <v>3.2821633680763755E-40</v>
      </c>
      <c r="X189" s="53">
        <f t="shared" si="96"/>
        <v>-20.453697510918069</v>
      </c>
      <c r="Y189" s="53">
        <f t="shared" si="97"/>
        <v>-19.664847199664298</v>
      </c>
      <c r="Z189" s="11">
        <f t="shared" si="86"/>
        <v>3.2821633680763755E-40</v>
      </c>
      <c r="AA189" s="32">
        <f t="shared" si="87"/>
        <v>1.4941938111023543E-6</v>
      </c>
      <c r="AB189" s="70">
        <f t="shared" si="88"/>
        <v>0.89297939839529605</v>
      </c>
      <c r="AC189" s="33">
        <f t="shared" si="89"/>
        <v>3.0130070195014204E-8</v>
      </c>
      <c r="AD189" s="33"/>
      <c r="AE189" s="44">
        <f t="shared" si="90"/>
        <v>2.1634795793507862E-20</v>
      </c>
      <c r="AF189" s="33"/>
      <c r="AG189" s="33"/>
      <c r="AI189" s="97">
        <f t="shared" si="91"/>
        <v>2.8577282007400576E-2</v>
      </c>
      <c r="AJ189" s="98">
        <f t="shared" si="98"/>
        <v>8.1666104693050071E-4</v>
      </c>
      <c r="AK189" s="98">
        <f t="shared" si="92"/>
        <v>2.8572880072903626E-2</v>
      </c>
      <c r="AL189" s="98">
        <f t="shared" si="99"/>
        <v>8.1640947566053313E-4</v>
      </c>
      <c r="AM189" s="98">
        <f t="shared" si="100"/>
        <v>8.165352516070032E-4</v>
      </c>
      <c r="AN189" s="98">
        <f t="shared" si="93"/>
        <v>3.5180539007822956E-21</v>
      </c>
      <c r="AO189" s="98">
        <f t="shared" si="101"/>
        <v>1.2376703248809525E-41</v>
      </c>
      <c r="AP189" s="98">
        <f t="shared" si="94"/>
        <v>2.1634795793507862E-20</v>
      </c>
      <c r="AQ189" s="98">
        <f t="shared" si="102"/>
        <v>4.6806438902678545E-40</v>
      </c>
      <c r="AR189" s="98">
        <f t="shared" si="103"/>
        <v>7.6112377733978735E-41</v>
      </c>
      <c r="AS189" s="99">
        <f t="shared" si="104"/>
        <v>4.4019344969496721E-6</v>
      </c>
      <c r="AT189" s="100">
        <f t="shared" si="105"/>
        <v>1.5403614996729626E-4</v>
      </c>
      <c r="AU189" s="101">
        <f t="shared" si="106"/>
        <v>-1.8116741892725566E-20</v>
      </c>
      <c r="AV189" s="102">
        <f t="shared" si="107"/>
        <v>-5.1496487557217412</v>
      </c>
      <c r="AW189" s="103">
        <f t="shared" si="108"/>
        <v>1.9377027315435563E-11</v>
      </c>
      <c r="AX189" s="103">
        <f t="shared" si="109"/>
        <v>8.1666104693050071E-4</v>
      </c>
      <c r="AY189" s="104">
        <f t="shared" si="110"/>
        <v>3.2821633680763755E-40</v>
      </c>
      <c r="AZ189" s="104">
        <f t="shared" si="111"/>
        <v>1.2376703248809525E-41</v>
      </c>
      <c r="BA189" s="105">
        <f t="shared" si="112"/>
        <v>1.7262488223332048E-8</v>
      </c>
      <c r="BB189" s="106">
        <f t="shared" si="113"/>
        <v>-7.1046046638139477E-23</v>
      </c>
      <c r="BC189" s="62"/>
    </row>
    <row r="190" spans="12:55" x14ac:dyDescent="0.25">
      <c r="L190" s="61">
        <v>3.5</v>
      </c>
      <c r="M190" s="69">
        <f t="shared" si="76"/>
        <v>3162.2776601683804</v>
      </c>
      <c r="N190" s="62">
        <f t="shared" si="77"/>
        <v>31.622776601683803</v>
      </c>
      <c r="O190" s="70">
        <f t="shared" si="78"/>
        <v>2.0003823921007215E-2</v>
      </c>
      <c r="P190" s="70">
        <f t="shared" si="79"/>
        <v>2.0000940396786619E-2</v>
      </c>
      <c r="Q190" s="70">
        <f t="shared" si="80"/>
        <v>5.6234132459048615E-6</v>
      </c>
      <c r="R190" s="62">
        <f t="shared" si="81"/>
        <v>2.8576891315724596E-2</v>
      </c>
      <c r="S190" s="62">
        <f t="shared" si="82"/>
        <v>2.8572771995409457E-2</v>
      </c>
      <c r="T190" s="11">
        <f t="shared" si="83"/>
        <v>1.696879985871968E-11</v>
      </c>
      <c r="U190" s="52">
        <f t="shared" si="84"/>
        <v>2.6996190476068439E-21</v>
      </c>
      <c r="V190" s="52">
        <f t="shared" si="85"/>
        <v>1.6902075150600722E-20</v>
      </c>
      <c r="W190" s="53">
        <f t="shared" si="95"/>
        <v>2.0170975935746807E-40</v>
      </c>
      <c r="X190" s="53">
        <f t="shared" si="96"/>
        <v>-20.568697516283589</v>
      </c>
      <c r="Y190" s="53">
        <f t="shared" si="97"/>
        <v>-19.772059971650897</v>
      </c>
      <c r="Z190" s="11">
        <f t="shared" si="86"/>
        <v>2.0170975935746807E-40</v>
      </c>
      <c r="AA190" s="32">
        <f t="shared" si="87"/>
        <v>1.3829374070575048E-6</v>
      </c>
      <c r="AB190" s="70">
        <f t="shared" si="88"/>
        <v>0.89297939843239238</v>
      </c>
      <c r="AC190" s="33">
        <f t="shared" si="89"/>
        <v>2.6631410452860488E-8</v>
      </c>
      <c r="AD190" s="33"/>
      <c r="AE190" s="44">
        <f t="shared" si="90"/>
        <v>1.6902075150600722E-20</v>
      </c>
      <c r="AF190" s="33"/>
      <c r="AG190" s="33"/>
      <c r="AI190" s="97">
        <f t="shared" si="91"/>
        <v>2.8576891315724596E-2</v>
      </c>
      <c r="AJ190" s="98">
        <f t="shared" si="98"/>
        <v>8.1663871727073582E-4</v>
      </c>
      <c r="AK190" s="98">
        <f t="shared" si="92"/>
        <v>2.8572771995409457E-2</v>
      </c>
      <c r="AL190" s="98">
        <f t="shared" si="99"/>
        <v>8.1640329950165486E-4</v>
      </c>
      <c r="AM190" s="98">
        <f t="shared" si="100"/>
        <v>8.1652099990179542E-4</v>
      </c>
      <c r="AN190" s="98">
        <f t="shared" si="93"/>
        <v>2.6996190476068439E-21</v>
      </c>
      <c r="AO190" s="98">
        <f t="shared" si="101"/>
        <v>7.2879430022016829E-42</v>
      </c>
      <c r="AP190" s="98">
        <f t="shared" si="94"/>
        <v>1.6902075150600722E-20</v>
      </c>
      <c r="AQ190" s="98">
        <f t="shared" si="102"/>
        <v>2.8568014439655441E-40</v>
      </c>
      <c r="AR190" s="98">
        <f t="shared" si="103"/>
        <v>4.5629164020644024E-41</v>
      </c>
      <c r="AS190" s="99">
        <f t="shared" si="104"/>
        <v>4.1193203151393409E-6</v>
      </c>
      <c r="AT190" s="100">
        <f t="shared" si="105"/>
        <v>1.4414865037725994E-4</v>
      </c>
      <c r="AU190" s="101">
        <f t="shared" si="106"/>
        <v>-1.4202456102993879E-20</v>
      </c>
      <c r="AV190" s="102">
        <f t="shared" si="107"/>
        <v>-5.2609112072994373</v>
      </c>
      <c r="AW190" s="103">
        <f t="shared" si="108"/>
        <v>1.696879985871968E-11</v>
      </c>
      <c r="AX190" s="103">
        <f t="shared" si="109"/>
        <v>8.1663871727073582E-4</v>
      </c>
      <c r="AY190" s="104">
        <f t="shared" si="110"/>
        <v>2.0170975935746807E-40</v>
      </c>
      <c r="AZ190" s="104">
        <f t="shared" si="111"/>
        <v>7.2879430022016829E-42</v>
      </c>
      <c r="BA190" s="105">
        <f t="shared" si="112"/>
        <v>1.6154197314271925E-8</v>
      </c>
      <c r="BB190" s="106">
        <f t="shared" si="113"/>
        <v>-5.5695906286250501E-23</v>
      </c>
      <c r="BC190" s="62"/>
    </row>
    <row r="191" spans="12:55" x14ac:dyDescent="0.25">
      <c r="L191" s="61">
        <v>3.52</v>
      </c>
      <c r="M191" s="69">
        <f t="shared" si="76"/>
        <v>3311.3112148259115</v>
      </c>
      <c r="N191" s="62">
        <f t="shared" si="77"/>
        <v>33.113112148259113</v>
      </c>
      <c r="O191" s="70">
        <f t="shared" si="78"/>
        <v>2.0003568690726305E-2</v>
      </c>
      <c r="P191" s="70">
        <f t="shared" si="79"/>
        <v>2.000087037568421E-2</v>
      </c>
      <c r="Q191" s="70">
        <f t="shared" si="80"/>
        <v>5.2480745975062537E-6</v>
      </c>
      <c r="R191" s="62">
        <f t="shared" si="81"/>
        <v>2.857652670103758E-2</v>
      </c>
      <c r="S191" s="62">
        <f t="shared" si="82"/>
        <v>2.8572671965263158E-2</v>
      </c>
      <c r="T191" s="11">
        <f t="shared" si="83"/>
        <v>1.4858987890605757E-11</v>
      </c>
      <c r="U191" s="52">
        <f t="shared" si="84"/>
        <v>2.0715836432178248E-21</v>
      </c>
      <c r="V191" s="52">
        <f t="shared" si="85"/>
        <v>1.3204637584567658E-20</v>
      </c>
      <c r="W191" s="53">
        <f t="shared" si="95"/>
        <v>1.2394489006100503E-40</v>
      </c>
      <c r="X191" s="53">
        <f t="shared" si="96"/>
        <v>-20.683697526737117</v>
      </c>
      <c r="Y191" s="53">
        <f t="shared" si="97"/>
        <v>-19.879273513971054</v>
      </c>
      <c r="Z191" s="11">
        <f t="shared" si="86"/>
        <v>1.2394489006100503E-40</v>
      </c>
      <c r="AA191" s="32">
        <f t="shared" si="87"/>
        <v>1.2799650605290383E-6</v>
      </c>
      <c r="AB191" s="70">
        <f t="shared" si="88"/>
        <v>0.89297939846518137</v>
      </c>
      <c r="AC191" s="33">
        <f t="shared" si="89"/>
        <v>2.353898743614129E-8</v>
      </c>
      <c r="AD191" s="33"/>
      <c r="AE191" s="44">
        <f t="shared" si="90"/>
        <v>1.3204637584567658E-20</v>
      </c>
      <c r="AF191" s="33"/>
      <c r="AG191" s="33"/>
      <c r="AI191" s="97">
        <f t="shared" si="91"/>
        <v>2.857652670103758E-2</v>
      </c>
      <c r="AJ191" s="98">
        <f t="shared" si="98"/>
        <v>8.1661787829511378E-4</v>
      </c>
      <c r="AK191" s="98">
        <f t="shared" si="92"/>
        <v>2.8572671965263158E-2</v>
      </c>
      <c r="AL191" s="98">
        <f t="shared" si="99"/>
        <v>8.1639758323453528E-4</v>
      </c>
      <c r="AM191" s="98">
        <f t="shared" si="100"/>
        <v>8.165077233353306E-4</v>
      </c>
      <c r="AN191" s="98">
        <f t="shared" si="93"/>
        <v>2.0715836432178248E-21</v>
      </c>
      <c r="AO191" s="98">
        <f t="shared" si="101"/>
        <v>4.2914587908476362E-42</v>
      </c>
      <c r="AP191" s="98">
        <f t="shared" si="94"/>
        <v>1.3204637584567658E-20</v>
      </c>
      <c r="AQ191" s="98">
        <f t="shared" si="102"/>
        <v>1.7436245373977679E-40</v>
      </c>
      <c r="AR191" s="98">
        <f t="shared" si="103"/>
        <v>2.7354511234809686E-41</v>
      </c>
      <c r="AS191" s="99">
        <f t="shared" si="104"/>
        <v>3.8547357744216082E-6</v>
      </c>
      <c r="AT191" s="100">
        <f t="shared" si="105"/>
        <v>1.3489168276988844E-4</v>
      </c>
      <c r="AU191" s="101">
        <f t="shared" si="106"/>
        <v>-1.1133053941349832E-20</v>
      </c>
      <c r="AV191" s="102">
        <f t="shared" si="107"/>
        <v>-5.3741754419612411</v>
      </c>
      <c r="AW191" s="103">
        <f t="shared" si="108"/>
        <v>1.4858987890605757E-11</v>
      </c>
      <c r="AX191" s="103">
        <f t="shared" si="109"/>
        <v>8.1661787829511378E-4</v>
      </c>
      <c r="AY191" s="104">
        <f t="shared" si="110"/>
        <v>1.2394489006100503E-40</v>
      </c>
      <c r="AZ191" s="104">
        <f t="shared" si="111"/>
        <v>4.2914587908476362E-42</v>
      </c>
      <c r="BA191" s="105">
        <f t="shared" si="112"/>
        <v>1.5116610880084739E-8</v>
      </c>
      <c r="BB191" s="106">
        <f t="shared" si="113"/>
        <v>-4.3659035064116991E-23</v>
      </c>
      <c r="BC191" s="62"/>
    </row>
    <row r="192" spans="12:55" x14ac:dyDescent="0.25">
      <c r="L192" s="61">
        <v>3.54</v>
      </c>
      <c r="M192" s="69">
        <f t="shared" si="76"/>
        <v>3467.3685045253224</v>
      </c>
      <c r="N192" s="62">
        <f t="shared" si="77"/>
        <v>34.673685045253222</v>
      </c>
      <c r="O192" s="70">
        <f t="shared" si="78"/>
        <v>2.0003330495968884E-2</v>
      </c>
      <c r="P192" s="70">
        <f t="shared" si="79"/>
        <v>2.0000805568287303E-2</v>
      </c>
      <c r="Q192" s="70">
        <f t="shared" si="80"/>
        <v>4.8977881895358298E-6</v>
      </c>
      <c r="R192" s="62">
        <f t="shared" si="81"/>
        <v>2.8576186422812695E-2</v>
      </c>
      <c r="S192" s="62">
        <f t="shared" si="82"/>
        <v>2.8572579383267578E-2</v>
      </c>
      <c r="T192" s="11">
        <f t="shared" si="83"/>
        <v>1.3010734280033546E-11</v>
      </c>
      <c r="U192" s="52">
        <f t="shared" si="84"/>
        <v>1.5896534967117889E-21</v>
      </c>
      <c r="V192" s="52">
        <f t="shared" si="85"/>
        <v>1.0316025565828938E-20</v>
      </c>
      <c r="W192" s="53">
        <f t="shared" si="95"/>
        <v>7.6149569488667922E-41</v>
      </c>
      <c r="X192" s="53">
        <f t="shared" si="96"/>
        <v>-20.798697530312062</v>
      </c>
      <c r="Y192" s="53">
        <f t="shared" si="97"/>
        <v>-19.986487590236631</v>
      </c>
      <c r="Z192" s="11">
        <f t="shared" si="86"/>
        <v>7.6149569488667922E-41</v>
      </c>
      <c r="AA192" s="32">
        <f t="shared" si="87"/>
        <v>1.1846599476323551E-6</v>
      </c>
      <c r="AB192" s="70">
        <f t="shared" si="88"/>
        <v>0.89297939849416308</v>
      </c>
      <c r="AC192" s="33">
        <f t="shared" si="89"/>
        <v>2.080564053420741E-8</v>
      </c>
      <c r="AD192" s="33"/>
      <c r="AE192" s="44">
        <f t="shared" si="90"/>
        <v>1.0316025565828938E-20</v>
      </c>
      <c r="AF192" s="33"/>
      <c r="AG192" s="33"/>
      <c r="AI192" s="97">
        <f t="shared" si="91"/>
        <v>2.8576186422812695E-2</v>
      </c>
      <c r="AJ192" s="98">
        <f t="shared" si="98"/>
        <v>8.1659843047134464E-4</v>
      </c>
      <c r="AK192" s="98">
        <f t="shared" si="92"/>
        <v>2.8572579383267578E-2</v>
      </c>
      <c r="AL192" s="98">
        <f t="shared" si="99"/>
        <v>8.1639229261312751E-4</v>
      </c>
      <c r="AM192" s="98">
        <f t="shared" si="100"/>
        <v>8.1649535503686892E-4</v>
      </c>
      <c r="AN192" s="98">
        <f t="shared" si="93"/>
        <v>1.5896534967117889E-21</v>
      </c>
      <c r="AO192" s="98">
        <f t="shared" si="101"/>
        <v>2.5269982396080175E-42</v>
      </c>
      <c r="AP192" s="98">
        <f t="shared" si="94"/>
        <v>1.0316025565828938E-20</v>
      </c>
      <c r="AQ192" s="98">
        <f t="shared" si="102"/>
        <v>1.0642038347483626E-40</v>
      </c>
      <c r="AR192" s="98">
        <f t="shared" si="103"/>
        <v>1.6398906112888181E-41</v>
      </c>
      <c r="AS192" s="99">
        <f t="shared" si="104"/>
        <v>3.6070395451164028E-6</v>
      </c>
      <c r="AT192" s="100">
        <f t="shared" si="105"/>
        <v>1.2622536442570456E-4</v>
      </c>
      <c r="AU192" s="101">
        <f t="shared" si="106"/>
        <v>-8.7263720691171495E-21</v>
      </c>
      <c r="AV192" s="102">
        <f t="shared" si="107"/>
        <v>-5.4894806240276388</v>
      </c>
      <c r="AW192" s="103">
        <f t="shared" si="108"/>
        <v>1.3010734280033546E-11</v>
      </c>
      <c r="AX192" s="103">
        <f t="shared" si="109"/>
        <v>8.1659843047134464E-4</v>
      </c>
      <c r="AY192" s="104">
        <f t="shared" si="110"/>
        <v>7.6149569488667922E-41</v>
      </c>
      <c r="AZ192" s="104">
        <f t="shared" si="111"/>
        <v>2.5269982396080175E-42</v>
      </c>
      <c r="BA192" s="105">
        <f t="shared" si="112"/>
        <v>1.4145253118103541E-8</v>
      </c>
      <c r="BB192" s="106">
        <f t="shared" si="113"/>
        <v>-3.4221066937714313E-23</v>
      </c>
      <c r="BC192" s="62"/>
    </row>
    <row r="193" spans="12:55" x14ac:dyDescent="0.25">
      <c r="L193" s="61">
        <v>3.56</v>
      </c>
      <c r="M193" s="69">
        <f t="shared" si="76"/>
        <v>3630.7805477010188</v>
      </c>
      <c r="N193" s="62">
        <f t="shared" si="77"/>
        <v>36.307805477010191</v>
      </c>
      <c r="O193" s="70">
        <f t="shared" si="78"/>
        <v>2.0003108199687033E-2</v>
      </c>
      <c r="P193" s="70">
        <f t="shared" si="79"/>
        <v>2.000074558638866E-2</v>
      </c>
      <c r="Q193" s="70">
        <f t="shared" si="80"/>
        <v>4.5708818926953112E-6</v>
      </c>
      <c r="R193" s="62">
        <f t="shared" si="81"/>
        <v>2.8575868856695764E-2</v>
      </c>
      <c r="S193" s="62">
        <f t="shared" si="82"/>
        <v>2.8572493694840946E-2</v>
      </c>
      <c r="T193" s="11">
        <f t="shared" si="83"/>
        <v>1.1391717546216111E-11</v>
      </c>
      <c r="U193" s="52">
        <f t="shared" si="84"/>
        <v>1.2198388832780825E-21</v>
      </c>
      <c r="V193" s="52">
        <f t="shared" si="85"/>
        <v>8.0593250079134031E-21</v>
      </c>
      <c r="W193" s="53">
        <f t="shared" si="95"/>
        <v>4.6778570449079071E-41</v>
      </c>
      <c r="X193" s="53">
        <f t="shared" si="96"/>
        <v>-20.913697527295774</v>
      </c>
      <c r="Y193" s="53">
        <f t="shared" si="97"/>
        <v>-20.093701330107326</v>
      </c>
      <c r="Z193" s="11">
        <f t="shared" si="86"/>
        <v>4.6778570449079071E-41</v>
      </c>
      <c r="AA193" s="32">
        <f t="shared" si="87"/>
        <v>1.0964511725496167E-6</v>
      </c>
      <c r="AB193" s="70">
        <f t="shared" si="88"/>
        <v>0.89297939851977937</v>
      </c>
      <c r="AC193" s="33">
        <f t="shared" si="89"/>
        <v>1.8389695850437216E-8</v>
      </c>
      <c r="AD193" s="33"/>
      <c r="AE193" s="44">
        <f t="shared" si="90"/>
        <v>8.0593250079134031E-21</v>
      </c>
      <c r="AF193" s="33"/>
      <c r="AG193" s="33"/>
      <c r="AI193" s="97">
        <f t="shared" si="91"/>
        <v>2.8575868856695764E-2</v>
      </c>
      <c r="AJ193" s="98">
        <f t="shared" si="98"/>
        <v>8.1658028091507486E-4</v>
      </c>
      <c r="AK193" s="98">
        <f t="shared" si="92"/>
        <v>2.8572493694840946E-2</v>
      </c>
      <c r="AL193" s="98">
        <f t="shared" si="99"/>
        <v>8.163873959417256E-4</v>
      </c>
      <c r="AM193" s="98">
        <f t="shared" si="100"/>
        <v>8.1648383273254146E-4</v>
      </c>
      <c r="AN193" s="98">
        <f t="shared" si="93"/>
        <v>1.2198388832780825E-21</v>
      </c>
      <c r="AO193" s="98">
        <f t="shared" si="101"/>
        <v>1.4880069011571192E-42</v>
      </c>
      <c r="AP193" s="98">
        <f t="shared" si="94"/>
        <v>8.0593250079134031E-21</v>
      </c>
      <c r="AQ193" s="98">
        <f t="shared" si="102"/>
        <v>6.4952719583178378E-41</v>
      </c>
      <c r="AR193" s="98">
        <f t="shared" si="103"/>
        <v>9.831078017628209E-42</v>
      </c>
      <c r="AS193" s="99">
        <f t="shared" si="104"/>
        <v>3.3751618548176487E-6</v>
      </c>
      <c r="AT193" s="100">
        <f t="shared" si="105"/>
        <v>1.1811230908651083E-4</v>
      </c>
      <c r="AU193" s="101">
        <f t="shared" si="106"/>
        <v>-6.8394861246353202E-21</v>
      </c>
      <c r="AV193" s="102">
        <f t="shared" si="107"/>
        <v>-5.6068766280473996</v>
      </c>
      <c r="AW193" s="103">
        <f t="shared" si="108"/>
        <v>1.1391717546216111E-11</v>
      </c>
      <c r="AX193" s="103">
        <f t="shared" si="109"/>
        <v>8.1658028091507486E-4</v>
      </c>
      <c r="AY193" s="104">
        <f t="shared" si="110"/>
        <v>4.6778570449079071E-41</v>
      </c>
      <c r="AZ193" s="104">
        <f t="shared" si="111"/>
        <v>1.4880069011571192E-42</v>
      </c>
      <c r="BA193" s="105">
        <f t="shared" si="112"/>
        <v>1.3235928842422152E-8</v>
      </c>
      <c r="BB193" s="106">
        <f t="shared" si="113"/>
        <v>-2.6821514214256157E-23</v>
      </c>
      <c r="BC193" s="62"/>
    </row>
    <row r="194" spans="12:55" x14ac:dyDescent="0.25">
      <c r="L194" s="61">
        <v>3.58</v>
      </c>
      <c r="M194" s="69">
        <f t="shared" si="76"/>
        <v>3801.8939632056172</v>
      </c>
      <c r="N194" s="62">
        <f t="shared" si="77"/>
        <v>38.018939632056174</v>
      </c>
      <c r="O194" s="70">
        <f t="shared" si="78"/>
        <v>2.0002900740725898E-2</v>
      </c>
      <c r="P194" s="70">
        <f t="shared" si="79"/>
        <v>2.0000690070686628E-2</v>
      </c>
      <c r="Q194" s="70">
        <f t="shared" si="80"/>
        <v>4.2657951851442714E-6</v>
      </c>
      <c r="R194" s="62">
        <f t="shared" si="81"/>
        <v>2.8575572486751286E-2</v>
      </c>
      <c r="S194" s="62">
        <f t="shared" si="82"/>
        <v>2.8572414386695184E-2</v>
      </c>
      <c r="T194" s="11">
        <f t="shared" si="83"/>
        <v>9.9735959643509862E-12</v>
      </c>
      <c r="U194" s="52">
        <f t="shared" si="84"/>
        <v>9.3605735868312717E-22</v>
      </c>
      <c r="V194" s="52">
        <f t="shared" si="85"/>
        <v>6.2962660118028058E-21</v>
      </c>
      <c r="W194" s="53">
        <f t="shared" si="95"/>
        <v>2.873183680497908E-41</v>
      </c>
      <c r="X194" s="53">
        <f t="shared" si="96"/>
        <v>-21.028697538231622</v>
      </c>
      <c r="Y194" s="53">
        <f t="shared" si="97"/>
        <v>-20.200916931694486</v>
      </c>
      <c r="Z194" s="11">
        <f t="shared" si="86"/>
        <v>2.873183680497908E-41</v>
      </c>
      <c r="AA194" s="32">
        <f t="shared" si="87"/>
        <v>1.0148103480862217E-6</v>
      </c>
      <c r="AB194" s="70">
        <f t="shared" si="88"/>
        <v>0.89297939854242148</v>
      </c>
      <c r="AC194" s="33">
        <f t="shared" si="89"/>
        <v>1.6254254185912465E-8</v>
      </c>
      <c r="AD194" s="33"/>
      <c r="AE194" s="44">
        <f t="shared" si="90"/>
        <v>6.2962660118028058E-21</v>
      </c>
      <c r="AF194" s="33"/>
      <c r="AG194" s="33"/>
      <c r="AI194" s="97">
        <f t="shared" si="91"/>
        <v>2.8575572486751286E-2</v>
      </c>
      <c r="AJ194" s="98">
        <f t="shared" si="98"/>
        <v>8.1656334294557707E-4</v>
      </c>
      <c r="AK194" s="98">
        <f t="shared" si="92"/>
        <v>2.8572414386695184E-2</v>
      </c>
      <c r="AL194" s="98">
        <f t="shared" si="99"/>
        <v>8.1638286388502595E-4</v>
      </c>
      <c r="AM194" s="98">
        <f t="shared" si="100"/>
        <v>8.1647309842850348E-4</v>
      </c>
      <c r="AN194" s="98">
        <f t="shared" si="93"/>
        <v>9.3605735868312717E-22</v>
      </c>
      <c r="AO194" s="98">
        <f t="shared" si="101"/>
        <v>8.7620337874483263E-43</v>
      </c>
      <c r="AP194" s="98">
        <f t="shared" si="94"/>
        <v>6.2962660118028058E-21</v>
      </c>
      <c r="AQ194" s="98">
        <f t="shared" si="102"/>
        <v>3.964296569138321E-41</v>
      </c>
      <c r="AR194" s="98">
        <f t="shared" si="103"/>
        <v>5.8936661325744813E-42</v>
      </c>
      <c r="AS194" s="99">
        <f t="shared" si="104"/>
        <v>3.1581000561019257E-6</v>
      </c>
      <c r="AT194" s="100">
        <f t="shared" si="105"/>
        <v>1.1051747283684833E-4</v>
      </c>
      <c r="AU194" s="101">
        <f t="shared" si="106"/>
        <v>-5.3602086531196788E-21</v>
      </c>
      <c r="AV194" s="102">
        <f t="shared" si="107"/>
        <v>-5.7263677309909475</v>
      </c>
      <c r="AW194" s="103">
        <f t="shared" si="108"/>
        <v>9.9735959643509862E-12</v>
      </c>
      <c r="AX194" s="103">
        <f t="shared" si="109"/>
        <v>8.1656334294557707E-4</v>
      </c>
      <c r="AY194" s="104">
        <f t="shared" si="110"/>
        <v>2.873183680497908E-41</v>
      </c>
      <c r="AZ194" s="104">
        <f t="shared" si="111"/>
        <v>8.7620337874483263E-43</v>
      </c>
      <c r="BA194" s="105">
        <f t="shared" si="112"/>
        <v>1.2384706102360493E-8</v>
      </c>
      <c r="BB194" s="106">
        <f t="shared" si="113"/>
        <v>-2.1020426090665407E-23</v>
      </c>
      <c r="BC194" s="62"/>
    </row>
    <row r="195" spans="12:55" x14ac:dyDescent="0.25">
      <c r="L195" s="61">
        <v>3.6</v>
      </c>
      <c r="M195" s="69">
        <f t="shared" si="76"/>
        <v>3981.0717055349769</v>
      </c>
      <c r="N195" s="62">
        <f t="shared" si="77"/>
        <v>39.81071705534977</v>
      </c>
      <c r="O195" s="70">
        <f t="shared" si="78"/>
        <v>2.0002707128758141E-2</v>
      </c>
      <c r="P195" s="70">
        <f t="shared" si="79"/>
        <v>2.0000638688632631E-2</v>
      </c>
      <c r="Q195" s="70">
        <f t="shared" si="80"/>
        <v>3.9810717031480362E-6</v>
      </c>
      <c r="R195" s="62">
        <f t="shared" si="81"/>
        <v>2.8575295898225918E-2</v>
      </c>
      <c r="S195" s="62">
        <f t="shared" si="82"/>
        <v>2.8572340983760904E-2</v>
      </c>
      <c r="T195" s="11">
        <f t="shared" si="83"/>
        <v>8.7315194955465275E-12</v>
      </c>
      <c r="U195" s="52">
        <f t="shared" si="84"/>
        <v>7.182942862150262E-22</v>
      </c>
      <c r="V195" s="52">
        <f t="shared" si="85"/>
        <v>4.9189011393825816E-21</v>
      </c>
      <c r="W195" s="53">
        <f t="shared" si="95"/>
        <v>1.7645097934878231E-41</v>
      </c>
      <c r="X195" s="53">
        <f t="shared" si="96"/>
        <v>-21.143697588216785</v>
      </c>
      <c r="Y195" s="53">
        <f t="shared" si="97"/>
        <v>-20.308131905851337</v>
      </c>
      <c r="Z195" s="11">
        <f t="shared" si="86"/>
        <v>1.7645097934878231E-41</v>
      </c>
      <c r="AA195" s="32">
        <f t="shared" si="87"/>
        <v>9.3924843014498585E-7</v>
      </c>
      <c r="AB195" s="70">
        <f t="shared" si="88"/>
        <v>0.89297939856243425</v>
      </c>
      <c r="AC195" s="33">
        <f t="shared" si="89"/>
        <v>1.4366793147943007E-8</v>
      </c>
      <c r="AD195" s="33"/>
      <c r="AE195" s="44">
        <f t="shared" si="90"/>
        <v>4.9189011393825816E-21</v>
      </c>
      <c r="AF195" s="33"/>
      <c r="AG195" s="33"/>
      <c r="AI195" s="97">
        <f t="shared" si="91"/>
        <v>2.8575295898225918E-2</v>
      </c>
      <c r="AJ195" s="98">
        <f t="shared" si="98"/>
        <v>8.1654753567116697E-4</v>
      </c>
      <c r="AK195" s="98">
        <f t="shared" si="92"/>
        <v>2.8572340983760904E-2</v>
      </c>
      <c r="AL195" s="98">
        <f t="shared" si="99"/>
        <v>8.1637866929230299E-4</v>
      </c>
      <c r="AM195" s="98">
        <f t="shared" si="100"/>
        <v>8.1646309811597522E-4</v>
      </c>
      <c r="AN195" s="98">
        <f t="shared" si="93"/>
        <v>7.182942862150262E-22</v>
      </c>
      <c r="AO195" s="98">
        <f t="shared" si="101"/>
        <v>5.1594668160915395E-43</v>
      </c>
      <c r="AP195" s="98">
        <f t="shared" si="94"/>
        <v>4.9189011393825816E-21</v>
      </c>
      <c r="AQ195" s="98">
        <f t="shared" si="102"/>
        <v>2.4195588419019261E-41</v>
      </c>
      <c r="AR195" s="98">
        <f t="shared" si="103"/>
        <v>3.5332185828750906E-42</v>
      </c>
      <c r="AS195" s="99">
        <f t="shared" si="104"/>
        <v>2.9549144650135861E-6</v>
      </c>
      <c r="AT195" s="100">
        <f t="shared" si="105"/>
        <v>1.0340800933568077E-4</v>
      </c>
      <c r="AU195" s="101">
        <f t="shared" si="106"/>
        <v>-4.2006068531675554E-21</v>
      </c>
      <c r="AV195" s="102">
        <f t="shared" si="107"/>
        <v>-5.8480304434860502</v>
      </c>
      <c r="AW195" s="103">
        <f t="shared" si="108"/>
        <v>8.7315194955465275E-12</v>
      </c>
      <c r="AX195" s="103">
        <f t="shared" si="109"/>
        <v>8.1654753567116697E-4</v>
      </c>
      <c r="AY195" s="104">
        <f t="shared" si="110"/>
        <v>1.7645097934878231E-41</v>
      </c>
      <c r="AZ195" s="104">
        <f t="shared" si="111"/>
        <v>5.1594668160915395E-43</v>
      </c>
      <c r="BA195" s="105">
        <f t="shared" si="112"/>
        <v>1.1587899862798376E-8</v>
      </c>
      <c r="BB195" s="106">
        <f t="shared" si="113"/>
        <v>-1.6472968051637472E-23</v>
      </c>
      <c r="BC195" s="62"/>
    </row>
    <row r="196" spans="12:55" x14ac:dyDescent="0.25">
      <c r="L196" s="61">
        <v>3.62</v>
      </c>
      <c r="M196" s="69">
        <f t="shared" si="76"/>
        <v>4168.6938347033583</v>
      </c>
      <c r="N196" s="62">
        <f t="shared" si="77"/>
        <v>41.686938347033582</v>
      </c>
      <c r="O196" s="70">
        <f t="shared" si="78"/>
        <v>2.0002526439556509E-2</v>
      </c>
      <c r="P196" s="70">
        <f t="shared" si="79"/>
        <v>2.0000591132439367E-2</v>
      </c>
      <c r="Q196" s="70">
        <f t="shared" si="80"/>
        <v>3.715352288984064E-6</v>
      </c>
      <c r="R196" s="62">
        <f t="shared" si="81"/>
        <v>2.8575037770795016E-2</v>
      </c>
      <c r="S196" s="62">
        <f t="shared" si="82"/>
        <v>2.8572273046341953E-2</v>
      </c>
      <c r="T196" s="11">
        <f t="shared" si="83"/>
        <v>7.6437013013609736E-12</v>
      </c>
      <c r="U196" s="52">
        <f t="shared" si="84"/>
        <v>5.511915154801268E-22</v>
      </c>
      <c r="V196" s="52">
        <f t="shared" si="85"/>
        <v>3.8428294493279847E-21</v>
      </c>
      <c r="W196" s="53">
        <f t="shared" si="95"/>
        <v>1.0834880287546194E-41</v>
      </c>
      <c r="X196" s="53">
        <f t="shared" si="96"/>
        <v>-21.258697476166692</v>
      </c>
      <c r="Y196" s="53">
        <f t="shared" si="97"/>
        <v>-20.415348889763955</v>
      </c>
      <c r="Z196" s="11">
        <f t="shared" si="86"/>
        <v>1.0834880287546194E-41</v>
      </c>
      <c r="AA196" s="32">
        <f t="shared" si="87"/>
        <v>8.6931278857510826E-7</v>
      </c>
      <c r="AB196" s="70">
        <f t="shared" si="88"/>
        <v>0.89297939858012343</v>
      </c>
      <c r="AC196" s="33">
        <f t="shared" si="89"/>
        <v>1.2698476075399202E-8</v>
      </c>
      <c r="AD196" s="33"/>
      <c r="AE196" s="44">
        <f t="shared" si="90"/>
        <v>3.8428294493279847E-21</v>
      </c>
      <c r="AF196" s="33"/>
      <c r="AG196" s="33"/>
      <c r="AI196" s="97">
        <f t="shared" si="91"/>
        <v>2.8575037770795016E-2</v>
      </c>
      <c r="AJ196" s="98">
        <f t="shared" si="98"/>
        <v>8.1653278360236173E-4</v>
      </c>
      <c r="AK196" s="98">
        <f t="shared" si="92"/>
        <v>2.8572273046341953E-2</v>
      </c>
      <c r="AL196" s="98">
        <f t="shared" si="99"/>
        <v>8.1637478703471889E-4</v>
      </c>
      <c r="AM196" s="98">
        <f t="shared" si="100"/>
        <v>8.1645378149668971E-4</v>
      </c>
      <c r="AN196" s="98">
        <f t="shared" si="93"/>
        <v>5.511915154801268E-22</v>
      </c>
      <c r="AO196" s="98">
        <f t="shared" si="101"/>
        <v>3.0381208673727887E-43</v>
      </c>
      <c r="AP196" s="98">
        <f t="shared" si="94"/>
        <v>3.8428294493279847E-21</v>
      </c>
      <c r="AQ196" s="98">
        <f t="shared" si="102"/>
        <v>1.4767338176622423E-41</v>
      </c>
      <c r="AR196" s="98">
        <f t="shared" si="103"/>
        <v>2.1181349879067531E-42</v>
      </c>
      <c r="AS196" s="99">
        <f t="shared" si="104"/>
        <v>2.7647244530623616E-6</v>
      </c>
      <c r="AT196" s="100">
        <f t="shared" si="105"/>
        <v>9.6753133809958963E-5</v>
      </c>
      <c r="AU196" s="101">
        <f t="shared" si="106"/>
        <v>-3.2916379338478578E-21</v>
      </c>
      <c r="AV196" s="102">
        <f t="shared" si="107"/>
        <v>-5.9718588574074989</v>
      </c>
      <c r="AW196" s="103">
        <f t="shared" si="108"/>
        <v>7.6437013013609736E-12</v>
      </c>
      <c r="AX196" s="103">
        <f t="shared" si="109"/>
        <v>8.1653278360236173E-4</v>
      </c>
      <c r="AY196" s="104">
        <f t="shared" si="110"/>
        <v>1.0834880287546194E-41</v>
      </c>
      <c r="AZ196" s="104">
        <f t="shared" si="111"/>
        <v>3.0381208673727887E-43</v>
      </c>
      <c r="BA196" s="105">
        <f t="shared" si="112"/>
        <v>1.0842056678675928E-8</v>
      </c>
      <c r="BB196" s="106">
        <f t="shared" si="113"/>
        <v>-1.2908384054305324E-23</v>
      </c>
      <c r="BC196" s="62"/>
    </row>
    <row r="197" spans="12:55" x14ac:dyDescent="0.25">
      <c r="L197" s="61">
        <v>3.64</v>
      </c>
      <c r="M197" s="69">
        <f t="shared" si="76"/>
        <v>4365.1583224016631</v>
      </c>
      <c r="N197" s="62">
        <f t="shared" si="77"/>
        <v>43.651583224016633</v>
      </c>
      <c r="O197" s="70">
        <f t="shared" si="78"/>
        <v>2.0002357810581954E-2</v>
      </c>
      <c r="P197" s="70">
        <f t="shared" si="79"/>
        <v>2.0000547117236929E-2</v>
      </c>
      <c r="Q197" s="70">
        <f t="shared" si="80"/>
        <v>3.4673685028741019E-6</v>
      </c>
      <c r="R197" s="62">
        <f t="shared" si="81"/>
        <v>2.8574796872259937E-2</v>
      </c>
      <c r="S197" s="62">
        <f t="shared" si="82"/>
        <v>2.8572210167481328E-2</v>
      </c>
      <c r="T197" s="11">
        <f t="shared" si="83"/>
        <v>6.6910416116803891E-12</v>
      </c>
      <c r="U197" s="52">
        <f t="shared" si="84"/>
        <v>4.22963196471165E-22</v>
      </c>
      <c r="V197" s="52">
        <f t="shared" si="85"/>
        <v>3.0021628493289353E-21</v>
      </c>
      <c r="W197" s="53">
        <f t="shared" si="95"/>
        <v>6.6522708493016436E-42</v>
      </c>
      <c r="X197" s="53">
        <f t="shared" si="96"/>
        <v>-21.373697420485151</v>
      </c>
      <c r="Y197" s="53">
        <f t="shared" si="97"/>
        <v>-20.52256575358285</v>
      </c>
      <c r="Z197" s="11">
        <f t="shared" si="86"/>
        <v>6.6522708493016436E-42</v>
      </c>
      <c r="AA197" s="32">
        <f t="shared" si="87"/>
        <v>8.0458449552094429E-7</v>
      </c>
      <c r="AB197" s="70">
        <f t="shared" si="88"/>
        <v>0.89297939859575848</v>
      </c>
      <c r="AC197" s="33">
        <f t="shared" si="89"/>
        <v>1.1223890268004492E-8</v>
      </c>
      <c r="AD197" s="33"/>
      <c r="AE197" s="44">
        <f t="shared" si="90"/>
        <v>3.0021628493289353E-21</v>
      </c>
      <c r="AF197" s="33"/>
      <c r="AG197" s="33"/>
      <c r="AI197" s="97">
        <f t="shared" si="91"/>
        <v>2.8574796872259937E-2</v>
      </c>
      <c r="AJ197" s="98">
        <f t="shared" si="98"/>
        <v>8.1651901629091635E-4</v>
      </c>
      <c r="AK197" s="98">
        <f t="shared" si="92"/>
        <v>2.8572210167481328E-2</v>
      </c>
      <c r="AL197" s="98">
        <f t="shared" si="99"/>
        <v>8.1637119385472338E-4</v>
      </c>
      <c r="AM197" s="98">
        <f t="shared" si="100"/>
        <v>8.1644510172729906E-4</v>
      </c>
      <c r="AN197" s="98">
        <f t="shared" si="93"/>
        <v>4.22963196471165E-22</v>
      </c>
      <c r="AO197" s="98">
        <f t="shared" si="101"/>
        <v>1.7889786556910532E-43</v>
      </c>
      <c r="AP197" s="98">
        <f t="shared" si="94"/>
        <v>3.0021628493289353E-21</v>
      </c>
      <c r="AQ197" s="98">
        <f t="shared" si="102"/>
        <v>9.0129817738908317E-42</v>
      </c>
      <c r="AR197" s="98">
        <f t="shared" si="103"/>
        <v>1.269804395079147E-42</v>
      </c>
      <c r="AS197" s="99">
        <f t="shared" si="104"/>
        <v>2.5867047786093389E-6</v>
      </c>
      <c r="AT197" s="100">
        <f t="shared" si="105"/>
        <v>9.0523995329621403E-5</v>
      </c>
      <c r="AU197" s="101">
        <f t="shared" si="106"/>
        <v>-2.5791996528577705E-21</v>
      </c>
      <c r="AV197" s="102">
        <f t="shared" si="107"/>
        <v>-6.0979292628208714</v>
      </c>
      <c r="AW197" s="103">
        <f t="shared" si="108"/>
        <v>6.6910416116803891E-12</v>
      </c>
      <c r="AX197" s="103">
        <f t="shared" si="109"/>
        <v>8.1651901629091635E-4</v>
      </c>
      <c r="AY197" s="104">
        <f t="shared" si="110"/>
        <v>6.6522708493016436E-42</v>
      </c>
      <c r="AZ197" s="104">
        <f t="shared" si="111"/>
        <v>1.7889786556910532E-43</v>
      </c>
      <c r="BA197" s="105">
        <f t="shared" si="112"/>
        <v>1.0143940308271918E-8</v>
      </c>
      <c r="BB197" s="106">
        <f t="shared" si="113"/>
        <v>-1.0114508442579492E-23</v>
      </c>
      <c r="BC197" s="62"/>
    </row>
    <row r="198" spans="12:55" x14ac:dyDescent="0.25">
      <c r="L198" s="61">
        <v>3.66</v>
      </c>
      <c r="M198" s="69">
        <f t="shared" si="76"/>
        <v>4570.8818961487532</v>
      </c>
      <c r="N198" s="62">
        <f t="shared" si="77"/>
        <v>45.70881896148753</v>
      </c>
      <c r="O198" s="70">
        <f t="shared" si="78"/>
        <v>2.0002200436866187E-2</v>
      </c>
      <c r="P198" s="70">
        <f t="shared" si="79"/>
        <v>2.0000506379366602E-2</v>
      </c>
      <c r="Q198" s="70">
        <f t="shared" si="80"/>
        <v>3.2359365679201569E-6</v>
      </c>
      <c r="R198" s="62">
        <f t="shared" si="81"/>
        <v>2.8574572052665982E-2</v>
      </c>
      <c r="S198" s="62">
        <f t="shared" si="82"/>
        <v>2.8572151970523717E-2</v>
      </c>
      <c r="T198" s="11">
        <f t="shared" si="83"/>
        <v>5.8567975753085861E-12</v>
      </c>
      <c r="U198" s="52">
        <f t="shared" si="84"/>
        <v>3.2456556791806281E-22</v>
      </c>
      <c r="V198" s="52">
        <f t="shared" si="85"/>
        <v>2.3453909161211117E-21</v>
      </c>
      <c r="W198" s="53">
        <f t="shared" si="95"/>
        <v>4.0837350879399743E-42</v>
      </c>
      <c r="X198" s="53">
        <f t="shared" si="96"/>
        <v>-21.488697554923682</v>
      </c>
      <c r="Y198" s="53">
        <f t="shared" si="97"/>
        <v>-20.629784761236685</v>
      </c>
      <c r="Z198" s="11">
        <f t="shared" si="86"/>
        <v>4.0837350879399743E-42</v>
      </c>
      <c r="AA198" s="32">
        <f t="shared" si="87"/>
        <v>7.4467581628155321E-7</v>
      </c>
      <c r="AB198" s="70">
        <f t="shared" si="88"/>
        <v>0.8929793986095782</v>
      </c>
      <c r="AC198" s="33">
        <f t="shared" si="89"/>
        <v>9.920512974092265E-9</v>
      </c>
      <c r="AD198" s="33"/>
      <c r="AE198" s="44">
        <f t="shared" si="90"/>
        <v>2.3453909161211117E-21</v>
      </c>
      <c r="AF198" s="33"/>
      <c r="AG198" s="33"/>
      <c r="AI198" s="97">
        <f t="shared" si="91"/>
        <v>2.8574572052665982E-2</v>
      </c>
      <c r="AJ198" s="98">
        <f t="shared" si="98"/>
        <v>8.1650616799299977E-4</v>
      </c>
      <c r="AK198" s="98">
        <f t="shared" si="92"/>
        <v>2.8572151970523717E-2</v>
      </c>
      <c r="AL198" s="98">
        <f t="shared" si="99"/>
        <v>8.1636786822670236E-4</v>
      </c>
      <c r="AM198" s="98">
        <f t="shared" si="100"/>
        <v>8.1643701518145228E-4</v>
      </c>
      <c r="AN198" s="98">
        <f t="shared" si="93"/>
        <v>3.2456556791806281E-22</v>
      </c>
      <c r="AO198" s="98">
        <f t="shared" si="101"/>
        <v>1.0534280787797465E-43</v>
      </c>
      <c r="AP198" s="98">
        <f t="shared" si="94"/>
        <v>2.3453909161211117E-21</v>
      </c>
      <c r="AQ198" s="98">
        <f t="shared" si="102"/>
        <v>5.5008585494234275E-42</v>
      </c>
      <c r="AR198" s="98">
        <f t="shared" si="103"/>
        <v>7.612331346807142E-43</v>
      </c>
      <c r="AS198" s="99">
        <f t="shared" si="104"/>
        <v>2.4200821422647179E-6</v>
      </c>
      <c r="AT198" s="100">
        <f t="shared" si="105"/>
        <v>8.469355683802538E-5</v>
      </c>
      <c r="AU198" s="101">
        <f t="shared" si="106"/>
        <v>-2.0208253482030489E-21</v>
      </c>
      <c r="AV198" s="102">
        <f t="shared" si="107"/>
        <v>-6.2262468602745011</v>
      </c>
      <c r="AW198" s="103">
        <f t="shared" si="108"/>
        <v>5.8567975753085861E-12</v>
      </c>
      <c r="AX198" s="103">
        <f t="shared" si="109"/>
        <v>8.1650616799299977E-4</v>
      </c>
      <c r="AY198" s="104">
        <f t="shared" si="110"/>
        <v>4.0837350879399743E-42</v>
      </c>
      <c r="AZ198" s="104">
        <f t="shared" si="111"/>
        <v>1.0534280787797465E-43</v>
      </c>
      <c r="BA198" s="105">
        <f t="shared" si="112"/>
        <v>9.490518204959678E-9</v>
      </c>
      <c r="BB198" s="106">
        <f t="shared" si="113"/>
        <v>-7.9248052870707808E-24</v>
      </c>
      <c r="BC198" s="62"/>
    </row>
    <row r="199" spans="12:55" x14ac:dyDescent="0.25">
      <c r="L199" s="61">
        <v>3.68</v>
      </c>
      <c r="M199" s="69">
        <f t="shared" si="76"/>
        <v>4786.3009232263848</v>
      </c>
      <c r="N199" s="62">
        <f t="shared" si="77"/>
        <v>47.863009232263849</v>
      </c>
      <c r="O199" s="70">
        <f t="shared" si="78"/>
        <v>2.0002053567169095E-2</v>
      </c>
      <c r="P199" s="70">
        <f t="shared" si="79"/>
        <v>2.0000468674801441E-2</v>
      </c>
      <c r="Q199" s="70">
        <f t="shared" si="80"/>
        <v>3.0199517192580793E-6</v>
      </c>
      <c r="R199" s="62">
        <f t="shared" si="81"/>
        <v>2.8574362238812996E-2</v>
      </c>
      <c r="S199" s="62">
        <f t="shared" si="82"/>
        <v>2.8572098106859203E-2</v>
      </c>
      <c r="T199" s="11">
        <f t="shared" si="83"/>
        <v>5.1262935041886063E-12</v>
      </c>
      <c r="U199" s="52">
        <f t="shared" si="84"/>
        <v>2.4905913286187543E-22</v>
      </c>
      <c r="V199" s="52">
        <f t="shared" si="85"/>
        <v>1.8322989870916734E-21</v>
      </c>
      <c r="W199" s="53">
        <f t="shared" si="95"/>
        <v>2.5066484360215919E-42</v>
      </c>
      <c r="X199" s="53">
        <f t="shared" si="96"/>
        <v>-21.603697528299019</v>
      </c>
      <c r="Y199" s="53">
        <f t="shared" si="97"/>
        <v>-20.737003658479615</v>
      </c>
      <c r="Z199" s="11">
        <f t="shared" si="86"/>
        <v>2.5066484360215919E-42</v>
      </c>
      <c r="AA199" s="32">
        <f t="shared" si="87"/>
        <v>6.8922788658191306E-7</v>
      </c>
      <c r="AB199" s="70">
        <f t="shared" si="88"/>
        <v>0.8929793986217931</v>
      </c>
      <c r="AC199" s="33">
        <f t="shared" si="89"/>
        <v>8.7684915032116105E-9</v>
      </c>
      <c r="AD199" s="33"/>
      <c r="AE199" s="44">
        <f t="shared" si="90"/>
        <v>1.8322989870916734E-21</v>
      </c>
      <c r="AF199" s="33"/>
      <c r="AG199" s="33"/>
      <c r="AI199" s="97">
        <f t="shared" si="91"/>
        <v>2.8574362238812996E-2</v>
      </c>
      <c r="AJ199" s="98">
        <f t="shared" si="98"/>
        <v>8.1649417735490211E-4</v>
      </c>
      <c r="AK199" s="98">
        <f t="shared" si="92"/>
        <v>2.8572098106859203E-2</v>
      </c>
      <c r="AL199" s="98">
        <f t="shared" si="99"/>
        <v>8.1636479022798719E-4</v>
      </c>
      <c r="AM199" s="98">
        <f t="shared" si="100"/>
        <v>8.1642948122829791E-4</v>
      </c>
      <c r="AN199" s="98">
        <f t="shared" si="93"/>
        <v>2.4905913286187543E-22</v>
      </c>
      <c r="AO199" s="98">
        <f t="shared" si="101"/>
        <v>6.2030451661909313E-44</v>
      </c>
      <c r="AP199" s="98">
        <f t="shared" si="94"/>
        <v>1.8322989870916734E-21</v>
      </c>
      <c r="AQ199" s="98">
        <f t="shared" si="102"/>
        <v>3.3573195780971724E-42</v>
      </c>
      <c r="AR199" s="98">
        <f t="shared" si="103"/>
        <v>4.5635079686874486E-43</v>
      </c>
      <c r="AS199" s="99">
        <f t="shared" si="104"/>
        <v>2.2641319537934634E-6</v>
      </c>
      <c r="AT199" s="100">
        <f t="shared" si="105"/>
        <v>7.923648251081727E-5</v>
      </c>
      <c r="AU199" s="101">
        <f t="shared" si="106"/>
        <v>-1.583239854229798E-21</v>
      </c>
      <c r="AV199" s="102">
        <f t="shared" si="107"/>
        <v>-6.3568833474893687</v>
      </c>
      <c r="AW199" s="103">
        <f t="shared" si="108"/>
        <v>5.1262935041886063E-12</v>
      </c>
      <c r="AX199" s="103">
        <f t="shared" si="109"/>
        <v>8.1649417735490211E-4</v>
      </c>
      <c r="AY199" s="104">
        <f t="shared" si="110"/>
        <v>2.5066484360215919E-42</v>
      </c>
      <c r="AZ199" s="104">
        <f t="shared" si="111"/>
        <v>6.2030451661909313E-44</v>
      </c>
      <c r="BA199" s="105">
        <f t="shared" si="112"/>
        <v>8.8789488384057393E-9</v>
      </c>
      <c r="BB199" s="106">
        <f t="shared" si="113"/>
        <v>-6.208783742077639E-24</v>
      </c>
      <c r="BC199" s="62"/>
    </row>
    <row r="200" spans="12:55" x14ac:dyDescent="0.25">
      <c r="L200" s="61">
        <v>3.7</v>
      </c>
      <c r="M200" s="69">
        <f t="shared" si="76"/>
        <v>5011.8723362727324</v>
      </c>
      <c r="N200" s="62">
        <f t="shared" si="77"/>
        <v>50.118723362727323</v>
      </c>
      <c r="O200" s="70">
        <f t="shared" si="78"/>
        <v>2.0001916500392614E-2</v>
      </c>
      <c r="P200" s="70">
        <f t="shared" si="79"/>
        <v>2.0000433777684287E-2</v>
      </c>
      <c r="Q200" s="70">
        <f t="shared" si="80"/>
        <v>2.8183829303140096E-6</v>
      </c>
      <c r="R200" s="62">
        <f t="shared" si="81"/>
        <v>2.8574166429132308E-2</v>
      </c>
      <c r="S200" s="62">
        <f t="shared" si="82"/>
        <v>2.8572048253834696E-2</v>
      </c>
      <c r="T200" s="11">
        <f t="shared" si="83"/>
        <v>4.4866665914141152E-12</v>
      </c>
      <c r="U200" s="52">
        <f t="shared" si="84"/>
        <v>1.911183723339676E-22</v>
      </c>
      <c r="V200" s="52">
        <f t="shared" si="85"/>
        <v>1.4314452620133472E-21</v>
      </c>
      <c r="W200" s="53">
        <f t="shared" si="95"/>
        <v>1.538410793261724E-42</v>
      </c>
      <c r="X200" s="53">
        <f t="shared" si="96"/>
        <v>-21.718697561925961</v>
      </c>
      <c r="Y200" s="53">
        <f t="shared" si="97"/>
        <v>-20.844225254600168</v>
      </c>
      <c r="Z200" s="11">
        <f t="shared" si="86"/>
        <v>1.538410793261724E-42</v>
      </c>
      <c r="AA200" s="32">
        <f t="shared" si="87"/>
        <v>6.379085625993099E-7</v>
      </c>
      <c r="AB200" s="70">
        <f t="shared" si="88"/>
        <v>0.89297939863258979</v>
      </c>
      <c r="AC200" s="33">
        <f t="shared" si="89"/>
        <v>7.7502243929954564E-9</v>
      </c>
      <c r="AD200" s="33"/>
      <c r="AE200" s="44">
        <f t="shared" si="90"/>
        <v>1.4314452620133472E-21</v>
      </c>
      <c r="AF200" s="33"/>
      <c r="AG200" s="33"/>
      <c r="AI200" s="97">
        <f t="shared" si="91"/>
        <v>2.8574166429132308E-2</v>
      </c>
      <c r="AJ200" s="98">
        <f t="shared" si="98"/>
        <v>8.1648298711975182E-4</v>
      </c>
      <c r="AK200" s="98">
        <f t="shared" si="92"/>
        <v>2.8572048253834696E-2</v>
      </c>
      <c r="AL200" s="98">
        <f t="shared" si="99"/>
        <v>8.1636194141945827E-4</v>
      </c>
      <c r="AM200" s="98">
        <f t="shared" si="100"/>
        <v>8.1642246202627176E-4</v>
      </c>
      <c r="AN200" s="98">
        <f t="shared" si="93"/>
        <v>1.911183723339676E-22</v>
      </c>
      <c r="AO200" s="98">
        <f t="shared" si="101"/>
        <v>3.6526232243585071E-44</v>
      </c>
      <c r="AP200" s="98">
        <f t="shared" si="94"/>
        <v>1.4314452620133472E-21</v>
      </c>
      <c r="AQ200" s="98">
        <f t="shared" si="102"/>
        <v>2.0490355381404602E-42</v>
      </c>
      <c r="AR200" s="98">
        <f t="shared" si="103"/>
        <v>2.7357548856116068E-43</v>
      </c>
      <c r="AS200" s="99">
        <f t="shared" si="104"/>
        <v>2.1181752976121015E-6</v>
      </c>
      <c r="AT200" s="100">
        <f t="shared" si="105"/>
        <v>7.4129032000476902E-5</v>
      </c>
      <c r="AU200" s="101">
        <f t="shared" si="106"/>
        <v>-1.2403268896793796E-21</v>
      </c>
      <c r="AV200" s="102">
        <f t="shared" si="107"/>
        <v>-6.4898359824453964</v>
      </c>
      <c r="AW200" s="103">
        <f t="shared" si="108"/>
        <v>4.4866665914141152E-12</v>
      </c>
      <c r="AX200" s="103">
        <f t="shared" si="109"/>
        <v>8.1648298711975182E-4</v>
      </c>
      <c r="AY200" s="104">
        <f t="shared" si="110"/>
        <v>1.538410793261724E-42</v>
      </c>
      <c r="AZ200" s="104">
        <f t="shared" si="111"/>
        <v>3.6526232243585071E-44</v>
      </c>
      <c r="BA200" s="105">
        <f t="shared" si="112"/>
        <v>8.3065697945572605E-9</v>
      </c>
      <c r="BB200" s="106">
        <f t="shared" si="113"/>
        <v>-4.8640270183505084E-24</v>
      </c>
      <c r="BC200" s="62"/>
    </row>
    <row r="201" spans="12:55" x14ac:dyDescent="0.25">
      <c r="L201" s="61">
        <v>3.72</v>
      </c>
      <c r="M201" s="69">
        <f t="shared" si="76"/>
        <v>5248.0746024977352</v>
      </c>
      <c r="N201" s="62">
        <f t="shared" si="77"/>
        <v>52.48074602497735</v>
      </c>
      <c r="O201" s="70">
        <f t="shared" si="78"/>
        <v>2.0001788582233952E-2</v>
      </c>
      <c r="P201" s="70">
        <f t="shared" si="79"/>
        <v>2.0000401478975301E-2</v>
      </c>
      <c r="Q201" s="70">
        <f t="shared" si="80"/>
        <v>2.6302679911061176E-6</v>
      </c>
      <c r="R201" s="62">
        <f t="shared" si="81"/>
        <v>2.8573983688905649E-2</v>
      </c>
      <c r="S201" s="62">
        <f t="shared" si="82"/>
        <v>2.8572002112821862E-2</v>
      </c>
      <c r="T201" s="11">
        <f t="shared" si="83"/>
        <v>3.9266437758343838E-12</v>
      </c>
      <c r="U201" s="52">
        <f t="shared" si="84"/>
        <v>1.4665690363384839E-22</v>
      </c>
      <c r="V201" s="52">
        <f t="shared" si="85"/>
        <v>1.1182860183143074E-21</v>
      </c>
      <c r="W201" s="53">
        <f t="shared" si="95"/>
        <v>9.4406313649473262E-43</v>
      </c>
      <c r="X201" s="53">
        <f t="shared" si="96"/>
        <v>-21.833697488499887</v>
      </c>
      <c r="Y201" s="53">
        <f t="shared" si="97"/>
        <v>-20.951447104956568</v>
      </c>
      <c r="Z201" s="11">
        <f t="shared" si="86"/>
        <v>9.4406313649473262E-43</v>
      </c>
      <c r="AA201" s="32">
        <f t="shared" si="87"/>
        <v>5.9041043197589814E-7</v>
      </c>
      <c r="AB201" s="70">
        <f t="shared" si="88"/>
        <v>0.89297939864213272</v>
      </c>
      <c r="AC201" s="33">
        <f t="shared" si="89"/>
        <v>6.8502043467361024E-9</v>
      </c>
      <c r="AD201" s="33"/>
      <c r="AE201" s="44">
        <f t="shared" si="90"/>
        <v>1.1182860183143074E-21</v>
      </c>
      <c r="AF201" s="33"/>
      <c r="AG201" s="33"/>
      <c r="AI201" s="97">
        <f t="shared" si="91"/>
        <v>2.8573983688905649E-2</v>
      </c>
      <c r="AJ201" s="98">
        <f t="shared" si="98"/>
        <v>8.1647254385384602E-4</v>
      </c>
      <c r="AK201" s="98">
        <f t="shared" si="92"/>
        <v>2.8572002112821862E-2</v>
      </c>
      <c r="AL201" s="98">
        <f t="shared" si="99"/>
        <v>8.1635930473509697E-4</v>
      </c>
      <c r="AM201" s="98">
        <f t="shared" si="100"/>
        <v>8.1641592233114963E-4</v>
      </c>
      <c r="AN201" s="98">
        <f t="shared" si="93"/>
        <v>1.4665690363384839E-22</v>
      </c>
      <c r="AO201" s="98">
        <f t="shared" si="101"/>
        <v>2.1508247383467892E-44</v>
      </c>
      <c r="AP201" s="98">
        <f t="shared" si="94"/>
        <v>1.1182860183143074E-21</v>
      </c>
      <c r="AQ201" s="98">
        <f t="shared" si="102"/>
        <v>1.2505636187572675E-42</v>
      </c>
      <c r="AR201" s="98">
        <f t="shared" si="103"/>
        <v>1.640043648230014E-43</v>
      </c>
      <c r="AS201" s="99">
        <f t="shared" si="104"/>
        <v>1.9815760837864349E-6</v>
      </c>
      <c r="AT201" s="100">
        <f t="shared" si="105"/>
        <v>6.9348961116535412E-5</v>
      </c>
      <c r="AU201" s="101">
        <f t="shared" si="106"/>
        <v>-9.7162911468045904E-22</v>
      </c>
      <c r="AV201" s="102">
        <f t="shared" si="107"/>
        <v>-6.6251849766737276</v>
      </c>
      <c r="AW201" s="103">
        <f t="shared" si="108"/>
        <v>3.9266437758343838E-12</v>
      </c>
      <c r="AX201" s="103">
        <f t="shared" si="109"/>
        <v>8.1647254385384602E-4</v>
      </c>
      <c r="AY201" s="104">
        <f t="shared" si="110"/>
        <v>9.4406313649473262E-43</v>
      </c>
      <c r="AZ201" s="104">
        <f t="shared" si="111"/>
        <v>2.1508247383467892E-44</v>
      </c>
      <c r="BA201" s="105">
        <f t="shared" si="112"/>
        <v>7.7708866030840577E-9</v>
      </c>
      <c r="BB201" s="106">
        <f t="shared" si="113"/>
        <v>-3.8103102536488593E-24</v>
      </c>
      <c r="BC201" s="62"/>
    </row>
    <row r="202" spans="12:55" x14ac:dyDescent="0.25">
      <c r="L202" s="61">
        <v>3.74</v>
      </c>
      <c r="M202" s="69">
        <f t="shared" si="76"/>
        <v>5495.4087385762541</v>
      </c>
      <c r="N202" s="62">
        <f t="shared" si="77"/>
        <v>54.954087385762541</v>
      </c>
      <c r="O202" s="70">
        <f t="shared" si="78"/>
        <v>2.0001669202062217E-2</v>
      </c>
      <c r="P202" s="70">
        <f t="shared" si="79"/>
        <v>2.0000371585199468E-2</v>
      </c>
      <c r="Q202" s="70">
        <f t="shared" si="80"/>
        <v>2.4547089150233733E-6</v>
      </c>
      <c r="R202" s="62">
        <f t="shared" si="81"/>
        <v>2.8573813145803168E-2</v>
      </c>
      <c r="S202" s="62">
        <f t="shared" si="82"/>
        <v>2.8571959407427815E-2</v>
      </c>
      <c r="T202" s="11">
        <f t="shared" si="83"/>
        <v>3.436345964258204E-12</v>
      </c>
      <c r="U202" s="52">
        <f t="shared" si="84"/>
        <v>1.1253886922930069E-22</v>
      </c>
      <c r="V202" s="52">
        <f t="shared" si="85"/>
        <v>8.7363165250856543E-22</v>
      </c>
      <c r="W202" s="53">
        <f t="shared" si="95"/>
        <v>5.7926222475977784E-43</v>
      </c>
      <c r="X202" s="53">
        <f t="shared" si="96"/>
        <v>-21.94869745287442</v>
      </c>
      <c r="Y202" s="53">
        <f t="shared" si="97"/>
        <v>-21.058671639450715</v>
      </c>
      <c r="Z202" s="11">
        <f t="shared" si="86"/>
        <v>5.7926222475977784E-43</v>
      </c>
      <c r="AA202" s="32">
        <f t="shared" si="87"/>
        <v>5.464489719390933E-7</v>
      </c>
      <c r="AB202" s="70">
        <f t="shared" si="88"/>
        <v>0.89297939865056764</v>
      </c>
      <c r="AC202" s="33">
        <f t="shared" si="89"/>
        <v>6.0546831668797315E-9</v>
      </c>
      <c r="AD202" s="33"/>
      <c r="AE202" s="44">
        <f t="shared" si="90"/>
        <v>8.7363165250856543E-22</v>
      </c>
      <c r="AF202" s="33"/>
      <c r="AG202" s="33"/>
      <c r="AI202" s="97">
        <f t="shared" si="91"/>
        <v>2.8573813145803168E-2</v>
      </c>
      <c r="AJ202" s="98">
        <f t="shared" si="98"/>
        <v>8.1646279769127393E-4</v>
      </c>
      <c r="AK202" s="98">
        <f t="shared" si="92"/>
        <v>2.8571959407427815E-2</v>
      </c>
      <c r="AL202" s="98">
        <f t="shared" si="99"/>
        <v>8.1635686437970276E-4</v>
      </c>
      <c r="AM202" s="98">
        <f t="shared" si="100"/>
        <v>8.1640982931731538E-4</v>
      </c>
      <c r="AN202" s="98">
        <f t="shared" si="93"/>
        <v>1.1253886922930069E-22</v>
      </c>
      <c r="AO202" s="98">
        <f t="shared" si="101"/>
        <v>1.2664997087409641E-44</v>
      </c>
      <c r="AP202" s="98">
        <f t="shared" si="94"/>
        <v>8.7363165250856543E-22</v>
      </c>
      <c r="AQ202" s="98">
        <f t="shared" si="102"/>
        <v>7.6323226426484687E-43</v>
      </c>
      <c r="AR202" s="98">
        <f t="shared" si="103"/>
        <v>9.8317518296239308E-44</v>
      </c>
      <c r="AS202" s="99">
        <f t="shared" si="104"/>
        <v>1.853738375353492E-6</v>
      </c>
      <c r="AT202" s="100">
        <f t="shared" si="105"/>
        <v>6.4875428627409612E-5</v>
      </c>
      <c r="AU202" s="101">
        <f t="shared" si="106"/>
        <v>-7.6109278327926472E-22</v>
      </c>
      <c r="AV202" s="102">
        <f t="shared" si="107"/>
        <v>-6.7629325626910255</v>
      </c>
      <c r="AW202" s="103">
        <f t="shared" si="108"/>
        <v>3.436345964258204E-12</v>
      </c>
      <c r="AX202" s="103">
        <f t="shared" si="109"/>
        <v>8.1646279769127393E-4</v>
      </c>
      <c r="AY202" s="104">
        <f t="shared" si="110"/>
        <v>5.7926222475977784E-43</v>
      </c>
      <c r="AZ202" s="104">
        <f t="shared" si="111"/>
        <v>1.2664997087409641E-44</v>
      </c>
      <c r="BA202" s="105">
        <f t="shared" si="112"/>
        <v>7.269562256288204E-9</v>
      </c>
      <c r="BB202" s="106">
        <f t="shared" si="113"/>
        <v>-2.9846775814873125E-24</v>
      </c>
      <c r="BC202" s="62"/>
    </row>
    <row r="203" spans="12:55" x14ac:dyDescent="0.25">
      <c r="L203" s="61">
        <v>3.76</v>
      </c>
      <c r="M203" s="69">
        <f t="shared" ref="M203:M215" si="114">10^L203</f>
        <v>5754.399373371567</v>
      </c>
      <c r="N203" s="62">
        <f t="shared" ref="N203:N215" si="115">M203/100</f>
        <v>57.543993733715666</v>
      </c>
      <c r="O203" s="70">
        <f t="shared" ref="O203:O215" si="116">$C$8+(($C$7-$C$8)/((1+(α*N203)^n_VGM)^(1-1/n_VGM)))</f>
        <v>2.000155779000351E-2</v>
      </c>
      <c r="P203" s="70">
        <f t="shared" ref="P203:P215" si="117">thetar+(thetas-thetar)*(1-EXP(-((k/N203)^p)))</f>
        <v>2.0000343917287618E-2</v>
      </c>
      <c r="Q203" s="70">
        <f t="shared" ref="Q203:Q215" si="118">(R203-$C$8/$C$7)/(1-$C$8/$C$7)</f>
        <v>2.2908676522202636E-6</v>
      </c>
      <c r="R203" s="62">
        <f t="shared" ref="R203:R215" si="119">O203/$C$7</f>
        <v>2.8573653985719302E-2</v>
      </c>
      <c r="S203" s="62">
        <f t="shared" ref="S203:S215" si="120">P203/thetas</f>
        <v>2.8571919881839457E-2</v>
      </c>
      <c r="T203" s="11">
        <f t="shared" ref="T203:T215" si="121">(S203-R203)^2</f>
        <v>3.0071162660950813E-12</v>
      </c>
      <c r="U203" s="52">
        <f t="shared" ref="U203:U215" si="122">(Q203^P_GRT)*(1-(1-Q203^(1/(1-1/n_VGM)))^(1-1/n_VGM))^2</f>
        <v>8.6358035974069168E-23</v>
      </c>
      <c r="V203" s="52">
        <f t="shared" ref="V203:V215" si="123">AE203</f>
        <v>6.8249906268374178E-22</v>
      </c>
      <c r="W203" s="53">
        <f t="shared" si="95"/>
        <v>3.553841237264626E-43</v>
      </c>
      <c r="X203" s="53">
        <f t="shared" si="96"/>
        <v>-22.063697243310056</v>
      </c>
      <c r="Y203" s="53">
        <f t="shared" si="97"/>
        <v>-21.16589794072905</v>
      </c>
      <c r="Z203" s="11">
        <f t="shared" ref="Z203:Z215" si="124">(U203-V203)^2</f>
        <v>3.553841237264626E-43</v>
      </c>
      <c r="AA203" s="32">
        <f t="shared" ref="AA203:AA215" si="125">-LN(λ_GRT*(1-S203))</f>
        <v>5.057608448703859E-7</v>
      </c>
      <c r="AB203" s="70">
        <f t="shared" ref="AB203:AB215" si="126">IF(S203&lt;thetaRL,_xlfn.GAMMA(a),IF(S203=1,0,EXP(GAMMALN(a))*(1-_xlfn.GAMMA.DIST(AA203,a,1,TRUE))))</f>
        <v>0.89297939865802312</v>
      </c>
      <c r="AC203" s="33">
        <f t="shared" ref="AC203:AC215" si="127">(1/(λ_GRT*k^β_GRT))*($AF$13-AB203)</f>
        <v>5.3515356342585418E-9</v>
      </c>
      <c r="AD203" s="33"/>
      <c r="AE203" s="44">
        <f t="shared" ref="AE203:AE215" si="128">IF(S203&lt;thetaRL,0,(S203^P_GRT)*((AC203/$AD$11)^2))</f>
        <v>6.8249906268374178E-22</v>
      </c>
      <c r="AF203" s="33"/>
      <c r="AG203" s="33"/>
      <c r="AI203" s="97">
        <f t="shared" ref="AI203:AI215" si="129">R203-$R$216</f>
        <v>2.8573653985719302E-2</v>
      </c>
      <c r="AJ203" s="98">
        <f t="shared" si="98"/>
        <v>8.1645370209561252E-4</v>
      </c>
      <c r="AK203" s="98">
        <f t="shared" ref="AK203:AK215" si="130">S203-$S$216</f>
        <v>2.8571919881839457E-2</v>
      </c>
      <c r="AL203" s="98">
        <f t="shared" si="99"/>
        <v>8.1635460573425283E-4</v>
      </c>
      <c r="AM203" s="98">
        <f t="shared" si="100"/>
        <v>8.164041524113746E-4</v>
      </c>
      <c r="AN203" s="98">
        <f t="shared" ref="AN203:AN215" si="131">U203-$U$216</f>
        <v>8.6358035974069168E-23</v>
      </c>
      <c r="AO203" s="98">
        <f t="shared" si="101"/>
        <v>7.4577103772986244E-45</v>
      </c>
      <c r="AP203" s="98">
        <f t="shared" ref="AP203:AP215" si="132">V203-$V$216</f>
        <v>6.8249906268374178E-22</v>
      </c>
      <c r="AQ203" s="98">
        <f t="shared" si="102"/>
        <v>4.6580497056418605E-43</v>
      </c>
      <c r="AR203" s="98">
        <f t="shared" si="103"/>
        <v>5.8939278607511061E-44</v>
      </c>
      <c r="AS203" s="99">
        <f t="shared" si="104"/>
        <v>1.7341038798454611E-6</v>
      </c>
      <c r="AT203" s="100">
        <f t="shared" si="105"/>
        <v>6.0688908765821166E-5</v>
      </c>
      <c r="AU203" s="101">
        <f t="shared" si="106"/>
        <v>-5.9614102670967261E-22</v>
      </c>
      <c r="AV203" s="102">
        <f t="shared" si="107"/>
        <v>-6.9031332172570092</v>
      </c>
      <c r="AW203" s="103">
        <f t="shared" si="108"/>
        <v>3.0071162660950813E-12</v>
      </c>
      <c r="AX203" s="103">
        <f t="shared" si="109"/>
        <v>8.1645370209561252E-4</v>
      </c>
      <c r="AY203" s="104">
        <f t="shared" si="110"/>
        <v>3.553841237264626E-43</v>
      </c>
      <c r="AZ203" s="104">
        <f t="shared" si="111"/>
        <v>7.4577103772986244E-45</v>
      </c>
      <c r="BA203" s="105">
        <f t="shared" si="112"/>
        <v>6.8004073719429846E-9</v>
      </c>
      <c r="BB203" s="106">
        <f t="shared" si="113"/>
        <v>-2.3378079478810691E-24</v>
      </c>
      <c r="BC203" s="62"/>
    </row>
    <row r="204" spans="12:55" x14ac:dyDescent="0.25">
      <c r="L204" s="61">
        <v>3.78</v>
      </c>
      <c r="M204" s="69">
        <f t="shared" si="114"/>
        <v>6025.595860743585</v>
      </c>
      <c r="N204" s="62">
        <f t="shared" si="115"/>
        <v>60.255958607435851</v>
      </c>
      <c r="O204" s="70">
        <f t="shared" si="116"/>
        <v>2.0001453814220551E-2</v>
      </c>
      <c r="P204" s="70">
        <f t="shared" si="117"/>
        <v>2.0000318309504005E-2</v>
      </c>
      <c r="Q204" s="70">
        <f t="shared" si="118"/>
        <v>2.137962089044964E-6</v>
      </c>
      <c r="R204" s="62">
        <f t="shared" si="119"/>
        <v>2.8573505448886503E-2</v>
      </c>
      <c r="S204" s="62">
        <f t="shared" si="120"/>
        <v>2.8571883299291438E-2</v>
      </c>
      <c r="T204" s="11">
        <f t="shared" si="121"/>
        <v>2.6313693087703108E-12</v>
      </c>
      <c r="U204" s="52">
        <f t="shared" si="122"/>
        <v>6.6267796397048531E-23</v>
      </c>
      <c r="V204" s="52">
        <f t="shared" si="123"/>
        <v>5.3318079168945801E-22</v>
      </c>
      <c r="W204" s="53">
        <f t="shared" ref="W204:W215" si="133">(U204-V204)^2</f>
        <v>2.1800774517292953E-43</v>
      </c>
      <c r="X204" s="53">
        <f t="shared" ref="X204:X215" si="134">LOG(U204)</f>
        <v>-22.178697470762664</v>
      </c>
      <c r="Y204" s="53">
        <f t="shared" ref="Y204:Y215" si="135">LOG(V204)</f>
        <v>-21.273125504819955</v>
      </c>
      <c r="Z204" s="11">
        <f t="shared" si="124"/>
        <v>2.1800774517292953E-43</v>
      </c>
      <c r="AA204" s="32">
        <f t="shared" si="125"/>
        <v>4.6810232121914592E-7</v>
      </c>
      <c r="AB204" s="70">
        <f t="shared" si="126"/>
        <v>0.89297939866461284</v>
      </c>
      <c r="AC204" s="33">
        <f t="shared" si="127"/>
        <v>4.7300396206965157E-9</v>
      </c>
      <c r="AD204" s="33"/>
      <c r="AE204" s="44">
        <f t="shared" si="128"/>
        <v>5.3318079168945801E-22</v>
      </c>
      <c r="AF204" s="33"/>
      <c r="AG204" s="33"/>
      <c r="AI204" s="97">
        <f t="shared" si="129"/>
        <v>2.8573505448886503E-2</v>
      </c>
      <c r="AJ204" s="98">
        <f t="shared" ref="AJ204:AJ215" si="136">AI204^2</f>
        <v>8.1644521363754673E-4</v>
      </c>
      <c r="AK204" s="98">
        <f t="shared" si="130"/>
        <v>2.8571883299291438E-2</v>
      </c>
      <c r="AL204" s="98">
        <f t="shared" ref="AL204:AL215" si="137">AK204^2</f>
        <v>8.1635251526832899E-4</v>
      </c>
      <c r="AM204" s="98">
        <f t="shared" ref="AM204:AM215" si="138">AI204*AK204</f>
        <v>8.1639886313725316E-4</v>
      </c>
      <c r="AN204" s="98">
        <f t="shared" si="131"/>
        <v>6.6267796397048531E-23</v>
      </c>
      <c r="AO204" s="98">
        <f t="shared" ref="AO204:AO215" si="139">AN204^2</f>
        <v>4.3914208393206781E-45</v>
      </c>
      <c r="AP204" s="98">
        <f t="shared" si="132"/>
        <v>5.3318079168945801E-22</v>
      </c>
      <c r="AQ204" s="98">
        <f t="shared" ref="AQ204:AQ215" si="140">AP204^2</f>
        <v>2.8428175662659723E-43</v>
      </c>
      <c r="AR204" s="98">
        <f t="shared" ref="AR204:AR215" si="141">AN204*AP204</f>
        <v>3.5332716146494147E-44</v>
      </c>
      <c r="AS204" s="99">
        <f t="shared" ref="AS204:AS215" si="142">R204-S204</f>
        <v>1.6221495950652365E-6</v>
      </c>
      <c r="AT204" s="100">
        <f t="shared" ref="AT204:AT215" si="143">AS204/R204</f>
        <v>5.6771109094997334E-5</v>
      </c>
      <c r="AU204" s="101">
        <f t="shared" ref="AU204:AU215" si="144">U204-V204</f>
        <v>-4.6691299529240943E-22</v>
      </c>
      <c r="AV204" s="102">
        <f t="shared" ref="AV204:AV215" si="145">AU204/U204</f>
        <v>-7.0458506345203453</v>
      </c>
      <c r="AW204" s="103">
        <f t="shared" ref="AW204:AW215" si="146">AS204^2</f>
        <v>2.6313693087703108E-12</v>
      </c>
      <c r="AX204" s="103">
        <f t="shared" ref="AX204:AX215" si="147">AJ204</f>
        <v>8.1644521363754673E-4</v>
      </c>
      <c r="AY204" s="104">
        <f t="shared" ref="AY204:AY215" si="148">AU204^2</f>
        <v>2.1800774517292953E-43</v>
      </c>
      <c r="AZ204" s="104">
        <f t="shared" ref="AZ204:AZ215" si="149">AO204</f>
        <v>4.3914208393206781E-45</v>
      </c>
      <c r="BA204" s="105">
        <f t="shared" ref="BA204:BA215" si="150">AS204/255</f>
        <v>6.3613709610401429E-9</v>
      </c>
      <c r="BB204" s="106">
        <f t="shared" ref="BB204:BB215" si="151">AU204/255</f>
        <v>-1.8310313540878803E-24</v>
      </c>
      <c r="BC204" s="62"/>
    </row>
    <row r="205" spans="12:55" x14ac:dyDescent="0.25">
      <c r="L205" s="61">
        <v>3.8</v>
      </c>
      <c r="M205" s="69">
        <f t="shared" si="114"/>
        <v>6309.5734448019384</v>
      </c>
      <c r="N205" s="62">
        <f t="shared" si="115"/>
        <v>63.095734448019385</v>
      </c>
      <c r="O205" s="70">
        <f t="shared" si="116"/>
        <v>2.0001356778373922E-2</v>
      </c>
      <c r="P205" s="70">
        <f t="shared" si="117"/>
        <v>2.0000294608453397E-2</v>
      </c>
      <c r="Q205" s="70">
        <f t="shared" si="118"/>
        <v>1.9952623145899221E-6</v>
      </c>
      <c r="R205" s="62">
        <f t="shared" si="119"/>
        <v>2.8573366826248461E-2</v>
      </c>
      <c r="S205" s="62">
        <f t="shared" si="120"/>
        <v>2.8571849440647713E-2</v>
      </c>
      <c r="T205" s="11">
        <f t="shared" si="121"/>
        <v>2.3024590613596101E-12</v>
      </c>
      <c r="U205" s="52">
        <f t="shared" si="122"/>
        <v>5.0851357609909815E-23</v>
      </c>
      <c r="V205" s="52">
        <f t="shared" si="123"/>
        <v>4.165261687595771E-22</v>
      </c>
      <c r="W205" s="53">
        <f t="shared" si="133"/>
        <v>1.3371806750934485E-43</v>
      </c>
      <c r="X205" s="53">
        <f t="shared" si="134"/>
        <v>-22.293697447960078</v>
      </c>
      <c r="Y205" s="53">
        <f t="shared" si="135"/>
        <v>-21.380357708324741</v>
      </c>
      <c r="Z205" s="11">
        <f t="shared" si="124"/>
        <v>1.3371806750934485E-43</v>
      </c>
      <c r="AA205" s="32">
        <f t="shared" si="125"/>
        <v>4.3324781932497443E-7</v>
      </c>
      <c r="AB205" s="70">
        <f t="shared" si="126"/>
        <v>0.89297939867043752</v>
      </c>
      <c r="AC205" s="33">
        <f t="shared" si="127"/>
        <v>4.1806980849283731E-9</v>
      </c>
      <c r="AD205" s="33"/>
      <c r="AE205" s="44">
        <f t="shared" si="128"/>
        <v>4.165261687595771E-22</v>
      </c>
      <c r="AF205" s="33"/>
      <c r="AG205" s="33"/>
      <c r="AI205" s="97">
        <f t="shared" si="129"/>
        <v>2.8573366826248461E-2</v>
      </c>
      <c r="AJ205" s="98">
        <f t="shared" si="136"/>
        <v>8.1643729178735604E-4</v>
      </c>
      <c r="AK205" s="98">
        <f t="shared" si="130"/>
        <v>2.8571849440647713E-2</v>
      </c>
      <c r="AL205" s="98">
        <f t="shared" si="137"/>
        <v>8.1635058045904105E-4</v>
      </c>
      <c r="AM205" s="98">
        <f t="shared" si="138"/>
        <v>8.1639393497196899E-4</v>
      </c>
      <c r="AN205" s="98">
        <f t="shared" si="131"/>
        <v>5.0851357609909815E-23</v>
      </c>
      <c r="AO205" s="98">
        <f t="shared" si="139"/>
        <v>2.5858605707709328E-45</v>
      </c>
      <c r="AP205" s="98">
        <f t="shared" si="132"/>
        <v>4.165261687595771E-22</v>
      </c>
      <c r="AQ205" s="98">
        <f t="shared" si="140"/>
        <v>1.7349404926153171E-43</v>
      </c>
      <c r="AR205" s="98">
        <f t="shared" si="141"/>
        <v>2.11809211614789E-44</v>
      </c>
      <c r="AS205" s="99">
        <f t="shared" si="142"/>
        <v>1.5173856007487385E-6</v>
      </c>
      <c r="AT205" s="100">
        <f t="shared" si="143"/>
        <v>5.3104893447656887E-5</v>
      </c>
      <c r="AU205" s="101">
        <f t="shared" si="144"/>
        <v>-3.656748111496673E-22</v>
      </c>
      <c r="AV205" s="102">
        <f t="shared" si="145"/>
        <v>-7.1910530679402216</v>
      </c>
      <c r="AW205" s="103">
        <f t="shared" si="146"/>
        <v>2.3024590613596101E-12</v>
      </c>
      <c r="AX205" s="103">
        <f t="shared" si="147"/>
        <v>8.1643729178735604E-4</v>
      </c>
      <c r="AY205" s="104">
        <f t="shared" si="148"/>
        <v>1.3371806750934485E-43</v>
      </c>
      <c r="AZ205" s="104">
        <f t="shared" si="149"/>
        <v>2.5858605707709328E-45</v>
      </c>
      <c r="BA205" s="105">
        <f t="shared" si="150"/>
        <v>5.9505317676421117E-9</v>
      </c>
      <c r="BB205" s="106">
        <f t="shared" si="151"/>
        <v>-1.4340188672535972E-24</v>
      </c>
      <c r="BC205" s="62"/>
    </row>
    <row r="206" spans="12:55" x14ac:dyDescent="0.25">
      <c r="L206" s="61">
        <v>3.82</v>
      </c>
      <c r="M206" s="69">
        <f t="shared" si="114"/>
        <v>6606.9344800759654</v>
      </c>
      <c r="N206" s="62">
        <f t="shared" si="115"/>
        <v>66.069344800759652</v>
      </c>
      <c r="O206" s="70">
        <f t="shared" si="116"/>
        <v>2.0001266219252717E-2</v>
      </c>
      <c r="P206" s="70">
        <f t="shared" si="117"/>
        <v>2.0000272672162232E-2</v>
      </c>
      <c r="Q206" s="70">
        <f t="shared" si="118"/>
        <v>1.8620871363466913E-6</v>
      </c>
      <c r="R206" s="62">
        <f t="shared" si="119"/>
        <v>2.8573237456075311E-2</v>
      </c>
      <c r="S206" s="62">
        <f t="shared" si="120"/>
        <v>2.8571818103088904E-2</v>
      </c>
      <c r="T206" s="11">
        <f t="shared" si="121"/>
        <v>2.0145629000210413E-12</v>
      </c>
      <c r="U206" s="52">
        <f t="shared" si="122"/>
        <v>3.9021358741812509E-23</v>
      </c>
      <c r="V206" s="52">
        <f t="shared" si="123"/>
        <v>3.253942207187817E-22</v>
      </c>
      <c r="W206" s="53">
        <f t="shared" si="133"/>
        <v>8.200941607688026E-44</v>
      </c>
      <c r="X206" s="53">
        <f t="shared" si="134"/>
        <v>-22.408697612342891</v>
      </c>
      <c r="Y206" s="53">
        <f t="shared" si="135"/>
        <v>-21.487590164774179</v>
      </c>
      <c r="Z206" s="11">
        <f t="shared" si="124"/>
        <v>8.200941607688026E-44</v>
      </c>
      <c r="AA206" s="32">
        <f t="shared" si="125"/>
        <v>4.009885541547005E-7</v>
      </c>
      <c r="AB206" s="70">
        <f t="shared" si="126"/>
        <v>0.89297939867558573</v>
      </c>
      <c r="AC206" s="33">
        <f t="shared" si="127"/>
        <v>3.6951553059731933E-9</v>
      </c>
      <c r="AD206" s="33"/>
      <c r="AE206" s="44">
        <f t="shared" si="128"/>
        <v>3.253942207187817E-22</v>
      </c>
      <c r="AF206" s="33"/>
      <c r="AG206" s="33"/>
      <c r="AI206" s="97">
        <f t="shared" si="129"/>
        <v>2.8573237456075311E-2</v>
      </c>
      <c r="AJ206" s="98">
        <f t="shared" si="136"/>
        <v>8.1642989872126508E-4</v>
      </c>
      <c r="AK206" s="98">
        <f t="shared" si="130"/>
        <v>2.8571818103088904E-2</v>
      </c>
      <c r="AL206" s="98">
        <f t="shared" si="137"/>
        <v>8.1634878971599881E-4</v>
      </c>
      <c r="AM206" s="98">
        <f t="shared" si="138"/>
        <v>8.1638934321135055E-4</v>
      </c>
      <c r="AN206" s="98">
        <f t="shared" si="131"/>
        <v>3.9021358741812509E-23</v>
      </c>
      <c r="AO206" s="98">
        <f t="shared" si="139"/>
        <v>1.5226664380572274E-45</v>
      </c>
      <c r="AP206" s="98">
        <f t="shared" si="132"/>
        <v>3.253942207187817E-22</v>
      </c>
      <c r="AQ206" s="98">
        <f t="shared" si="140"/>
        <v>1.0588139887718322E-43</v>
      </c>
      <c r="AR206" s="98">
        <f t="shared" si="141"/>
        <v>1.2697324619180101E-44</v>
      </c>
      <c r="AS206" s="99">
        <f t="shared" si="142"/>
        <v>1.4193529864064969E-6</v>
      </c>
      <c r="AT206" s="100">
        <f t="shared" si="143"/>
        <v>4.9674209602199298E-5</v>
      </c>
      <c r="AU206" s="101">
        <f t="shared" si="144"/>
        <v>-2.8637286197696921E-22</v>
      </c>
      <c r="AV206" s="102">
        <f t="shared" si="145"/>
        <v>-7.3388746883924485</v>
      </c>
      <c r="AW206" s="103">
        <f t="shared" si="146"/>
        <v>2.0145629000210413E-12</v>
      </c>
      <c r="AX206" s="103">
        <f t="shared" si="147"/>
        <v>8.1642989872126508E-4</v>
      </c>
      <c r="AY206" s="104">
        <f t="shared" si="148"/>
        <v>8.200941607688026E-44</v>
      </c>
      <c r="AZ206" s="104">
        <f t="shared" si="149"/>
        <v>1.5226664380572274E-45</v>
      </c>
      <c r="BA206" s="105">
        <f t="shared" si="150"/>
        <v>5.5660901427705761E-9</v>
      </c>
      <c r="BB206" s="106">
        <f t="shared" si="151"/>
        <v>-1.1230308312822322E-24</v>
      </c>
      <c r="BC206" s="62"/>
    </row>
    <row r="207" spans="12:55" x14ac:dyDescent="0.25">
      <c r="L207" s="61">
        <v>3.84</v>
      </c>
      <c r="M207" s="69">
        <f t="shared" si="114"/>
        <v>6918.3097091893687</v>
      </c>
      <c r="N207" s="62">
        <f t="shared" si="115"/>
        <v>69.183097091893686</v>
      </c>
      <c r="O207" s="70">
        <f t="shared" si="116"/>
        <v>2.0001181704563373E-2</v>
      </c>
      <c r="P207" s="70">
        <f t="shared" si="117"/>
        <v>2.0000252369228002E-2</v>
      </c>
      <c r="Q207" s="70">
        <f t="shared" si="118"/>
        <v>1.7378008284897362E-6</v>
      </c>
      <c r="R207" s="62">
        <f t="shared" si="119"/>
        <v>2.8573116720804821E-2</v>
      </c>
      <c r="S207" s="62">
        <f t="shared" si="120"/>
        <v>2.8571789098897148E-2</v>
      </c>
      <c r="T207" s="11">
        <f t="shared" si="121"/>
        <v>1.762579929734752E-12</v>
      </c>
      <c r="U207" s="52">
        <f t="shared" si="122"/>
        <v>2.9943509184761548E-23</v>
      </c>
      <c r="V207" s="52">
        <f t="shared" si="123"/>
        <v>2.5419865577863652E-22</v>
      </c>
      <c r="W207" s="53">
        <f t="shared" si="133"/>
        <v>5.029037077384035E-44</v>
      </c>
      <c r="X207" s="53">
        <f t="shared" si="134"/>
        <v>-22.52369730451829</v>
      </c>
      <c r="Y207" s="53">
        <f t="shared" si="135"/>
        <v>-21.594826750357402</v>
      </c>
      <c r="Z207" s="11">
        <f t="shared" si="124"/>
        <v>5.029037077384035E-44</v>
      </c>
      <c r="AA207" s="32">
        <f t="shared" si="125"/>
        <v>3.7113128640505456E-7</v>
      </c>
      <c r="AB207" s="70">
        <f t="shared" si="126"/>
        <v>0.8929793986801362</v>
      </c>
      <c r="AC207" s="33">
        <f t="shared" si="127"/>
        <v>3.26598746656848E-9</v>
      </c>
      <c r="AD207" s="33"/>
      <c r="AE207" s="44">
        <f t="shared" si="128"/>
        <v>2.5419865577863652E-22</v>
      </c>
      <c r="AF207" s="33"/>
      <c r="AG207" s="33"/>
      <c r="AI207" s="97">
        <f t="shared" si="129"/>
        <v>2.8573116720804821E-2</v>
      </c>
      <c r="AJ207" s="98">
        <f t="shared" si="136"/>
        <v>8.164229991407361E-4</v>
      </c>
      <c r="AK207" s="98">
        <f t="shared" si="130"/>
        <v>2.8571789098897148E-2</v>
      </c>
      <c r="AL207" s="98">
        <f t="shared" si="137"/>
        <v>8.163471323118579E-4</v>
      </c>
      <c r="AM207" s="98">
        <f t="shared" si="138"/>
        <v>8.1638506484500695E-4</v>
      </c>
      <c r="AN207" s="98">
        <f t="shared" si="131"/>
        <v>2.9943509184761548E-23</v>
      </c>
      <c r="AO207" s="98">
        <f t="shared" si="139"/>
        <v>8.9661374229789923E-46</v>
      </c>
      <c r="AP207" s="98">
        <f t="shared" si="132"/>
        <v>2.5419865577863652E-22</v>
      </c>
      <c r="AQ207" s="98">
        <f t="shared" si="140"/>
        <v>6.4616956599665736E-44</v>
      </c>
      <c r="AR207" s="98">
        <f t="shared" si="141"/>
        <v>7.6115997840616422E-45</v>
      </c>
      <c r="AS207" s="99">
        <f t="shared" si="142"/>
        <v>1.3276219076735485E-6</v>
      </c>
      <c r="AT207" s="100">
        <f t="shared" si="143"/>
        <v>4.6464021431266295E-5</v>
      </c>
      <c r="AU207" s="101">
        <f t="shared" si="144"/>
        <v>-2.2425514659387498E-22</v>
      </c>
      <c r="AV207" s="102">
        <f t="shared" si="145"/>
        <v>-7.4892740597017236</v>
      </c>
      <c r="AW207" s="103">
        <f t="shared" si="146"/>
        <v>1.762579929734752E-12</v>
      </c>
      <c r="AX207" s="103">
        <f t="shared" si="147"/>
        <v>8.164229991407361E-4</v>
      </c>
      <c r="AY207" s="104">
        <f t="shared" si="148"/>
        <v>5.029037077384035E-44</v>
      </c>
      <c r="AZ207" s="104">
        <f t="shared" si="149"/>
        <v>8.9661374229789923E-46</v>
      </c>
      <c r="BA207" s="105">
        <f t="shared" si="150"/>
        <v>5.20636042224921E-9</v>
      </c>
      <c r="BB207" s="106">
        <f t="shared" si="151"/>
        <v>-8.7943194742696068E-25</v>
      </c>
      <c r="BC207" s="62"/>
    </row>
    <row r="208" spans="12:55" x14ac:dyDescent="0.25">
      <c r="L208" s="61">
        <v>3.86</v>
      </c>
      <c r="M208" s="69">
        <f t="shared" si="114"/>
        <v>7244.3596007499036</v>
      </c>
      <c r="N208" s="62">
        <f t="shared" si="115"/>
        <v>72.443596007499039</v>
      </c>
      <c r="O208" s="70">
        <f t="shared" si="116"/>
        <v>2.0001102830866056E-2</v>
      </c>
      <c r="P208" s="70">
        <f t="shared" si="117"/>
        <v>2.0000233578032597E-2</v>
      </c>
      <c r="Q208" s="70">
        <f t="shared" si="118"/>
        <v>1.6218100971425086E-6</v>
      </c>
      <c r="R208" s="62">
        <f t="shared" si="119"/>
        <v>2.857300404409437E-2</v>
      </c>
      <c r="S208" s="62">
        <f t="shared" si="120"/>
        <v>2.8571762254332281E-2</v>
      </c>
      <c r="T208" s="11">
        <f t="shared" si="121"/>
        <v>1.5420418132268399E-12</v>
      </c>
      <c r="U208" s="52">
        <f t="shared" si="122"/>
        <v>2.2977506686338461E-23</v>
      </c>
      <c r="V208" s="52">
        <f t="shared" si="123"/>
        <v>1.9857856485658937E-22</v>
      </c>
      <c r="W208" s="53">
        <f t="shared" si="133"/>
        <v>3.0835731630511842E-44</v>
      </c>
      <c r="X208" s="53">
        <f t="shared" si="134"/>
        <v>-22.638697098846706</v>
      </c>
      <c r="Y208" s="53">
        <f t="shared" si="135"/>
        <v>-21.702067632310492</v>
      </c>
      <c r="Z208" s="11">
        <f t="shared" si="124"/>
        <v>3.0835731630511842E-44</v>
      </c>
      <c r="AA208" s="32">
        <f t="shared" si="125"/>
        <v>3.4349716564252818E-7</v>
      </c>
      <c r="AB208" s="70">
        <f t="shared" si="126"/>
        <v>0.89297939868415832</v>
      </c>
      <c r="AC208" s="33">
        <f t="shared" si="127"/>
        <v>2.886650299028676E-9</v>
      </c>
      <c r="AD208" s="33"/>
      <c r="AE208" s="44">
        <f t="shared" si="128"/>
        <v>1.9857856485658937E-22</v>
      </c>
      <c r="AF208" s="33"/>
      <c r="AG208" s="33"/>
      <c r="AI208" s="97">
        <f t="shared" si="129"/>
        <v>2.857300404409437E-2</v>
      </c>
      <c r="AJ208" s="98">
        <f t="shared" si="136"/>
        <v>8.1641656010383325E-4</v>
      </c>
      <c r="AK208" s="98">
        <f t="shared" si="130"/>
        <v>2.8571762254332281E-2</v>
      </c>
      <c r="AL208" s="98">
        <f t="shared" si="137"/>
        <v>8.1634559831808692E-4</v>
      </c>
      <c r="AM208" s="98">
        <f t="shared" si="138"/>
        <v>8.1638107843993914E-4</v>
      </c>
      <c r="AN208" s="98">
        <f t="shared" si="131"/>
        <v>2.2977506686338461E-23</v>
      </c>
      <c r="AO208" s="98">
        <f t="shared" si="139"/>
        <v>5.2796581352072867E-46</v>
      </c>
      <c r="AP208" s="98">
        <f t="shared" si="132"/>
        <v>1.9857856485658937E-22</v>
      </c>
      <c r="AQ208" s="98">
        <f t="shared" si="140"/>
        <v>3.9433446420502669E-44</v>
      </c>
      <c r="AR208" s="98">
        <f t="shared" si="141"/>
        <v>4.562840301755778E-45</v>
      </c>
      <c r="AS208" s="99">
        <f t="shared" si="142"/>
        <v>1.241789762088108E-6</v>
      </c>
      <c r="AT208" s="100">
        <f t="shared" si="143"/>
        <v>4.3460245208090683E-5</v>
      </c>
      <c r="AU208" s="101">
        <f t="shared" si="144"/>
        <v>-1.756010581702509E-22</v>
      </c>
      <c r="AV208" s="102">
        <f t="shared" si="145"/>
        <v>-7.6423025599490533</v>
      </c>
      <c r="AW208" s="103">
        <f t="shared" si="146"/>
        <v>1.5420418132268399E-12</v>
      </c>
      <c r="AX208" s="103">
        <f t="shared" si="147"/>
        <v>8.1641656010383325E-4</v>
      </c>
      <c r="AY208" s="104">
        <f t="shared" si="148"/>
        <v>3.0835731630511842E-44</v>
      </c>
      <c r="AZ208" s="104">
        <f t="shared" si="149"/>
        <v>5.2796581352072867E-46</v>
      </c>
      <c r="BA208" s="105">
        <f t="shared" si="150"/>
        <v>4.8697637728945411E-9</v>
      </c>
      <c r="BB208" s="106">
        <f t="shared" si="151"/>
        <v>-6.8863160066765061E-25</v>
      </c>
      <c r="BC208" s="62"/>
    </row>
    <row r="209" spans="12:55" x14ac:dyDescent="0.25">
      <c r="L209" s="61">
        <v>3.88</v>
      </c>
      <c r="M209" s="69">
        <f t="shared" si="114"/>
        <v>7585.7757502918394</v>
      </c>
      <c r="N209" s="62">
        <f t="shared" si="115"/>
        <v>75.857757502918389</v>
      </c>
      <c r="O209" s="70">
        <f t="shared" si="116"/>
        <v>2.0001029221648814E-2</v>
      </c>
      <c r="P209" s="70">
        <f t="shared" si="117"/>
        <v>2.0000216186013105E-2</v>
      </c>
      <c r="Q209" s="70">
        <f t="shared" si="118"/>
        <v>1.5135612482541262E-6</v>
      </c>
      <c r="R209" s="62">
        <f t="shared" si="119"/>
        <v>2.8572898888069735E-2</v>
      </c>
      <c r="S209" s="62">
        <f t="shared" si="120"/>
        <v>2.8571737408590151E-2</v>
      </c>
      <c r="T209" s="11">
        <f t="shared" si="121"/>
        <v>1.3490345814947943E-12</v>
      </c>
      <c r="U209" s="52">
        <f t="shared" si="122"/>
        <v>1.7632053383988778E-23</v>
      </c>
      <c r="V209" s="52">
        <f t="shared" si="123"/>
        <v>1.551261732515102E-22</v>
      </c>
      <c r="W209" s="53">
        <f t="shared" si="133"/>
        <v>1.8904632998144352E-44</v>
      </c>
      <c r="X209" s="53">
        <f t="shared" si="134"/>
        <v>-22.753697107927184</v>
      </c>
      <c r="Y209" s="53">
        <f t="shared" si="135"/>
        <v>-21.809314920821304</v>
      </c>
      <c r="Z209" s="11">
        <f t="shared" si="124"/>
        <v>1.8904632998144352E-44</v>
      </c>
      <c r="AA209" s="32">
        <f t="shared" si="125"/>
        <v>3.1792065793231686E-7</v>
      </c>
      <c r="AB209" s="70">
        <f t="shared" si="126"/>
        <v>0.89297939868771348</v>
      </c>
      <c r="AC209" s="33">
        <f t="shared" si="127"/>
        <v>2.5513534353055998E-9</v>
      </c>
      <c r="AD209" s="33"/>
      <c r="AE209" s="44">
        <f t="shared" si="128"/>
        <v>1.551261732515102E-22</v>
      </c>
      <c r="AF209" s="33"/>
      <c r="AG209" s="33"/>
      <c r="AI209" s="97">
        <f t="shared" si="129"/>
        <v>2.8572898888069735E-2</v>
      </c>
      <c r="AJ209" s="98">
        <f t="shared" si="136"/>
        <v>8.164105508678567E-4</v>
      </c>
      <c r="AK209" s="98">
        <f t="shared" si="130"/>
        <v>2.8571737408590151E-2</v>
      </c>
      <c r="AL209" s="98">
        <f t="shared" si="137"/>
        <v>8.1634417854542984E-4</v>
      </c>
      <c r="AM209" s="98">
        <f t="shared" si="138"/>
        <v>8.1637736403212602E-4</v>
      </c>
      <c r="AN209" s="98">
        <f t="shared" si="131"/>
        <v>1.7632053383988778E-23</v>
      </c>
      <c r="AO209" s="98">
        <f t="shared" si="139"/>
        <v>3.1088930653583011E-46</v>
      </c>
      <c r="AP209" s="98">
        <f t="shared" si="132"/>
        <v>1.551261732515102E-22</v>
      </c>
      <c r="AQ209" s="98">
        <f t="shared" si="140"/>
        <v>2.406412962765756E-44</v>
      </c>
      <c r="AR209" s="98">
        <f t="shared" si="141"/>
        <v>2.7351929680245199E-45</v>
      </c>
      <c r="AS209" s="99">
        <f t="shared" si="142"/>
        <v>1.1614794795840322E-6</v>
      </c>
      <c r="AT209" s="100">
        <f t="shared" si="143"/>
        <v>4.0649689908397558E-5</v>
      </c>
      <c r="AU209" s="101">
        <f t="shared" si="144"/>
        <v>-1.3749411986752144E-22</v>
      </c>
      <c r="AV209" s="102">
        <f t="shared" si="145"/>
        <v>-7.7979641323214439</v>
      </c>
      <c r="AW209" s="103">
        <f t="shared" si="146"/>
        <v>1.3490345814947943E-12</v>
      </c>
      <c r="AX209" s="103">
        <f t="shared" si="147"/>
        <v>8.164105508678567E-4</v>
      </c>
      <c r="AY209" s="104">
        <f t="shared" si="148"/>
        <v>1.8904632998144352E-44</v>
      </c>
      <c r="AZ209" s="104">
        <f t="shared" si="149"/>
        <v>3.1088930653583011E-46</v>
      </c>
      <c r="BA209" s="105">
        <f t="shared" si="150"/>
        <v>4.5548214885648321E-9</v>
      </c>
      <c r="BB209" s="106">
        <f t="shared" si="151"/>
        <v>-5.3919262693145658E-25</v>
      </c>
      <c r="BC209" s="62"/>
    </row>
    <row r="210" spans="12:55" x14ac:dyDescent="0.25">
      <c r="L210" s="61">
        <v>3.9</v>
      </c>
      <c r="M210" s="69">
        <f t="shared" si="114"/>
        <v>7943.2823472428154</v>
      </c>
      <c r="N210" s="62">
        <f t="shared" si="115"/>
        <v>79.432823472428154</v>
      </c>
      <c r="O210" s="70">
        <f t="shared" si="116"/>
        <v>2.0000960525530243E-2</v>
      </c>
      <c r="P210" s="70">
        <f t="shared" si="117"/>
        <v>2.0000200088988312E-2</v>
      </c>
      <c r="Q210" s="70">
        <f t="shared" si="118"/>
        <v>1.4125375444721314E-6</v>
      </c>
      <c r="R210" s="62">
        <f t="shared" si="119"/>
        <v>2.857280075075749E-2</v>
      </c>
      <c r="S210" s="62">
        <f t="shared" si="120"/>
        <v>2.8571714412840447E-2</v>
      </c>
      <c r="T210" s="11">
        <f t="shared" si="121"/>
        <v>1.1801300700040355E-12</v>
      </c>
      <c r="U210" s="52">
        <f t="shared" si="122"/>
        <v>1.3530146029670741E-23</v>
      </c>
      <c r="V210" s="52">
        <f t="shared" si="123"/>
        <v>1.2118135813950522E-22</v>
      </c>
      <c r="W210" s="53">
        <f t="shared" si="133"/>
        <v>1.1588783468716573E-44</v>
      </c>
      <c r="X210" s="53">
        <f t="shared" si="134"/>
        <v>-22.868697516075109</v>
      </c>
      <c r="Y210" s="53">
        <f t="shared" si="135"/>
        <v>-21.916564184458835</v>
      </c>
      <c r="Z210" s="11">
        <f t="shared" si="124"/>
        <v>1.1588783468716573E-44</v>
      </c>
      <c r="AA210" s="32">
        <f t="shared" si="125"/>
        <v>2.9424855540267425E-7</v>
      </c>
      <c r="AB210" s="70">
        <f t="shared" si="126"/>
        <v>0.89297939869085574</v>
      </c>
      <c r="AC210" s="33">
        <f t="shared" si="127"/>
        <v>2.2549975820186649E-9</v>
      </c>
      <c r="AD210" s="33"/>
      <c r="AE210" s="44">
        <f t="shared" si="128"/>
        <v>1.2118135813950522E-22</v>
      </c>
      <c r="AF210" s="33"/>
      <c r="AG210" s="33"/>
      <c r="AI210" s="97">
        <f t="shared" si="129"/>
        <v>2.857280075075749E-2</v>
      </c>
      <c r="AJ210" s="98">
        <f t="shared" si="136"/>
        <v>8.1640494274248777E-4</v>
      </c>
      <c r="AK210" s="98">
        <f t="shared" si="130"/>
        <v>2.8571714412840447E-2</v>
      </c>
      <c r="AL210" s="98">
        <f t="shared" si="137"/>
        <v>8.1634286448891455E-4</v>
      </c>
      <c r="AM210" s="98">
        <f t="shared" si="138"/>
        <v>8.1637390302563616E-4</v>
      </c>
      <c r="AN210" s="98">
        <f t="shared" si="131"/>
        <v>1.3530146029670741E-23</v>
      </c>
      <c r="AO210" s="98">
        <f t="shared" si="139"/>
        <v>1.8306485158421491E-46</v>
      </c>
      <c r="AP210" s="98">
        <f t="shared" si="132"/>
        <v>1.2118135813950522E-22</v>
      </c>
      <c r="AQ210" s="98">
        <f t="shared" si="140"/>
        <v>1.4684921560535027E-44</v>
      </c>
      <c r="AR210" s="98">
        <f t="shared" si="141"/>
        <v>1.6396014717013347E-45</v>
      </c>
      <c r="AS210" s="99">
        <f t="shared" si="142"/>
        <v>1.086337917042407E-6</v>
      </c>
      <c r="AT210" s="100">
        <f t="shared" si="143"/>
        <v>3.8020001137396626E-5</v>
      </c>
      <c r="AU210" s="101">
        <f t="shared" si="144"/>
        <v>-1.0765121210983448E-22</v>
      </c>
      <c r="AV210" s="102">
        <f t="shared" si="145"/>
        <v>-7.9563969135116714</v>
      </c>
      <c r="AW210" s="103">
        <f t="shared" si="146"/>
        <v>1.1801300700040355E-12</v>
      </c>
      <c r="AX210" s="103">
        <f t="shared" si="147"/>
        <v>8.1640494274248777E-4</v>
      </c>
      <c r="AY210" s="104">
        <f t="shared" si="148"/>
        <v>1.1588783468716573E-44</v>
      </c>
      <c r="AZ210" s="104">
        <f t="shared" si="149"/>
        <v>1.8306485158421491E-46</v>
      </c>
      <c r="BA210" s="105">
        <f t="shared" si="150"/>
        <v>4.2601486942839487E-9</v>
      </c>
      <c r="BB210" s="106">
        <f t="shared" si="151"/>
        <v>-4.2216161611699802E-25</v>
      </c>
      <c r="BC210" s="62"/>
    </row>
    <row r="211" spans="12:55" x14ac:dyDescent="0.25">
      <c r="L211" s="61">
        <v>3.92</v>
      </c>
      <c r="M211" s="69">
        <f t="shared" si="114"/>
        <v>8317.6377110267094</v>
      </c>
      <c r="N211" s="62">
        <f t="shared" si="115"/>
        <v>83.176377110267097</v>
      </c>
      <c r="O211" s="70">
        <f t="shared" si="116"/>
        <v>2.0000896414582133E-2</v>
      </c>
      <c r="P211" s="70">
        <f t="shared" si="117"/>
        <v>2.0000185190533905E-2</v>
      </c>
      <c r="Q211" s="70">
        <f t="shared" si="118"/>
        <v>1.3182567384289736E-6</v>
      </c>
      <c r="R211" s="62">
        <f t="shared" si="119"/>
        <v>2.8572709163688762E-2</v>
      </c>
      <c r="S211" s="62">
        <f t="shared" si="120"/>
        <v>2.8571693129334153E-2</v>
      </c>
      <c r="T211" s="11">
        <f t="shared" si="121"/>
        <v>1.0323258097456302E-12</v>
      </c>
      <c r="U211" s="52">
        <f t="shared" si="122"/>
        <v>1.0382515182482696E-23</v>
      </c>
      <c r="V211" s="52">
        <f t="shared" si="123"/>
        <v>9.4663803905665432E-23</v>
      </c>
      <c r="W211" s="53">
        <f t="shared" si="133"/>
        <v>7.1033356288404889E-45</v>
      </c>
      <c r="X211" s="53">
        <f t="shared" si="134"/>
        <v>-22.98369742514333</v>
      </c>
      <c r="Y211" s="53">
        <f t="shared" si="135"/>
        <v>-22.023816048124438</v>
      </c>
      <c r="Z211" s="11">
        <f t="shared" si="124"/>
        <v>7.1033356288404889E-45</v>
      </c>
      <c r="AA211" s="32">
        <f t="shared" si="125"/>
        <v>2.7233905741946605E-7</v>
      </c>
      <c r="AB211" s="70">
        <f t="shared" si="126"/>
        <v>0.89297939869363308</v>
      </c>
      <c r="AC211" s="33">
        <f t="shared" si="127"/>
        <v>1.9930593413436144E-9</v>
      </c>
      <c r="AD211" s="33"/>
      <c r="AE211" s="44">
        <f t="shared" si="128"/>
        <v>9.4663803905665432E-23</v>
      </c>
      <c r="AF211" s="33"/>
      <c r="AG211" s="33"/>
      <c r="AI211" s="97">
        <f t="shared" si="129"/>
        <v>2.8572709163688762E-2</v>
      </c>
      <c r="AJ211" s="98">
        <f t="shared" si="136"/>
        <v>8.1639970895274372E-4</v>
      </c>
      <c r="AK211" s="98">
        <f t="shared" si="130"/>
        <v>2.8571693129334153E-2</v>
      </c>
      <c r="AL211" s="98">
        <f t="shared" si="137"/>
        <v>8.1634164827684046E-4</v>
      </c>
      <c r="AM211" s="98">
        <f t="shared" si="138"/>
        <v>8.1637067809862919E-4</v>
      </c>
      <c r="AN211" s="98">
        <f t="shared" si="131"/>
        <v>1.0382515182482696E-23</v>
      </c>
      <c r="AO211" s="98">
        <f t="shared" si="139"/>
        <v>1.0779662151448368E-46</v>
      </c>
      <c r="AP211" s="98">
        <f t="shared" si="132"/>
        <v>9.4663803905665432E-23</v>
      </c>
      <c r="AQ211" s="98">
        <f t="shared" si="140"/>
        <v>8.9612357698902778E-45</v>
      </c>
      <c r="AR211" s="98">
        <f t="shared" si="141"/>
        <v>9.8284838128213599E-46</v>
      </c>
      <c r="AS211" s="99">
        <f t="shared" si="142"/>
        <v>1.0160343546089523E-6</v>
      </c>
      <c r="AT211" s="100">
        <f t="shared" si="143"/>
        <v>3.5559608603728967E-5</v>
      </c>
      <c r="AU211" s="101">
        <f t="shared" si="144"/>
        <v>-8.4281288723182733E-23</v>
      </c>
      <c r="AV211" s="102">
        <f t="shared" si="145"/>
        <v>-8.1176176718124626</v>
      </c>
      <c r="AW211" s="103">
        <f t="shared" si="146"/>
        <v>1.0323258097456302E-12</v>
      </c>
      <c r="AX211" s="103">
        <f t="shared" si="147"/>
        <v>8.1639970895274372E-4</v>
      </c>
      <c r="AY211" s="104">
        <f t="shared" si="148"/>
        <v>7.1033356288404889E-45</v>
      </c>
      <c r="AZ211" s="104">
        <f t="shared" si="149"/>
        <v>1.0779662151448368E-46</v>
      </c>
      <c r="BA211" s="105">
        <f t="shared" si="150"/>
        <v>3.9844484494468719E-9</v>
      </c>
      <c r="BB211" s="106">
        <f t="shared" si="151"/>
        <v>-3.3051485773797152E-25</v>
      </c>
      <c r="BC211" s="62"/>
    </row>
    <row r="212" spans="12:55" x14ac:dyDescent="0.25">
      <c r="L212" s="61">
        <v>3.94</v>
      </c>
      <c r="M212" s="69">
        <f t="shared" si="114"/>
        <v>8709.6358995608189</v>
      </c>
      <c r="N212" s="62">
        <f t="shared" si="115"/>
        <v>87.096358995608185</v>
      </c>
      <c r="O212" s="70">
        <f t="shared" si="116"/>
        <v>2.0000836582764081E-2</v>
      </c>
      <c r="P212" s="70">
        <f t="shared" si="117"/>
        <v>2.0000171401405534E-2</v>
      </c>
      <c r="Q212" s="70">
        <f t="shared" si="118"/>
        <v>1.2302687707063053E-6</v>
      </c>
      <c r="R212" s="62">
        <f t="shared" si="119"/>
        <v>2.8572623689662974E-2</v>
      </c>
      <c r="S212" s="62">
        <f t="shared" si="120"/>
        <v>2.8571673430579338E-2</v>
      </c>
      <c r="T212" s="11">
        <f t="shared" si="121"/>
        <v>9.0299232603282809E-13</v>
      </c>
      <c r="U212" s="52">
        <f t="shared" si="122"/>
        <v>7.9671529114546768E-24</v>
      </c>
      <c r="V212" s="52">
        <f t="shared" si="123"/>
        <v>7.3948232499627584E-23</v>
      </c>
      <c r="W212" s="53">
        <f t="shared" si="133"/>
        <v>4.3535028636208075E-45</v>
      </c>
      <c r="X212" s="53">
        <f t="shared" si="134"/>
        <v>-23.098696847455532</v>
      </c>
      <c r="Y212" s="53">
        <f t="shared" si="135"/>
        <v>-22.131072201989362</v>
      </c>
      <c r="Z212" s="11">
        <f t="shared" si="124"/>
        <v>4.3535028636208075E-45</v>
      </c>
      <c r="AA212" s="32">
        <f t="shared" si="125"/>
        <v>2.5206092214956236E-7</v>
      </c>
      <c r="AB212" s="70">
        <f t="shared" si="126"/>
        <v>0.89297939869608789</v>
      </c>
      <c r="AC212" s="33">
        <f t="shared" si="127"/>
        <v>1.7615388568710348E-9</v>
      </c>
      <c r="AD212" s="33"/>
      <c r="AE212" s="44">
        <f t="shared" si="128"/>
        <v>7.3948232499627584E-23</v>
      </c>
      <c r="AF212" s="33"/>
      <c r="AG212" s="33"/>
      <c r="AI212" s="97">
        <f t="shared" si="129"/>
        <v>2.8572623689662974E-2</v>
      </c>
      <c r="AJ212" s="98">
        <f t="shared" si="136"/>
        <v>8.1639482451108985E-4</v>
      </c>
      <c r="AK212" s="98">
        <f t="shared" si="130"/>
        <v>2.8571673430579338E-2</v>
      </c>
      <c r="AL212" s="98">
        <f t="shared" si="137"/>
        <v>8.1634052262367332E-4</v>
      </c>
      <c r="AM212" s="98">
        <f t="shared" si="138"/>
        <v>8.1636767311588543E-4</v>
      </c>
      <c r="AN212" s="98">
        <f t="shared" si="131"/>
        <v>7.9671529114546768E-24</v>
      </c>
      <c r="AO212" s="98">
        <f t="shared" si="139"/>
        <v>6.3475525514500738E-47</v>
      </c>
      <c r="AP212" s="98">
        <f t="shared" si="132"/>
        <v>7.3948232499627584E-23</v>
      </c>
      <c r="AQ212" s="98">
        <f t="shared" si="140"/>
        <v>5.4683410898189774E-45</v>
      </c>
      <c r="AR212" s="98">
        <f t="shared" si="141"/>
        <v>5.8915687585633527E-46</v>
      </c>
      <c r="AS212" s="99">
        <f t="shared" si="142"/>
        <v>9.5025908363605138E-7</v>
      </c>
      <c r="AT212" s="100">
        <f t="shared" si="143"/>
        <v>3.3257676787303117E-5</v>
      </c>
      <c r="AU212" s="101">
        <f t="shared" si="144"/>
        <v>-6.5981079588172906E-23</v>
      </c>
      <c r="AV212" s="102">
        <f t="shared" si="145"/>
        <v>-8.2816384123002607</v>
      </c>
      <c r="AW212" s="103">
        <f t="shared" si="146"/>
        <v>9.0299232603282809E-13</v>
      </c>
      <c r="AX212" s="103">
        <f t="shared" si="147"/>
        <v>8.1639482451108985E-4</v>
      </c>
      <c r="AY212" s="104">
        <f t="shared" si="148"/>
        <v>4.3535028636208075E-45</v>
      </c>
      <c r="AZ212" s="104">
        <f t="shared" si="149"/>
        <v>6.3475525514500738E-47</v>
      </c>
      <c r="BA212" s="105">
        <f t="shared" si="150"/>
        <v>3.7265062103374562E-9</v>
      </c>
      <c r="BB212" s="106">
        <f t="shared" si="151"/>
        <v>-2.5874933171832513E-25</v>
      </c>
      <c r="BC212" s="62"/>
    </row>
    <row r="213" spans="12:55" x14ac:dyDescent="0.25">
      <c r="L213" s="61">
        <v>3.96</v>
      </c>
      <c r="M213" s="69">
        <f t="shared" si="114"/>
        <v>9120.1083935591087</v>
      </c>
      <c r="N213" s="62">
        <f t="shared" si="115"/>
        <v>91.201083935591086</v>
      </c>
      <c r="O213" s="70">
        <f t="shared" si="116"/>
        <v>2.000078074446256E-2</v>
      </c>
      <c r="P213" s="70">
        <f t="shared" si="117"/>
        <v>2.0000158639003722E-2</v>
      </c>
      <c r="Q213" s="70">
        <f t="shared" si="118"/>
        <v>1.1481536214126074E-6</v>
      </c>
      <c r="R213" s="62">
        <f t="shared" si="119"/>
        <v>2.8572543920660803E-2</v>
      </c>
      <c r="S213" s="62">
        <f t="shared" si="120"/>
        <v>2.8571655198576747E-2</v>
      </c>
      <c r="T213" s="11">
        <f t="shared" si="121"/>
        <v>7.8982694269010994E-13</v>
      </c>
      <c r="U213" s="52">
        <f t="shared" si="122"/>
        <v>6.1136677700020722E-24</v>
      </c>
      <c r="V213" s="52">
        <f t="shared" si="123"/>
        <v>5.776398147437054E-23</v>
      </c>
      <c r="W213" s="53">
        <f t="shared" si="133"/>
        <v>2.6677549057596734E-45</v>
      </c>
      <c r="X213" s="53">
        <f t="shared" si="134"/>
        <v>-23.213698165475019</v>
      </c>
      <c r="Y213" s="53">
        <f t="shared" si="135"/>
        <v>-22.238342879968265</v>
      </c>
      <c r="Z213" s="11">
        <f t="shared" si="124"/>
        <v>2.6677549057596734E-45</v>
      </c>
      <c r="AA213" s="32">
        <f t="shared" si="125"/>
        <v>2.3329267963118372E-7</v>
      </c>
      <c r="AB213" s="70">
        <f t="shared" si="126"/>
        <v>0.89297939869825782</v>
      </c>
      <c r="AC213" s="33">
        <f t="shared" si="127"/>
        <v>1.5568865178082803E-9</v>
      </c>
      <c r="AD213" s="33"/>
      <c r="AE213" s="44">
        <f t="shared" si="128"/>
        <v>5.776398147437054E-23</v>
      </c>
      <c r="AF213" s="33"/>
      <c r="AG213" s="33"/>
      <c r="AI213" s="97">
        <f t="shared" si="129"/>
        <v>2.8572543920660803E-2</v>
      </c>
      <c r="AJ213" s="98">
        <f t="shared" si="136"/>
        <v>8.1639026609809067E-4</v>
      </c>
      <c r="AK213" s="98">
        <f t="shared" si="130"/>
        <v>2.8571655198576747E-2</v>
      </c>
      <c r="AL213" s="98">
        <f t="shared" si="137"/>
        <v>8.1633948078635768E-4</v>
      </c>
      <c r="AM213" s="98">
        <f t="shared" si="138"/>
        <v>8.1636487304731064E-4</v>
      </c>
      <c r="AN213" s="98">
        <f t="shared" si="131"/>
        <v>6.1136677700020722E-24</v>
      </c>
      <c r="AO213" s="98">
        <f t="shared" si="139"/>
        <v>3.7376933601962112E-47</v>
      </c>
      <c r="AP213" s="98">
        <f t="shared" si="132"/>
        <v>5.776398147437054E-23</v>
      </c>
      <c r="AQ213" s="98">
        <f t="shared" si="140"/>
        <v>3.3366775557714227E-45</v>
      </c>
      <c r="AR213" s="98">
        <f t="shared" si="141"/>
        <v>3.5314979180685591E-46</v>
      </c>
      <c r="AS213" s="99">
        <f t="shared" si="142"/>
        <v>8.8872208405671449E-7</v>
      </c>
      <c r="AT213" s="100">
        <f t="shared" si="143"/>
        <v>3.1104058725904333E-5</v>
      </c>
      <c r="AU213" s="101">
        <f t="shared" si="144"/>
        <v>-5.165031370436847E-23</v>
      </c>
      <c r="AV213" s="102">
        <f t="shared" si="145"/>
        <v>-8.4483350498371887</v>
      </c>
      <c r="AW213" s="103">
        <f t="shared" si="146"/>
        <v>7.8982694269010994E-13</v>
      </c>
      <c r="AX213" s="103">
        <f t="shared" si="147"/>
        <v>8.1639026609809067E-4</v>
      </c>
      <c r="AY213" s="104">
        <f t="shared" si="148"/>
        <v>2.6677549057596734E-45</v>
      </c>
      <c r="AZ213" s="104">
        <f t="shared" si="149"/>
        <v>3.7376933601962112E-47</v>
      </c>
      <c r="BA213" s="105">
        <f t="shared" si="150"/>
        <v>3.4851846433596645E-9</v>
      </c>
      <c r="BB213" s="106">
        <f t="shared" si="151"/>
        <v>-2.0255024982105283E-25</v>
      </c>
      <c r="BC213" s="62"/>
    </row>
    <row r="214" spans="12:55" x14ac:dyDescent="0.25">
      <c r="L214" s="61">
        <v>3.98</v>
      </c>
      <c r="M214" s="69">
        <f t="shared" si="114"/>
        <v>9549.9258602143691</v>
      </c>
      <c r="N214" s="62">
        <f t="shared" si="115"/>
        <v>95.499258602143698</v>
      </c>
      <c r="O214" s="70">
        <f t="shared" si="116"/>
        <v>2.0000728633127515E-2</v>
      </c>
      <c r="P214" s="70">
        <f t="shared" si="117"/>
        <v>2.0000146826879336E-2</v>
      </c>
      <c r="Q214" s="70">
        <f t="shared" si="118"/>
        <v>1.0715193051668391E-6</v>
      </c>
      <c r="R214" s="62">
        <f t="shared" si="119"/>
        <v>2.857246947589645E-2</v>
      </c>
      <c r="S214" s="62">
        <f t="shared" si="120"/>
        <v>2.857163832411334E-2</v>
      </c>
      <c r="T214" s="11">
        <f t="shared" si="121"/>
        <v>6.9081328656715609E-13</v>
      </c>
      <c r="U214" s="52">
        <f t="shared" si="122"/>
        <v>4.6913906984153004E-24</v>
      </c>
      <c r="V214" s="52">
        <f t="shared" si="123"/>
        <v>4.5121321622366371E-23</v>
      </c>
      <c r="W214" s="53">
        <f t="shared" si="133"/>
        <v>1.6345793145154555E-45</v>
      </c>
      <c r="X214" s="53">
        <f t="shared" si="134"/>
        <v>-23.328698397558007</v>
      </c>
      <c r="Y214" s="53">
        <f t="shared" si="135"/>
        <v>-22.345618188171549</v>
      </c>
      <c r="Z214" s="11">
        <f t="shared" si="124"/>
        <v>1.6345793145154555E-45</v>
      </c>
      <c r="AA214" s="32">
        <f t="shared" si="125"/>
        <v>2.1592190457475819E-7</v>
      </c>
      <c r="AB214" s="70">
        <f t="shared" si="126"/>
        <v>0.89297939870017573</v>
      </c>
      <c r="AC214" s="33">
        <f t="shared" si="127"/>
        <v>1.3760029589794708E-9</v>
      </c>
      <c r="AD214" s="33"/>
      <c r="AE214" s="44">
        <f t="shared" si="128"/>
        <v>4.5121321622366371E-23</v>
      </c>
      <c r="AF214" s="33"/>
      <c r="AG214" s="33"/>
      <c r="AI214" s="97">
        <f t="shared" si="129"/>
        <v>2.857246947589645E-2</v>
      </c>
      <c r="AJ214" s="98">
        <f t="shared" si="136"/>
        <v>8.1638601195103435E-4</v>
      </c>
      <c r="AK214" s="98">
        <f t="shared" si="130"/>
        <v>2.857163832411334E-2</v>
      </c>
      <c r="AL214" s="98">
        <f t="shared" si="137"/>
        <v>8.1633851652394211E-4</v>
      </c>
      <c r="AM214" s="98">
        <f t="shared" si="138"/>
        <v>8.1636226389208164E-4</v>
      </c>
      <c r="AN214" s="98">
        <f t="shared" si="131"/>
        <v>4.6913906984153004E-24</v>
      </c>
      <c r="AO214" s="98">
        <f t="shared" si="139"/>
        <v>2.20091466851776E-47</v>
      </c>
      <c r="AP214" s="98">
        <f t="shared" si="132"/>
        <v>4.5121321622366371E-23</v>
      </c>
      <c r="AQ214" s="98">
        <f t="shared" si="140"/>
        <v>2.0359336649490271E-45</v>
      </c>
      <c r="AR214" s="98">
        <f t="shared" si="141"/>
        <v>2.1168174855937475E-46</v>
      </c>
      <c r="AS214" s="99">
        <f t="shared" si="142"/>
        <v>8.3115178311013449E-7</v>
      </c>
      <c r="AT214" s="100">
        <f t="shared" si="143"/>
        <v>2.9089252639198328E-5</v>
      </c>
      <c r="AU214" s="101">
        <f t="shared" si="144"/>
        <v>-4.0429930923951074E-23</v>
      </c>
      <c r="AV214" s="102">
        <f t="shared" si="145"/>
        <v>-8.6178989393502992</v>
      </c>
      <c r="AW214" s="103">
        <f t="shared" si="146"/>
        <v>6.9081328656715609E-13</v>
      </c>
      <c r="AX214" s="103">
        <f t="shared" si="147"/>
        <v>8.1638601195103435E-4</v>
      </c>
      <c r="AY214" s="104">
        <f t="shared" si="148"/>
        <v>1.6345793145154555E-45</v>
      </c>
      <c r="AZ214" s="104">
        <f t="shared" si="149"/>
        <v>2.20091466851776E-47</v>
      </c>
      <c r="BA214" s="105">
        <f t="shared" si="150"/>
        <v>3.2594187572946452E-9</v>
      </c>
      <c r="BB214" s="106">
        <f t="shared" si="151"/>
        <v>-1.5854874872137677E-25</v>
      </c>
      <c r="BC214" s="62"/>
    </row>
    <row r="215" spans="12:55" x14ac:dyDescent="0.25">
      <c r="L215" s="61">
        <v>4</v>
      </c>
      <c r="M215" s="69">
        <f t="shared" si="114"/>
        <v>10000</v>
      </c>
      <c r="N215" s="62">
        <f t="shared" si="115"/>
        <v>100</v>
      </c>
      <c r="O215" s="70">
        <f t="shared" si="116"/>
        <v>2.0000679999999958E-2</v>
      </c>
      <c r="P215" s="70">
        <f t="shared" si="117"/>
        <v>2.0000135894275517E-2</v>
      </c>
      <c r="Q215" s="70">
        <f t="shared" si="118"/>
        <v>9.9999999993793785E-7</v>
      </c>
      <c r="R215" s="62">
        <f t="shared" si="119"/>
        <v>2.8572399999999942E-2</v>
      </c>
      <c r="S215" s="62">
        <f t="shared" si="120"/>
        <v>2.8571622706107882E-2</v>
      </c>
      <c r="T215" s="11">
        <f t="shared" si="121"/>
        <v>6.0418579463442033E-13</v>
      </c>
      <c r="U215" s="52">
        <f t="shared" si="122"/>
        <v>3.6000005956189836E-24</v>
      </c>
      <c r="V215" s="52">
        <f t="shared" si="123"/>
        <v>3.5245087378350671E-23</v>
      </c>
      <c r="W215" s="53">
        <f t="shared" si="133"/>
        <v>1.0014115174866197E-45</v>
      </c>
      <c r="X215" s="53">
        <f t="shared" si="134"/>
        <v>-23.443697427378819</v>
      </c>
      <c r="Y215" s="53">
        <f t="shared" si="135"/>
        <v>-22.452901408407541</v>
      </c>
      <c r="Z215" s="11">
        <f t="shared" si="124"/>
        <v>1.0014115174866197E-45</v>
      </c>
      <c r="AA215" s="32">
        <f t="shared" si="125"/>
        <v>1.9984454267696737E-7</v>
      </c>
      <c r="AB215" s="70">
        <f t="shared" si="126"/>
        <v>0.89297939870187093</v>
      </c>
      <c r="AC215" s="33">
        <f t="shared" si="127"/>
        <v>1.2161238817142266E-9</v>
      </c>
      <c r="AD215" s="33"/>
      <c r="AE215" s="44">
        <f t="shared" si="128"/>
        <v>3.5245087378350671E-23</v>
      </c>
      <c r="AF215" s="33"/>
      <c r="AG215" s="33"/>
      <c r="AI215" s="97">
        <f t="shared" si="129"/>
        <v>2.8572399999999942E-2</v>
      </c>
      <c r="AJ215" s="98">
        <f t="shared" si="136"/>
        <v>8.1638204175999666E-4</v>
      </c>
      <c r="AK215" s="98">
        <f t="shared" si="130"/>
        <v>2.8571622706107882E-2</v>
      </c>
      <c r="AL215" s="98">
        <f t="shared" si="137"/>
        <v>8.163376240601795E-4</v>
      </c>
      <c r="AM215" s="98">
        <f t="shared" si="138"/>
        <v>8.1635983260799514E-4</v>
      </c>
      <c r="AN215" s="98">
        <f t="shared" si="131"/>
        <v>3.6000005956189836E-24</v>
      </c>
      <c r="AO215" s="98">
        <f t="shared" si="139"/>
        <v>1.2960004288457037E-47</v>
      </c>
      <c r="AP215" s="98">
        <f t="shared" si="132"/>
        <v>3.5245087378350671E-23</v>
      </c>
      <c r="AQ215" s="98">
        <f t="shared" si="140"/>
        <v>1.2422161843075738E-45</v>
      </c>
      <c r="AR215" s="98">
        <f t="shared" si="141"/>
        <v>1.2688233555470554E-46</v>
      </c>
      <c r="AS215" s="99">
        <f t="shared" si="142"/>
        <v>7.7729389206041E-7</v>
      </c>
      <c r="AT215" s="100">
        <f t="shared" si="143"/>
        <v>2.7204361273831095E-5</v>
      </c>
      <c r="AU215" s="101">
        <f t="shared" si="144"/>
        <v>-3.1645086782731687E-23</v>
      </c>
      <c r="AV215" s="102">
        <f t="shared" si="145"/>
        <v>-8.7903004297394105</v>
      </c>
      <c r="AW215" s="103">
        <f t="shared" si="146"/>
        <v>6.0418579463442033E-13</v>
      </c>
      <c r="AX215" s="103">
        <f t="shared" si="147"/>
        <v>8.1638204175999666E-4</v>
      </c>
      <c r="AY215" s="104">
        <f t="shared" si="148"/>
        <v>1.0014115174866197E-45</v>
      </c>
      <c r="AZ215" s="104">
        <f t="shared" si="149"/>
        <v>1.2960004288457037E-47</v>
      </c>
      <c r="BA215" s="105">
        <f t="shared" si="150"/>
        <v>3.0482113414133724E-9</v>
      </c>
      <c r="BB215" s="106">
        <f t="shared" si="151"/>
        <v>-1.2409837954012426E-25</v>
      </c>
      <c r="BC215" s="62"/>
    </row>
    <row r="216" spans="12:55" x14ac:dyDescent="0.25">
      <c r="X216" s="53"/>
      <c r="Y216" s="53"/>
      <c r="AA216" s="33"/>
      <c r="AB216" s="33"/>
      <c r="AC216" s="33"/>
      <c r="AD216" s="33"/>
      <c r="AE216" s="44"/>
      <c r="AF216" s="33"/>
      <c r="AG216" s="33"/>
      <c r="AI216" s="107" t="s">
        <v>100</v>
      </c>
      <c r="AJ216" s="108">
        <f>SUM(AJ11:AJ215)</f>
        <v>10.75985427518491</v>
      </c>
      <c r="AK216" s="109"/>
      <c r="AL216" s="108">
        <f>SUM(AL11:AL215)</f>
        <v>10.523630108884044</v>
      </c>
      <c r="AM216" s="108">
        <f>SUM(AM11:AM215)</f>
        <v>10.617957953908547</v>
      </c>
      <c r="AN216" s="109" t="s">
        <v>100</v>
      </c>
      <c r="AO216" s="108">
        <f>SUM(AO11:AO215)</f>
        <v>3.4992395577664728</v>
      </c>
      <c r="AP216" s="109"/>
      <c r="AQ216" s="108">
        <f>SUM(AQ11:AQ215)</f>
        <v>5.98513412141586</v>
      </c>
      <c r="AR216" s="108">
        <f>SUM(AR11:AR215)</f>
        <v>4.485025213010255</v>
      </c>
      <c r="AS216" s="109"/>
      <c r="AT216" s="108">
        <f>SUM(AT11:AT215)</f>
        <v>10.501573005856809</v>
      </c>
      <c r="AU216" s="109"/>
      <c r="AV216" s="108">
        <f t="shared" ref="AV216:BB216" si="152">SUM(AV11:AV215)</f>
        <v>-370.36640624494333</v>
      </c>
      <c r="AW216" s="108">
        <f t="shared" si="152"/>
        <v>4.7568476251867914E-2</v>
      </c>
      <c r="AX216" s="108">
        <f t="shared" si="152"/>
        <v>10.75985427518491</v>
      </c>
      <c r="AY216" s="108">
        <f t="shared" si="152"/>
        <v>0.51432325316182481</v>
      </c>
      <c r="AZ216" s="108">
        <f t="shared" si="152"/>
        <v>3.4992395577664728</v>
      </c>
      <c r="BA216" s="108">
        <f t="shared" si="152"/>
        <v>4.6109982734128165E-3</v>
      </c>
      <c r="BB216" s="110">
        <f t="shared" si="152"/>
        <v>-7.3352127000166122E-3</v>
      </c>
    </row>
    <row r="217" spans="12:55" x14ac:dyDescent="0.25">
      <c r="AA217" s="33"/>
      <c r="AB217" s="33"/>
      <c r="AC217" s="33"/>
      <c r="AD217" s="33"/>
      <c r="AE217" s="44"/>
      <c r="AF217" s="33"/>
      <c r="AG217" s="33"/>
    </row>
    <row r="218" spans="12:55" x14ac:dyDescent="0.25">
      <c r="AA218" s="33"/>
      <c r="AB218" s="33"/>
      <c r="AC218" s="33"/>
      <c r="AD218" s="33"/>
      <c r="AE218" s="44"/>
      <c r="AF218" s="33"/>
      <c r="AG218" s="33"/>
    </row>
    <row r="219" spans="12:55" x14ac:dyDescent="0.25">
      <c r="AA219" s="33"/>
      <c r="AB219" s="33"/>
      <c r="AC219" s="33"/>
      <c r="AD219" s="33"/>
      <c r="AE219" s="44"/>
      <c r="AF219" s="33"/>
      <c r="AG219" s="33"/>
    </row>
    <row r="220" spans="12:55" x14ac:dyDescent="0.25">
      <c r="AA220" s="33"/>
      <c r="AB220" s="33"/>
      <c r="AC220" s="33"/>
      <c r="AD220" s="33"/>
      <c r="AE220" s="44"/>
      <c r="AF220" s="33"/>
      <c r="AG220" s="33"/>
    </row>
    <row r="221" spans="12:55" x14ac:dyDescent="0.25">
      <c r="AA221" s="33"/>
      <c r="AB221" s="33"/>
      <c r="AC221" s="33"/>
      <c r="AD221" s="33"/>
      <c r="AE221" s="44"/>
      <c r="AF221" s="33"/>
      <c r="AG221" s="33"/>
    </row>
    <row r="222" spans="12:55" x14ac:dyDescent="0.25">
      <c r="AA222" s="33"/>
      <c r="AB222" s="33"/>
      <c r="AC222" s="33"/>
      <c r="AD222" s="33"/>
      <c r="AE222" s="44"/>
      <c r="AF222" s="33"/>
      <c r="AG222" s="33"/>
    </row>
    <row r="223" spans="12:55" x14ac:dyDescent="0.25">
      <c r="AA223" s="33"/>
      <c r="AB223" s="33"/>
      <c r="AC223" s="33"/>
      <c r="AD223" s="33"/>
      <c r="AE223" s="44"/>
      <c r="AF223" s="33"/>
      <c r="AG223" s="33"/>
    </row>
    <row r="224" spans="12:55" x14ac:dyDescent="0.25">
      <c r="AA224" s="33"/>
      <c r="AB224" s="33"/>
      <c r="AC224" s="33"/>
      <c r="AD224" s="33"/>
      <c r="AE224" s="44"/>
      <c r="AF224" s="33"/>
      <c r="AG224" s="33"/>
    </row>
    <row r="225" spans="27:33" x14ac:dyDescent="0.25">
      <c r="AA225" s="33"/>
      <c r="AB225" s="33"/>
      <c r="AC225" s="33"/>
      <c r="AD225" s="33"/>
      <c r="AE225" s="44"/>
      <c r="AF225" s="33"/>
      <c r="AG225" s="33"/>
    </row>
    <row r="226" spans="27:33" x14ac:dyDescent="0.25">
      <c r="AA226" s="33"/>
      <c r="AB226" s="33"/>
      <c r="AC226" s="33"/>
      <c r="AD226" s="33"/>
      <c r="AE226" s="44"/>
      <c r="AF226" s="33"/>
      <c r="AG226" s="33"/>
    </row>
    <row r="227" spans="27:33" x14ac:dyDescent="0.25">
      <c r="AA227" s="33"/>
      <c r="AB227" s="33"/>
      <c r="AC227" s="33"/>
      <c r="AD227" s="33"/>
      <c r="AE227" s="44"/>
      <c r="AF227" s="33"/>
      <c r="AG227" s="33"/>
    </row>
    <row r="228" spans="27:33" x14ac:dyDescent="0.25">
      <c r="AA228" s="33"/>
      <c r="AB228" s="33"/>
      <c r="AC228" s="33"/>
      <c r="AD228" s="33"/>
      <c r="AE228" s="44"/>
      <c r="AF228" s="33"/>
      <c r="AG228" s="33"/>
    </row>
    <row r="229" spans="27:33" x14ac:dyDescent="0.25">
      <c r="AA229" s="33"/>
      <c r="AB229" s="33"/>
      <c r="AC229" s="33"/>
      <c r="AD229" s="33"/>
      <c r="AE229" s="44"/>
      <c r="AF229" s="33"/>
      <c r="AG229" s="33"/>
    </row>
    <row r="230" spans="27:33" x14ac:dyDescent="0.25">
      <c r="AA230" s="33"/>
      <c r="AB230" s="33"/>
      <c r="AC230" s="33"/>
      <c r="AD230" s="33"/>
      <c r="AE230" s="44"/>
      <c r="AF230" s="33"/>
      <c r="AG230" s="33"/>
    </row>
    <row r="231" spans="27:33" x14ac:dyDescent="0.25">
      <c r="AA231" s="33"/>
      <c r="AB231" s="33"/>
      <c r="AC231" s="33"/>
      <c r="AD231" s="33"/>
      <c r="AE231" s="44"/>
      <c r="AF231" s="33"/>
      <c r="AG231" s="33"/>
    </row>
    <row r="232" spans="27:33" x14ac:dyDescent="0.25">
      <c r="AA232" s="33"/>
      <c r="AB232" s="33"/>
      <c r="AC232" s="33"/>
      <c r="AD232" s="33"/>
      <c r="AE232" s="44"/>
      <c r="AF232" s="33"/>
      <c r="AG232" s="33"/>
    </row>
    <row r="233" spans="27:33" x14ac:dyDescent="0.25">
      <c r="AA233" s="33"/>
      <c r="AB233" s="33"/>
      <c r="AC233" s="33"/>
      <c r="AD233" s="33"/>
      <c r="AE233" s="44"/>
      <c r="AF233" s="33"/>
      <c r="AG233" s="33"/>
    </row>
    <row r="234" spans="27:33" x14ac:dyDescent="0.25">
      <c r="AA234" s="33"/>
      <c r="AB234" s="33"/>
      <c r="AC234" s="33"/>
      <c r="AD234" s="33"/>
      <c r="AE234" s="44"/>
      <c r="AF234" s="33"/>
      <c r="AG234" s="33"/>
    </row>
    <row r="235" spans="27:33" x14ac:dyDescent="0.25">
      <c r="AA235" s="33"/>
      <c r="AB235" s="33"/>
      <c r="AC235" s="33"/>
      <c r="AD235" s="33"/>
      <c r="AE235" s="44"/>
      <c r="AF235" s="33"/>
      <c r="AG235" s="33"/>
    </row>
    <row r="236" spans="27:33" x14ac:dyDescent="0.25">
      <c r="AA236" s="33"/>
      <c r="AB236" s="33"/>
      <c r="AC236" s="33"/>
      <c r="AD236" s="33"/>
      <c r="AE236" s="44"/>
      <c r="AF236" s="33"/>
      <c r="AG236" s="33"/>
    </row>
    <row r="237" spans="27:33" x14ac:dyDescent="0.25">
      <c r="AA237" s="33"/>
      <c r="AB237" s="33"/>
      <c r="AC237" s="33"/>
      <c r="AD237" s="33"/>
      <c r="AE237" s="44"/>
      <c r="AF237" s="33"/>
      <c r="AG237" s="33"/>
    </row>
    <row r="238" spans="27:33" x14ac:dyDescent="0.25">
      <c r="AA238" s="33"/>
      <c r="AB238" s="33"/>
      <c r="AC238" s="33"/>
      <c r="AD238" s="33"/>
      <c r="AE238" s="44"/>
      <c r="AF238" s="33"/>
      <c r="AG238" s="33"/>
    </row>
    <row r="239" spans="27:33" x14ac:dyDescent="0.25">
      <c r="AA239" s="33"/>
      <c r="AB239" s="33"/>
      <c r="AC239" s="33"/>
      <c r="AD239" s="33"/>
      <c r="AE239" s="44"/>
      <c r="AF239" s="33"/>
      <c r="AG239" s="33"/>
    </row>
    <row r="240" spans="27:33" x14ac:dyDescent="0.25">
      <c r="AA240" s="33"/>
      <c r="AB240" s="33"/>
      <c r="AC240" s="33"/>
      <c r="AD240" s="33"/>
      <c r="AE240" s="44"/>
      <c r="AF240" s="33"/>
      <c r="AG240" s="33"/>
    </row>
    <row r="241" spans="27:33" x14ac:dyDescent="0.25">
      <c r="AA241" s="33"/>
      <c r="AB241" s="33"/>
      <c r="AC241" s="33"/>
      <c r="AD241" s="33"/>
      <c r="AE241" s="44"/>
      <c r="AF241" s="33"/>
      <c r="AG241" s="33"/>
    </row>
    <row r="242" spans="27:33" x14ac:dyDescent="0.25">
      <c r="AD242" s="33"/>
      <c r="AF242" s="33"/>
      <c r="AG242" s="33"/>
    </row>
    <row r="243" spans="27:33" x14ac:dyDescent="0.25">
      <c r="AD243" s="33"/>
      <c r="AF243" s="33"/>
      <c r="AG243" s="33"/>
    </row>
    <row r="244" spans="27:33" x14ac:dyDescent="0.25">
      <c r="AD244" s="33"/>
      <c r="AF244" s="33"/>
      <c r="AG244" s="33"/>
    </row>
    <row r="245" spans="27:33" x14ac:dyDescent="0.25">
      <c r="AD245" s="33"/>
      <c r="AF245" s="33"/>
      <c r="AG245" s="33"/>
    </row>
  </sheetData>
  <mergeCells count="14">
    <mergeCell ref="U1:V1"/>
    <mergeCell ref="AI8:BB8"/>
    <mergeCell ref="AI9:AM9"/>
    <mergeCell ref="AN9:AR9"/>
    <mergeCell ref="AS9:AT9"/>
    <mergeCell ref="AU9:AV9"/>
    <mergeCell ref="AW9:AX9"/>
    <mergeCell ref="AY9:AZ9"/>
    <mergeCell ref="AA9:AH9"/>
    <mergeCell ref="B40:C40"/>
    <mergeCell ref="G33:H33"/>
    <mergeCell ref="B12:E12"/>
    <mergeCell ref="G12:H12"/>
    <mergeCell ref="S1:T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E291"/>
  <sheetViews>
    <sheetView tabSelected="1" zoomScale="71" zoomScaleNormal="71" workbookViewId="0">
      <selection activeCell="T4" sqref="T4"/>
    </sheetView>
  </sheetViews>
  <sheetFormatPr defaultRowHeight="15" x14ac:dyDescent="0.25"/>
  <cols>
    <col min="3" max="3" width="10.85546875" customWidth="1"/>
    <col min="6" max="6" width="14.140625" customWidth="1"/>
    <col min="7" max="7" width="10" bestFit="1" customWidth="1"/>
    <col min="8" max="8" width="10.42578125" customWidth="1"/>
    <col min="9" max="9" width="9.140625" customWidth="1"/>
    <col min="11" max="11" width="4.28515625" customWidth="1"/>
    <col min="13" max="17" width="10.5703125" customWidth="1"/>
    <col min="18" max="19" width="10.28515625" bestFit="1" customWidth="1"/>
    <col min="20" max="20" width="12.28515625" bestFit="1" customWidth="1"/>
    <col min="21" max="21" width="11.28515625" customWidth="1"/>
    <col min="22" max="22" width="12.28515625" customWidth="1"/>
    <col min="23" max="23" width="12.28515625" style="61" customWidth="1"/>
    <col min="24" max="24" width="20.5703125" style="61" customWidth="1"/>
    <col min="25" max="25" width="18.140625" style="61" customWidth="1"/>
    <col min="26" max="26" width="12.28515625" customWidth="1"/>
    <col min="27" max="27" width="14.28515625" customWidth="1"/>
    <col min="28" max="28" width="16.28515625" customWidth="1"/>
    <col min="29" max="29" width="14" customWidth="1"/>
    <col min="30" max="30" width="13.42578125" customWidth="1"/>
    <col min="31" max="31" width="16.42578125" style="6" customWidth="1"/>
    <col min="32" max="33" width="16.42578125" customWidth="1"/>
    <col min="34" max="34" width="18.140625" customWidth="1"/>
    <col min="35" max="35" width="27" customWidth="1"/>
    <col min="47" max="49" width="11.5703125" bestFit="1" customWidth="1"/>
    <col min="50" max="50" width="17.5703125" customWidth="1"/>
    <col min="51" max="54" width="10.5703125" bestFit="1" customWidth="1"/>
    <col min="55" max="55" width="9.5703125" bestFit="1" customWidth="1"/>
  </cols>
  <sheetData>
    <row r="1" spans="1:55" ht="15.75" x14ac:dyDescent="0.25">
      <c r="A1" s="59"/>
      <c r="B1" s="59"/>
      <c r="C1" s="59"/>
      <c r="D1" s="59"/>
      <c r="E1" s="59"/>
      <c r="F1" s="59"/>
      <c r="G1" s="60"/>
      <c r="H1" s="60"/>
      <c r="I1" s="60"/>
      <c r="J1" s="60"/>
      <c r="K1" s="60"/>
      <c r="L1" s="60"/>
      <c r="M1" s="60"/>
      <c r="N1" s="54"/>
      <c r="O1" s="54"/>
      <c r="P1" s="54"/>
      <c r="Q1" s="54"/>
      <c r="R1" s="6"/>
      <c r="AB1" s="42" t="s">
        <v>22</v>
      </c>
      <c r="BB1" s="4"/>
      <c r="BC1" s="4"/>
    </row>
    <row r="2" spans="1:55" x14ac:dyDescent="0.25">
      <c r="A2" s="8"/>
      <c r="B2" t="s">
        <v>5</v>
      </c>
      <c r="E2" t="s">
        <v>6</v>
      </c>
      <c r="G2" s="55"/>
      <c r="H2" s="55"/>
      <c r="I2" s="72"/>
      <c r="J2" s="72"/>
      <c r="K2" s="72"/>
      <c r="L2" s="72"/>
      <c r="M2" s="72"/>
      <c r="N2" s="56"/>
      <c r="O2" s="56"/>
      <c r="P2" s="56"/>
      <c r="Q2" s="56"/>
      <c r="R2" s="6"/>
      <c r="AW2" s="6"/>
      <c r="AX2" s="6"/>
      <c r="AY2" s="6"/>
      <c r="AZ2" s="6"/>
      <c r="BA2" s="6"/>
      <c r="BB2" s="7"/>
      <c r="BC2" s="4"/>
    </row>
    <row r="3" spans="1:55" x14ac:dyDescent="0.25">
      <c r="A3" s="4"/>
      <c r="B3" t="s">
        <v>0</v>
      </c>
      <c r="C3" s="35">
        <v>0.7</v>
      </c>
      <c r="E3" t="s">
        <v>0</v>
      </c>
      <c r="F3" s="35">
        <f>0.7</f>
        <v>0.7</v>
      </c>
      <c r="G3" s="4" t="s">
        <v>30</v>
      </c>
      <c r="H3" s="35">
        <f>thetas-thetar</f>
        <v>0.67999999999999994</v>
      </c>
      <c r="I3" s="12" t="s">
        <v>18</v>
      </c>
      <c r="J3" s="12"/>
      <c r="K3" s="4"/>
      <c r="S3" t="s">
        <v>103</v>
      </c>
      <c r="T3" s="3">
        <f>SQRT(T4/205)</f>
        <v>7.8790373844433437E-3</v>
      </c>
      <c r="U3" t="s">
        <v>103</v>
      </c>
      <c r="V3" s="3">
        <f>SQRT(V4/205)</f>
        <v>0.2238148821867843</v>
      </c>
      <c r="W3" s="3"/>
      <c r="AU3" s="6"/>
      <c r="AV3" s="6"/>
      <c r="AW3" s="6"/>
      <c r="AX3" s="6"/>
      <c r="AY3" s="6"/>
      <c r="AZ3" s="6"/>
      <c r="BA3" s="6"/>
      <c r="BB3" s="7"/>
      <c r="BC3" s="4"/>
    </row>
    <row r="4" spans="1:55" x14ac:dyDescent="0.25">
      <c r="B4" t="s">
        <v>1</v>
      </c>
      <c r="C4" s="35">
        <v>0.02</v>
      </c>
      <c r="E4" t="s">
        <v>1</v>
      </c>
      <c r="F4" s="35">
        <v>0.02</v>
      </c>
      <c r="I4" s="12"/>
      <c r="J4" s="12"/>
      <c r="L4" t="s">
        <v>42</v>
      </c>
      <c r="M4" s="48">
        <f>SUM(400*T4,V4)</f>
        <v>15.359582673745624</v>
      </c>
      <c r="N4" s="36"/>
      <c r="O4" s="36"/>
      <c r="P4" s="36"/>
      <c r="Q4" s="36"/>
      <c r="S4" t="s">
        <v>41</v>
      </c>
      <c r="T4" s="126">
        <f>SUM(T7:T211)</f>
        <v>1.2726242171618437E-2</v>
      </c>
      <c r="U4" s="6" t="s">
        <v>17</v>
      </c>
      <c r="V4" s="126">
        <f>SUM(Z7:Z211)</f>
        <v>10.26908580509825</v>
      </c>
      <c r="W4" s="7"/>
      <c r="Y4" s="7"/>
      <c r="Z4" s="6"/>
      <c r="AA4" t="s">
        <v>24</v>
      </c>
      <c r="AD4" s="6"/>
      <c r="AF4" s="6"/>
      <c r="AG4" s="6"/>
      <c r="AH4" s="6"/>
      <c r="AU4" s="6"/>
      <c r="AV4" s="6"/>
      <c r="AW4" s="6"/>
      <c r="AX4" s="6"/>
      <c r="AY4" s="6"/>
      <c r="AZ4" s="7"/>
      <c r="BA4" s="7"/>
      <c r="BB4" s="4"/>
    </row>
    <row r="5" spans="1:55" x14ac:dyDescent="0.25">
      <c r="A5" t="s">
        <v>55</v>
      </c>
      <c r="B5" s="39" t="s">
        <v>36</v>
      </c>
      <c r="C5" s="65">
        <v>31.6227766016838</v>
      </c>
      <c r="E5" t="s">
        <v>7</v>
      </c>
      <c r="F5" s="127">
        <v>4.5530662173212187E-2</v>
      </c>
      <c r="G5" s="9"/>
      <c r="I5" s="28" t="s">
        <v>2</v>
      </c>
      <c r="J5" s="31">
        <f>C5</f>
        <v>31.6227766016838</v>
      </c>
      <c r="AA5" s="227"/>
      <c r="AB5" s="227"/>
      <c r="AC5" s="227"/>
      <c r="AD5" s="227"/>
      <c r="AE5" s="227"/>
      <c r="AF5" s="227"/>
      <c r="AG5" s="227"/>
      <c r="AH5" s="227"/>
      <c r="AU5" s="6"/>
      <c r="AV5" s="6"/>
      <c r="AW5" s="6"/>
      <c r="AX5" s="6"/>
      <c r="AY5" s="6"/>
      <c r="AZ5" s="6"/>
      <c r="BA5" s="7"/>
      <c r="BB5" s="7"/>
      <c r="BC5" s="4"/>
    </row>
    <row r="6" spans="1:55" x14ac:dyDescent="0.25">
      <c r="B6" t="s">
        <v>3</v>
      </c>
      <c r="C6" s="80">
        <v>1.7</v>
      </c>
      <c r="E6" t="s">
        <v>8</v>
      </c>
      <c r="F6" s="128">
        <v>0.79912842347276258</v>
      </c>
      <c r="G6" s="4"/>
      <c r="I6" s="29" t="s">
        <v>3</v>
      </c>
      <c r="J6" s="31">
        <f>C6</f>
        <v>1.7</v>
      </c>
      <c r="M6" t="s">
        <v>4</v>
      </c>
      <c r="N6" t="s">
        <v>43</v>
      </c>
      <c r="O6" s="39" t="s">
        <v>44</v>
      </c>
      <c r="P6" s="39" t="s">
        <v>45</v>
      </c>
      <c r="Q6" s="39" t="s">
        <v>47</v>
      </c>
      <c r="R6" s="40" t="s">
        <v>37</v>
      </c>
      <c r="S6" s="40" t="s">
        <v>38</v>
      </c>
      <c r="T6" t="s">
        <v>39</v>
      </c>
      <c r="U6" s="46" t="s">
        <v>113</v>
      </c>
      <c r="V6" s="46" t="s">
        <v>114</v>
      </c>
      <c r="W6" s="129">
        <f>SUM(W7:W211)</f>
        <v>1.3514393875811277</v>
      </c>
      <c r="X6" s="43" t="s">
        <v>117</v>
      </c>
      <c r="Y6" s="43" t="s">
        <v>116</v>
      </c>
      <c r="Z6" s="46" t="s">
        <v>40</v>
      </c>
      <c r="AA6" s="2" t="s">
        <v>21</v>
      </c>
      <c r="AB6" s="41" t="s">
        <v>33</v>
      </c>
      <c r="AC6" s="41" t="s">
        <v>31</v>
      </c>
      <c r="AD6" s="41" t="s">
        <v>23</v>
      </c>
      <c r="AE6" s="43" t="s">
        <v>35</v>
      </c>
      <c r="AF6" s="2" t="s">
        <v>16</v>
      </c>
      <c r="AG6" s="2" t="s">
        <v>20</v>
      </c>
      <c r="AH6" s="2" t="s">
        <v>32</v>
      </c>
      <c r="AI6" s="2"/>
      <c r="AU6" s="6"/>
      <c r="AV6" s="6"/>
      <c r="AW6" s="6"/>
      <c r="AX6" s="6"/>
      <c r="AY6" s="6"/>
      <c r="AZ6" s="6"/>
      <c r="BA6" s="7"/>
      <c r="BB6" s="7"/>
      <c r="BC6" s="4"/>
    </row>
    <row r="7" spans="1:55" x14ac:dyDescent="0.25">
      <c r="G7" s="4"/>
      <c r="I7" s="12"/>
      <c r="J7" s="12"/>
      <c r="L7">
        <v>-1</v>
      </c>
      <c r="M7" s="45">
        <f t="shared" ref="M7:M70" si="0">10^L7</f>
        <v>0.1</v>
      </c>
      <c r="N7" s="7">
        <f t="shared" ref="N7:N70" si="1">M7/100</f>
        <v>1E-3</v>
      </c>
      <c r="O7" s="36">
        <f t="shared" ref="O7:O70" si="2">$C$4+(($C$3-$C$4)/((1+(α*N7)^n_VGM)^(1-1/n_VGM)))</f>
        <v>0.69921241919700383</v>
      </c>
      <c r="P7" s="36">
        <f t="shared" ref="P7:P70" si="3">thetar+(thetas-thetar)*(1-EXP(-((k/N7)^p)))</f>
        <v>0.69999999955376824</v>
      </c>
      <c r="Q7" s="36">
        <f t="shared" ref="Q7:Q70" si="4">(R7-$C$4/$C$3)/(1-$C$4/$C$3)</f>
        <v>0.99884179293677033</v>
      </c>
      <c r="R7" s="7">
        <f t="shared" ref="R7:R70" si="5">O7/$C$3</f>
        <v>0.99887488456714835</v>
      </c>
      <c r="S7" s="7">
        <f t="shared" ref="S7:S70" si="6">P7/thetas</f>
        <v>0.99999999936252615</v>
      </c>
      <c r="T7" s="47">
        <f t="shared" ref="T7:T70" si="7">(S7-R7)^2</f>
        <v>1.2658833027780328E-6</v>
      </c>
      <c r="U7" s="53">
        <f>(R7^P_GRT)*(1-(1-R7^(1/(1-1/n_VGM)))^(1-1/n_VGM))^2</f>
        <v>0.83133708542496898</v>
      </c>
      <c r="V7" s="53">
        <f t="shared" ref="V7:V70" si="8">AE7</f>
        <v>0.99999994382595747</v>
      </c>
      <c r="W7" s="53">
        <f>(U7-V7)^2</f>
        <v>2.8447159803991894E-2</v>
      </c>
      <c r="X7" s="53">
        <f>LOG10(U7)</f>
        <v>-8.0222845462043571E-2</v>
      </c>
      <c r="Y7" s="53">
        <f>LOG10(V7)</f>
        <v>-2.4396077381611908E-8</v>
      </c>
      <c r="Z7" s="47">
        <f>(X7-Y7)^2</f>
        <v>6.4357010197820287E-3</v>
      </c>
      <c r="AA7" s="49">
        <f t="shared" ref="AA7:AA70" si="9">-LN(λ_GRT*(1-S7))</f>
        <v>21.144520320144565</v>
      </c>
      <c r="AB7" s="36">
        <f t="shared" ref="AB7:AB70" si="10">IF(S7&lt;thetaRL,_xlfn.GAMMA(a),IF(S7=1,0,EXP(GAMMALN(a))*(1-_xlfn.GAMMA.DIST(AA7,a,1,TRUE))))</f>
        <v>3.1666842215899372E-8</v>
      </c>
      <c r="AC7" s="44">
        <f t="shared" ref="AC7:AC70" si="11">(1/(λ_GRT*k^β_GRT))*($AF$9-AB7)</f>
        <v>24.192302888245848</v>
      </c>
      <c r="AD7" s="44">
        <f>(1/(λ_GRT*k^β_GRT))*($AF$9)</f>
        <v>24.192303563880113</v>
      </c>
      <c r="AE7" s="44">
        <f t="shared" ref="AE7:AE70" si="12">IF(S7&lt;thetaRL,0,(S7^P_GRT)*((AC7/$AD$7)^2))</f>
        <v>0.99999994382595747</v>
      </c>
      <c r="AF7">
        <f>ξ_GRT+1</f>
        <v>2.2513633236248967</v>
      </c>
      <c r="AG7">
        <f>-LN(λ_GRT*(1-thetaRL))</f>
        <v>4.5805807030167303E-9</v>
      </c>
      <c r="AH7" s="51">
        <f>MAX(1-(k1__/thetas)*(EXP(-((k/100)/10^4.9))^n),0)</f>
        <v>2.8571433021135628E-2</v>
      </c>
      <c r="AI7" s="33"/>
      <c r="AU7" s="6"/>
      <c r="AV7" s="6"/>
      <c r="AW7" s="6"/>
      <c r="AX7" s="6"/>
      <c r="AY7" s="6"/>
      <c r="AZ7" s="6"/>
      <c r="BA7" s="7"/>
      <c r="BB7" s="7"/>
      <c r="BC7" s="4"/>
    </row>
    <row r="8" spans="1:55" x14ac:dyDescent="0.25">
      <c r="A8" s="1"/>
      <c r="B8" s="1"/>
      <c r="F8" s="1"/>
      <c r="G8" s="1"/>
      <c r="H8" s="4"/>
      <c r="L8">
        <v>-0.9</v>
      </c>
      <c r="M8" s="45">
        <f t="shared" si="0"/>
        <v>0.12589254117941667</v>
      </c>
      <c r="N8" s="7">
        <f t="shared" si="1"/>
        <v>1.2589254117941666E-3</v>
      </c>
      <c r="O8" s="36">
        <f t="shared" si="2"/>
        <v>0.69883618896852651</v>
      </c>
      <c r="P8" s="36">
        <f t="shared" si="3"/>
        <v>0.69999998440691391</v>
      </c>
      <c r="Q8" s="36">
        <f t="shared" si="4"/>
        <v>0.99828851318900969</v>
      </c>
      <c r="R8" s="7">
        <f t="shared" si="5"/>
        <v>0.9983374128121808</v>
      </c>
      <c r="S8" s="7">
        <f t="shared" si="6"/>
        <v>0.99999997772416283</v>
      </c>
      <c r="T8" s="47">
        <f t="shared" si="7"/>
        <v>2.7641220865537916E-6</v>
      </c>
      <c r="U8" s="53">
        <f t="shared" ref="U8:U70" si="13">(Q8^P_GRT)*(1-(1-Q8^(1/(1-1/n_VGM)))^(1-1/n_VGM))^2</f>
        <v>0.80117352138980313</v>
      </c>
      <c r="V8" s="53">
        <f t="shared" si="8"/>
        <v>0.99999842056696431</v>
      </c>
      <c r="W8" s="53">
        <f t="shared" ref="W8:W71" si="14">(U8-V8)^2</f>
        <v>3.953134053280831E-2</v>
      </c>
      <c r="X8" s="53">
        <f t="shared" ref="X8:X71" si="15">LOG10(U8)</f>
        <v>-9.6273412479214115E-2</v>
      </c>
      <c r="Y8" s="53">
        <f t="shared" ref="Y8:Y71" si="16">LOG10(V8)</f>
        <v>-6.8593959363479001E-7</v>
      </c>
      <c r="Z8" s="47">
        <f t="shared" ref="Z8:Z71" si="17">(X8-Y8)^2</f>
        <v>9.2684378753725444E-3</v>
      </c>
      <c r="AA8" s="49">
        <f t="shared" si="9"/>
        <v>17.590775743815552</v>
      </c>
      <c r="AB8" s="36">
        <f t="shared" si="10"/>
        <v>8.8913618876867496E-7</v>
      </c>
      <c r="AC8" s="44">
        <f t="shared" si="11"/>
        <v>24.192284593536691</v>
      </c>
      <c r="AD8" s="44"/>
      <c r="AE8" s="44">
        <f t="shared" si="12"/>
        <v>0.99999842056696431</v>
      </c>
      <c r="AF8" s="41" t="s">
        <v>34</v>
      </c>
      <c r="AG8" s="41" t="s">
        <v>29</v>
      </c>
      <c r="AH8" s="40" t="s">
        <v>25</v>
      </c>
      <c r="AI8" s="2"/>
      <c r="AU8" s="6"/>
      <c r="AV8" s="6"/>
      <c r="AW8" s="6"/>
      <c r="AX8" s="6"/>
      <c r="AY8" s="6"/>
      <c r="AZ8" s="6"/>
      <c r="BA8" s="7"/>
      <c r="BB8" s="7"/>
      <c r="BC8" s="4"/>
    </row>
    <row r="9" spans="1:55" x14ac:dyDescent="0.25">
      <c r="A9" s="1"/>
      <c r="B9" s="1"/>
      <c r="F9" s="1"/>
      <c r="G9" s="1"/>
      <c r="H9" s="4"/>
      <c r="L9">
        <v>-0.7</v>
      </c>
      <c r="M9" s="45">
        <f t="shared" si="0"/>
        <v>0.19952623149688795</v>
      </c>
      <c r="N9" s="7">
        <f t="shared" si="1"/>
        <v>1.9952623149688794E-3</v>
      </c>
      <c r="O9" s="36">
        <f t="shared" si="2"/>
        <v>0.69746268961376667</v>
      </c>
      <c r="P9" s="36">
        <f t="shared" si="3"/>
        <v>0.69999649174433065</v>
      </c>
      <c r="Q9" s="36">
        <f t="shared" si="4"/>
        <v>0.99626866119671575</v>
      </c>
      <c r="R9" s="7">
        <f t="shared" si="5"/>
        <v>0.99637527087680955</v>
      </c>
      <c r="S9" s="7">
        <f t="shared" si="6"/>
        <v>0.99999498820618671</v>
      </c>
      <c r="T9" s="47">
        <f t="shared" si="7"/>
        <v>1.3102353544593311E-5</v>
      </c>
      <c r="U9" s="53">
        <f t="shared" si="13"/>
        <v>0.73135975978804502</v>
      </c>
      <c r="V9" s="53">
        <f t="shared" si="8"/>
        <v>0.99976809062205474</v>
      </c>
      <c r="W9" s="53">
        <f t="shared" si="14"/>
        <v>7.2043032061099216E-2</v>
      </c>
      <c r="X9" s="53">
        <f t="shared" si="15"/>
        <v>-0.13586893869686828</v>
      </c>
      <c r="Y9" s="53">
        <f t="shared" si="16"/>
        <v>-1.0072864355327731E-4</v>
      </c>
      <c r="Z9" s="47">
        <f t="shared" si="17"/>
        <v>1.8433006861081062E-2</v>
      </c>
      <c r="AA9" s="49">
        <f t="shared" si="9"/>
        <v>12.174729123512337</v>
      </c>
      <c r="AB9" s="36">
        <f t="shared" si="10"/>
        <v>1.3006675849742787E-4</v>
      </c>
      <c r="AC9" s="44">
        <f t="shared" si="11"/>
        <v>24.189528498476566</v>
      </c>
      <c r="AD9" s="44"/>
      <c r="AE9" s="44">
        <f t="shared" si="12"/>
        <v>0.99976809062205474</v>
      </c>
      <c r="AF9" s="33">
        <f>EXP(GAMMALN(a))*(1-_xlfn.GAMMA.DIST(x2_,a,1,TRUE))</f>
        <v>1.133888412545847</v>
      </c>
      <c r="AG9" s="33">
        <f>p</f>
        <v>0.79912842347276258</v>
      </c>
      <c r="AH9" s="3">
        <f>thetas/k1__</f>
        <v>1.0294117647058825</v>
      </c>
      <c r="AI9" s="3"/>
      <c r="AU9" s="6"/>
      <c r="AV9" s="6"/>
      <c r="AW9" s="6"/>
      <c r="AX9" s="6"/>
      <c r="AY9" s="6"/>
      <c r="AZ9" s="6"/>
      <c r="BA9" s="7"/>
      <c r="BB9" s="7"/>
      <c r="BC9" s="4"/>
    </row>
    <row r="10" spans="1:55" ht="17.25" x14ac:dyDescent="0.3">
      <c r="A10" s="1"/>
      <c r="B10" s="1"/>
      <c r="F10" s="1"/>
      <c r="G10" s="1"/>
      <c r="H10" s="4"/>
      <c r="L10">
        <v>-0.5</v>
      </c>
      <c r="M10" s="45">
        <f t="shared" si="0"/>
        <v>0.31622776601683794</v>
      </c>
      <c r="N10" s="7">
        <f t="shared" si="1"/>
        <v>3.1622776601683794E-3</v>
      </c>
      <c r="O10" s="36">
        <f t="shared" si="2"/>
        <v>0.69449070920757805</v>
      </c>
      <c r="P10" s="36">
        <f t="shared" si="3"/>
        <v>0.69985104980353674</v>
      </c>
      <c r="Q10" s="36">
        <f t="shared" si="4"/>
        <v>0.99189810177585014</v>
      </c>
      <c r="R10" s="7">
        <f t="shared" si="5"/>
        <v>0.99212958458225442</v>
      </c>
      <c r="S10" s="7">
        <f t="shared" si="6"/>
        <v>0.99978721400505255</v>
      </c>
      <c r="T10" s="47">
        <f t="shared" si="7"/>
        <v>5.8639288376903607E-5</v>
      </c>
      <c r="U10" s="53">
        <f t="shared" si="13"/>
        <v>0.64073739120856399</v>
      </c>
      <c r="V10" s="53">
        <f t="shared" si="8"/>
        <v>0.99349280105950333</v>
      </c>
      <c r="W10" s="53">
        <f t="shared" si="14"/>
        <v>0.12443637917910419</v>
      </c>
      <c r="X10" s="53">
        <f t="shared" si="15"/>
        <v>-0.19331993135116743</v>
      </c>
      <c r="Y10" s="53">
        <f t="shared" si="16"/>
        <v>-2.8352754806487183E-3</v>
      </c>
      <c r="Z10" s="47">
        <f t="shared" si="17"/>
        <v>3.6284404122109939E-2</v>
      </c>
      <c r="AA10" s="49">
        <f t="shared" si="9"/>
        <v>8.4262360790061841</v>
      </c>
      <c r="AB10" s="36">
        <f t="shared" si="10"/>
        <v>3.6351096483973164E-3</v>
      </c>
      <c r="AC10" s="44">
        <f t="shared" si="11"/>
        <v>24.114745953158465</v>
      </c>
      <c r="AD10" s="44"/>
      <c r="AE10" s="44">
        <f t="shared" si="12"/>
        <v>0.99349280105950333</v>
      </c>
      <c r="AF10" s="2" t="s">
        <v>28</v>
      </c>
      <c r="AG10" s="41" t="s">
        <v>19</v>
      </c>
      <c r="AH10" s="38" t="s">
        <v>26</v>
      </c>
      <c r="AI10" s="38"/>
      <c r="AU10" s="6"/>
      <c r="AV10" s="6"/>
      <c r="AW10" s="6"/>
      <c r="AX10" s="6"/>
      <c r="AY10" s="6"/>
      <c r="AZ10" s="6"/>
      <c r="BA10" s="7"/>
      <c r="BB10" s="7"/>
      <c r="BC10" s="4"/>
    </row>
    <row r="11" spans="1:55" x14ac:dyDescent="0.25">
      <c r="A11" s="1"/>
      <c r="B11" s="1"/>
      <c r="F11" s="1"/>
      <c r="G11" s="1"/>
      <c r="H11" s="4"/>
      <c r="L11">
        <v>-0.4</v>
      </c>
      <c r="M11" s="45">
        <f t="shared" si="0"/>
        <v>0.3981071705534972</v>
      </c>
      <c r="N11" s="7">
        <f t="shared" si="1"/>
        <v>3.9810717055349717E-3</v>
      </c>
      <c r="O11" s="36">
        <f t="shared" si="2"/>
        <v>0.69190477358449154</v>
      </c>
      <c r="P11" s="36">
        <f t="shared" si="3"/>
        <v>0.69938611753188029</v>
      </c>
      <c r="Q11" s="36">
        <f t="shared" si="4"/>
        <v>0.98809525527131115</v>
      </c>
      <c r="R11" s="7">
        <f t="shared" si="5"/>
        <v>0.98843539083498799</v>
      </c>
      <c r="S11" s="7">
        <f t="shared" si="6"/>
        <v>0.99912302504554329</v>
      </c>
      <c r="T11" s="47">
        <f t="shared" si="7"/>
        <v>1.1422552501863195E-4</v>
      </c>
      <c r="U11" s="53">
        <f t="shared" si="13"/>
        <v>0.58686443505750929</v>
      </c>
      <c r="V11" s="53">
        <f t="shared" si="8"/>
        <v>0.97811856592320623</v>
      </c>
      <c r="W11" s="53">
        <f t="shared" si="14"/>
        <v>0.15307979491947191</v>
      </c>
      <c r="X11" s="53">
        <f t="shared" si="15"/>
        <v>-0.23146220864331787</v>
      </c>
      <c r="Y11" s="53">
        <f t="shared" si="16"/>
        <v>-9.6084975588766088E-3</v>
      </c>
      <c r="Z11" s="47">
        <f t="shared" si="17"/>
        <v>4.9219069121938741E-2</v>
      </c>
      <c r="AA11" s="49">
        <f t="shared" si="9"/>
        <v>7.0100445873287862</v>
      </c>
      <c r="AB11" s="36">
        <f t="shared" si="10"/>
        <v>1.2228169973214027E-2</v>
      </c>
      <c r="AC11" s="44">
        <f t="shared" si="11"/>
        <v>23.931406991739898</v>
      </c>
      <c r="AD11" s="44"/>
      <c r="AE11" s="44">
        <f t="shared" si="12"/>
        <v>0.97811856592320623</v>
      </c>
      <c r="AF11" s="9">
        <v>0.5</v>
      </c>
      <c r="AG11" s="33">
        <f>k1_</f>
        <v>0.67999999999999994</v>
      </c>
      <c r="AH11">
        <v>1</v>
      </c>
      <c r="AU11" s="6"/>
      <c r="AV11" s="6"/>
      <c r="AW11" s="6"/>
      <c r="AX11" s="6"/>
      <c r="AY11" s="6"/>
      <c r="AZ11" s="6"/>
      <c r="BA11" s="7"/>
      <c r="BB11" s="7"/>
      <c r="BC11" s="4"/>
    </row>
    <row r="12" spans="1:55" x14ac:dyDescent="0.25">
      <c r="A12" s="1"/>
      <c r="B12" s="1"/>
      <c r="F12" s="1"/>
      <c r="G12" s="1"/>
      <c r="H12" s="4"/>
      <c r="L12">
        <v>-0.3</v>
      </c>
      <c r="M12" s="45">
        <f t="shared" si="0"/>
        <v>0.50118723362727224</v>
      </c>
      <c r="N12" s="7">
        <f t="shared" si="1"/>
        <v>5.011872336272722E-3</v>
      </c>
      <c r="O12" s="36">
        <f t="shared" si="2"/>
        <v>0.68814142311275128</v>
      </c>
      <c r="P12" s="36">
        <f t="shared" si="3"/>
        <v>0.69800584299340251</v>
      </c>
      <c r="Q12" s="36">
        <f t="shared" si="4"/>
        <v>0.98256091634228138</v>
      </c>
      <c r="R12" s="7">
        <f t="shared" si="5"/>
        <v>0.98305917587535907</v>
      </c>
      <c r="S12" s="7">
        <f t="shared" si="6"/>
        <v>0.99715120427628934</v>
      </c>
      <c r="T12" s="47">
        <f t="shared" si="7"/>
        <v>1.9858526445262528E-4</v>
      </c>
      <c r="U12" s="53">
        <f t="shared" si="13"/>
        <v>0.5273363925371084</v>
      </c>
      <c r="V12" s="53">
        <f t="shared" si="8"/>
        <v>0.94201637872035304</v>
      </c>
      <c r="W12" s="53">
        <f t="shared" si="14"/>
        <v>0.17195949094093596</v>
      </c>
      <c r="X12" s="53">
        <f t="shared" si="15"/>
        <v>-0.27791225610516379</v>
      </c>
      <c r="Y12" s="53">
        <f t="shared" si="16"/>
        <v>-2.5941546117917162E-2</v>
      </c>
      <c r="Z12" s="47">
        <f t="shared" si="17"/>
        <v>6.3489238691477157E-2</v>
      </c>
      <c r="AA12" s="49">
        <f t="shared" si="9"/>
        <v>5.8318713902130153</v>
      </c>
      <c r="AB12" s="36">
        <f t="shared" si="10"/>
        <v>3.2579155787327237E-2</v>
      </c>
      <c r="AC12" s="44">
        <f t="shared" si="11"/>
        <v>23.497204453649022</v>
      </c>
      <c r="AD12" s="44"/>
      <c r="AE12" s="44">
        <f t="shared" si="12"/>
        <v>0.94201637872035304</v>
      </c>
      <c r="AH12" s="40" t="s">
        <v>27</v>
      </c>
      <c r="AI12" s="40"/>
      <c r="AU12" s="6"/>
      <c r="AV12" s="6"/>
      <c r="AW12" s="6"/>
      <c r="AX12" s="6"/>
      <c r="AY12" s="6"/>
      <c r="AZ12" s="6"/>
      <c r="BA12" s="7"/>
      <c r="BB12" s="7"/>
      <c r="BC12" s="4"/>
    </row>
    <row r="13" spans="1:55" x14ac:dyDescent="0.25">
      <c r="A13" s="1"/>
      <c r="B13" s="1"/>
      <c r="F13" s="1"/>
      <c r="G13" s="1"/>
      <c r="H13" s="4"/>
      <c r="L13">
        <v>-0.2</v>
      </c>
      <c r="M13" s="45">
        <f t="shared" si="0"/>
        <v>0.63095734448019325</v>
      </c>
      <c r="N13" s="7">
        <f t="shared" si="1"/>
        <v>6.3095734448019329E-3</v>
      </c>
      <c r="O13" s="36">
        <f t="shared" si="2"/>
        <v>0.68270507350950016</v>
      </c>
      <c r="P13" s="36">
        <f t="shared" si="3"/>
        <v>0.69468581385643868</v>
      </c>
      <c r="Q13" s="36">
        <f t="shared" si="4"/>
        <v>0.97456628457279448</v>
      </c>
      <c r="R13" s="7">
        <f t="shared" si="5"/>
        <v>0.97529296215642891</v>
      </c>
      <c r="S13" s="7">
        <f t="shared" si="6"/>
        <v>0.99240830550919823</v>
      </c>
      <c r="T13" s="47">
        <f t="shared" si="7"/>
        <v>2.9293497808318493E-4</v>
      </c>
      <c r="U13" s="53">
        <f t="shared" si="13"/>
        <v>0.46272805345381124</v>
      </c>
      <c r="V13" s="53">
        <f t="shared" si="8"/>
        <v>0.87435131311497705</v>
      </c>
      <c r="W13" s="53">
        <f t="shared" si="14"/>
        <v>0.16943370789408352</v>
      </c>
      <c r="X13" s="53">
        <f t="shared" si="15"/>
        <v>-0.33467417006815459</v>
      </c>
      <c r="Y13" s="53">
        <f t="shared" si="16"/>
        <v>-5.8314033393890317E-2</v>
      </c>
      <c r="Z13" s="47">
        <f t="shared" si="17"/>
        <v>7.6374925142618039E-2</v>
      </c>
      <c r="AA13" s="49">
        <f t="shared" si="9"/>
        <v>4.8517129225485425</v>
      </c>
      <c r="AB13" s="36">
        <f t="shared" si="10"/>
        <v>7.1604259241571308E-2</v>
      </c>
      <c r="AC13" s="44">
        <f t="shared" si="11"/>
        <v>22.664576534595543</v>
      </c>
      <c r="AD13" s="44"/>
      <c r="AE13" s="44">
        <f t="shared" si="12"/>
        <v>0.87435131311497705</v>
      </c>
      <c r="AG13" s="33"/>
      <c r="AH13" s="3">
        <f>β/n</f>
        <v>1.2513633236248967</v>
      </c>
      <c r="AI13" s="3"/>
      <c r="AU13" s="6"/>
      <c r="AV13" s="6"/>
      <c r="AW13" s="6"/>
      <c r="AX13" s="6"/>
      <c r="AY13" s="6"/>
      <c r="AZ13" s="6"/>
      <c r="BA13" s="7"/>
      <c r="BB13" s="7"/>
      <c r="BC13" s="4"/>
    </row>
    <row r="14" spans="1:55" x14ac:dyDescent="0.25">
      <c r="A14" s="1"/>
      <c r="B14" s="1"/>
      <c r="F14" s="1"/>
      <c r="G14" s="1"/>
      <c r="H14" s="4"/>
      <c r="L14">
        <v>-0.1</v>
      </c>
      <c r="M14" s="45">
        <f t="shared" si="0"/>
        <v>0.79432823472428149</v>
      </c>
      <c r="N14" s="7">
        <f t="shared" si="1"/>
        <v>7.9432823472428155E-3</v>
      </c>
      <c r="O14" s="36">
        <f t="shared" si="2"/>
        <v>0.67493477835081928</v>
      </c>
      <c r="P14" s="36">
        <f t="shared" si="3"/>
        <v>0.68798922926739903</v>
      </c>
      <c r="Q14" s="36">
        <f t="shared" si="4"/>
        <v>0.9631393799276754</v>
      </c>
      <c r="R14" s="7">
        <f t="shared" si="5"/>
        <v>0.96419254050117043</v>
      </c>
      <c r="S14" s="7">
        <f t="shared" si="6"/>
        <v>0.98284175609628444</v>
      </c>
      <c r="T14" s="47">
        <f t="shared" si="7"/>
        <v>3.4779324231304359E-4</v>
      </c>
      <c r="U14" s="53">
        <f t="shared" si="13"/>
        <v>0.39426005699037026</v>
      </c>
      <c r="V14" s="53">
        <f t="shared" si="8"/>
        <v>0.77041444446379359</v>
      </c>
      <c r="W14" s="53">
        <f t="shared" si="14"/>
        <v>0.1414921232155063</v>
      </c>
      <c r="X14" s="53">
        <f t="shared" si="15"/>
        <v>-0.40421721964848206</v>
      </c>
      <c r="Y14" s="53">
        <f t="shared" si="16"/>
        <v>-0.11327558324059389</v>
      </c>
      <c r="Z14" s="47">
        <f t="shared" si="17"/>
        <v>8.4647035795699793E-2</v>
      </c>
      <c r="AA14" s="49">
        <f t="shared" si="9"/>
        <v>4.0362889898991288</v>
      </c>
      <c r="AB14" s="36">
        <f t="shared" si="10"/>
        <v>0.13432206625533746</v>
      </c>
      <c r="AC14" s="44">
        <f t="shared" si="11"/>
        <v>21.326448188499114</v>
      </c>
      <c r="AD14" s="44"/>
      <c r="AE14" s="44">
        <f t="shared" si="12"/>
        <v>0.77041444446379359</v>
      </c>
      <c r="AG14" s="33"/>
      <c r="AH14" s="2"/>
      <c r="AI14" s="2"/>
      <c r="AV14" s="6"/>
      <c r="AW14" s="6"/>
      <c r="AX14" s="6"/>
      <c r="AY14" s="6"/>
      <c r="AZ14" s="6"/>
      <c r="BA14" s="7"/>
      <c r="BB14" s="7"/>
      <c r="BC14" s="4"/>
    </row>
    <row r="15" spans="1:55" x14ac:dyDescent="0.25">
      <c r="A15" s="1"/>
      <c r="B15" s="1"/>
      <c r="F15" s="1"/>
      <c r="G15" s="1"/>
      <c r="H15" s="4"/>
      <c r="L15">
        <v>0</v>
      </c>
      <c r="M15" s="45">
        <f t="shared" si="0"/>
        <v>1</v>
      </c>
      <c r="N15" s="7">
        <f t="shared" si="1"/>
        <v>0.01</v>
      </c>
      <c r="O15" s="36">
        <f t="shared" si="2"/>
        <v>0.66399269352815715</v>
      </c>
      <c r="P15" s="36">
        <f t="shared" si="3"/>
        <v>0.67633067225967114</v>
      </c>
      <c r="Q15" s="36">
        <f t="shared" si="4"/>
        <v>0.94704807871787822</v>
      </c>
      <c r="R15" s="7">
        <f t="shared" si="5"/>
        <v>0.94856099075451028</v>
      </c>
      <c r="S15" s="7">
        <f t="shared" si="6"/>
        <v>0.96618667465667307</v>
      </c>
      <c r="T15" s="47">
        <f t="shared" si="7"/>
        <v>3.1066473301896057E-4</v>
      </c>
      <c r="U15" s="53">
        <f t="shared" si="13"/>
        <v>0.32395987076818561</v>
      </c>
      <c r="V15" s="53">
        <f t="shared" si="8"/>
        <v>0.63673662399970654</v>
      </c>
      <c r="W15" s="53">
        <f t="shared" si="14"/>
        <v>9.7829297362051745E-2</v>
      </c>
      <c r="X15" s="53">
        <f t="shared" si="15"/>
        <v>-0.48950878295172534</v>
      </c>
      <c r="Y15" s="53">
        <f t="shared" si="16"/>
        <v>-0.19604016954319836</v>
      </c>
      <c r="Z15" s="47">
        <f t="shared" si="17"/>
        <v>8.612382705592346E-2</v>
      </c>
      <c r="AA15" s="49">
        <f t="shared" si="9"/>
        <v>3.3579127763856143</v>
      </c>
      <c r="AB15" s="36">
        <f t="shared" si="10"/>
        <v>0.2212789416053686</v>
      </c>
      <c r="AC15" s="44">
        <f t="shared" si="11"/>
        <v>19.471162340122586</v>
      </c>
      <c r="AD15" s="44"/>
      <c r="AE15" s="44">
        <f t="shared" si="12"/>
        <v>0.63673662399970654</v>
      </c>
      <c r="AF15" s="33"/>
      <c r="AG15" s="33"/>
      <c r="AV15" s="6"/>
      <c r="AW15" s="6"/>
      <c r="AX15" s="6"/>
      <c r="AY15" s="6"/>
      <c r="AZ15" s="6"/>
      <c r="BA15" s="7"/>
      <c r="BB15" s="7"/>
      <c r="BC15" s="7"/>
    </row>
    <row r="16" spans="1:55" x14ac:dyDescent="0.25">
      <c r="B16" s="215"/>
      <c r="C16" s="215"/>
      <c r="D16" s="2"/>
      <c r="G16" s="215"/>
      <c r="H16" s="215"/>
      <c r="I16" s="2"/>
      <c r="L16">
        <v>0.1</v>
      </c>
      <c r="M16" s="45">
        <f t="shared" si="0"/>
        <v>1.2589254117941673</v>
      </c>
      <c r="N16" s="7">
        <f t="shared" si="1"/>
        <v>1.2589254117941673E-2</v>
      </c>
      <c r="O16" s="36">
        <f t="shared" si="2"/>
        <v>0.64889636226122538</v>
      </c>
      <c r="P16" s="36">
        <f t="shared" si="3"/>
        <v>0.65838161450563193</v>
      </c>
      <c r="Q16" s="36">
        <f t="shared" si="4"/>
        <v>0.92484759156062557</v>
      </c>
      <c r="R16" s="7">
        <f t="shared" si="5"/>
        <v>0.92699480323032202</v>
      </c>
      <c r="S16" s="7">
        <f t="shared" si="6"/>
        <v>0.94054516357947426</v>
      </c>
      <c r="T16" s="47">
        <f t="shared" si="7"/>
        <v>1.8361226559187739E-4</v>
      </c>
      <c r="U16" s="53">
        <f t="shared" si="13"/>
        <v>0.25470090595263883</v>
      </c>
      <c r="V16" s="53">
        <f t="shared" si="8"/>
        <v>0.49007272617811415</v>
      </c>
      <c r="W16" s="53">
        <f t="shared" si="14"/>
        <v>5.5399893756253468E-2</v>
      </c>
      <c r="X16" s="53">
        <f t="shared" si="15"/>
        <v>-0.59396951027968226</v>
      </c>
      <c r="Y16" s="53">
        <f t="shared" si="16"/>
        <v>-0.30973946643235761</v>
      </c>
      <c r="Z16" s="47">
        <f t="shared" si="17"/>
        <v>8.078671782545209E-2</v>
      </c>
      <c r="AA16" s="49">
        <f t="shared" si="9"/>
        <v>2.793550769538816</v>
      </c>
      <c r="AB16" s="36">
        <f t="shared" si="10"/>
        <v>0.32785012753232862</v>
      </c>
      <c r="AC16" s="44">
        <f t="shared" si="11"/>
        <v>17.197391435877208</v>
      </c>
      <c r="AD16" s="44"/>
      <c r="AE16" s="44">
        <f t="shared" si="12"/>
        <v>0.49007272617811415</v>
      </c>
      <c r="AF16" s="33"/>
      <c r="AG16" s="33"/>
      <c r="AU16" s="6"/>
      <c r="AV16" s="6"/>
      <c r="AW16" s="7"/>
      <c r="AX16" s="7"/>
      <c r="AY16" s="7"/>
      <c r="AZ16" s="7"/>
      <c r="BA16" s="6"/>
      <c r="BB16" s="7"/>
      <c r="BC16" s="7"/>
    </row>
    <row r="17" spans="4:56" x14ac:dyDescent="0.25">
      <c r="D17" s="4"/>
      <c r="I17" s="4"/>
      <c r="L17">
        <v>0.12</v>
      </c>
      <c r="M17" s="5">
        <f t="shared" si="0"/>
        <v>1.3182567385564072</v>
      </c>
      <c r="N17" s="4">
        <f t="shared" si="1"/>
        <v>1.3182567385564073E-2</v>
      </c>
      <c r="O17" s="9">
        <f t="shared" si="2"/>
        <v>0.64528770672270275</v>
      </c>
      <c r="P17" s="9">
        <f t="shared" si="3"/>
        <v>0.65396143500551873</v>
      </c>
      <c r="Q17" s="9">
        <f t="shared" si="4"/>
        <v>0.91954074518044526</v>
      </c>
      <c r="R17" s="4">
        <f t="shared" si="5"/>
        <v>0.92183958103243258</v>
      </c>
      <c r="S17" s="4">
        <f t="shared" si="6"/>
        <v>0.93423062143645541</v>
      </c>
      <c r="T17" s="11">
        <f t="shared" si="7"/>
        <v>1.5353788229412638E-4</v>
      </c>
      <c r="U17" s="53">
        <f t="shared" si="13"/>
        <v>0.24127624543917475</v>
      </c>
      <c r="V17" s="53">
        <f t="shared" si="8"/>
        <v>0.46098348229436342</v>
      </c>
      <c r="W17" s="53">
        <f t="shared" si="14"/>
        <v>4.8271269926541974E-2</v>
      </c>
      <c r="X17" s="53">
        <f t="shared" si="15"/>
        <v>-0.61748543392427591</v>
      </c>
      <c r="Y17" s="53">
        <f t="shared" si="16"/>
        <v>-0.33631463573167386</v>
      </c>
      <c r="Z17" s="47">
        <f t="shared" si="17"/>
        <v>7.9057017756264947E-2</v>
      </c>
      <c r="AA17" s="49">
        <f t="shared" si="9"/>
        <v>2.6926133834711807</v>
      </c>
      <c r="AB17" s="9">
        <f t="shared" si="10"/>
        <v>0.35082041643720668</v>
      </c>
      <c r="AC17" s="33">
        <f t="shared" si="11"/>
        <v>16.707304231538338</v>
      </c>
      <c r="AD17" s="33"/>
      <c r="AE17" s="44">
        <f t="shared" si="12"/>
        <v>0.46098348229436342</v>
      </c>
      <c r="AF17" s="33"/>
      <c r="AG17" s="33"/>
      <c r="AU17" s="6"/>
      <c r="AV17" s="7"/>
      <c r="AW17" s="7"/>
      <c r="AX17" s="7"/>
      <c r="AY17" s="7"/>
      <c r="AZ17" s="7"/>
      <c r="BA17" s="6"/>
      <c r="BB17" s="7"/>
      <c r="BC17" s="7"/>
    </row>
    <row r="18" spans="4:56" x14ac:dyDescent="0.25">
      <c r="D18" s="3"/>
      <c r="I18" s="3"/>
      <c r="L18">
        <v>0.14000000000000001</v>
      </c>
      <c r="M18" s="5">
        <f t="shared" si="0"/>
        <v>1.380384264602885</v>
      </c>
      <c r="N18" s="4">
        <f t="shared" si="1"/>
        <v>1.380384264602885E-2</v>
      </c>
      <c r="O18" s="9">
        <f t="shared" si="2"/>
        <v>0.6414639179755538</v>
      </c>
      <c r="P18" s="9">
        <f t="shared" si="3"/>
        <v>0.6492572017281828</v>
      </c>
      <c r="Q18" s="9">
        <f t="shared" si="4"/>
        <v>0.91391752643463797</v>
      </c>
      <c r="R18" s="4">
        <f t="shared" si="5"/>
        <v>0.91637702567936263</v>
      </c>
      <c r="S18" s="4">
        <f t="shared" si="6"/>
        <v>0.92751028818311831</v>
      </c>
      <c r="T18" s="11">
        <f t="shared" si="7"/>
        <v>1.2394953397753221E-4</v>
      </c>
      <c r="U18" s="53">
        <f t="shared" si="13"/>
        <v>0.22806261824326521</v>
      </c>
      <c r="V18" s="53">
        <f t="shared" si="8"/>
        <v>0.43234215387030356</v>
      </c>
      <c r="W18" s="53">
        <f t="shared" si="14"/>
        <v>4.1730128675998429E-2</v>
      </c>
      <c r="X18" s="53">
        <f t="shared" si="15"/>
        <v>-0.64194589412324454</v>
      </c>
      <c r="Y18" s="53">
        <f t="shared" si="16"/>
        <v>-0.36417241817731699</v>
      </c>
      <c r="Z18" s="47">
        <f t="shared" si="17"/>
        <v>7.7158103939082789E-2</v>
      </c>
      <c r="AA18" s="49">
        <f t="shared" si="9"/>
        <v>2.5953230962919065</v>
      </c>
      <c r="AB18" s="9">
        <f t="shared" si="10"/>
        <v>0.37416690007489217</v>
      </c>
      <c r="AC18" s="33">
        <f t="shared" si="11"/>
        <v>16.209190649052804</v>
      </c>
      <c r="AD18" s="33"/>
      <c r="AE18" s="44">
        <f t="shared" si="12"/>
        <v>0.43234215387030356</v>
      </c>
      <c r="AF18" s="33"/>
      <c r="AG18" s="33"/>
      <c r="AU18" s="6"/>
      <c r="AV18" s="7"/>
      <c r="AW18" s="7"/>
      <c r="AX18" s="7"/>
      <c r="AY18" s="7"/>
      <c r="AZ18" s="7"/>
      <c r="BA18" s="6"/>
      <c r="BB18" s="7"/>
      <c r="BC18" s="7"/>
    </row>
    <row r="19" spans="4:56" x14ac:dyDescent="0.25">
      <c r="L19">
        <v>0.16</v>
      </c>
      <c r="M19" s="5">
        <f t="shared" si="0"/>
        <v>1.4454397707459274</v>
      </c>
      <c r="N19" s="4">
        <f t="shared" si="1"/>
        <v>1.4454397707459274E-2</v>
      </c>
      <c r="O19" s="9">
        <f t="shared" si="2"/>
        <v>0.63741756916757031</v>
      </c>
      <c r="P19" s="9">
        <f t="shared" si="3"/>
        <v>0.64426854728823379</v>
      </c>
      <c r="Q19" s="9">
        <f t="shared" si="4"/>
        <v>0.90796701348172115</v>
      </c>
      <c r="R19" s="4">
        <f t="shared" si="5"/>
        <v>0.91059652738224339</v>
      </c>
      <c r="S19" s="4">
        <f t="shared" si="6"/>
        <v>0.9203836389831912</v>
      </c>
      <c r="T19" s="11">
        <f t="shared" si="7"/>
        <v>9.5787553489407135E-5</v>
      </c>
      <c r="U19" s="53">
        <f t="shared" si="13"/>
        <v>0.21508962526751191</v>
      </c>
      <c r="V19" s="53">
        <f t="shared" si="8"/>
        <v>0.40428799845059293</v>
      </c>
      <c r="W19" s="53">
        <f t="shared" si="14"/>
        <v>3.5796024415124396E-2</v>
      </c>
      <c r="X19" s="53">
        <f t="shared" si="15"/>
        <v>-0.66738053706829659</v>
      </c>
      <c r="Y19" s="53">
        <f t="shared" si="16"/>
        <v>-0.39330915078614981</v>
      </c>
      <c r="Z19" s="47">
        <f t="shared" si="17"/>
        <v>7.5115124778617717E-2</v>
      </c>
      <c r="AA19" s="49">
        <f t="shared" si="9"/>
        <v>2.5015481299669129</v>
      </c>
      <c r="AB19" s="9">
        <f t="shared" si="10"/>
        <v>0.39781095215831619</v>
      </c>
      <c r="AC19" s="33">
        <f t="shared" si="11"/>
        <v>15.704728235332478</v>
      </c>
      <c r="AD19" s="33"/>
      <c r="AE19" s="44">
        <f t="shared" si="12"/>
        <v>0.40428799845059293</v>
      </c>
      <c r="AF19" s="33"/>
      <c r="AG19" s="33"/>
      <c r="AU19" s="7"/>
      <c r="AV19" s="7"/>
      <c r="AW19" s="7"/>
      <c r="AX19" s="7"/>
      <c r="AY19" s="7"/>
      <c r="AZ19" s="7"/>
      <c r="BA19" s="6"/>
      <c r="BB19" s="7"/>
      <c r="BC19" s="7"/>
    </row>
    <row r="20" spans="4:56" x14ac:dyDescent="0.25">
      <c r="L20">
        <v>0.18</v>
      </c>
      <c r="M20" s="5">
        <f t="shared" si="0"/>
        <v>1.5135612484362082</v>
      </c>
      <c r="N20" s="4">
        <f t="shared" si="1"/>
        <v>1.5135612484362081E-2</v>
      </c>
      <c r="O20" s="9">
        <f t="shared" si="2"/>
        <v>0.63314168874861032</v>
      </c>
      <c r="P20" s="9">
        <f t="shared" si="3"/>
        <v>0.63899649446762719</v>
      </c>
      <c r="Q20" s="9">
        <f t="shared" si="4"/>
        <v>0.9016789540420741</v>
      </c>
      <c r="R20" s="4">
        <f t="shared" si="5"/>
        <v>0.90448812678372914</v>
      </c>
      <c r="S20" s="4">
        <f t="shared" si="6"/>
        <v>0.91285213495375317</v>
      </c>
      <c r="T20" s="11">
        <f t="shared" si="7"/>
        <v>6.9956632668228698E-5</v>
      </c>
      <c r="U20" s="53">
        <f t="shared" si="13"/>
        <v>0.20238646378524286</v>
      </c>
      <c r="V20" s="53">
        <f t="shared" si="8"/>
        <v>0.37694781928945742</v>
      </c>
      <c r="W20" s="53">
        <f t="shared" si="14"/>
        <v>3.0471666835468779E-2</v>
      </c>
      <c r="X20" s="53">
        <f t="shared" si="15"/>
        <v>-0.69381853778067315</v>
      </c>
      <c r="Y20" s="53">
        <f t="shared" si="16"/>
        <v>-0.42371876481571613</v>
      </c>
      <c r="Z20" s="47">
        <f t="shared" si="17"/>
        <v>7.2953887355721322E-2</v>
      </c>
      <c r="AA20" s="49">
        <f t="shared" si="9"/>
        <v>2.4111614679042326</v>
      </c>
      <c r="AB20" s="9">
        <f t="shared" si="10"/>
        <v>0.42167388858454846</v>
      </c>
      <c r="AC20" s="33">
        <f t="shared" si="11"/>
        <v>15.195595770831133</v>
      </c>
      <c r="AD20" s="33"/>
      <c r="AE20" s="44">
        <f t="shared" si="12"/>
        <v>0.37694781928945742</v>
      </c>
      <c r="AF20" s="33"/>
      <c r="AG20" s="33"/>
      <c r="AU20" s="7"/>
      <c r="AV20" s="7"/>
      <c r="AW20" s="7"/>
      <c r="AX20" s="7"/>
      <c r="AY20" s="7"/>
      <c r="AZ20" s="7"/>
      <c r="BA20" s="6"/>
      <c r="BB20" s="7"/>
      <c r="BC20" s="7"/>
    </row>
    <row r="21" spans="4:56" x14ac:dyDescent="0.25">
      <c r="L21">
        <v>0.2</v>
      </c>
      <c r="M21" s="5">
        <f t="shared" si="0"/>
        <v>1.5848931924611136</v>
      </c>
      <c r="N21" s="4">
        <f t="shared" si="1"/>
        <v>1.5848931924611134E-2</v>
      </c>
      <c r="O21" s="9">
        <f t="shared" si="2"/>
        <v>0.62862986294502576</v>
      </c>
      <c r="P21" s="9">
        <f t="shared" si="3"/>
        <v>0.6334434398154466</v>
      </c>
      <c r="Q21" s="9">
        <f t="shared" si="4"/>
        <v>0.89504391609562617</v>
      </c>
      <c r="R21" s="4">
        <f t="shared" si="5"/>
        <v>0.89804266135003685</v>
      </c>
      <c r="S21" s="4">
        <f t="shared" si="6"/>
        <v>0.90491919973635238</v>
      </c>
      <c r="T21" s="11">
        <f t="shared" si="7"/>
        <v>4.7286780178470894E-5</v>
      </c>
      <c r="U21" s="53">
        <f t="shared" si="13"/>
        <v>0.18998162253815221</v>
      </c>
      <c r="V21" s="53">
        <f t="shared" si="8"/>
        <v>0.35043464259583262</v>
      </c>
      <c r="W21" s="53">
        <f t="shared" si="14"/>
        <v>2.5745171645630394E-2</v>
      </c>
      <c r="X21" s="53">
        <f t="shared" si="15"/>
        <v>-0.72128840755392354</v>
      </c>
      <c r="Y21" s="53">
        <f t="shared" si="16"/>
        <v>-0.45539296773074006</v>
      </c>
      <c r="Z21" s="47">
        <f t="shared" si="17"/>
        <v>7.0700384918764181E-2</v>
      </c>
      <c r="AA21" s="49">
        <f t="shared" si="9"/>
        <v>2.3240406829122233</v>
      </c>
      <c r="AB21" s="9">
        <f t="shared" si="10"/>
        <v>0.44567777268253406</v>
      </c>
      <c r="AC21" s="33">
        <f t="shared" si="11"/>
        <v>14.683456089019911</v>
      </c>
      <c r="AD21" s="33"/>
      <c r="AE21" s="44">
        <f t="shared" si="12"/>
        <v>0.35043464259583262</v>
      </c>
      <c r="AF21" s="33"/>
      <c r="AG21" s="33"/>
      <c r="AU21" s="7"/>
      <c r="AV21" s="7"/>
      <c r="AW21" s="7"/>
      <c r="AX21" s="7"/>
      <c r="AY21" s="7"/>
      <c r="AZ21" s="7"/>
      <c r="BA21" s="6"/>
      <c r="BB21" s="7"/>
      <c r="BC21" s="7"/>
    </row>
    <row r="22" spans="4:56" x14ac:dyDescent="0.25">
      <c r="L22">
        <v>0.22</v>
      </c>
      <c r="M22" s="5">
        <f t="shared" si="0"/>
        <v>1.6595869074375607</v>
      </c>
      <c r="N22" s="4">
        <f t="shared" si="1"/>
        <v>1.6595869074375606E-2</v>
      </c>
      <c r="O22" s="9">
        <f t="shared" si="2"/>
        <v>0.62387634181061458</v>
      </c>
      <c r="P22" s="9">
        <f t="shared" si="3"/>
        <v>0.62761312294646465</v>
      </c>
      <c r="Q22" s="9">
        <f t="shared" si="4"/>
        <v>0.8880534438391392</v>
      </c>
      <c r="R22" s="4">
        <f t="shared" si="5"/>
        <v>0.89125191687230665</v>
      </c>
      <c r="S22" s="4">
        <f t="shared" si="6"/>
        <v>0.89659017563780674</v>
      </c>
      <c r="T22" s="11">
        <f t="shared" si="7"/>
        <v>2.8497006647438569E-5</v>
      </c>
      <c r="U22" s="53">
        <f t="shared" si="13"/>
        <v>0.17790256511570951</v>
      </c>
      <c r="V22" s="53">
        <f t="shared" si="8"/>
        <v>0.32484678746536227</v>
      </c>
      <c r="W22" s="53">
        <f t="shared" si="14"/>
        <v>2.1592604481944191E-2</v>
      </c>
      <c r="X22" s="53">
        <f t="shared" si="15"/>
        <v>-0.74981778992862835</v>
      </c>
      <c r="Y22" s="53">
        <f t="shared" si="16"/>
        <v>-0.48832142378229676</v>
      </c>
      <c r="Z22" s="47">
        <f t="shared" si="17"/>
        <v>6.8380349507736318E-2</v>
      </c>
      <c r="AA22" s="49">
        <f t="shared" si="9"/>
        <v>2.2400677713740058</v>
      </c>
      <c r="AB22" s="9">
        <f t="shared" si="10"/>
        <v>0.46974615920915308</v>
      </c>
      <c r="AC22" s="33">
        <f t="shared" si="11"/>
        <v>14.169940202710221</v>
      </c>
      <c r="AD22" s="33"/>
      <c r="AE22" s="44">
        <f t="shared" si="12"/>
        <v>0.32484678746536227</v>
      </c>
      <c r="AF22" s="33"/>
      <c r="AG22" s="33"/>
      <c r="AU22" s="7"/>
      <c r="AV22" s="7"/>
      <c r="AW22" s="7"/>
      <c r="AX22" s="7"/>
      <c r="AY22" s="7"/>
      <c r="AZ22" s="7"/>
      <c r="BA22" s="6"/>
      <c r="BB22" s="7"/>
      <c r="BC22" s="7"/>
    </row>
    <row r="23" spans="4:56" x14ac:dyDescent="0.25">
      <c r="L23">
        <v>0.24</v>
      </c>
      <c r="M23" s="5">
        <f t="shared" si="0"/>
        <v>1.7378008287493756</v>
      </c>
      <c r="N23" s="4">
        <f t="shared" si="1"/>
        <v>1.7378008287493755E-2</v>
      </c>
      <c r="O23" s="9">
        <f t="shared" si="2"/>
        <v>0.61887614719953388</v>
      </c>
      <c r="P23" s="9">
        <f t="shared" si="3"/>
        <v>0.62151058265910319</v>
      </c>
      <c r="Q23" s="9">
        <f t="shared" si="4"/>
        <v>0.88070021646990282</v>
      </c>
      <c r="R23" s="4">
        <f t="shared" si="5"/>
        <v>0.88410878171361984</v>
      </c>
      <c r="S23" s="4">
        <f t="shared" si="6"/>
        <v>0.88787226094157601</v>
      </c>
      <c r="T23" s="11">
        <f t="shared" si="7"/>
        <v>1.4163775899257555E-5</v>
      </c>
      <c r="U23" s="53">
        <f t="shared" si="13"/>
        <v>0.16617540767403929</v>
      </c>
      <c r="V23" s="53">
        <f t="shared" si="8"/>
        <v>0.30026732057715905</v>
      </c>
      <c r="W23" s="53">
        <f t="shared" si="14"/>
        <v>1.7980641106017853E-2</v>
      </c>
      <c r="X23" s="53">
        <f t="shared" si="15"/>
        <v>-0.77943324710854711</v>
      </c>
      <c r="Y23" s="53">
        <f t="shared" si="16"/>
        <v>-0.52249193142173</v>
      </c>
      <c r="Z23" s="47">
        <f t="shared" si="17"/>
        <v>6.6018839706872612E-2</v>
      </c>
      <c r="AA23" s="49">
        <f t="shared" si="9"/>
        <v>2.1591289934135913</v>
      </c>
      <c r="AB23" s="9">
        <f t="shared" si="10"/>
        <v>0.49380476908781473</v>
      </c>
      <c r="AC23" s="33">
        <f t="shared" si="11"/>
        <v>13.656632908033185</v>
      </c>
      <c r="AD23" s="33"/>
      <c r="AE23" s="44">
        <f t="shared" si="12"/>
        <v>0.30026732057715905</v>
      </c>
      <c r="AF23" s="33"/>
      <c r="AG23" s="33"/>
      <c r="AU23" s="7"/>
      <c r="AV23" s="7"/>
      <c r="AW23" s="7"/>
      <c r="AX23" s="7"/>
      <c r="AY23" s="7"/>
      <c r="AZ23" s="7"/>
      <c r="BA23" s="6"/>
      <c r="BB23" s="7"/>
      <c r="BC23" s="7"/>
    </row>
    <row r="24" spans="4:56" x14ac:dyDescent="0.25">
      <c r="L24">
        <v>0.26</v>
      </c>
      <c r="M24" s="5">
        <f t="shared" si="0"/>
        <v>1.8197008586099837</v>
      </c>
      <c r="N24" s="4">
        <f t="shared" si="1"/>
        <v>1.8197008586099836E-2</v>
      </c>
      <c r="O24" s="9">
        <f t="shared" si="2"/>
        <v>0.61362518072428429</v>
      </c>
      <c r="P24" s="9">
        <f t="shared" si="3"/>
        <v>0.61514210114502599</v>
      </c>
      <c r="Q24" s="9">
        <f t="shared" si="4"/>
        <v>0.87297820694747696</v>
      </c>
      <c r="R24" s="4">
        <f t="shared" si="5"/>
        <v>0.87660740103469192</v>
      </c>
      <c r="S24" s="4">
        <f t="shared" si="6"/>
        <v>0.87877443020718005</v>
      </c>
      <c r="T24" s="11">
        <f t="shared" si="7"/>
        <v>4.6960154344145543E-6</v>
      </c>
      <c r="U24" s="53">
        <f t="shared" si="13"/>
        <v>0.15482459791737327</v>
      </c>
      <c r="V24" s="53">
        <f t="shared" si="8"/>
        <v>0.27676387584361606</v>
      </c>
      <c r="W24" s="53">
        <f t="shared" si="14"/>
        <v>1.4869187501173482E-2</v>
      </c>
      <c r="X24" s="53">
        <f t="shared" si="15"/>
        <v>-0.81016003918852064</v>
      </c>
      <c r="Y24" s="53">
        <f t="shared" si="16"/>
        <v>-0.55789059609965785</v>
      </c>
      <c r="Z24" s="47">
        <f t="shared" si="17"/>
        <v>6.3639871916364985E-2</v>
      </c>
      <c r="AA24" s="49">
        <f t="shared" si="9"/>
        <v>2.0811147188371564</v>
      </c>
      <c r="AB24" s="9">
        <f t="shared" si="10"/>
        <v>0.51778208915339285</v>
      </c>
      <c r="AC24" s="33">
        <f t="shared" si="11"/>
        <v>13.145059988461325</v>
      </c>
      <c r="AD24" s="33"/>
      <c r="AE24" s="44">
        <f t="shared" si="12"/>
        <v>0.27676387584361606</v>
      </c>
      <c r="AF24" s="33"/>
      <c r="AG24" s="33"/>
      <c r="AU24" s="7"/>
      <c r="AV24" s="7"/>
      <c r="AW24" s="7"/>
      <c r="AX24" s="7"/>
      <c r="AY24" s="7"/>
      <c r="AZ24" s="7"/>
      <c r="BA24" s="6"/>
      <c r="BB24" s="7"/>
      <c r="BC24" s="7"/>
    </row>
    <row r="25" spans="4:56" x14ac:dyDescent="0.25">
      <c r="L25">
        <v>0.28000000000000003</v>
      </c>
      <c r="M25" s="5">
        <f t="shared" si="0"/>
        <v>1.9054607179632475</v>
      </c>
      <c r="N25" s="4">
        <f t="shared" si="1"/>
        <v>1.9054607179632473E-2</v>
      </c>
      <c r="O25" s="9">
        <f t="shared" si="2"/>
        <v>0.60812032950624839</v>
      </c>
      <c r="P25" s="9">
        <f t="shared" si="3"/>
        <v>0.60851513767450094</v>
      </c>
      <c r="Q25" s="9">
        <f t="shared" si="4"/>
        <v>0.86488283750918893</v>
      </c>
      <c r="R25" s="4">
        <f t="shared" si="5"/>
        <v>0.86874332786606923</v>
      </c>
      <c r="S25" s="4">
        <f t="shared" si="6"/>
        <v>0.86930733953500139</v>
      </c>
      <c r="T25" s="11">
        <f t="shared" si="7"/>
        <v>3.1810916269164365E-7</v>
      </c>
      <c r="U25" s="53">
        <f t="shared" si="13"/>
        <v>0.14387260295972709</v>
      </c>
      <c r="V25" s="53">
        <f t="shared" si="8"/>
        <v>0.25438880939062869</v>
      </c>
      <c r="W25" s="53">
        <f t="shared" si="14"/>
        <v>1.2213831883877656E-2</v>
      </c>
      <c r="X25" s="53">
        <f t="shared" si="15"/>
        <v>-0.84202189901835012</v>
      </c>
      <c r="Y25" s="53">
        <f t="shared" si="16"/>
        <v>-0.59450199729561315</v>
      </c>
      <c r="Z25" s="47">
        <f t="shared" si="17"/>
        <v>6.1266101748833367E-2</v>
      </c>
      <c r="AA25" s="49">
        <f t="shared" si="9"/>
        <v>2.0059192786408131</v>
      </c>
      <c r="AB25" s="9">
        <f t="shared" si="10"/>
        <v>0.54160989331540832</v>
      </c>
      <c r="AC25" s="33">
        <f t="shared" si="11"/>
        <v>12.636677095426993</v>
      </c>
      <c r="AD25" s="33"/>
      <c r="AE25" s="44">
        <f t="shared" si="12"/>
        <v>0.25438880939062869</v>
      </c>
      <c r="AF25" s="33"/>
      <c r="AG25" s="33"/>
      <c r="AU25" s="7"/>
      <c r="AV25" s="7"/>
      <c r="AW25" s="6"/>
      <c r="AX25" s="6"/>
      <c r="AY25" s="6"/>
      <c r="AZ25" s="6"/>
      <c r="BA25" s="6"/>
      <c r="BB25" s="7"/>
      <c r="BC25" s="7"/>
    </row>
    <row r="26" spans="4:56" x14ac:dyDescent="0.25">
      <c r="L26">
        <v>0.3</v>
      </c>
      <c r="M26" s="5">
        <f t="shared" si="0"/>
        <v>1.9952623149688797</v>
      </c>
      <c r="N26" s="4">
        <f t="shared" si="1"/>
        <v>1.9952623149688799E-2</v>
      </c>
      <c r="O26" s="9">
        <f t="shared" si="2"/>
        <v>0.60235956731367923</v>
      </c>
      <c r="P26" s="9">
        <f t="shared" si="3"/>
        <v>0.60163825321530739</v>
      </c>
      <c r="Q26" s="9">
        <f t="shared" si="4"/>
        <v>0.85641112840246947</v>
      </c>
      <c r="R26" s="4">
        <f t="shared" si="5"/>
        <v>0.86051366759097037</v>
      </c>
      <c r="S26" s="4">
        <f t="shared" si="6"/>
        <v>0.85948321887901058</v>
      </c>
      <c r="T26" s="11">
        <f t="shared" si="7"/>
        <v>1.0618245479795821E-6</v>
      </c>
      <c r="U26" s="53">
        <f t="shared" si="13"/>
        <v>0.13333961414668249</v>
      </c>
      <c r="V26" s="53">
        <f t="shared" si="8"/>
        <v>0.23317965269536889</v>
      </c>
      <c r="W26" s="53">
        <f t="shared" si="14"/>
        <v>9.9680332974031848E-3</v>
      </c>
      <c r="X26" s="53">
        <f t="shared" si="15"/>
        <v>-0.87504080595418576</v>
      </c>
      <c r="Y26" s="53">
        <f t="shared" si="16"/>
        <v>-0.63230934888583135</v>
      </c>
      <c r="Z26" s="47">
        <f t="shared" si="17"/>
        <v>5.8918560250526386E-2</v>
      </c>
      <c r="AA26" s="49">
        <f t="shared" si="9"/>
        <v>1.9334408218837493</v>
      </c>
      <c r="AB26" s="9">
        <f t="shared" si="10"/>
        <v>0.56522368353199193</v>
      </c>
      <c r="AC26" s="33">
        <f t="shared" si="11"/>
        <v>12.132860339833968</v>
      </c>
      <c r="AD26" s="33"/>
      <c r="AE26" s="44">
        <f t="shared" si="12"/>
        <v>0.23317965269536889</v>
      </c>
      <c r="AF26" s="33"/>
      <c r="AG26" s="33"/>
      <c r="AU26" s="7"/>
      <c r="AV26" s="6"/>
      <c r="AW26" s="18"/>
      <c r="AX26" s="18"/>
      <c r="AY26" s="18"/>
      <c r="AZ26" s="18"/>
      <c r="BA26" s="18"/>
      <c r="BB26" s="7"/>
      <c r="BC26" s="7"/>
    </row>
    <row r="27" spans="4:56" x14ac:dyDescent="0.25">
      <c r="L27">
        <v>0.32</v>
      </c>
      <c r="M27" s="5">
        <f t="shared" si="0"/>
        <v>2.0892961308540396</v>
      </c>
      <c r="N27" s="4">
        <f t="shared" si="1"/>
        <v>2.0892961308540396E-2</v>
      </c>
      <c r="O27" s="9">
        <f t="shared" si="2"/>
        <v>0.59634204852926498</v>
      </c>
      <c r="P27" s="9">
        <f t="shared" si="3"/>
        <v>0.59452102748071767</v>
      </c>
      <c r="Q27" s="9">
        <f t="shared" si="4"/>
        <v>0.84756183607244862</v>
      </c>
      <c r="R27" s="4">
        <f t="shared" si="5"/>
        <v>0.85191721218466432</v>
      </c>
      <c r="S27" s="4">
        <f t="shared" si="6"/>
        <v>0.84931575354388245</v>
      </c>
      <c r="T27" s="11">
        <f t="shared" si="7"/>
        <v>6.76758705969867E-6</v>
      </c>
      <c r="U27" s="53">
        <f t="shared" si="13"/>
        <v>0.12324327709066489</v>
      </c>
      <c r="V27" s="53">
        <f t="shared" si="8"/>
        <v>0.21315982146215043</v>
      </c>
      <c r="W27" s="53">
        <f t="shared" si="14"/>
        <v>8.0849849517093276E-3</v>
      </c>
      <c r="X27" s="53">
        <f t="shared" si="15"/>
        <v>-0.90923676212830173</v>
      </c>
      <c r="Y27" s="53">
        <f t="shared" si="16"/>
        <v>-0.67129465218621753</v>
      </c>
      <c r="Z27" s="47">
        <f t="shared" si="17"/>
        <v>5.6616447683690882E-2</v>
      </c>
      <c r="AA27" s="49">
        <f t="shared" si="9"/>
        <v>1.8635811777328677</v>
      </c>
      <c r="AB27" s="9">
        <f t="shared" si="10"/>
        <v>0.58856305076662008</v>
      </c>
      <c r="AC27" s="33">
        <f t="shared" si="11"/>
        <v>11.634898590792661</v>
      </c>
      <c r="AD27" s="33"/>
      <c r="AE27" s="44">
        <f t="shared" si="12"/>
        <v>0.21315982146215043</v>
      </c>
      <c r="AF27" s="33"/>
      <c r="AG27" s="33"/>
      <c r="AU27" s="7"/>
      <c r="AV27" s="6"/>
      <c r="AW27" s="18"/>
      <c r="AX27" s="18"/>
      <c r="AY27" s="18"/>
      <c r="AZ27" s="18"/>
      <c r="BA27" s="18"/>
      <c r="BB27" s="7"/>
      <c r="BC27" s="7"/>
    </row>
    <row r="28" spans="4:56" x14ac:dyDescent="0.25">
      <c r="L28">
        <v>0.34</v>
      </c>
      <c r="M28" s="5">
        <f t="shared" si="0"/>
        <v>2.1877616239495525</v>
      </c>
      <c r="N28" s="4">
        <f t="shared" si="1"/>
        <v>2.1877616239495527E-2</v>
      </c>
      <c r="O28" s="9">
        <f t="shared" si="2"/>
        <v>0.59006819231258645</v>
      </c>
      <c r="P28" s="9">
        <f t="shared" si="3"/>
        <v>0.58717396990699355</v>
      </c>
      <c r="Q28" s="9">
        <f t="shared" si="4"/>
        <v>0.83833557693027427</v>
      </c>
      <c r="R28" s="4">
        <f t="shared" si="5"/>
        <v>0.84295456044655215</v>
      </c>
      <c r="S28" s="4">
        <f t="shared" si="6"/>
        <v>0.83881995700999079</v>
      </c>
      <c r="T28" s="11">
        <f t="shared" si="7"/>
        <v>1.7094945577624985E-5</v>
      </c>
      <c r="U28" s="53">
        <f t="shared" si="13"/>
        <v>0.11359845501207137</v>
      </c>
      <c r="V28" s="53">
        <f t="shared" si="8"/>
        <v>0.19433953479573654</v>
      </c>
      <c r="W28" s="53">
        <f t="shared" si="14"/>
        <v>6.5191219646321841E-3</v>
      </c>
      <c r="X28" s="53">
        <f t="shared" si="15"/>
        <v>-0.94462757517689078</v>
      </c>
      <c r="Y28" s="53">
        <f t="shared" si="16"/>
        <v>-0.71143884120629464</v>
      </c>
      <c r="Z28" s="47">
        <f t="shared" si="17"/>
        <v>5.4376985650809458E-2</v>
      </c>
      <c r="AA28" s="49">
        <f t="shared" si="9"/>
        <v>1.7962457224920609</v>
      </c>
      <c r="AB28" s="9">
        <f t="shared" si="10"/>
        <v>0.61157195765598094</v>
      </c>
      <c r="AC28" s="33">
        <f t="shared" si="11"/>
        <v>11.143987444703175</v>
      </c>
      <c r="AD28" s="33"/>
      <c r="AE28" s="44">
        <f t="shared" si="12"/>
        <v>0.19433953479573654</v>
      </c>
      <c r="AF28" s="33"/>
      <c r="AG28" s="33"/>
      <c r="AU28" s="7"/>
      <c r="AV28" s="6"/>
      <c r="AW28" s="12"/>
      <c r="AX28" s="12"/>
      <c r="AY28" s="12"/>
      <c r="AZ28" s="12"/>
      <c r="BA28" s="12"/>
      <c r="BB28" s="4"/>
      <c r="BC28" s="7"/>
    </row>
    <row r="29" spans="4:56" x14ac:dyDescent="0.25">
      <c r="L29">
        <v>0.36</v>
      </c>
      <c r="M29" s="5">
        <f t="shared" si="0"/>
        <v>2.2908676527677732</v>
      </c>
      <c r="N29" s="4">
        <f t="shared" si="1"/>
        <v>2.2908676527677731E-2</v>
      </c>
      <c r="O29" s="9">
        <f t="shared" si="2"/>
        <v>0.58353975433613348</v>
      </c>
      <c r="P29" s="9">
        <f t="shared" si="3"/>
        <v>0.57960842603647278</v>
      </c>
      <c r="Q29" s="9">
        <f t="shared" si="4"/>
        <v>0.82873493284725508</v>
      </c>
      <c r="R29" s="4">
        <f t="shared" si="5"/>
        <v>0.8336282204801907</v>
      </c>
      <c r="S29" s="4">
        <f t="shared" si="6"/>
        <v>0.82801203719496119</v>
      </c>
      <c r="T29" s="11">
        <f t="shared" si="7"/>
        <v>3.1541514693291258E-5</v>
      </c>
      <c r="U29" s="53">
        <f t="shared" si="13"/>
        <v>0.10441703295301347</v>
      </c>
      <c r="V29" s="53">
        <f t="shared" si="8"/>
        <v>0.17671689825956677</v>
      </c>
      <c r="W29" s="53">
        <f t="shared" si="14"/>
        <v>5.2272705233457496E-3</v>
      </c>
      <c r="X29" s="53">
        <f t="shared" si="15"/>
        <v>-0.98122865158154959</v>
      </c>
      <c r="Y29" s="53">
        <f t="shared" si="16"/>
        <v>-0.75272191981982817</v>
      </c>
      <c r="Z29" s="47">
        <f t="shared" si="17"/>
        <v>5.221532646042331E-2</v>
      </c>
      <c r="AA29" s="49">
        <f t="shared" si="9"/>
        <v>1.7313432514360394</v>
      </c>
      <c r="AB29" s="9">
        <f t="shared" si="10"/>
        <v>0.63419894593888226</v>
      </c>
      <c r="AC29" s="33">
        <f t="shared" si="11"/>
        <v>10.661224799614256</v>
      </c>
      <c r="AD29" s="33"/>
      <c r="AE29" s="44">
        <f t="shared" si="12"/>
        <v>0.17671689825956677</v>
      </c>
      <c r="AF29" s="33"/>
      <c r="AG29" s="33"/>
      <c r="AU29" s="7"/>
      <c r="AV29" s="6"/>
      <c r="AW29" s="18"/>
      <c r="AX29" s="18"/>
      <c r="AY29" s="18"/>
      <c r="AZ29" s="18"/>
      <c r="BA29" s="18"/>
      <c r="BB29" s="17"/>
      <c r="BC29" s="7"/>
    </row>
    <row r="30" spans="4:56" x14ac:dyDescent="0.25">
      <c r="L30">
        <v>0.38</v>
      </c>
      <c r="M30" s="5">
        <f t="shared" si="0"/>
        <v>2.3988329190194908</v>
      </c>
      <c r="N30" s="4">
        <f t="shared" si="1"/>
        <v>2.3988329190194908E-2</v>
      </c>
      <c r="O30" s="9">
        <f t="shared" si="2"/>
        <v>0.57675988358799746</v>
      </c>
      <c r="P30" s="9">
        <f t="shared" si="3"/>
        <v>0.57183648073254645</v>
      </c>
      <c r="Q30" s="9">
        <f t="shared" si="4"/>
        <v>0.81876453468823152</v>
      </c>
      <c r="R30" s="4">
        <f t="shared" si="5"/>
        <v>0.82394269083999638</v>
      </c>
      <c r="S30" s="4">
        <f t="shared" si="6"/>
        <v>0.81690925818935212</v>
      </c>
      <c r="T30" s="11">
        <f t="shared" si="7"/>
        <v>4.9469174851148836E-5</v>
      </c>
      <c r="U30" s="53">
        <f t="shared" si="13"/>
        <v>9.5707769530955833E-2</v>
      </c>
      <c r="V30" s="53">
        <f t="shared" si="8"/>
        <v>0.16027910523449335</v>
      </c>
      <c r="W30" s="53">
        <f t="shared" si="14"/>
        <v>4.1694573945389385E-3</v>
      </c>
      <c r="X30" s="53">
        <f t="shared" si="15"/>
        <v>-1.0190528048829637</v>
      </c>
      <c r="Y30" s="53">
        <f t="shared" si="16"/>
        <v>-0.79512309070157139</v>
      </c>
      <c r="Z30" s="47">
        <f t="shared" si="17"/>
        <v>5.0144516893360046E-2</v>
      </c>
      <c r="AA30" s="49">
        <f t="shared" si="9"/>
        <v>1.6687858552750803</v>
      </c>
      <c r="AB30" s="9">
        <f t="shared" si="10"/>
        <v>0.65639727278066295</v>
      </c>
      <c r="AC30" s="33">
        <f t="shared" si="11"/>
        <v>10.187607946646486</v>
      </c>
      <c r="AD30" s="33"/>
      <c r="AE30" s="44">
        <f t="shared" si="12"/>
        <v>0.16027910523449335</v>
      </c>
      <c r="AF30" s="33"/>
      <c r="AG30" s="33"/>
      <c r="AU30" s="7"/>
      <c r="AV30" s="6"/>
      <c r="AW30" s="12"/>
      <c r="AX30" s="12"/>
      <c r="AY30" s="12"/>
      <c r="AZ30" s="12"/>
      <c r="BA30" s="12"/>
      <c r="BB30" s="16"/>
      <c r="BC30" s="7"/>
      <c r="BD30" s="6"/>
    </row>
    <row r="31" spans="4:56" x14ac:dyDescent="0.25">
      <c r="L31">
        <v>0.4</v>
      </c>
      <c r="M31" s="5">
        <f t="shared" si="0"/>
        <v>2.5118864315095806</v>
      </c>
      <c r="N31" s="4">
        <f t="shared" si="1"/>
        <v>2.5118864315095805E-2</v>
      </c>
      <c r="O31" s="9">
        <f t="shared" si="2"/>
        <v>0.5697331619562509</v>
      </c>
      <c r="P31" s="9">
        <f t="shared" si="3"/>
        <v>0.56387085958167971</v>
      </c>
      <c r="Q31" s="9">
        <f t="shared" si="4"/>
        <v>0.80843112052389843</v>
      </c>
      <c r="R31" s="4">
        <f t="shared" si="5"/>
        <v>0.81390451708035849</v>
      </c>
      <c r="S31" s="4">
        <f t="shared" si="6"/>
        <v>0.80552979940239966</v>
      </c>
      <c r="T31" s="11">
        <f t="shared" si="7"/>
        <v>7.013589618551617E-5</v>
      </c>
      <c r="U31" s="53">
        <f t="shared" si="13"/>
        <v>8.7476201641003407E-2</v>
      </c>
      <c r="V31" s="53">
        <f t="shared" si="8"/>
        <v>0.14500371332526094</v>
      </c>
      <c r="W31" s="53">
        <f t="shared" si="14"/>
        <v>3.3094146005823864E-3</v>
      </c>
      <c r="X31" s="53">
        <f t="shared" si="15"/>
        <v>-1.0581100829979841</v>
      </c>
      <c r="Y31" s="53">
        <f t="shared" si="16"/>
        <v>-0.83862087599936264</v>
      </c>
      <c r="Z31" s="47">
        <f t="shared" si="17"/>
        <v>4.8175511988883722E-2</v>
      </c>
      <c r="AA31" s="49">
        <f t="shared" si="9"/>
        <v>1.6084888010833938</v>
      </c>
      <c r="AB31" s="9">
        <f t="shared" si="10"/>
        <v>0.67812498098008078</v>
      </c>
      <c r="AC31" s="33">
        <f t="shared" si="11"/>
        <v>9.7240320720791367</v>
      </c>
      <c r="AD31" s="33"/>
      <c r="AE31" s="44">
        <f t="shared" si="12"/>
        <v>0.14500371332526094</v>
      </c>
      <c r="AF31" s="33"/>
      <c r="AG31" s="33"/>
      <c r="AU31" s="7"/>
      <c r="AV31" s="6"/>
      <c r="AW31" s="12"/>
      <c r="AX31" s="12"/>
      <c r="AY31" s="12"/>
      <c r="AZ31" s="12"/>
      <c r="BA31" s="12"/>
      <c r="BB31" s="16"/>
      <c r="BC31" s="7"/>
      <c r="BD31" s="6"/>
    </row>
    <row r="32" spans="4:56" x14ac:dyDescent="0.25">
      <c r="L32">
        <v>0.42</v>
      </c>
      <c r="M32" s="5">
        <f t="shared" si="0"/>
        <v>2.6302679918953822</v>
      </c>
      <c r="N32" s="4">
        <f t="shared" si="1"/>
        <v>2.6302679918953822E-2</v>
      </c>
      <c r="O32" s="9">
        <f t="shared" si="2"/>
        <v>0.56246562464003846</v>
      </c>
      <c r="P32" s="9">
        <f t="shared" si="3"/>
        <v>0.55572482974915283</v>
      </c>
      <c r="Q32" s="9">
        <f t="shared" si="4"/>
        <v>0.79774356564711546</v>
      </c>
      <c r="R32" s="4">
        <f t="shared" si="5"/>
        <v>0.80352232091434073</v>
      </c>
      <c r="S32" s="4">
        <f t="shared" si="6"/>
        <v>0.79389261392736121</v>
      </c>
      <c r="T32" s="11">
        <f t="shared" si="7"/>
        <v>9.2731256655082065E-5</v>
      </c>
      <c r="U32" s="53">
        <f t="shared" si="13"/>
        <v>7.9724605938847518E-2</v>
      </c>
      <c r="V32" s="53">
        <f t="shared" si="8"/>
        <v>0.13085995607660003</v>
      </c>
      <c r="W32" s="53">
        <f t="shared" si="14"/>
        <v>2.614824033710546E-3</v>
      </c>
      <c r="X32" s="53">
        <f t="shared" si="15"/>
        <v>-1.0984076187015852</v>
      </c>
      <c r="Y32" s="53">
        <f t="shared" si="16"/>
        <v>-0.88319322980942316</v>
      </c>
      <c r="Z32" s="47">
        <f t="shared" si="17"/>
        <v>4.6317233186226762E-2</v>
      </c>
      <c r="AA32" s="49">
        <f t="shared" si="9"/>
        <v>1.550370417529825</v>
      </c>
      <c r="AB32" s="9">
        <f t="shared" si="10"/>
        <v>0.69934490867765475</v>
      </c>
      <c r="AC32" s="33">
        <f t="shared" si="11"/>
        <v>9.2712900502159048</v>
      </c>
      <c r="AD32" s="33"/>
      <c r="AE32" s="44">
        <f t="shared" si="12"/>
        <v>0.13085995607660003</v>
      </c>
      <c r="AF32" s="33"/>
      <c r="AG32" s="33"/>
      <c r="AU32" s="7"/>
      <c r="AV32" s="6"/>
      <c r="AW32" s="12"/>
      <c r="AX32" s="12"/>
      <c r="AY32" s="12"/>
      <c r="AZ32" s="12"/>
      <c r="BA32" s="12"/>
      <c r="BB32" s="16"/>
      <c r="BC32" s="7"/>
      <c r="BD32" s="6"/>
    </row>
    <row r="33" spans="1:56" x14ac:dyDescent="0.25">
      <c r="L33">
        <v>0.44</v>
      </c>
      <c r="M33" s="5">
        <f t="shared" si="0"/>
        <v>2.7542287033381663</v>
      </c>
      <c r="N33" s="4">
        <f t="shared" si="1"/>
        <v>2.7542287033381664E-2</v>
      </c>
      <c r="O33" s="9">
        <f t="shared" si="2"/>
        <v>0.55496475986468508</v>
      </c>
      <c r="P33" s="9">
        <f t="shared" si="3"/>
        <v>0.54741210145331876</v>
      </c>
      <c r="Q33" s="9">
        <f t="shared" si="4"/>
        <v>0.78671288215394863</v>
      </c>
      <c r="R33" s="4">
        <f t="shared" si="5"/>
        <v>0.792806799806693</v>
      </c>
      <c r="S33" s="4">
        <f t="shared" si="6"/>
        <v>0.78201728779045543</v>
      </c>
      <c r="T33" s="11">
        <f t="shared" si="7"/>
        <v>1.1641356954853487E-4</v>
      </c>
      <c r="U33" s="53">
        <f t="shared" si="13"/>
        <v>7.245201910751338E-2</v>
      </c>
      <c r="V33" s="53">
        <f t="shared" si="8"/>
        <v>0.11781005463529788</v>
      </c>
      <c r="W33" s="53">
        <f t="shared" si="14"/>
        <v>2.0573513869397613E-3</v>
      </c>
      <c r="X33" s="53">
        <f t="shared" si="15"/>
        <v>-1.1399495070177523</v>
      </c>
      <c r="Y33" s="53">
        <f t="shared" si="16"/>
        <v>-0.92881764260254407</v>
      </c>
      <c r="Z33" s="47">
        <f t="shared" si="17"/>
        <v>4.4576664171441883E-2</v>
      </c>
      <c r="AA33" s="49">
        <f t="shared" si="9"/>
        <v>1.4943519842554289</v>
      </c>
      <c r="AB33" s="9">
        <f t="shared" si="10"/>
        <v>0.72002464461191329</v>
      </c>
      <c r="AC33" s="33">
        <f t="shared" si="11"/>
        <v>8.8300733980241848</v>
      </c>
      <c r="AD33" s="33"/>
      <c r="AE33" s="44">
        <f t="shared" si="12"/>
        <v>0.11781005463529788</v>
      </c>
      <c r="AF33" s="33"/>
      <c r="AG33" s="33"/>
      <c r="AU33" s="7"/>
      <c r="AV33" s="6"/>
      <c r="AW33" s="12"/>
      <c r="AX33" s="12"/>
      <c r="AY33" s="12"/>
      <c r="AZ33" s="12"/>
      <c r="BA33" s="12"/>
      <c r="BB33" s="16"/>
      <c r="BC33" s="7"/>
      <c r="BD33" s="6"/>
    </row>
    <row r="34" spans="1:56" x14ac:dyDescent="0.25">
      <c r="L34">
        <v>0.46</v>
      </c>
      <c r="M34" s="45">
        <f t="shared" si="0"/>
        <v>2.8840315031266059</v>
      </c>
      <c r="N34" s="4">
        <f t="shared" si="1"/>
        <v>2.8840315031266061E-2</v>
      </c>
      <c r="O34" s="9">
        <f t="shared" si="2"/>
        <v>0.54723948690009516</v>
      </c>
      <c r="P34" s="9">
        <f t="shared" si="3"/>
        <v>0.53894673111164559</v>
      </c>
      <c r="Q34" s="9">
        <f t="shared" si="4"/>
        <v>0.77535218661778704</v>
      </c>
      <c r="R34" s="4">
        <f t="shared" si="5"/>
        <v>0.78177069557156453</v>
      </c>
      <c r="S34" s="4">
        <f t="shared" si="6"/>
        <v>0.76992390158806523</v>
      </c>
      <c r="T34" s="47">
        <f t="shared" si="7"/>
        <v>1.403465276874753E-4</v>
      </c>
      <c r="U34" s="53">
        <f t="shared" si="13"/>
        <v>6.5654316918553016E-2</v>
      </c>
      <c r="V34" s="53">
        <f t="shared" si="8"/>
        <v>0.10581049892020702</v>
      </c>
      <c r="W34" s="53">
        <f t="shared" si="14"/>
        <v>1.6125189529499614E-3</v>
      </c>
      <c r="X34" s="53">
        <f t="shared" si="15"/>
        <v>-1.1827367127996589</v>
      </c>
      <c r="Y34" s="53">
        <f t="shared" si="16"/>
        <v>-0.97547123781224332</v>
      </c>
      <c r="Z34" s="47">
        <f t="shared" si="17"/>
        <v>4.295897712175898E-2</v>
      </c>
      <c r="AA34" s="49">
        <f t="shared" si="9"/>
        <v>1.4403576252480832</v>
      </c>
      <c r="AB34" s="9">
        <f t="shared" si="10"/>
        <v>0.74013643521234396</v>
      </c>
      <c r="AC34" s="33">
        <f t="shared" si="11"/>
        <v>8.4009742573720736</v>
      </c>
      <c r="AD34" s="33"/>
      <c r="AE34" s="44">
        <f t="shared" si="12"/>
        <v>0.10581049892020702</v>
      </c>
      <c r="AF34" s="33"/>
      <c r="AG34" s="33"/>
      <c r="AU34" s="7"/>
      <c r="AV34" s="6"/>
      <c r="AW34" s="12"/>
      <c r="AX34" s="12"/>
      <c r="AY34" s="12"/>
      <c r="AZ34" s="12"/>
      <c r="BA34" s="12"/>
      <c r="BB34" s="16"/>
      <c r="BC34" s="7"/>
      <c r="BD34" s="6"/>
    </row>
    <row r="35" spans="1:56" x14ac:dyDescent="0.25">
      <c r="L35">
        <v>0.48</v>
      </c>
      <c r="M35" s="5">
        <f t="shared" si="0"/>
        <v>3.0199517204020165</v>
      </c>
      <c r="N35" s="4">
        <f t="shared" si="1"/>
        <v>3.0199517204020164E-2</v>
      </c>
      <c r="O35" s="9">
        <f t="shared" si="2"/>
        <v>0.53930011197417094</v>
      </c>
      <c r="P35" s="9">
        <f t="shared" si="3"/>
        <v>0.53034302709407755</v>
      </c>
      <c r="Q35" s="9">
        <f t="shared" si="4"/>
        <v>0.76367663525613372</v>
      </c>
      <c r="R35" s="4">
        <f t="shared" si="5"/>
        <v>0.77042873139167278</v>
      </c>
      <c r="S35" s="4">
        <f t="shared" si="6"/>
        <v>0.75763289584868221</v>
      </c>
      <c r="T35" s="11">
        <f t="shared" si="7"/>
        <v>1.637334072432609E-4</v>
      </c>
      <c r="U35" s="53">
        <f t="shared" si="13"/>
        <v>5.9324350047217936E-2</v>
      </c>
      <c r="V35" s="53">
        <f t="shared" si="8"/>
        <v>9.4813273057737221E-2</v>
      </c>
      <c r="W35" s="53">
        <f t="shared" si="14"/>
        <v>1.2594636564465652E-3</v>
      </c>
      <c r="X35" s="53">
        <f t="shared" si="15"/>
        <v>-1.226767011179785</v>
      </c>
      <c r="Y35" s="53">
        <f t="shared" si="16"/>
        <v>-1.0231308608451652</v>
      </c>
      <c r="Z35" s="47">
        <f t="shared" si="17"/>
        <v>4.1467681723103875E-2</v>
      </c>
      <c r="AA35" s="49">
        <f t="shared" si="9"/>
        <v>1.3883142060697262</v>
      </c>
      <c r="AB35" s="9">
        <f t="shared" si="10"/>
        <v>0.75965704989660265</v>
      </c>
      <c r="AC35" s="33">
        <f t="shared" si="11"/>
        <v>7.9844882690067713</v>
      </c>
      <c r="AD35" s="33"/>
      <c r="AE35" s="44">
        <f t="shared" si="12"/>
        <v>9.4813273057737221E-2</v>
      </c>
      <c r="AF35" s="33"/>
      <c r="AG35" s="33"/>
      <c r="AU35" s="7"/>
      <c r="AV35" s="6"/>
      <c r="AW35" s="12"/>
      <c r="AX35" s="12"/>
      <c r="AY35" s="12"/>
      <c r="AZ35" s="12"/>
      <c r="BA35" s="12"/>
      <c r="BB35" s="16"/>
      <c r="BC35" s="7"/>
      <c r="BD35" s="6"/>
    </row>
    <row r="36" spans="1:56" x14ac:dyDescent="0.25">
      <c r="L36">
        <v>0.5</v>
      </c>
      <c r="M36" s="5">
        <f t="shared" si="0"/>
        <v>3.1622776601683795</v>
      </c>
      <c r="N36" s="4">
        <f t="shared" si="1"/>
        <v>3.1622776601683798E-2</v>
      </c>
      <c r="O36" s="9">
        <f t="shared" si="2"/>
        <v>0.53115826231105856</v>
      </c>
      <c r="P36" s="9">
        <f t="shared" si="3"/>
        <v>0.5216154588984433</v>
      </c>
      <c r="Q36" s="9">
        <f t="shared" si="4"/>
        <v>0.75170332692802733</v>
      </c>
      <c r="R36" s="4">
        <f t="shared" si="5"/>
        <v>0.75879751758722658</v>
      </c>
      <c r="S36" s="4">
        <f t="shared" si="6"/>
        <v>0.74516494128349042</v>
      </c>
      <c r="T36" s="11">
        <f t="shared" si="7"/>
        <v>1.8584713667718853E-4</v>
      </c>
      <c r="U36" s="53">
        <f t="shared" si="13"/>
        <v>5.3452132605559553E-2</v>
      </c>
      <c r="V36" s="53">
        <f t="shared" si="8"/>
        <v>8.4767005061614081E-2</v>
      </c>
      <c r="W36" s="53">
        <f t="shared" si="14"/>
        <v>9.8062123693896247E-4</v>
      </c>
      <c r="X36" s="53">
        <f t="shared" si="15"/>
        <v>-1.2720349628527665</v>
      </c>
      <c r="Y36" s="53">
        <f t="shared" si="16"/>
        <v>-1.0717731608109804</v>
      </c>
      <c r="Z36" s="47">
        <f t="shared" si="17"/>
        <v>4.0104789357023531E-2</v>
      </c>
      <c r="AA36" s="49">
        <f t="shared" si="9"/>
        <v>1.3381512347970128</v>
      </c>
      <c r="AB36" s="9">
        <f t="shared" si="10"/>
        <v>0.77856761087728354</v>
      </c>
      <c r="AC36" s="33">
        <f t="shared" si="11"/>
        <v>7.5810182037463587</v>
      </c>
      <c r="AD36" s="33"/>
      <c r="AE36" s="44">
        <f t="shared" si="12"/>
        <v>8.4767005061614081E-2</v>
      </c>
      <c r="AF36" s="33"/>
      <c r="AG36" s="33"/>
      <c r="AU36" s="7"/>
      <c r="AV36" s="6"/>
      <c r="AW36" s="12"/>
      <c r="AX36" s="12"/>
      <c r="AY36" s="12"/>
      <c r="AZ36" s="12"/>
      <c r="BA36" s="12"/>
      <c r="BB36" s="16"/>
      <c r="BC36" s="7"/>
      <c r="BD36" s="6"/>
    </row>
    <row r="37" spans="1:56" x14ac:dyDescent="0.25">
      <c r="L37">
        <v>0.52</v>
      </c>
      <c r="M37" s="5">
        <f t="shared" si="0"/>
        <v>3.3113112148259116</v>
      </c>
      <c r="N37" s="4">
        <f t="shared" si="1"/>
        <v>3.3113112148259113E-2</v>
      </c>
      <c r="O37" s="9">
        <f t="shared" si="2"/>
        <v>0.52282679917857677</v>
      </c>
      <c r="P37" s="9">
        <f t="shared" si="3"/>
        <v>0.51277857044153019</v>
      </c>
      <c r="Q37" s="9">
        <f t="shared" si="4"/>
        <v>0.73945117526261295</v>
      </c>
      <c r="R37" s="4">
        <f t="shared" si="5"/>
        <v>0.74689542739796688</v>
      </c>
      <c r="S37" s="4">
        <f t="shared" si="6"/>
        <v>0.73254081491647172</v>
      </c>
      <c r="T37" s="11">
        <f t="shared" si="7"/>
        <v>2.060548994938968E-4</v>
      </c>
      <c r="U37" s="53">
        <f t="shared" si="13"/>
        <v>4.8025077531388745E-2</v>
      </c>
      <c r="V37" s="53">
        <f t="shared" si="8"/>
        <v>7.5618025780280235E-2</v>
      </c>
      <c r="W37" s="53">
        <f t="shared" si="14"/>
        <v>7.6137079306600396E-4</v>
      </c>
      <c r="X37" s="53">
        <f t="shared" si="15"/>
        <v>-1.3185319253433718</v>
      </c>
      <c r="Y37" s="53">
        <f t="shared" si="16"/>
        <v>-1.1213746652956542</v>
      </c>
      <c r="Z37" s="47">
        <f t="shared" si="17"/>
        <v>3.8870985189523345E-2</v>
      </c>
      <c r="AA37" s="49">
        <f t="shared" si="9"/>
        <v>1.2898007665411995</v>
      </c>
      <c r="AB37" s="9">
        <f t="shared" si="10"/>
        <v>0.79685339360303631</v>
      </c>
      <c r="AC37" s="33">
        <f t="shared" si="11"/>
        <v>7.1908782202083579</v>
      </c>
      <c r="AD37" s="33"/>
      <c r="AE37" s="44">
        <f t="shared" si="12"/>
        <v>7.5618025780280235E-2</v>
      </c>
      <c r="AF37" s="33"/>
      <c r="AG37" s="33"/>
      <c r="AU37" s="7"/>
      <c r="AV37" s="6"/>
      <c r="AW37" s="12"/>
      <c r="AX37" s="12"/>
      <c r="AY37" s="12"/>
      <c r="AZ37" s="12"/>
      <c r="BA37" s="12"/>
      <c r="BB37" s="16"/>
      <c r="BC37" s="7"/>
      <c r="BD37" s="6"/>
    </row>
    <row r="38" spans="1:56" x14ac:dyDescent="0.25">
      <c r="L38">
        <v>0.54</v>
      </c>
      <c r="M38" s="5">
        <f t="shared" si="0"/>
        <v>3.4673685045253171</v>
      </c>
      <c r="N38" s="4">
        <f t="shared" si="1"/>
        <v>3.4673685045253172E-2</v>
      </c>
      <c r="O38" s="9">
        <f t="shared" si="2"/>
        <v>0.51431971146862443</v>
      </c>
      <c r="P38" s="9">
        <f t="shared" si="3"/>
        <v>0.50384689804041805</v>
      </c>
      <c r="Q38" s="9">
        <f t="shared" si="4"/>
        <v>0.72694075215974185</v>
      </c>
      <c r="R38" s="4">
        <f t="shared" si="5"/>
        <v>0.73474244495517782</v>
      </c>
      <c r="S38" s="4">
        <f t="shared" si="6"/>
        <v>0.71978128291488297</v>
      </c>
      <c r="T38" s="11">
        <f t="shared" si="7"/>
        <v>2.2383636959595959E-4</v>
      </c>
      <c r="U38" s="53">
        <f t="shared" si="13"/>
        <v>4.30282714191468E-2</v>
      </c>
      <c r="V38" s="53">
        <f t="shared" si="8"/>
        <v>6.7311326844948755E-2</v>
      </c>
      <c r="W38" s="53">
        <f t="shared" si="14"/>
        <v>5.8966678081256974E-4</v>
      </c>
      <c r="X38" s="53">
        <f t="shared" si="15"/>
        <v>-1.3662461005408495</v>
      </c>
      <c r="Y38" s="53">
        <f t="shared" si="16"/>
        <v>-1.1719118485197644</v>
      </c>
      <c r="Z38" s="47">
        <f t="shared" si="17"/>
        <v>3.7765801508594626E-2</v>
      </c>
      <c r="AA38" s="49">
        <f t="shared" si="9"/>
        <v>1.2431973114179573</v>
      </c>
      <c r="AB38" s="9">
        <f t="shared" si="10"/>
        <v>0.81450360368217922</v>
      </c>
      <c r="AC38" s="33">
        <f t="shared" si="11"/>
        <v>6.814298624300708</v>
      </c>
      <c r="AD38" s="33"/>
      <c r="AE38" s="44">
        <f t="shared" si="12"/>
        <v>6.7311326844948755E-2</v>
      </c>
      <c r="AF38" s="33"/>
      <c r="AG38" s="33"/>
      <c r="AU38" s="7"/>
      <c r="AV38" s="6"/>
      <c r="AW38" s="12"/>
      <c r="AX38" s="12"/>
      <c r="AY38" s="12"/>
      <c r="AZ38" s="12"/>
      <c r="BA38" s="12"/>
      <c r="BB38" s="16"/>
      <c r="BC38" s="4"/>
      <c r="BD38" s="6"/>
    </row>
    <row r="39" spans="1:56" x14ac:dyDescent="0.25">
      <c r="L39">
        <v>0.56000000000000005</v>
      </c>
      <c r="M39" s="5">
        <f t="shared" si="0"/>
        <v>3.630780547701014</v>
      </c>
      <c r="N39" s="4">
        <f t="shared" si="1"/>
        <v>3.6307805477010138E-2</v>
      </c>
      <c r="O39" s="9">
        <f t="shared" si="2"/>
        <v>0.50565199192700405</v>
      </c>
      <c r="P39" s="9">
        <f t="shared" si="3"/>
        <v>0.49483489354371935</v>
      </c>
      <c r="Q39" s="9">
        <f t="shared" si="4"/>
        <v>0.71419410577500597</v>
      </c>
      <c r="R39" s="4">
        <f t="shared" si="5"/>
        <v>0.72235998846714866</v>
      </c>
      <c r="S39" s="4">
        <f t="shared" si="6"/>
        <v>0.70690699077674202</v>
      </c>
      <c r="T39" s="11">
        <f t="shared" si="7"/>
        <v>2.387951376197131E-4</v>
      </c>
      <c r="U39" s="53">
        <f t="shared" si="13"/>
        <v>3.8444780187247611E-2</v>
      </c>
      <c r="V39" s="53">
        <f t="shared" si="8"/>
        <v>5.979141161079287E-2</v>
      </c>
      <c r="W39" s="53">
        <f t="shared" si="14"/>
        <v>4.5567867313268988E-4</v>
      </c>
      <c r="X39" s="53">
        <f t="shared" si="15"/>
        <v>-1.415162617885015</v>
      </c>
      <c r="Y39" s="53">
        <f t="shared" si="16"/>
        <v>-1.2233611932341215</v>
      </c>
      <c r="Z39" s="47">
        <f t="shared" si="17"/>
        <v>3.678778649811236E-2</v>
      </c>
      <c r="AA39" s="49">
        <f t="shared" si="9"/>
        <v>1.1982777458424385</v>
      </c>
      <c r="AB39" s="9">
        <f t="shared" si="10"/>
        <v>0.83151113578528124</v>
      </c>
      <c r="AC39" s="33">
        <f t="shared" si="11"/>
        <v>6.4514310132040613</v>
      </c>
      <c r="AD39" s="33"/>
      <c r="AE39" s="44">
        <f t="shared" si="12"/>
        <v>5.979141161079287E-2</v>
      </c>
      <c r="AF39" s="33"/>
      <c r="AG39" s="33"/>
      <c r="AU39" s="7"/>
      <c r="AV39" s="6"/>
      <c r="AW39" s="12"/>
      <c r="AX39" s="12"/>
      <c r="AY39" s="12"/>
      <c r="AZ39" s="12"/>
      <c r="BA39" s="12"/>
      <c r="BB39" s="16"/>
      <c r="BC39" s="4"/>
      <c r="BD39" s="6"/>
    </row>
    <row r="40" spans="1:56" x14ac:dyDescent="0.25">
      <c r="L40">
        <v>0.57999999999999996</v>
      </c>
      <c r="M40" s="5">
        <f t="shared" si="0"/>
        <v>3.8018939632056119</v>
      </c>
      <c r="N40" s="4">
        <f t="shared" si="1"/>
        <v>3.8018939632056117E-2</v>
      </c>
      <c r="O40" s="9">
        <f t="shared" si="2"/>
        <v>0.49683949866532434</v>
      </c>
      <c r="P40" s="9">
        <f t="shared" si="3"/>
        <v>0.48575685296314286</v>
      </c>
      <c r="Q40" s="9">
        <f t="shared" si="4"/>
        <v>0.70123455686077107</v>
      </c>
      <c r="R40" s="4">
        <f t="shared" si="5"/>
        <v>0.70977071237903477</v>
      </c>
      <c r="S40" s="4">
        <f t="shared" si="6"/>
        <v>0.69393836137591847</v>
      </c>
      <c r="T40" s="11">
        <f t="shared" si="7"/>
        <v>2.5066333828587792E-4</v>
      </c>
      <c r="U40" s="53">
        <f t="shared" si="13"/>
        <v>3.4255976206059149E-2</v>
      </c>
      <c r="V40" s="53">
        <f t="shared" si="8"/>
        <v>5.3003036818095463E-2</v>
      </c>
      <c r="W40" s="53">
        <f t="shared" si="14"/>
        <v>3.5145228159136333E-4</v>
      </c>
      <c r="X40" s="53">
        <f t="shared" si="15"/>
        <v>-1.4652636517071802</v>
      </c>
      <c r="Y40" s="53">
        <f t="shared" si="16"/>
        <v>-1.2756992467094346</v>
      </c>
      <c r="Z40" s="47">
        <f t="shared" si="17"/>
        <v>3.5934663642149325E-2</v>
      </c>
      <c r="AA40" s="49">
        <f t="shared" si="9"/>
        <v>1.1549812270294584</v>
      </c>
      <c r="AB40" s="9">
        <f t="shared" si="10"/>
        <v>0.8478723196158876</v>
      </c>
      <c r="AC40" s="33">
        <f t="shared" si="11"/>
        <v>6.102353695264302</v>
      </c>
      <c r="AD40" s="33"/>
      <c r="AE40" s="44">
        <f t="shared" si="12"/>
        <v>5.3003036818095463E-2</v>
      </c>
      <c r="AF40" s="33"/>
      <c r="AG40" s="33"/>
      <c r="AU40" s="7"/>
      <c r="AV40" s="6"/>
      <c r="AW40" s="12"/>
      <c r="AX40" s="12"/>
      <c r="AY40" s="12"/>
      <c r="AZ40" s="12"/>
      <c r="BA40" s="12"/>
      <c r="BB40" s="16"/>
      <c r="BC40" s="17"/>
      <c r="BD40" s="6"/>
    </row>
    <row r="41" spans="1:56" x14ac:dyDescent="0.25">
      <c r="L41">
        <v>0.6</v>
      </c>
      <c r="M41" s="5">
        <f t="shared" si="0"/>
        <v>3.9810717055349727</v>
      </c>
      <c r="N41" s="4">
        <f t="shared" si="1"/>
        <v>3.9810717055349727E-2</v>
      </c>
      <c r="O41" s="9">
        <f t="shared" si="2"/>
        <v>0.4878988050022327</v>
      </c>
      <c r="P41" s="9">
        <f t="shared" si="3"/>
        <v>0.47662685085355116</v>
      </c>
      <c r="Q41" s="9">
        <f t="shared" si="4"/>
        <v>0.68808647794445987</v>
      </c>
      <c r="R41" s="4">
        <f t="shared" si="5"/>
        <v>0.69699829286033244</v>
      </c>
      <c r="S41" s="4">
        <f t="shared" si="6"/>
        <v>0.68089550121935882</v>
      </c>
      <c r="T41" s="11">
        <f t="shared" si="7"/>
        <v>2.5929989863260968E-4</v>
      </c>
      <c r="U41" s="53">
        <f t="shared" si="13"/>
        <v>3.0441877191934474E-2</v>
      </c>
      <c r="V41" s="53">
        <f t="shared" si="8"/>
        <v>4.6891845870092645E-2</v>
      </c>
      <c r="W41" s="53">
        <f t="shared" si="14"/>
        <v>2.706014695123849E-4</v>
      </c>
      <c r="X41" s="53">
        <f t="shared" si="15"/>
        <v>-1.5165285703981184</v>
      </c>
      <c r="Y41" s="53">
        <f t="shared" si="16"/>
        <v>-1.3289026711763336</v>
      </c>
      <c r="Z41" s="47">
        <f t="shared" si="17"/>
        <v>3.5203478058783322E-2</v>
      </c>
      <c r="AA41" s="49">
        <f t="shared" si="9"/>
        <v>1.1132491105829796</v>
      </c>
      <c r="AB41" s="9">
        <f t="shared" si="10"/>
        <v>0.86358665759327824</v>
      </c>
      <c r="AC41" s="33">
        <f t="shared" si="11"/>
        <v>5.7670772867146445</v>
      </c>
      <c r="AD41" s="33"/>
      <c r="AE41" s="44">
        <f t="shared" si="12"/>
        <v>4.6891845870092645E-2</v>
      </c>
      <c r="AF41" s="33"/>
      <c r="AG41" s="33"/>
      <c r="AU41" s="7"/>
      <c r="AV41" s="6"/>
      <c r="AW41" s="16"/>
      <c r="AX41" s="16"/>
      <c r="AY41" s="16"/>
      <c r="AZ41" s="12"/>
      <c r="BA41" s="12"/>
      <c r="BB41" s="16"/>
      <c r="BC41" s="16"/>
      <c r="BD41" s="6"/>
    </row>
    <row r="42" spans="1:56" x14ac:dyDescent="0.25">
      <c r="L42">
        <v>0.62</v>
      </c>
      <c r="M42" s="5">
        <f t="shared" si="0"/>
        <v>4.1686938347033546</v>
      </c>
      <c r="N42" s="4">
        <f t="shared" si="1"/>
        <v>4.1686938347033548E-2</v>
      </c>
      <c r="O42" s="9">
        <f t="shared" si="2"/>
        <v>0.47884704097507075</v>
      </c>
      <c r="P42" s="9">
        <f t="shared" si="3"/>
        <v>0.46745868059536216</v>
      </c>
      <c r="Q42" s="9">
        <f t="shared" si="4"/>
        <v>0.67477506025745704</v>
      </c>
      <c r="R42" s="4">
        <f t="shared" si="5"/>
        <v>0.68406720139295829</v>
      </c>
      <c r="S42" s="4">
        <f t="shared" si="6"/>
        <v>0.66779811513623166</v>
      </c>
      <c r="T42" s="11">
        <f t="shared" si="7"/>
        <v>2.6468316762881126E-4</v>
      </c>
      <c r="U42" s="53">
        <f t="shared" si="13"/>
        <v>2.6981487304178021E-2</v>
      </c>
      <c r="V42" s="53">
        <f t="shared" si="8"/>
        <v>4.1404897220810977E-2</v>
      </c>
      <c r="W42" s="53">
        <f t="shared" si="14"/>
        <v>2.0803475362322587E-4</v>
      </c>
      <c r="X42" s="53">
        <f t="shared" si="15"/>
        <v>-1.5689341143307449</v>
      </c>
      <c r="Y42" s="53">
        <f t="shared" si="16"/>
        <v>-1.3829482890676834</v>
      </c>
      <c r="Z42" s="47">
        <f t="shared" si="17"/>
        <v>3.4590727198782048E-2</v>
      </c>
      <c r="AA42" s="49">
        <f t="shared" si="9"/>
        <v>1.073024871063281</v>
      </c>
      <c r="AB42" s="9">
        <f t="shared" si="10"/>
        <v>0.87865655842348167</v>
      </c>
      <c r="AC42" s="33">
        <f t="shared" si="11"/>
        <v>5.4455503961246858</v>
      </c>
      <c r="AD42" s="33"/>
      <c r="AE42" s="44">
        <f t="shared" si="12"/>
        <v>4.1404897220810977E-2</v>
      </c>
      <c r="AF42" s="33"/>
      <c r="AG42" s="33"/>
      <c r="AU42" s="7"/>
      <c r="AV42" s="6"/>
      <c r="AW42" s="12"/>
      <c r="AX42" s="12"/>
      <c r="AY42" s="12"/>
      <c r="AZ42" s="12"/>
      <c r="BA42" s="12"/>
      <c r="BB42" s="16"/>
      <c r="BC42" s="17"/>
      <c r="BD42" s="6"/>
    </row>
    <row r="43" spans="1:56" x14ac:dyDescent="0.25">
      <c r="L43">
        <v>0.64</v>
      </c>
      <c r="M43" s="5">
        <f t="shared" si="0"/>
        <v>4.3651583224016601</v>
      </c>
      <c r="N43" s="4">
        <f t="shared" si="1"/>
        <v>4.3651583224016605E-2</v>
      </c>
      <c r="O43" s="9">
        <f t="shared" si="2"/>
        <v>0.46970173002453525</v>
      </c>
      <c r="P43" s="9">
        <f t="shared" si="3"/>
        <v>0.45826580064738631</v>
      </c>
      <c r="Q43" s="9">
        <f t="shared" si="4"/>
        <v>0.661326073565493</v>
      </c>
      <c r="R43" s="4">
        <f t="shared" si="5"/>
        <v>0.6710024714636218</v>
      </c>
      <c r="S43" s="4">
        <f t="shared" si="6"/>
        <v>0.65466542949626616</v>
      </c>
      <c r="T43" s="11">
        <f t="shared" si="7"/>
        <v>2.6689894024313932E-4</v>
      </c>
      <c r="U43" s="53">
        <f t="shared" si="13"/>
        <v>2.3853131431661821E-2</v>
      </c>
      <c r="V43" s="53">
        <f t="shared" si="8"/>
        <v>3.6491093405085974E-2</v>
      </c>
      <c r="W43" s="53">
        <f t="shared" si="14"/>
        <v>1.5971808284171492E-4</v>
      </c>
      <c r="X43" s="53">
        <f t="shared" si="15"/>
        <v>-1.6224545988368866</v>
      </c>
      <c r="Y43" s="53">
        <f t="shared" si="16"/>
        <v>-1.4378131234075908</v>
      </c>
      <c r="Z43" s="47">
        <f t="shared" si="17"/>
        <v>3.4092474448707229E-2</v>
      </c>
      <c r="AA43" s="49">
        <f t="shared" si="9"/>
        <v>1.0342540254242134</v>
      </c>
      <c r="AB43" s="9">
        <f t="shared" si="10"/>
        <v>0.89308707025819545</v>
      </c>
      <c r="AC43" s="33">
        <f t="shared" si="11"/>
        <v>5.1376653176417584</v>
      </c>
      <c r="AD43" s="33"/>
      <c r="AE43" s="44">
        <f t="shared" si="12"/>
        <v>3.6491093405085974E-2</v>
      </c>
      <c r="AF43" s="33"/>
      <c r="AG43" s="33"/>
      <c r="AU43" s="7"/>
      <c r="AV43" s="6"/>
      <c r="AW43" s="12"/>
      <c r="AX43" s="12"/>
      <c r="AY43" s="12"/>
      <c r="AZ43" s="12"/>
      <c r="BA43" s="12"/>
      <c r="BB43" s="16"/>
      <c r="BC43" s="16"/>
      <c r="BD43" s="6"/>
    </row>
    <row r="44" spans="1:5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>
        <v>0.66</v>
      </c>
      <c r="M44" s="5">
        <f t="shared" si="0"/>
        <v>4.5708818961487507</v>
      </c>
      <c r="N44" s="4">
        <f t="shared" si="1"/>
        <v>4.5708818961487506E-2</v>
      </c>
      <c r="O44" s="9">
        <f t="shared" si="2"/>
        <v>0.46048062438053861</v>
      </c>
      <c r="P44" s="9">
        <f t="shared" si="3"/>
        <v>0.44906128676137258</v>
      </c>
      <c r="Q44" s="9">
        <f t="shared" si="4"/>
        <v>0.64776562408902749</v>
      </c>
      <c r="R44" s="4">
        <f t="shared" si="5"/>
        <v>0.65782946340076953</v>
      </c>
      <c r="S44" s="4">
        <f t="shared" si="6"/>
        <v>0.64151612394481805</v>
      </c>
      <c r="T44" s="11">
        <f t="shared" si="7"/>
        <v>2.6612504420510337E-4</v>
      </c>
      <c r="U44" s="53">
        <f t="shared" si="13"/>
        <v>2.1034774565848621E-2</v>
      </c>
      <c r="V44" s="53">
        <f t="shared" si="8"/>
        <v>3.2101517758656495E-2</v>
      </c>
      <c r="W44" s="53">
        <f t="shared" si="14"/>
        <v>1.2247280489555943E-4</v>
      </c>
      <c r="X44" s="53">
        <f t="shared" si="15"/>
        <v>-1.6770621380483448</v>
      </c>
      <c r="Y44" s="53">
        <f t="shared" si="16"/>
        <v>-1.4934744336815224</v>
      </c>
      <c r="Z44" s="47">
        <f t="shared" si="17"/>
        <v>3.3704445194679772E-2</v>
      </c>
      <c r="AA44" s="49">
        <f t="shared" si="9"/>
        <v>0.99688405921683942</v>
      </c>
      <c r="AB44" s="9">
        <f t="shared" si="10"/>
        <v>0.9068856166672139</v>
      </c>
      <c r="AC44" s="33">
        <f t="shared" si="11"/>
        <v>4.8432636642041329</v>
      </c>
      <c r="AD44" s="33"/>
      <c r="AE44" s="44">
        <f t="shared" si="12"/>
        <v>3.2101517758656495E-2</v>
      </c>
      <c r="AF44" s="33"/>
      <c r="AG44" s="33"/>
      <c r="AU44" s="7"/>
      <c r="AV44" s="6"/>
      <c r="AW44" s="12"/>
      <c r="AX44" s="12"/>
      <c r="AY44" s="12"/>
      <c r="AZ44" s="12"/>
      <c r="BA44" s="12"/>
      <c r="BB44" s="16"/>
      <c r="BC44" s="16"/>
      <c r="BD44" s="6"/>
    </row>
    <row r="45" spans="1:56" x14ac:dyDescent="0.25">
      <c r="L45">
        <v>0.68</v>
      </c>
      <c r="M45" s="5">
        <f t="shared" si="0"/>
        <v>4.786300923226384</v>
      </c>
      <c r="N45" s="4">
        <f t="shared" si="1"/>
        <v>4.7863009232263838E-2</v>
      </c>
      <c r="O45" s="9">
        <f t="shared" si="2"/>
        <v>0.45120154257171563</v>
      </c>
      <c r="P45" s="9">
        <f t="shared" si="3"/>
        <v>0.43985779008179099</v>
      </c>
      <c r="Q45" s="9">
        <f t="shared" si="4"/>
        <v>0.6341199155466406</v>
      </c>
      <c r="R45" s="4">
        <f t="shared" si="5"/>
        <v>0.64457363224530806</v>
      </c>
      <c r="S45" s="4">
        <f t="shared" si="6"/>
        <v>0.62836827154541575</v>
      </c>
      <c r="T45" s="11">
        <f t="shared" si="7"/>
        <v>2.6261371541361428E-4</v>
      </c>
      <c r="U45" s="53">
        <f t="shared" si="13"/>
        <v>1.8504319349303869E-2</v>
      </c>
      <c r="V45" s="53">
        <f t="shared" si="8"/>
        <v>2.8189686916637945E-2</v>
      </c>
      <c r="W45" s="53">
        <f t="shared" si="14"/>
        <v>9.3806344914366792E-5</v>
      </c>
      <c r="X45" s="53">
        <f t="shared" si="15"/>
        <v>-1.7327268850772723</v>
      </c>
      <c r="Y45" s="53">
        <f t="shared" si="16"/>
        <v>-1.5499097475101493</v>
      </c>
      <c r="Z45" s="47">
        <f t="shared" si="17"/>
        <v>3.3422105788236386E-2</v>
      </c>
      <c r="AA45" s="49">
        <f t="shared" si="9"/>
        <v>0.96086435545951221</v>
      </c>
      <c r="AB45" s="9">
        <f t="shared" si="10"/>
        <v>0.92006173818783932</v>
      </c>
      <c r="AC45" s="33">
        <f t="shared" si="11"/>
        <v>4.5621418817653732</v>
      </c>
      <c r="AD45" s="33"/>
      <c r="AE45" s="44">
        <f t="shared" si="12"/>
        <v>2.8189686916637945E-2</v>
      </c>
      <c r="AF45" s="33"/>
      <c r="AG45" s="33"/>
      <c r="AU45" s="7"/>
      <c r="AV45" s="6"/>
      <c r="AW45" s="12"/>
      <c r="AX45" s="12"/>
      <c r="AY45" s="12"/>
      <c r="AZ45" s="12"/>
      <c r="BA45" s="12"/>
      <c r="BB45" s="16"/>
      <c r="BC45" s="16"/>
      <c r="BD45" s="6"/>
    </row>
    <row r="46" spans="1:56" x14ac:dyDescent="0.25">
      <c r="L46">
        <v>0.70000000000000095</v>
      </c>
      <c r="M46" s="5">
        <f t="shared" si="0"/>
        <v>5.0118723362727353</v>
      </c>
      <c r="N46" s="4">
        <f t="shared" si="1"/>
        <v>5.0118723362727352E-2</v>
      </c>
      <c r="O46" s="9">
        <f t="shared" si="2"/>
        <v>0.44188221225574048</v>
      </c>
      <c r="P46" s="9">
        <f t="shared" si="3"/>
        <v>0.43066750099563489</v>
      </c>
      <c r="Q46" s="9">
        <f t="shared" si="4"/>
        <v>0.62041501802314791</v>
      </c>
      <c r="R46" s="4">
        <f t="shared" si="5"/>
        <v>0.6312603032224865</v>
      </c>
      <c r="S46" s="4">
        <f t="shared" si="6"/>
        <v>0.61523928713662135</v>
      </c>
      <c r="T46" s="11">
        <f t="shared" si="7"/>
        <v>2.5667295642354979E-4</v>
      </c>
      <c r="U46" s="53">
        <f t="shared" si="13"/>
        <v>1.623987627347705E-2</v>
      </c>
      <c r="V46" s="53">
        <f t="shared" si="8"/>
        <v>2.4711727800182756E-2</v>
      </c>
      <c r="W46" s="53">
        <f t="shared" si="14"/>
        <v>7.1772268290545802E-5</v>
      </c>
      <c r="X46" s="53">
        <f t="shared" si="15"/>
        <v>-1.7894172838356608</v>
      </c>
      <c r="Y46" s="53">
        <f t="shared" si="16"/>
        <v>-1.6070968884363594</v>
      </c>
      <c r="Z46" s="47">
        <f t="shared" si="17"/>
        <v>3.3240726578557582E-2</v>
      </c>
      <c r="AA46" s="49">
        <f t="shared" si="9"/>
        <v>0.92614612607803504</v>
      </c>
      <c r="AB46" s="9">
        <f t="shared" si="10"/>
        <v>0.93262684177203892</v>
      </c>
      <c r="AC46" s="33">
        <f t="shared" si="11"/>
        <v>4.2940565950147569</v>
      </c>
      <c r="AD46" s="33"/>
      <c r="AE46" s="44">
        <f t="shared" si="12"/>
        <v>2.4711727800182756E-2</v>
      </c>
      <c r="AF46" s="33"/>
      <c r="AG46" s="33"/>
      <c r="AU46" s="6"/>
      <c r="AW46" s="28"/>
      <c r="AX46" s="12"/>
      <c r="AY46" s="12"/>
      <c r="AZ46" s="12"/>
      <c r="BA46" s="12"/>
      <c r="BB46" s="16"/>
      <c r="BC46" s="16"/>
      <c r="BD46" s="6"/>
    </row>
    <row r="47" spans="1:56" x14ac:dyDescent="0.25">
      <c r="L47">
        <v>0.72000000000000097</v>
      </c>
      <c r="M47" s="5">
        <f t="shared" si="0"/>
        <v>5.2480746024977387</v>
      </c>
      <c r="N47" s="4">
        <f t="shared" si="1"/>
        <v>5.248074602497739E-2</v>
      </c>
      <c r="O47" s="9">
        <f t="shared" si="2"/>
        <v>0.43254012124065677</v>
      </c>
      <c r="P47" s="9">
        <f t="shared" si="3"/>
        <v>0.42150211854707864</v>
      </c>
      <c r="Q47" s="9">
        <f t="shared" si="4"/>
        <v>0.60667664888331885</v>
      </c>
      <c r="R47" s="4">
        <f t="shared" si="5"/>
        <v>0.61791445891522401</v>
      </c>
      <c r="S47" s="4">
        <f t="shared" si="6"/>
        <v>0.60214588363868382</v>
      </c>
      <c r="T47" s="11">
        <f t="shared" si="7"/>
        <v>2.4864796625191442E-4</v>
      </c>
      <c r="U47" s="53">
        <f t="shared" si="13"/>
        <v>1.4220002482885007E-2</v>
      </c>
      <c r="V47" s="53">
        <f t="shared" si="8"/>
        <v>2.1626488064410351E-2</v>
      </c>
      <c r="W47" s="53">
        <f t="shared" si="14"/>
        <v>5.4856028669342817E-5</v>
      </c>
      <c r="X47" s="53">
        <f t="shared" si="15"/>
        <v>-1.8471003277762128</v>
      </c>
      <c r="Y47" s="53">
        <f t="shared" si="16"/>
        <v>-1.6650140001208167</v>
      </c>
      <c r="Z47" s="47">
        <f t="shared" si="17"/>
        <v>3.3155430719028274E-2</v>
      </c>
      <c r="AA47" s="49">
        <f t="shared" si="9"/>
        <v>0.89268234582305273</v>
      </c>
      <c r="AB47" s="9">
        <f t="shared" si="10"/>
        <v>0.94459396003459095</v>
      </c>
      <c r="AC47" s="33">
        <f t="shared" si="11"/>
        <v>4.0387297439867185</v>
      </c>
      <c r="AD47" s="33"/>
      <c r="AE47" s="44">
        <f t="shared" si="12"/>
        <v>2.1626488064410351E-2</v>
      </c>
      <c r="AF47" s="33"/>
      <c r="AG47" s="33"/>
      <c r="AU47" s="6"/>
      <c r="AV47" s="6"/>
      <c r="AW47" s="28"/>
      <c r="AX47" s="12"/>
      <c r="AY47" s="12"/>
      <c r="AZ47" s="12"/>
      <c r="BA47" s="12"/>
      <c r="BB47" s="16"/>
      <c r="BC47" s="16"/>
      <c r="BD47" s="6"/>
    </row>
    <row r="48" spans="1:56" x14ac:dyDescent="0.25">
      <c r="L48">
        <v>0.74000000000000099</v>
      </c>
      <c r="M48" s="5">
        <f t="shared" si="0"/>
        <v>5.4954087385762591</v>
      </c>
      <c r="N48" s="4">
        <f t="shared" si="1"/>
        <v>5.4954087385762594E-2</v>
      </c>
      <c r="O48" s="9">
        <f t="shared" si="2"/>
        <v>0.42319237916096603</v>
      </c>
      <c r="P48" s="9">
        <f t="shared" si="3"/>
        <v>0.41237282519027318</v>
      </c>
      <c r="Q48" s="9">
        <f t="shared" si="4"/>
        <v>0.59292996935436182</v>
      </c>
      <c r="R48" s="4">
        <f t="shared" si="5"/>
        <v>0.60456054165852291</v>
      </c>
      <c r="S48" s="4">
        <f t="shared" si="6"/>
        <v>0.58910403598610461</v>
      </c>
      <c r="T48" s="11">
        <f t="shared" si="7"/>
        <v>2.3890356760149898E-4</v>
      </c>
      <c r="U48" s="53">
        <f t="shared" si="13"/>
        <v>1.2423906635013906E-2</v>
      </c>
      <c r="V48" s="53">
        <f t="shared" si="8"/>
        <v>1.8895588947236235E-2</v>
      </c>
      <c r="W48" s="53">
        <f t="shared" si="14"/>
        <v>4.1882671950331351E-5</v>
      </c>
      <c r="X48" s="53">
        <f t="shared" si="15"/>
        <v>-1.905741820966766</v>
      </c>
      <c r="Y48" s="53">
        <f t="shared" si="16"/>
        <v>-1.7236395672267919</v>
      </c>
      <c r="Z48" s="47">
        <f t="shared" si="17"/>
        <v>3.3161230817177922E-2</v>
      </c>
      <c r="AA48" s="49">
        <f t="shared" si="9"/>
        <v>0.86042768857514496</v>
      </c>
      <c r="AB48" s="9">
        <f t="shared" si="10"/>
        <v>0.95597752181730888</v>
      </c>
      <c r="AC48" s="33">
        <f t="shared" si="11"/>
        <v>3.7958534792338487</v>
      </c>
      <c r="AD48" s="33"/>
      <c r="AE48" s="44">
        <f t="shared" si="12"/>
        <v>1.8895588947236235E-2</v>
      </c>
      <c r="AF48" s="33"/>
      <c r="AG48" s="33"/>
      <c r="AU48" s="6"/>
      <c r="AW48" s="12"/>
      <c r="AX48" s="12"/>
      <c r="AY48" s="12"/>
      <c r="AZ48" s="12"/>
      <c r="BA48" s="12"/>
      <c r="BB48" s="16"/>
      <c r="BC48" s="16"/>
      <c r="BD48" s="6"/>
    </row>
    <row r="49" spans="1:57" x14ac:dyDescent="0.25">
      <c r="L49">
        <v>0.76000000000000101</v>
      </c>
      <c r="M49" s="5">
        <f t="shared" si="0"/>
        <v>5.7543993733715837</v>
      </c>
      <c r="N49" s="4">
        <f t="shared" si="1"/>
        <v>5.754399373371584E-2</v>
      </c>
      <c r="O49" s="9">
        <f t="shared" si="2"/>
        <v>0.41385559181099135</v>
      </c>
      <c r="P49" s="9">
        <f t="shared" si="3"/>
        <v>0.40329026661999207</v>
      </c>
      <c r="Q49" s="9">
        <f t="shared" si="4"/>
        <v>0.57919939972204615</v>
      </c>
      <c r="R49" s="4">
        <f t="shared" si="5"/>
        <v>0.59122227401570193</v>
      </c>
      <c r="S49" s="4">
        <f t="shared" si="6"/>
        <v>0.57612895231427441</v>
      </c>
      <c r="T49" s="11">
        <f t="shared" si="7"/>
        <v>2.2780835998278292E-4</v>
      </c>
      <c r="U49" s="53">
        <f t="shared" si="13"/>
        <v>1.0831618686734365E-2</v>
      </c>
      <c r="V49" s="53">
        <f t="shared" si="8"/>
        <v>1.6483429188144317E-2</v>
      </c>
      <c r="W49" s="53">
        <f t="shared" si="14"/>
        <v>3.1942961943847813E-5</v>
      </c>
      <c r="X49" s="53">
        <f t="shared" si="15"/>
        <v>-1.9653066371709338</v>
      </c>
      <c r="Y49" s="53">
        <f t="shared" si="16"/>
        <v>-1.7829524332600073</v>
      </c>
      <c r="Z49" s="47">
        <f t="shared" si="17"/>
        <v>3.3253055683987759E-2</v>
      </c>
      <c r="AA49" s="49">
        <f t="shared" si="9"/>
        <v>0.82933846595137617</v>
      </c>
      <c r="AB49" s="9">
        <f t="shared" si="10"/>
        <v>0.96679313522844446</v>
      </c>
      <c r="AC49" s="33">
        <f t="shared" si="11"/>
        <v>3.5650947908332076</v>
      </c>
      <c r="AD49" s="33"/>
      <c r="AE49" s="44">
        <f t="shared" si="12"/>
        <v>1.6483429188144317E-2</v>
      </c>
      <c r="AF49" s="33"/>
      <c r="AG49" s="33"/>
      <c r="AW49" s="12"/>
      <c r="AX49" s="12"/>
      <c r="AY49" s="12"/>
      <c r="AZ49" s="12"/>
      <c r="BA49" s="12"/>
      <c r="BB49" s="16"/>
      <c r="BC49" s="16"/>
      <c r="BD49" s="6"/>
    </row>
    <row r="50" spans="1:57" x14ac:dyDescent="0.25">
      <c r="L50">
        <v>0.78000000000000103</v>
      </c>
      <c r="M50" s="5">
        <f t="shared" si="0"/>
        <v>6.0255958607435929</v>
      </c>
      <c r="N50" s="4">
        <f t="shared" si="1"/>
        <v>6.0255958607435926E-2</v>
      </c>
      <c r="O50" s="9">
        <f t="shared" si="2"/>
        <v>0.40454574964725643</v>
      </c>
      <c r="P50" s="9">
        <f t="shared" si="3"/>
        <v>0.39426453639364267</v>
      </c>
      <c r="Q50" s="9">
        <f t="shared" si="4"/>
        <v>0.56550845536361238</v>
      </c>
      <c r="R50" s="4">
        <f t="shared" si="5"/>
        <v>0.57792249949608065</v>
      </c>
      <c r="S50" s="4">
        <f t="shared" si="6"/>
        <v>0.56323505199091817</v>
      </c>
      <c r="T50" s="11">
        <f t="shared" si="7"/>
        <v>2.1572111421690377E-4</v>
      </c>
      <c r="U50" s="53">
        <f t="shared" si="13"/>
        <v>9.4241247641803829E-3</v>
      </c>
      <c r="V50" s="53">
        <f t="shared" si="8"/>
        <v>1.4357148233900717E-2</v>
      </c>
      <c r="W50" s="53">
        <f t="shared" si="14"/>
        <v>2.4334720552811639E-5</v>
      </c>
      <c r="X50" s="53">
        <f t="shared" si="15"/>
        <v>-2.0257589729775582</v>
      </c>
      <c r="Y50" s="53">
        <f t="shared" si="16"/>
        <v>-1.8429318156142585</v>
      </c>
      <c r="Z50" s="47">
        <f t="shared" si="17"/>
        <v>3.3425769469544786E-2</v>
      </c>
      <c r="AA50" s="49">
        <f t="shared" si="9"/>
        <v>0.79937256813012625</v>
      </c>
      <c r="AB50" s="9">
        <f t="shared" si="10"/>
        <v>0.97705738399418185</v>
      </c>
      <c r="AC50" s="33">
        <f t="shared" si="11"/>
        <v>3.3460998533698523</v>
      </c>
      <c r="AD50" s="33"/>
      <c r="AE50" s="44">
        <f t="shared" si="12"/>
        <v>1.4357148233900717E-2</v>
      </c>
      <c r="AF50" s="33"/>
      <c r="AG50" s="33"/>
      <c r="AW50" s="12"/>
      <c r="AX50" s="12"/>
      <c r="AY50" s="12"/>
      <c r="AZ50" s="12"/>
      <c r="BA50" s="12"/>
      <c r="BB50" s="16"/>
      <c r="BC50" s="16"/>
      <c r="BD50" s="6"/>
    </row>
    <row r="51" spans="1:57" x14ac:dyDescent="0.25">
      <c r="L51">
        <v>0.80000000000000104</v>
      </c>
      <c r="M51" s="45">
        <f t="shared" si="0"/>
        <v>6.3095734448019485</v>
      </c>
      <c r="N51" s="4">
        <f t="shared" si="1"/>
        <v>6.3095734448019483E-2</v>
      </c>
      <c r="O51" s="9">
        <f t="shared" si="2"/>
        <v>0.39527813147554131</v>
      </c>
      <c r="P51" s="9">
        <f t="shared" si="3"/>
        <v>0.3853051650387922</v>
      </c>
      <c r="Q51" s="9">
        <f t="shared" si="4"/>
        <v>0.55187960511109024</v>
      </c>
      <c r="R51" s="4">
        <f t="shared" si="5"/>
        <v>0.56468304496505906</v>
      </c>
      <c r="S51" s="4">
        <f t="shared" si="6"/>
        <v>0.55043595005541746</v>
      </c>
      <c r="T51" s="47">
        <f t="shared" si="7"/>
        <v>2.0297971336433559E-4</v>
      </c>
      <c r="U51" s="53">
        <f t="shared" si="13"/>
        <v>8.1834683768946745E-3</v>
      </c>
      <c r="V51" s="53">
        <f t="shared" si="8"/>
        <v>1.2486556365092617E-2</v>
      </c>
      <c r="W51" s="53">
        <f t="shared" si="14"/>
        <v>1.8516566234173417E-5</v>
      </c>
      <c r="X51" s="53">
        <f t="shared" si="15"/>
        <v>-2.0870625914757959</v>
      </c>
      <c r="Y51" s="53">
        <f t="shared" si="16"/>
        <v>-1.9035573180587035</v>
      </c>
      <c r="Z51" s="47">
        <f t="shared" si="17"/>
        <v>3.3674185371881812E-2</v>
      </c>
      <c r="AA51" s="49">
        <f t="shared" si="9"/>
        <v>0.77048940681405376</v>
      </c>
      <c r="AB51" s="9">
        <f t="shared" si="10"/>
        <v>0.98678763767130762</v>
      </c>
      <c r="AC51" s="33">
        <f t="shared" si="11"/>
        <v>3.1384980751824689</v>
      </c>
      <c r="AD51" s="33"/>
      <c r="AE51" s="44">
        <f t="shared" si="12"/>
        <v>1.2486556365092617E-2</v>
      </c>
      <c r="AF51" s="33"/>
      <c r="AG51" s="33"/>
      <c r="AW51" s="12"/>
      <c r="AX51" s="27"/>
      <c r="AY51" s="12"/>
      <c r="AZ51" s="12"/>
      <c r="BA51" s="12"/>
      <c r="BB51" s="16"/>
      <c r="BC51" s="16"/>
      <c r="BD51" s="6"/>
    </row>
    <row r="52" spans="1:57" x14ac:dyDescent="0.25">
      <c r="L52">
        <v>0.82000000000000095</v>
      </c>
      <c r="M52" s="5">
        <f t="shared" si="0"/>
        <v>6.6069344800759762</v>
      </c>
      <c r="N52" s="4">
        <f t="shared" si="1"/>
        <v>6.6069344800759766E-2</v>
      </c>
      <c r="O52" s="9">
        <f t="shared" si="2"/>
        <v>0.38606722385852377</v>
      </c>
      <c r="P52" s="9">
        <f t="shared" si="3"/>
        <v>0.3764211133271646</v>
      </c>
      <c r="Q52" s="9">
        <f t="shared" si="4"/>
        <v>0.53833415273312324</v>
      </c>
      <c r="R52" s="4">
        <f t="shared" si="5"/>
        <v>0.55152460551217686</v>
      </c>
      <c r="S52" s="4">
        <f t="shared" si="6"/>
        <v>0.53774444761023521</v>
      </c>
      <c r="T52" s="11">
        <f t="shared" si="7"/>
        <v>1.8989275180244483E-4</v>
      </c>
      <c r="U52" s="53">
        <f t="shared" si="13"/>
        <v>7.0928201299070145E-3</v>
      </c>
      <c r="V52" s="53">
        <f t="shared" si="8"/>
        <v>1.0844038707461317E-2</v>
      </c>
      <c r="W52" s="53">
        <f t="shared" si="14"/>
        <v>1.4071640816588527E-5</v>
      </c>
      <c r="X52" s="53">
        <f t="shared" si="15"/>
        <v>-2.1491810534856479</v>
      </c>
      <c r="Y52" s="53">
        <f t="shared" si="16"/>
        <v>-1.9648089408880427</v>
      </c>
      <c r="Z52" s="47">
        <f t="shared" si="17"/>
        <v>3.3993075903704019E-2</v>
      </c>
      <c r="AA52" s="49">
        <f t="shared" si="9"/>
        <v>0.74264986025394164</v>
      </c>
      <c r="AB52" s="9">
        <f t="shared" si="10"/>
        <v>0.99600187601643597</v>
      </c>
      <c r="AC52" s="33">
        <f t="shared" si="11"/>
        <v>2.9419058455689786</v>
      </c>
      <c r="AD52" s="33"/>
      <c r="AE52" s="44">
        <f t="shared" si="12"/>
        <v>1.0844038707461317E-2</v>
      </c>
      <c r="AF52" s="33"/>
      <c r="AG52" s="33"/>
      <c r="AW52" s="12"/>
      <c r="AX52" s="27"/>
      <c r="AY52" s="12"/>
      <c r="AZ52" s="12"/>
      <c r="BA52" s="12"/>
      <c r="BB52" s="4"/>
      <c r="BC52" s="16"/>
      <c r="BD52" s="6"/>
    </row>
    <row r="53" spans="1:57" x14ac:dyDescent="0.25">
      <c r="L53">
        <v>0.84000000000000097</v>
      </c>
      <c r="M53" s="5">
        <f t="shared" si="0"/>
        <v>6.9183097091893817</v>
      </c>
      <c r="N53" s="4">
        <f t="shared" si="1"/>
        <v>6.9183097091893811E-2</v>
      </c>
      <c r="O53" s="9">
        <f t="shared" si="2"/>
        <v>0.37692665633461853</v>
      </c>
      <c r="P53" s="9">
        <f t="shared" si="3"/>
        <v>0.36762076938840421</v>
      </c>
      <c r="Q53" s="9">
        <f t="shared" si="4"/>
        <v>0.52489214166855669</v>
      </c>
      <c r="R53" s="4">
        <f t="shared" si="5"/>
        <v>0.53846665190659793</v>
      </c>
      <c r="S53" s="4">
        <f t="shared" si="6"/>
        <v>0.52517252769772038</v>
      </c>
      <c r="T53" s="11">
        <f t="shared" si="7"/>
        <v>1.76733738481064E-4</v>
      </c>
      <c r="U53" s="53">
        <f t="shared" si="13"/>
        <v>6.1365187580097215E-3</v>
      </c>
      <c r="V53" s="53">
        <f t="shared" si="8"/>
        <v>9.4044393730746152E-3</v>
      </c>
      <c r="W53" s="53">
        <f t="shared" si="14"/>
        <v>1.0679305146366112E-5</v>
      </c>
      <c r="X53" s="53">
        <f t="shared" si="15"/>
        <v>-2.2120779338996788</v>
      </c>
      <c r="Y53" s="53">
        <f t="shared" si="16"/>
        <v>-2.0266670889426464</v>
      </c>
      <c r="Z53" s="47">
        <f t="shared" si="17"/>
        <v>3.437718142768071E-2</v>
      </c>
      <c r="AA53" s="49">
        <f t="shared" si="9"/>
        <v>0.71581622025895353</v>
      </c>
      <c r="AB53" s="9">
        <f t="shared" si="10"/>
        <v>1.004718527586685</v>
      </c>
      <c r="AC53" s="33">
        <f t="shared" si="11"/>
        <v>2.7559299783541693</v>
      </c>
      <c r="AD53" s="33"/>
      <c r="AE53" s="44">
        <f t="shared" si="12"/>
        <v>9.4044393730746152E-3</v>
      </c>
      <c r="AF53" s="33"/>
      <c r="AG53" s="33"/>
      <c r="AW53" s="12"/>
      <c r="AX53" s="7"/>
      <c r="AY53" s="12"/>
      <c r="AZ53" s="12"/>
      <c r="BA53" s="12"/>
      <c r="BB53" s="4"/>
      <c r="BC53" s="16"/>
    </row>
    <row r="54" spans="1:57" x14ac:dyDescent="0.25">
      <c r="L54">
        <v>0.86000000000000099</v>
      </c>
      <c r="M54" s="5">
        <f t="shared" si="0"/>
        <v>7.2443596007499185</v>
      </c>
      <c r="N54" s="4">
        <f t="shared" si="1"/>
        <v>7.2443596007499181E-2</v>
      </c>
      <c r="O54" s="9">
        <f t="shared" si="2"/>
        <v>0.36786915214174942</v>
      </c>
      <c r="P54" s="9">
        <f t="shared" si="3"/>
        <v>0.358911949334139</v>
      </c>
      <c r="Q54" s="9">
        <f t="shared" si="4"/>
        <v>0.51157228256139631</v>
      </c>
      <c r="R54" s="4">
        <f t="shared" si="5"/>
        <v>0.52552736020249924</v>
      </c>
      <c r="S54" s="4">
        <f t="shared" si="6"/>
        <v>0.51273135619162713</v>
      </c>
      <c r="T54" s="11">
        <f t="shared" si="7"/>
        <v>1.6373771864625509E-4</v>
      </c>
      <c r="U54" s="53">
        <f t="shared" si="13"/>
        <v>5.3000867586796459E-3</v>
      </c>
      <c r="V54" s="53">
        <f t="shared" si="8"/>
        <v>8.1449312397800459E-3</v>
      </c>
      <c r="W54" s="53">
        <f t="shared" si="14"/>
        <v>8.093140121647404E-6</v>
      </c>
      <c r="X54" s="53">
        <f t="shared" si="15"/>
        <v>-2.275717021246864</v>
      </c>
      <c r="Y54" s="53">
        <f t="shared" si="16"/>
        <v>-2.0891125776918931</v>
      </c>
      <c r="Z54" s="47">
        <f t="shared" si="17"/>
        <v>3.4821218354460344E-2</v>
      </c>
      <c r="AA54" s="49">
        <f t="shared" si="9"/>
        <v>0.6899521411215328</v>
      </c>
      <c r="AB54" s="9">
        <f t="shared" si="10"/>
        <v>1.012956322457955</v>
      </c>
      <c r="AC54" s="33">
        <f t="shared" si="11"/>
        <v>2.5801708542484016</v>
      </c>
      <c r="AD54" s="33"/>
      <c r="AE54" s="44">
        <f t="shared" si="12"/>
        <v>8.1449312397800459E-3</v>
      </c>
      <c r="AF54" s="33"/>
      <c r="AG54" s="33"/>
      <c r="AW54" s="12"/>
      <c r="AX54" s="24"/>
      <c r="AY54" s="12"/>
      <c r="AZ54" s="12"/>
      <c r="BA54" s="12"/>
      <c r="BB54" s="4"/>
      <c r="BC54" s="16"/>
    </row>
    <row r="55" spans="1:57" s="6" customFormat="1" x14ac:dyDescent="0.25">
      <c r="A55"/>
      <c r="B55"/>
      <c r="C55"/>
      <c r="D55"/>
      <c r="E55"/>
      <c r="F55"/>
      <c r="G55"/>
      <c r="H55"/>
      <c r="I55"/>
      <c r="J55"/>
      <c r="K55"/>
      <c r="L55">
        <v>0.880000000000001</v>
      </c>
      <c r="M55" s="5">
        <f t="shared" si="0"/>
        <v>7.5857757502918579</v>
      </c>
      <c r="N55" s="4">
        <f t="shared" si="1"/>
        <v>7.585775750291858E-2</v>
      </c>
      <c r="O55" s="9">
        <f t="shared" si="2"/>
        <v>0.35890649380089379</v>
      </c>
      <c r="P55" s="9">
        <f t="shared" si="3"/>
        <v>0.35030190106437631</v>
      </c>
      <c r="Q55" s="9">
        <f t="shared" si="4"/>
        <v>0.49839190264837324</v>
      </c>
      <c r="R55" s="4">
        <f t="shared" si="5"/>
        <v>0.51272356257270546</v>
      </c>
      <c r="S55" s="4">
        <f t="shared" si="6"/>
        <v>0.50043128723482333</v>
      </c>
      <c r="T55" s="11">
        <f t="shared" si="7"/>
        <v>1.5110003298230524E-4</v>
      </c>
      <c r="U55" s="53">
        <f t="shared" si="13"/>
        <v>4.5702241498235714E-3</v>
      </c>
      <c r="V55" s="53">
        <f t="shared" si="8"/>
        <v>7.0448761482183328E-3</v>
      </c>
      <c r="W55" s="53">
        <f t="shared" si="14"/>
        <v>6.1239025131591863E-6</v>
      </c>
      <c r="X55" s="53">
        <f t="shared" si="15"/>
        <v>-2.340062499132725</v>
      </c>
      <c r="Y55" s="53">
        <f t="shared" si="16"/>
        <v>-2.1521266375607508</v>
      </c>
      <c r="Z55" s="47">
        <f t="shared" si="17"/>
        <v>3.5319888064800235E-2</v>
      </c>
      <c r="AA55" s="49">
        <f t="shared" si="9"/>
        <v>0.66502259038776423</v>
      </c>
      <c r="AB55" s="9">
        <f t="shared" si="10"/>
        <v>1.0207341587881362</v>
      </c>
      <c r="AC55" s="33">
        <f t="shared" si="11"/>
        <v>2.4142252678150347</v>
      </c>
      <c r="AD55" s="44"/>
      <c r="AE55" s="44">
        <f t="shared" si="12"/>
        <v>7.0448761482183328E-3</v>
      </c>
      <c r="AF55" s="44"/>
      <c r="AG55" s="44"/>
      <c r="AU55"/>
      <c r="AV55"/>
      <c r="AW55" s="12"/>
      <c r="AX55" s="12"/>
      <c r="AY55" s="12"/>
      <c r="AZ55" s="12"/>
      <c r="BA55" s="12"/>
      <c r="BB55" s="4"/>
      <c r="BC55" s="16"/>
      <c r="BD55" s="18"/>
      <c r="BE55" s="18"/>
    </row>
    <row r="56" spans="1:57" x14ac:dyDescent="0.25">
      <c r="L56">
        <v>0.90000000000000102</v>
      </c>
      <c r="M56" s="5">
        <f t="shared" si="0"/>
        <v>7.9432823472428353</v>
      </c>
      <c r="N56" s="4">
        <f t="shared" si="1"/>
        <v>7.943282347242836E-2</v>
      </c>
      <c r="O56" s="9">
        <f t="shared" si="2"/>
        <v>0.3500495026386341</v>
      </c>
      <c r="P56" s="9">
        <f t="shared" si="3"/>
        <v>0.34179731093342203</v>
      </c>
      <c r="Q56" s="9">
        <f t="shared" si="4"/>
        <v>0.48536691564505025</v>
      </c>
      <c r="R56" s="4">
        <f t="shared" si="5"/>
        <v>0.50007071805519165</v>
      </c>
      <c r="S56" s="4">
        <f t="shared" si="6"/>
        <v>0.4882818727620315</v>
      </c>
      <c r="T56" s="11">
        <f t="shared" si="7"/>
        <v>1.3897687334606435E-4</v>
      </c>
      <c r="U56" s="53">
        <f t="shared" si="13"/>
        <v>3.9347839504030686E-3</v>
      </c>
      <c r="V56" s="53">
        <f t="shared" si="8"/>
        <v>6.0856795933608527E-3</v>
      </c>
      <c r="W56" s="53">
        <f t="shared" si="14"/>
        <v>4.6263520668947792E-6</v>
      </c>
      <c r="X56" s="53">
        <f t="shared" si="15"/>
        <v>-2.4050791087238963</v>
      </c>
      <c r="Y56" s="53">
        <f t="shared" si="16"/>
        <v>-2.2156909166670364</v>
      </c>
      <c r="Z56" s="47">
        <f t="shared" si="17"/>
        <v>3.5867887290566038E-2</v>
      </c>
      <c r="AA56" s="49">
        <f t="shared" si="9"/>
        <v>0.6409938014065103</v>
      </c>
      <c r="AB56" s="9">
        <f t="shared" si="10"/>
        <v>1.0280709828215491</v>
      </c>
      <c r="AC56" s="33">
        <f t="shared" si="11"/>
        <v>2.2576889876597614</v>
      </c>
      <c r="AD56" s="33"/>
      <c r="AE56" s="44">
        <f t="shared" si="12"/>
        <v>6.0856795933608527E-3</v>
      </c>
      <c r="AF56" s="33"/>
      <c r="AG56" s="33"/>
      <c r="AW56" s="12"/>
      <c r="AX56" s="12"/>
      <c r="AY56" s="12"/>
      <c r="AZ56" s="12"/>
      <c r="BA56" s="12"/>
      <c r="BB56" s="4"/>
      <c r="BC56" s="16"/>
      <c r="BD56" s="12"/>
      <c r="BE56" s="12"/>
    </row>
    <row r="57" spans="1:57" s="6" customFormat="1" x14ac:dyDescent="0.25">
      <c r="L57" s="6">
        <v>0.92000000000000104</v>
      </c>
      <c r="M57" s="45">
        <f t="shared" si="0"/>
        <v>8.3176377110267339</v>
      </c>
      <c r="N57" s="4">
        <f t="shared" si="1"/>
        <v>8.3176377110267333E-2</v>
      </c>
      <c r="O57" s="9">
        <f t="shared" si="2"/>
        <v>0.34130803111709468</v>
      </c>
      <c r="P57" s="9">
        <f t="shared" si="3"/>
        <v>0.33340431296076117</v>
      </c>
      <c r="Q57" s="9">
        <f t="shared" si="4"/>
        <v>0.47251181046631568</v>
      </c>
      <c r="R57" s="4">
        <f t="shared" si="5"/>
        <v>0.48758290159584955</v>
      </c>
      <c r="S57" s="4">
        <f t="shared" si="6"/>
        <v>0.47629187565823028</v>
      </c>
      <c r="T57" s="47">
        <f t="shared" si="7"/>
        <v>1.2748726672399111E-4</v>
      </c>
      <c r="U57" s="53">
        <f t="shared" si="13"/>
        <v>3.3827329059092524E-3</v>
      </c>
      <c r="V57" s="53">
        <f t="shared" si="8"/>
        <v>5.2506433263429858E-3</v>
      </c>
      <c r="W57" s="53">
        <f t="shared" si="14"/>
        <v>3.4890893387649265E-6</v>
      </c>
      <c r="X57" s="53">
        <f t="shared" si="15"/>
        <v>-2.4707322919161605</v>
      </c>
      <c r="Y57" s="53">
        <f t="shared" si="16"/>
        <v>-2.2797874821247031</v>
      </c>
      <c r="Z57" s="47">
        <f t="shared" si="17"/>
        <v>3.6459920386295863E-2</v>
      </c>
      <c r="AA57" s="49">
        <f t="shared" si="9"/>
        <v>0.61783322759305792</v>
      </c>
      <c r="AB57" s="9">
        <f t="shared" si="10"/>
        <v>1.0349856818253798</v>
      </c>
      <c r="AC57" s="33">
        <f t="shared" si="11"/>
        <v>2.1101590407067428</v>
      </c>
      <c r="AD57" s="44"/>
      <c r="AE57" s="44">
        <f t="shared" si="12"/>
        <v>5.2506433263429858E-3</v>
      </c>
      <c r="AF57" s="44"/>
      <c r="AG57" s="44"/>
      <c r="AU57"/>
      <c r="AV57" s="12"/>
      <c r="AW57" s="30"/>
      <c r="AX57"/>
      <c r="AY57"/>
      <c r="AZ57"/>
      <c r="BA57"/>
      <c r="BB57" s="4"/>
      <c r="BC57" s="16"/>
      <c r="BD57" s="18"/>
      <c r="BE57" s="18"/>
    </row>
    <row r="58" spans="1:57" x14ac:dyDescent="0.25">
      <c r="L58">
        <v>0.94000000000000095</v>
      </c>
      <c r="M58" s="5">
        <f t="shared" si="0"/>
        <v>8.7096358995608281</v>
      </c>
      <c r="N58" s="4">
        <f t="shared" si="1"/>
        <v>8.7096358995608275E-2</v>
      </c>
      <c r="O58" s="9">
        <f t="shared" si="2"/>
        <v>0.33269096669169718</v>
      </c>
      <c r="P58" s="9">
        <f t="shared" si="3"/>
        <v>0.32512850028313356</v>
      </c>
      <c r="Q58" s="9">
        <f t="shared" si="4"/>
        <v>0.45983965689955469</v>
      </c>
      <c r="R58" s="4">
        <f t="shared" si="5"/>
        <v>0.47527280955956741</v>
      </c>
      <c r="S58" s="4">
        <f t="shared" si="6"/>
        <v>0.46446928611876226</v>
      </c>
      <c r="T58" s="11">
        <f t="shared" si="7"/>
        <v>1.1671611873602638E-4</v>
      </c>
      <c r="U58" s="53">
        <f t="shared" si="13"/>
        <v>2.9041007886713294E-3</v>
      </c>
      <c r="V58" s="53">
        <f t="shared" si="8"/>
        <v>4.5248186721043105E-3</v>
      </c>
      <c r="W58" s="53">
        <f t="shared" si="14"/>
        <v>2.6267264576794821E-6</v>
      </c>
      <c r="X58" s="53">
        <f t="shared" si="15"/>
        <v>-2.5369883152432178</v>
      </c>
      <c r="Y58" s="53">
        <f t="shared" si="16"/>
        <v>-2.3443988200570991</v>
      </c>
      <c r="Z58" s="47">
        <f t="shared" si="17"/>
        <v>3.7090713656044029E-2</v>
      </c>
      <c r="AA58" s="49">
        <f t="shared" si="9"/>
        <v>0.5955094983453274</v>
      </c>
      <c r="AB58" s="9">
        <f t="shared" si="10"/>
        <v>1.0414969893664479</v>
      </c>
      <c r="AC58" s="33">
        <f t="shared" si="11"/>
        <v>1.9712357331851289</v>
      </c>
      <c r="AD58" s="33"/>
      <c r="AE58" s="44">
        <f t="shared" si="12"/>
        <v>4.5248186721043105E-3</v>
      </c>
      <c r="AF58" s="33"/>
      <c r="AG58" s="33"/>
      <c r="AV58" s="12"/>
      <c r="AW58" s="30"/>
      <c r="BB58" s="4"/>
      <c r="BC58" s="16"/>
      <c r="BD58" s="12"/>
      <c r="BE58" s="12"/>
    </row>
    <row r="59" spans="1:57" x14ac:dyDescent="0.25">
      <c r="L59">
        <v>0.96000000000000096</v>
      </c>
      <c r="M59" s="5">
        <f t="shared" si="0"/>
        <v>9.1201083935591196</v>
      </c>
      <c r="N59" s="4">
        <f t="shared" si="1"/>
        <v>9.120108393559119E-2</v>
      </c>
      <c r="O59" s="9">
        <f t="shared" si="2"/>
        <v>0.32420624582773711</v>
      </c>
      <c r="P59" s="9">
        <f t="shared" si="3"/>
        <v>0.3169749385568828</v>
      </c>
      <c r="Q59" s="9">
        <f t="shared" si="4"/>
        <v>0.44736212621726051</v>
      </c>
      <c r="R59" s="4">
        <f t="shared" si="5"/>
        <v>0.4631517797539102</v>
      </c>
      <c r="S59" s="4">
        <f t="shared" si="6"/>
        <v>0.45282134079554687</v>
      </c>
      <c r="T59" s="11">
        <f t="shared" si="7"/>
        <v>1.0671796907247086E-4</v>
      </c>
      <c r="U59" s="53">
        <f t="shared" si="13"/>
        <v>2.489921326799482E-3</v>
      </c>
      <c r="V59" s="53">
        <f t="shared" si="8"/>
        <v>3.8948628150422388E-3</v>
      </c>
      <c r="W59" s="53">
        <f t="shared" si="14"/>
        <v>1.9738605853857722E-6</v>
      </c>
      <c r="X59" s="53">
        <f t="shared" si="15"/>
        <v>-2.6038143749430747</v>
      </c>
      <c r="Y59" s="53">
        <f t="shared" si="16"/>
        <v>-2.4095078344533896</v>
      </c>
      <c r="Z59" s="47">
        <f t="shared" si="17"/>
        <v>3.7755031677069631E-2</v>
      </c>
      <c r="AA59" s="49">
        <f t="shared" si="9"/>
        <v>0.57399237655292523</v>
      </c>
      <c r="AB59" s="9">
        <f t="shared" si="10"/>
        <v>1.0476234022749131</v>
      </c>
      <c r="AC59" s="33">
        <f t="shared" si="11"/>
        <v>1.8405244222665398</v>
      </c>
      <c r="AD59" s="33"/>
      <c r="AE59" s="44">
        <f t="shared" si="12"/>
        <v>3.8948628150422388E-3</v>
      </c>
      <c r="AF59" s="33"/>
      <c r="AG59" s="33"/>
      <c r="AV59" s="12"/>
      <c r="BB59" s="4"/>
      <c r="BC59" s="16"/>
      <c r="BD59" s="12"/>
      <c r="BE59" s="12"/>
    </row>
    <row r="60" spans="1:57" x14ac:dyDescent="0.25">
      <c r="L60">
        <v>0.98000000000000098</v>
      </c>
      <c r="M60" s="5">
        <f t="shared" si="0"/>
        <v>9.5499258602143851</v>
      </c>
      <c r="N60" s="4">
        <f t="shared" si="1"/>
        <v>9.5499258602143852E-2</v>
      </c>
      <c r="O60" s="9">
        <f t="shared" si="2"/>
        <v>0.31586087676960661</v>
      </c>
      <c r="P60" s="9">
        <f t="shared" si="3"/>
        <v>0.30894818103410959</v>
      </c>
      <c r="Q60" s="9">
        <f t="shared" si="4"/>
        <v>0.43508952466118622</v>
      </c>
      <c r="R60" s="4">
        <f t="shared" si="5"/>
        <v>0.4512298239565809</v>
      </c>
      <c r="S60" s="4">
        <f t="shared" si="6"/>
        <v>0.44135454433444232</v>
      </c>
      <c r="T60" s="11">
        <f t="shared" si="7"/>
        <v>9.7521147615425448E-5</v>
      </c>
      <c r="U60" s="53">
        <f t="shared" si="13"/>
        <v>2.1321674845866034E-3</v>
      </c>
      <c r="V60" s="53">
        <f t="shared" si="8"/>
        <v>3.3488998114475257E-3</v>
      </c>
      <c r="W60" s="53">
        <f t="shared" si="14"/>
        <v>1.4804375552283944E-6</v>
      </c>
      <c r="X60" s="53">
        <f t="shared" si="15"/>
        <v>-2.6711786838974017</v>
      </c>
      <c r="Y60" s="53">
        <f t="shared" si="16"/>
        <v>-2.4750978449911405</v>
      </c>
      <c r="Z60" s="47">
        <f t="shared" si="17"/>
        <v>3.8447695386183138E-2</v>
      </c>
      <c r="AA60" s="49">
        <f t="shared" si="9"/>
        <v>0.55325271764149375</v>
      </c>
      <c r="AB60" s="9">
        <f t="shared" si="10"/>
        <v>1.0533831085981067</v>
      </c>
      <c r="AC60" s="33">
        <f t="shared" si="11"/>
        <v>1.7176370532205454</v>
      </c>
      <c r="AD60" s="33"/>
      <c r="AE60" s="44">
        <f t="shared" si="12"/>
        <v>3.3488998114475257E-3</v>
      </c>
      <c r="AF60" s="33"/>
      <c r="AG60" s="33"/>
      <c r="AU60" s="18"/>
      <c r="AV60" s="16"/>
      <c r="BB60" s="4"/>
      <c r="BC60" s="16"/>
      <c r="BD60" s="12"/>
      <c r="BE60" s="12"/>
    </row>
    <row r="61" spans="1:57" x14ac:dyDescent="0.25">
      <c r="L61">
        <v>1</v>
      </c>
      <c r="M61" s="5">
        <f t="shared" si="0"/>
        <v>10</v>
      </c>
      <c r="N61" s="4">
        <f t="shared" si="1"/>
        <v>0.1</v>
      </c>
      <c r="O61" s="9">
        <f t="shared" si="2"/>
        <v>0.30766096966413159</v>
      </c>
      <c r="P61" s="9">
        <f t="shared" si="3"/>
        <v>0.30105228505179982</v>
      </c>
      <c r="Q61" s="9">
        <f t="shared" si="4"/>
        <v>0.42303083774137001</v>
      </c>
      <c r="R61" s="4">
        <f t="shared" si="5"/>
        <v>0.43951567094875943</v>
      </c>
      <c r="S61" s="4">
        <f t="shared" si="6"/>
        <v>0.43007469293114264</v>
      </c>
      <c r="T61" s="11">
        <f t="shared" si="7"/>
        <v>8.9132065929123366E-5</v>
      </c>
      <c r="U61" s="53">
        <f t="shared" si="13"/>
        <v>1.8236834572266016E-3</v>
      </c>
      <c r="V61" s="53">
        <f t="shared" si="8"/>
        <v>2.8763876543331764E-3</v>
      </c>
      <c r="W61" s="53">
        <f t="shared" si="14"/>
        <v>1.1081861266057983E-6</v>
      </c>
      <c r="X61" s="53">
        <f t="shared" si="15"/>
        <v>-2.7390505413967943</v>
      </c>
      <c r="Y61" s="53">
        <f t="shared" si="16"/>
        <v>-2.541152583938497</v>
      </c>
      <c r="Z61" s="47">
        <f t="shared" si="17"/>
        <v>3.9163601566166051E-2</v>
      </c>
      <c r="AA61" s="49">
        <f t="shared" si="9"/>
        <v>0.53326243009688468</v>
      </c>
      <c r="AB61" s="9">
        <f t="shared" si="10"/>
        <v>1.0587939258202659</v>
      </c>
      <c r="AC61" s="33">
        <f t="shared" si="11"/>
        <v>1.6021934775398978</v>
      </c>
      <c r="AD61" s="44"/>
      <c r="AE61" s="44">
        <f t="shared" si="12"/>
        <v>2.8763876543331764E-3</v>
      </c>
      <c r="AF61" s="33"/>
      <c r="AG61" s="33"/>
      <c r="AV61" s="12"/>
      <c r="BB61" s="4"/>
      <c r="BC61" s="16"/>
      <c r="BD61" s="12"/>
      <c r="BE61" s="12"/>
    </row>
    <row r="62" spans="1:57" x14ac:dyDescent="0.25">
      <c r="L62">
        <v>1.02</v>
      </c>
      <c r="M62" s="5">
        <f t="shared" si="0"/>
        <v>10.471285480509</v>
      </c>
      <c r="N62" s="4">
        <f t="shared" si="1"/>
        <v>0.10471285480509</v>
      </c>
      <c r="O62" s="9">
        <f t="shared" si="2"/>
        <v>0.29961177268399702</v>
      </c>
      <c r="P62" s="9">
        <f t="shared" si="3"/>
        <v>0.29329082968955988</v>
      </c>
      <c r="Q62" s="9">
        <f t="shared" si="4"/>
        <v>0.41119378335881918</v>
      </c>
      <c r="R62" s="4">
        <f t="shared" si="5"/>
        <v>0.42801681811999576</v>
      </c>
      <c r="S62" s="4">
        <f t="shared" si="6"/>
        <v>0.41898689955651414</v>
      </c>
      <c r="T62" s="11">
        <f t="shared" si="7"/>
        <v>8.1539429263109968E-5</v>
      </c>
      <c r="U62" s="53">
        <f t="shared" si="13"/>
        <v>1.5581153752220783E-3</v>
      </c>
      <c r="V62" s="53">
        <f t="shared" si="8"/>
        <v>2.4679923418877286E-3</v>
      </c>
      <c r="W62" s="53">
        <f t="shared" si="14"/>
        <v>8.2787609446868487E-7</v>
      </c>
      <c r="X62" s="53">
        <f t="shared" si="15"/>
        <v>-2.8074003868642903</v>
      </c>
      <c r="Y62" s="53">
        <f t="shared" si="16"/>
        <v>-2.6076561922405226</v>
      </c>
      <c r="Z62" s="47">
        <f t="shared" si="17"/>
        <v>3.9897743285897583E-2</v>
      </c>
      <c r="AA62" s="49">
        <f t="shared" si="9"/>
        <v>0.5139944374156773</v>
      </c>
      <c r="AB62" s="9">
        <f t="shared" si="10"/>
        <v>1.0638732486103815</v>
      </c>
      <c r="AC62" s="33">
        <f t="shared" si="11"/>
        <v>1.4938225677768155</v>
      </c>
      <c r="AD62" s="33"/>
      <c r="AE62" s="44">
        <f t="shared" si="12"/>
        <v>2.4679923418877286E-3</v>
      </c>
      <c r="AF62" s="33"/>
      <c r="AG62" s="33"/>
      <c r="AV62" s="12"/>
      <c r="BB62" s="4"/>
      <c r="BC62" s="16"/>
      <c r="BD62" s="12"/>
      <c r="BE62" s="12"/>
    </row>
    <row r="63" spans="1:57" x14ac:dyDescent="0.25">
      <c r="L63">
        <v>1.04</v>
      </c>
      <c r="M63" s="5">
        <f t="shared" si="0"/>
        <v>10.964781961431854</v>
      </c>
      <c r="N63" s="4">
        <f t="shared" si="1"/>
        <v>0.10964781961431853</v>
      </c>
      <c r="O63" s="9">
        <f t="shared" si="2"/>
        <v>0.29171771287061005</v>
      </c>
      <c r="P63" s="9">
        <f t="shared" si="3"/>
        <v>0.28566693436857865</v>
      </c>
      <c r="Q63" s="9">
        <f t="shared" si="4"/>
        <v>0.39958487186854419</v>
      </c>
      <c r="R63" s="4">
        <f t="shared" si="5"/>
        <v>0.41673958981515724</v>
      </c>
      <c r="S63" s="4">
        <f t="shared" si="6"/>
        <v>0.40809562052654097</v>
      </c>
      <c r="T63" s="11">
        <f t="shared" si="7"/>
        <v>7.4718205062541287E-5</v>
      </c>
      <c r="U63" s="53">
        <f t="shared" si="13"/>
        <v>1.3298423557552245E-3</v>
      </c>
      <c r="V63" s="53">
        <f t="shared" si="8"/>
        <v>2.1154695822590717E-3</v>
      </c>
      <c r="W63" s="53">
        <f t="shared" si="14"/>
        <v>6.1721013902412734E-7</v>
      </c>
      <c r="X63" s="53">
        <f t="shared" si="15"/>
        <v>-2.8761998387948946</v>
      </c>
      <c r="Y63" s="53">
        <f t="shared" si="16"/>
        <v>-2.6745932148857521</v>
      </c>
      <c r="Z63" s="47">
        <f t="shared" si="17"/>
        <v>4.0645230804042441E-2</v>
      </c>
      <c r="AA63" s="49">
        <f t="shared" si="9"/>
        <v>0.49542264143052378</v>
      </c>
      <c r="AB63" s="9">
        <f t="shared" si="10"/>
        <v>1.0686380053585465</v>
      </c>
      <c r="AC63" s="33">
        <f t="shared" si="11"/>
        <v>1.3921631448704248</v>
      </c>
      <c r="AD63" s="33"/>
      <c r="AE63" s="44">
        <f t="shared" si="12"/>
        <v>2.1154695822590717E-3</v>
      </c>
      <c r="AF63" s="33"/>
      <c r="AG63" s="33"/>
      <c r="AV63" s="12"/>
      <c r="BB63" s="4"/>
      <c r="BC63" s="4"/>
      <c r="BD63" s="12"/>
      <c r="BE63" s="12"/>
    </row>
    <row r="64" spans="1:57" x14ac:dyDescent="0.25">
      <c r="L64">
        <v>1.06</v>
      </c>
      <c r="M64" s="5">
        <f t="shared" si="0"/>
        <v>11.481536214968834</v>
      </c>
      <c r="N64" s="4">
        <f t="shared" si="1"/>
        <v>0.11481536214968834</v>
      </c>
      <c r="O64" s="9">
        <f t="shared" si="2"/>
        <v>0.28398244051034066</v>
      </c>
      <c r="P64" s="9">
        <f t="shared" si="3"/>
        <v>0.27818327818161287</v>
      </c>
      <c r="Q64" s="9">
        <f t="shared" si="4"/>
        <v>0.38820947133873629</v>
      </c>
      <c r="R64" s="4">
        <f t="shared" si="5"/>
        <v>0.40568920072905812</v>
      </c>
      <c r="S64" s="4">
        <f t="shared" si="6"/>
        <v>0.39740468311658983</v>
      </c>
      <c r="T64" s="11">
        <f t="shared" si="7"/>
        <v>6.8633232071297284E-5</v>
      </c>
      <c r="U64" s="53">
        <f t="shared" si="13"/>
        <v>1.1339092020516129E-3</v>
      </c>
      <c r="V64" s="53">
        <f t="shared" si="8"/>
        <v>1.811554500792298E-3</v>
      </c>
      <c r="W64" s="53">
        <f t="shared" si="14"/>
        <v>4.5920315090535241E-7</v>
      </c>
      <c r="X64" s="53">
        <f t="shared" si="15"/>
        <v>-2.9454217202462112</v>
      </c>
      <c r="Y64" s="53">
        <f t="shared" si="16"/>
        <v>-2.7419485956414218</v>
      </c>
      <c r="Z64" s="47">
        <f t="shared" si="17"/>
        <v>4.1401312436436147E-2</v>
      </c>
      <c r="AA64" s="49">
        <f t="shared" si="9"/>
        <v>0.47752188696062159</v>
      </c>
      <c r="AB64" s="9">
        <f t="shared" si="10"/>
        <v>1.07310462276928</v>
      </c>
      <c r="AC64" s="33">
        <f t="shared" si="11"/>
        <v>1.296864733573001</v>
      </c>
      <c r="AD64" s="33"/>
      <c r="AE64" s="44">
        <f t="shared" si="12"/>
        <v>1.811554500792298E-3</v>
      </c>
      <c r="AF64" s="33"/>
      <c r="AG64" s="33"/>
      <c r="AV64" s="28"/>
      <c r="BB64" s="4"/>
      <c r="BC64" s="4"/>
      <c r="BD64" s="12"/>
      <c r="BE64" s="12"/>
    </row>
    <row r="65" spans="12:57" x14ac:dyDescent="0.25">
      <c r="L65">
        <v>1.08</v>
      </c>
      <c r="M65" s="5">
        <f t="shared" si="0"/>
        <v>12.022644346174133</v>
      </c>
      <c r="N65" s="4">
        <f t="shared" si="1"/>
        <v>0.12022644346174133</v>
      </c>
      <c r="O65" s="9">
        <f t="shared" si="2"/>
        <v>0.27640887596700636</v>
      </c>
      <c r="P65" s="9">
        <f t="shared" si="3"/>
        <v>0.27084211976099454</v>
      </c>
      <c r="Q65" s="9">
        <f t="shared" si="4"/>
        <v>0.37707187642206819</v>
      </c>
      <c r="R65" s="4">
        <f t="shared" si="5"/>
        <v>0.3948698228100091</v>
      </c>
      <c r="S65" s="4">
        <f t="shared" si="6"/>
        <v>0.38691731394427792</v>
      </c>
      <c r="T65" s="11">
        <f t="shared" si="7"/>
        <v>6.3242397259532997E-5</v>
      </c>
      <c r="U65" s="53">
        <f t="shared" si="13"/>
        <v>9.6596174581349635E-4</v>
      </c>
      <c r="V65" s="53">
        <f t="shared" si="8"/>
        <v>1.549859496677792E-3</v>
      </c>
      <c r="W65" s="53">
        <f t="shared" si="14"/>
        <v>3.4093658346438309E-7</v>
      </c>
      <c r="X65" s="53">
        <f t="shared" si="15"/>
        <v>-3.0150400722502115</v>
      </c>
      <c r="Y65" s="53">
        <f t="shared" si="16"/>
        <v>-2.8097076712383098</v>
      </c>
      <c r="Z65" s="47">
        <f t="shared" si="17"/>
        <v>4.2161394905312434E-2</v>
      </c>
      <c r="AA65" s="49">
        <f t="shared" si="9"/>
        <v>0.46026792773945191</v>
      </c>
      <c r="AB65" s="9">
        <f t="shared" si="10"/>
        <v>1.0772889977964757</v>
      </c>
      <c r="AC65" s="33">
        <f t="shared" si="11"/>
        <v>1.2075881612374981</v>
      </c>
      <c r="AD65" s="33"/>
      <c r="AE65" s="44">
        <f t="shared" si="12"/>
        <v>1.549859496677792E-3</v>
      </c>
      <c r="AF65" s="33"/>
      <c r="AG65" s="33"/>
      <c r="AV65" s="29"/>
      <c r="BB65" s="4"/>
      <c r="BC65" s="4"/>
      <c r="BD65" s="12"/>
      <c r="BE65" s="12"/>
    </row>
    <row r="66" spans="12:57" x14ac:dyDescent="0.25">
      <c r="L66">
        <v>1.1000000000000001</v>
      </c>
      <c r="M66" s="5">
        <f t="shared" si="0"/>
        <v>12.58925411794168</v>
      </c>
      <c r="N66" s="4">
        <f t="shared" si="1"/>
        <v>0.12589254117941681</v>
      </c>
      <c r="O66" s="9">
        <f t="shared" si="2"/>
        <v>0.26899925801053842</v>
      </c>
      <c r="P66" s="9">
        <f t="shared" si="3"/>
        <v>0.26364531750860842</v>
      </c>
      <c r="Q66" s="9">
        <f t="shared" si="4"/>
        <v>0.36617537942726242</v>
      </c>
      <c r="R66" s="4">
        <f t="shared" si="5"/>
        <v>0.38428465430076919</v>
      </c>
      <c r="S66" s="4">
        <f t="shared" si="6"/>
        <v>0.37663616786944065</v>
      </c>
      <c r="T66" s="11">
        <f t="shared" si="7"/>
        <v>5.8499344690216762E-5</v>
      </c>
      <c r="U66" s="53">
        <f t="shared" si="13"/>
        <v>8.2218555709056434E-4</v>
      </c>
      <c r="V66" s="53">
        <f t="shared" si="8"/>
        <v>1.3247802193468456E-3</v>
      </c>
      <c r="W66" s="53">
        <f t="shared" si="14"/>
        <v>2.5260139452850541E-7</v>
      </c>
      <c r="X66" s="53">
        <f t="shared" si="15"/>
        <v>-3.0850301565157308</v>
      </c>
      <c r="Y66" s="53">
        <f t="shared" si="16"/>
        <v>-2.8778561650796113</v>
      </c>
      <c r="Z66" s="47">
        <f t="shared" si="17"/>
        <v>4.2921062727573303E-2</v>
      </c>
      <c r="AA66" s="49">
        <f t="shared" si="9"/>
        <v>0.44363739357362503</v>
      </c>
      <c r="AB66" s="9">
        <f t="shared" si="10"/>
        <v>1.0812064762274032</v>
      </c>
      <c r="AC66" s="33">
        <f t="shared" si="11"/>
        <v>1.1240060147428856</v>
      </c>
      <c r="AD66" s="33"/>
      <c r="AE66" s="44">
        <f t="shared" si="12"/>
        <v>1.3247802193468456E-3</v>
      </c>
      <c r="AF66" s="33"/>
      <c r="AG66" s="33"/>
      <c r="AV66" s="12"/>
      <c r="BB66" s="4"/>
      <c r="BC66" s="4"/>
      <c r="BD66" s="12"/>
      <c r="BE66" s="12"/>
    </row>
    <row r="67" spans="12:57" x14ac:dyDescent="0.25">
      <c r="L67">
        <v>1.1200000000000001</v>
      </c>
      <c r="M67" s="5">
        <f t="shared" si="0"/>
        <v>13.182567385564075</v>
      </c>
      <c r="N67" s="4">
        <f t="shared" si="1"/>
        <v>0.13182567385564076</v>
      </c>
      <c r="O67" s="9">
        <f t="shared" si="2"/>
        <v>0.26175519280190723</v>
      </c>
      <c r="P67" s="9">
        <f t="shared" si="3"/>
        <v>0.25659435002836545</v>
      </c>
      <c r="Q67" s="9">
        <f t="shared" si="4"/>
        <v>0.35552234235574598</v>
      </c>
      <c r="R67" s="4">
        <f t="shared" si="5"/>
        <v>0.37393598971701036</v>
      </c>
      <c r="S67" s="4">
        <f t="shared" si="6"/>
        <v>0.36656335718337923</v>
      </c>
      <c r="T67" s="11">
        <f t="shared" si="7"/>
        <v>5.4355710475956168E-5</v>
      </c>
      <c r="U67" s="53">
        <f t="shared" si="13"/>
        <v>6.9924851259880062E-4</v>
      </c>
      <c r="V67" s="53">
        <f t="shared" si="8"/>
        <v>1.1314094959328001E-3</v>
      </c>
      <c r="W67" s="53">
        <f t="shared" si="14"/>
        <v>1.8676311551620942E-7</v>
      </c>
      <c r="X67" s="53">
        <f t="shared" si="15"/>
        <v>-3.155368448761684</v>
      </c>
      <c r="Y67" s="53">
        <f t="shared" si="16"/>
        <v>-2.9463801805417744</v>
      </c>
      <c r="Z67" s="47">
        <f t="shared" si="17"/>
        <v>4.3676096253556861E-2</v>
      </c>
      <c r="AA67" s="49">
        <f t="shared" si="9"/>
        <v>0.42760775868835221</v>
      </c>
      <c r="AB67" s="9">
        <f t="shared" si="10"/>
        <v>1.0848718372510799</v>
      </c>
      <c r="AC67" s="33">
        <f t="shared" si="11"/>
        <v>1.0458029697387397</v>
      </c>
      <c r="AD67" s="33"/>
      <c r="AE67" s="44">
        <f t="shared" si="12"/>
        <v>1.1314094959328001E-3</v>
      </c>
      <c r="AF67" s="33"/>
      <c r="AG67" s="33"/>
      <c r="AV67" s="18"/>
      <c r="BB67" s="4"/>
      <c r="BC67" s="4"/>
      <c r="BD67" s="12"/>
      <c r="BE67" s="12"/>
    </row>
    <row r="68" spans="12:57" x14ac:dyDescent="0.25">
      <c r="L68">
        <v>1.1399999999999999</v>
      </c>
      <c r="M68" s="5">
        <f t="shared" si="0"/>
        <v>13.803842646028851</v>
      </c>
      <c r="N68" s="4">
        <f t="shared" si="1"/>
        <v>0.13803842646028852</v>
      </c>
      <c r="O68" s="9">
        <f t="shared" si="2"/>
        <v>0.2546777028133439</v>
      </c>
      <c r="P68" s="9">
        <f t="shared" si="3"/>
        <v>0.24969033661773896</v>
      </c>
      <c r="Q68" s="9">
        <f t="shared" si="4"/>
        <v>0.34511426884315277</v>
      </c>
      <c r="R68" s="4">
        <f t="shared" si="5"/>
        <v>0.36382528973334843</v>
      </c>
      <c r="S68" s="4">
        <f t="shared" si="6"/>
        <v>0.35670048088248424</v>
      </c>
      <c r="T68" s="11">
        <f t="shared" si="7"/>
        <v>5.0762901161352767E-5</v>
      </c>
      <c r="U68" s="53">
        <f t="shared" si="13"/>
        <v>5.9424751738439521E-4</v>
      </c>
      <c r="V68" s="53">
        <f t="shared" si="8"/>
        <v>9.654589348220391E-4</v>
      </c>
      <c r="W68" s="53">
        <f t="shared" si="14"/>
        <v>1.377979164360647E-7</v>
      </c>
      <c r="X68" s="53">
        <f t="shared" si="15"/>
        <v>-3.2260326239683308</v>
      </c>
      <c r="Y68" s="53">
        <f t="shared" si="16"/>
        <v>-3.0152661939296079</v>
      </c>
      <c r="Z68" s="47">
        <f t="shared" si="17"/>
        <v>4.4422488031267859E-2</v>
      </c>
      <c r="AA68" s="49">
        <f t="shared" si="9"/>
        <v>0.41215731121666815</v>
      </c>
      <c r="AB68" s="9">
        <f t="shared" si="10"/>
        <v>1.0882992833781602</v>
      </c>
      <c r="AC68" s="33">
        <f t="shared" si="11"/>
        <v>0.97267600571147694</v>
      </c>
      <c r="AD68" s="33"/>
      <c r="AE68" s="44">
        <f t="shared" si="12"/>
        <v>9.654589348220391E-4</v>
      </c>
      <c r="AF68" s="33"/>
      <c r="AG68" s="33"/>
      <c r="AV68" s="12"/>
      <c r="BB68" s="4"/>
      <c r="BC68" s="4"/>
      <c r="BD68" s="12"/>
      <c r="BE68" s="12"/>
    </row>
    <row r="69" spans="12:57" x14ac:dyDescent="0.25">
      <c r="L69">
        <v>1.1599999999999999</v>
      </c>
      <c r="M69" s="5">
        <f t="shared" si="0"/>
        <v>14.454397707459275</v>
      </c>
      <c r="N69" s="4">
        <f t="shared" si="1"/>
        <v>0.14454397707459277</v>
      </c>
      <c r="O69" s="9">
        <f t="shared" si="2"/>
        <v>0.24776727507745461</v>
      </c>
      <c r="P69" s="9">
        <f t="shared" si="3"/>
        <v>0.24293405769033555</v>
      </c>
      <c r="Q69" s="9">
        <f t="shared" si="4"/>
        <v>0.3349518751139039</v>
      </c>
      <c r="R69" s="4">
        <f t="shared" si="5"/>
        <v>0.35395325011064949</v>
      </c>
      <c r="S69" s="4">
        <f t="shared" si="6"/>
        <v>0.3470486538433365</v>
      </c>
      <c r="T69" s="11">
        <f t="shared" si="7"/>
        <v>4.7673449614592474E-5</v>
      </c>
      <c r="U69" s="53">
        <f t="shared" si="13"/>
        <v>5.0465951413166212E-4</v>
      </c>
      <c r="V69" s="53">
        <f t="shared" si="8"/>
        <v>8.2318785210232649E-4</v>
      </c>
      <c r="W69" s="53">
        <f t="shared" si="14"/>
        <v>1.0146030209035378E-7</v>
      </c>
      <c r="X69" s="53">
        <f t="shared" si="15"/>
        <v>-3.2970015347639907</v>
      </c>
      <c r="Y69" s="53">
        <f t="shared" si="16"/>
        <v>-3.084501047142433</v>
      </c>
      <c r="Z69" s="47">
        <f t="shared" si="17"/>
        <v>4.5156457239399803E-2</v>
      </c>
      <c r="AA69" s="49">
        <f t="shared" si="9"/>
        <v>0.39726512379107726</v>
      </c>
      <c r="AB69" s="9">
        <f t="shared" si="10"/>
        <v>1.0915024351140994</v>
      </c>
      <c r="AC69" s="33">
        <f t="shared" si="11"/>
        <v>0.90433451963611966</v>
      </c>
      <c r="AD69" s="33"/>
      <c r="AE69" s="44">
        <f t="shared" si="12"/>
        <v>8.2318785210232649E-4</v>
      </c>
      <c r="AF69" s="33"/>
      <c r="AG69" s="33"/>
      <c r="AV69" s="18"/>
      <c r="AW69" s="12"/>
      <c r="AX69" s="12"/>
      <c r="AY69" s="12"/>
      <c r="AZ69" s="12"/>
      <c r="BB69" s="4"/>
      <c r="BC69" s="4"/>
      <c r="BD69" s="12"/>
      <c r="BE69" s="12"/>
    </row>
    <row r="70" spans="12:57" x14ac:dyDescent="0.25">
      <c r="L70">
        <v>1.18</v>
      </c>
      <c r="M70" s="5">
        <f t="shared" si="0"/>
        <v>15.135612484362087</v>
      </c>
      <c r="N70" s="4">
        <f t="shared" si="1"/>
        <v>0.15135612484362088</v>
      </c>
      <c r="O70" s="9">
        <f t="shared" si="2"/>
        <v>0.24102390826654785</v>
      </c>
      <c r="P70" s="9">
        <f t="shared" si="3"/>
        <v>0.23632597501615152</v>
      </c>
      <c r="Q70" s="9">
        <f t="shared" si="4"/>
        <v>0.32503515921551157</v>
      </c>
      <c r="R70" s="4">
        <f t="shared" si="5"/>
        <v>0.34431986895221123</v>
      </c>
      <c r="S70" s="4">
        <f t="shared" si="6"/>
        <v>0.33760853573735933</v>
      </c>
      <c r="T70" s="11">
        <f t="shared" si="7"/>
        <v>4.5041993520774343E-5</v>
      </c>
      <c r="U70" s="53">
        <f t="shared" si="13"/>
        <v>4.2829678650920016E-4</v>
      </c>
      <c r="V70" s="53">
        <f t="shared" si="8"/>
        <v>7.013391132292305E-4</v>
      </c>
      <c r="W70" s="53">
        <f t="shared" si="14"/>
        <v>7.4552112180687799E-8</v>
      </c>
      <c r="X70" s="53">
        <f t="shared" si="15"/>
        <v>-3.3682551840824351</v>
      </c>
      <c r="Y70" s="53">
        <f t="shared" si="16"/>
        <v>-3.1540719401031456</v>
      </c>
      <c r="Z70" s="47">
        <f t="shared" si="17"/>
        <v>4.5874462001491832E-2</v>
      </c>
      <c r="AA70" s="49">
        <f t="shared" si="9"/>
        <v>0.38291102519779224</v>
      </c>
      <c r="AB70" s="9">
        <f t="shared" si="10"/>
        <v>1.0944943298238494</v>
      </c>
      <c r="AC70" s="33">
        <f t="shared" si="11"/>
        <v>0.8405003501988223</v>
      </c>
      <c r="AD70" s="33"/>
      <c r="AE70" s="44">
        <f t="shared" si="12"/>
        <v>7.013391132292305E-4</v>
      </c>
      <c r="AF70" s="33"/>
      <c r="AG70" s="33"/>
      <c r="AW70" s="12"/>
      <c r="AX70" s="12"/>
      <c r="AY70" s="12"/>
      <c r="AZ70" s="12"/>
      <c r="BB70" s="4"/>
      <c r="BC70" s="4"/>
      <c r="BD70" s="12"/>
      <c r="BE70" s="12"/>
    </row>
    <row r="71" spans="12:57" x14ac:dyDescent="0.25">
      <c r="L71">
        <v>1.2</v>
      </c>
      <c r="M71" s="5">
        <f t="shared" ref="M71:M134" si="18">10^L71</f>
        <v>15.848931924611136</v>
      </c>
      <c r="N71" s="4">
        <f t="shared" ref="N71:N134" si="19">M71/100</f>
        <v>0.15848931924611137</v>
      </c>
      <c r="O71" s="9">
        <f t="shared" ref="O71:O134" si="20">$C$4+(($C$3-$C$4)/((1+(α*N71)^n_VGM)^(1-1/n_VGM)))</f>
        <v>0.23444715820275724</v>
      </c>
      <c r="P71" s="9">
        <f t="shared" ref="P71:P134" si="21">thetar+(thetas-thetar)*(1-EXP(-((k/N71)^p)))</f>
        <v>0.22986625168005695</v>
      </c>
      <c r="Q71" s="9">
        <f t="shared" ref="Q71:Q134" si="22">(R71-$C$4/$C$3)/(1-$C$4/$C$3)</f>
        <v>0.31536346794523129</v>
      </c>
      <c r="R71" s="4">
        <f t="shared" ref="R71:R134" si="23">O71/$C$3</f>
        <v>0.33492451171822468</v>
      </c>
      <c r="S71" s="4">
        <f t="shared" ref="S71:S134" si="24">P71/thetas</f>
        <v>0.32838035954293854</v>
      </c>
      <c r="T71" s="11">
        <f t="shared" ref="T71:T134" si="25">(S71-R71)^2</f>
        <v>4.2825927693302376E-5</v>
      </c>
      <c r="U71" s="53">
        <f t="shared" ref="U71:U134" si="26">(Q71^P_GRT)*(1-(1-Q71^(1/(1-1/n_VGM)))^(1-1/n_VGM))^2</f>
        <v>3.632664642582815E-4</v>
      </c>
      <c r="V71" s="53">
        <f t="shared" ref="V71:V134" si="27">AE71</f>
        <v>5.9708144749796475E-4</v>
      </c>
      <c r="W71" s="53">
        <f t="shared" si="14"/>
        <v>5.4669446387373354E-8</v>
      </c>
      <c r="X71" s="53">
        <f t="shared" si="15"/>
        <v>-3.4397746931359805</v>
      </c>
      <c r="Y71" s="53">
        <f t="shared" si="16"/>
        <v>-3.2239664229974792</v>
      </c>
      <c r="Z71" s="47">
        <f t="shared" si="17"/>
        <v>4.657320946017237E-2</v>
      </c>
      <c r="AA71" s="49">
        <f t="shared" ref="AA71:AA134" si="28">-LN(λ_GRT*(1-S71))</f>
        <v>0.36907557305516892</v>
      </c>
      <c r="AB71" s="9">
        <f t="shared" ref="AB71:AB134" si="29">IF(S71&lt;thetaRL,_xlfn.GAMMA(a),IF(S71=1,0,EXP(GAMMALN(a))*(1-_xlfn.GAMMA.DIST(AA71,a,1,TRUE))))</f>
        <v>1.0972874242638846</v>
      </c>
      <c r="AC71" s="33">
        <f t="shared" ref="AC71:AC134" si="30">(1/(λ_GRT*k^β_GRT))*($AF$9-AB71)</f>
        <v>0.78090772377431994</v>
      </c>
      <c r="AD71" s="33"/>
      <c r="AE71" s="44">
        <f t="shared" ref="AE71:AE134" si="31">IF(S71&lt;thetaRL,0,(S71^P_GRT)*((AC71/$AD$7)^2))</f>
        <v>5.9708144749796475E-4</v>
      </c>
      <c r="AF71" s="33"/>
      <c r="AG71" s="33"/>
      <c r="AW71" s="12"/>
      <c r="AX71" s="12"/>
      <c r="AY71" s="12"/>
      <c r="AZ71" s="12"/>
      <c r="BB71" s="4"/>
      <c r="BC71" s="4"/>
      <c r="BD71" s="12"/>
      <c r="BE71" s="12"/>
    </row>
    <row r="72" spans="12:57" x14ac:dyDescent="0.25">
      <c r="L72">
        <v>1.22</v>
      </c>
      <c r="M72" s="5">
        <f t="shared" si="18"/>
        <v>16.595869074375614</v>
      </c>
      <c r="N72" s="4">
        <f t="shared" si="19"/>
        <v>0.16595869074375613</v>
      </c>
      <c r="O72" s="9">
        <f t="shared" si="20"/>
        <v>0.22803618148932228</v>
      </c>
      <c r="P72" s="9">
        <f t="shared" si="21"/>
        <v>0.22355477167210874</v>
      </c>
      <c r="Q72" s="9">
        <f t="shared" si="22"/>
        <v>0.30593556101370922</v>
      </c>
      <c r="R72" s="4">
        <f t="shared" si="23"/>
        <v>0.3257659735561747</v>
      </c>
      <c r="S72" s="4">
        <f t="shared" si="24"/>
        <v>0.31936395953158392</v>
      </c>
      <c r="T72" s="11">
        <f t="shared" si="25"/>
        <v>4.0985783571057101E-5</v>
      </c>
      <c r="U72" s="53">
        <f t="shared" si="26"/>
        <v>3.0793406446646867E-4</v>
      </c>
      <c r="V72" s="53">
        <f t="shared" si="27"/>
        <v>5.0795777434673014E-4</v>
      </c>
      <c r="W72" s="53">
        <f t="shared" ref="W72:W135" si="32">(U72-V72)^2</f>
        <v>4.0009484514263011E-8</v>
      </c>
      <c r="X72" s="53">
        <f t="shared" ref="X72:X135" si="33">LOG10(U72)</f>
        <v>-3.5115422656550668</v>
      </c>
      <c r="Y72" s="53">
        <f t="shared" ref="Y72:Y135" si="34">LOG10(V72)</f>
        <v>-3.2941723883664884</v>
      </c>
      <c r="Z72" s="47">
        <f t="shared" ref="Z72:Z135" si="35">(X72-Y72)^2</f>
        <v>4.7249663552451616E-2</v>
      </c>
      <c r="AA72" s="49">
        <f t="shared" si="28"/>
        <v>0.35574002747933037</v>
      </c>
      <c r="AB72" s="9">
        <f t="shared" si="29"/>
        <v>1.0998936002952744</v>
      </c>
      <c r="AC72" s="33">
        <f t="shared" si="30"/>
        <v>0.72530313253352097</v>
      </c>
      <c r="AD72" s="33"/>
      <c r="AE72" s="44">
        <f t="shared" si="31"/>
        <v>5.0795777434673014E-4</v>
      </c>
      <c r="AF72" s="33"/>
      <c r="AG72" s="33"/>
      <c r="AW72" s="12"/>
      <c r="AX72" s="12"/>
      <c r="AY72" s="12"/>
      <c r="AZ72" s="12"/>
      <c r="BB72" s="4"/>
      <c r="BC72" s="4"/>
      <c r="BD72" s="12"/>
      <c r="BE72" s="12"/>
    </row>
    <row r="73" spans="12:57" x14ac:dyDescent="0.25">
      <c r="L73">
        <v>1.24</v>
      </c>
      <c r="M73" s="5">
        <f t="shared" si="18"/>
        <v>17.378008287493756</v>
      </c>
      <c r="N73" s="4">
        <f t="shared" si="19"/>
        <v>0.17378008287493757</v>
      </c>
      <c r="O73" s="9">
        <f t="shared" si="20"/>
        <v>0.22178977703323241</v>
      </c>
      <c r="P73" s="9">
        <f t="shared" si="21"/>
        <v>0.21739115903550368</v>
      </c>
      <c r="Q73" s="9">
        <f t="shared" si="22"/>
        <v>0.29674967210769476</v>
      </c>
      <c r="R73" s="4">
        <f t="shared" si="23"/>
        <v>0.31684253861890349</v>
      </c>
      <c r="S73" s="4">
        <f t="shared" si="24"/>
        <v>0.31055879862214814</v>
      </c>
      <c r="T73" s="11">
        <f t="shared" si="25"/>
        <v>3.9485388346822994E-5</v>
      </c>
      <c r="U73" s="53">
        <f t="shared" si="26"/>
        <v>2.6089085181373132E-4</v>
      </c>
      <c r="V73" s="53">
        <f t="shared" si="27"/>
        <v>4.3183907495492437E-4</v>
      </c>
      <c r="W73" s="53">
        <f t="shared" si="32"/>
        <v>2.9223294995131133E-8</v>
      </c>
      <c r="X73" s="53">
        <f t="shared" si="33"/>
        <v>-3.5835411492496152</v>
      </c>
      <c r="Y73" s="53">
        <f t="shared" si="34"/>
        <v>-3.3646780630913797</v>
      </c>
      <c r="Z73" s="47">
        <f t="shared" si="35"/>
        <v>4.7901050482707201E-2</v>
      </c>
      <c r="AA73" s="49">
        <f t="shared" si="28"/>
        <v>0.34288632570131677</v>
      </c>
      <c r="AB73" s="9">
        <f t="shared" si="29"/>
        <v>1.1023241733292359</v>
      </c>
      <c r="AC73" s="33">
        <f t="shared" si="30"/>
        <v>0.67344515425172835</v>
      </c>
      <c r="AD73" s="33"/>
      <c r="AE73" s="44">
        <f t="shared" si="31"/>
        <v>4.3183907495492437E-4</v>
      </c>
      <c r="AF73" s="33"/>
      <c r="AG73" s="33"/>
      <c r="AW73" s="12"/>
      <c r="AX73" s="12"/>
      <c r="AY73" s="12"/>
      <c r="AZ73" s="12"/>
      <c r="BB73" s="4"/>
      <c r="BC73" s="4"/>
      <c r="BD73" s="12"/>
      <c r="BE73" s="12"/>
    </row>
    <row r="74" spans="12:57" x14ac:dyDescent="0.25">
      <c r="L74">
        <v>1.26</v>
      </c>
      <c r="M74" s="5">
        <f t="shared" si="18"/>
        <v>18.197008586099841</v>
      </c>
      <c r="N74" s="4">
        <f t="shared" si="19"/>
        <v>0.18197008586099842</v>
      </c>
      <c r="O74" s="9">
        <f t="shared" si="20"/>
        <v>0.21570642529928311</v>
      </c>
      <c r="P74" s="9">
        <f t="shared" si="21"/>
        <v>0.21137479650930946</v>
      </c>
      <c r="Q74" s="9">
        <f t="shared" si="22"/>
        <v>0.28780356661659279</v>
      </c>
      <c r="R74" s="4">
        <f t="shared" si="23"/>
        <v>0.30815203614183301</v>
      </c>
      <c r="S74" s="4">
        <f t="shared" si="24"/>
        <v>0.30196399501329924</v>
      </c>
      <c r="T74" s="11">
        <f t="shared" si="25"/>
        <v>3.8291853008425521E-5</v>
      </c>
      <c r="U74" s="53">
        <f t="shared" si="26"/>
        <v>2.2092476685396285E-4</v>
      </c>
      <c r="V74" s="53">
        <f t="shared" si="27"/>
        <v>3.6688334726369933E-4</v>
      </c>
      <c r="W74" s="53">
        <f t="shared" si="32"/>
        <v>2.130390719522551E-8</v>
      </c>
      <c r="X74" s="53">
        <f t="shared" si="33"/>
        <v>-3.6557555946533324</v>
      </c>
      <c r="Y74" s="53">
        <f t="shared" si="34"/>
        <v>-3.4354720003062353</v>
      </c>
      <c r="Z74" s="47">
        <f t="shared" si="35"/>
        <v>4.8524861938476431E-2</v>
      </c>
      <c r="AA74" s="49">
        <f t="shared" si="28"/>
        <v>0.33049705760137088</v>
      </c>
      <c r="AB74" s="9">
        <f t="shared" si="29"/>
        <v>1.1045899030936495</v>
      </c>
      <c r="AC74" s="33">
        <f t="shared" si="30"/>
        <v>0.62510422259749088</v>
      </c>
      <c r="AD74" s="33"/>
      <c r="AE74" s="44">
        <f t="shared" si="31"/>
        <v>3.6688334726369933E-4</v>
      </c>
      <c r="AF74" s="33"/>
      <c r="AG74" s="33"/>
      <c r="AZ74" s="12"/>
      <c r="BB74" s="4"/>
      <c r="BC74" s="4"/>
      <c r="BD74" s="12"/>
      <c r="BE74" s="12"/>
    </row>
    <row r="75" spans="12:57" x14ac:dyDescent="0.25">
      <c r="L75">
        <v>1.28</v>
      </c>
      <c r="M75" s="5">
        <f t="shared" si="18"/>
        <v>19.054607179632477</v>
      </c>
      <c r="N75" s="4">
        <f t="shared" si="19"/>
        <v>0.19054607179632477</v>
      </c>
      <c r="O75" s="9">
        <f t="shared" si="20"/>
        <v>0.20978432519572815</v>
      </c>
      <c r="P75" s="9">
        <f t="shared" si="21"/>
        <v>0.2055048436135907</v>
      </c>
      <c r="Q75" s="9">
        <f t="shared" si="22"/>
        <v>0.27909459587607083</v>
      </c>
      <c r="R75" s="4">
        <f t="shared" si="23"/>
        <v>0.29969189313675454</v>
      </c>
      <c r="S75" s="4">
        <f t="shared" si="24"/>
        <v>0.29357834801941529</v>
      </c>
      <c r="T75" s="11">
        <f t="shared" si="25"/>
        <v>3.7375433901742553E-5</v>
      </c>
      <c r="U75" s="53">
        <f t="shared" si="26"/>
        <v>1.8699465220567372E-4</v>
      </c>
      <c r="V75" s="53">
        <f t="shared" si="27"/>
        <v>3.1149919504980971E-4</v>
      </c>
      <c r="W75" s="53">
        <f t="shared" si="32"/>
        <v>1.5501381188827295E-8</v>
      </c>
      <c r="X75" s="53">
        <f t="shared" si="33"/>
        <v>-3.7281708135211287</v>
      </c>
      <c r="Y75" s="53">
        <f t="shared" si="34"/>
        <v>-3.5065430712708712</v>
      </c>
      <c r="Z75" s="47">
        <f t="shared" si="35"/>
        <v>4.911885613494657E-2</v>
      </c>
      <c r="AA75" s="49">
        <f t="shared" si="28"/>
        <v>0.31855544212722847</v>
      </c>
      <c r="AB75" s="9">
        <f t="shared" si="29"/>
        <v>1.1067010063450258</v>
      </c>
      <c r="AC75" s="33">
        <f t="shared" si="30"/>
        <v>0.58006235591387223</v>
      </c>
      <c r="AD75" s="33"/>
      <c r="AE75" s="44">
        <f t="shared" si="31"/>
        <v>3.1149919504980971E-4</v>
      </c>
      <c r="AF75" s="33"/>
      <c r="AG75" s="33"/>
      <c r="AV75" s="30"/>
      <c r="AZ75" s="12"/>
      <c r="BB75" s="4"/>
      <c r="BC75" s="4"/>
      <c r="BD75" s="12"/>
      <c r="BE75" s="12"/>
    </row>
    <row r="76" spans="12:57" x14ac:dyDescent="0.25">
      <c r="L76">
        <v>1.3</v>
      </c>
      <c r="M76" s="5">
        <f t="shared" si="18"/>
        <v>19.952623149688804</v>
      </c>
      <c r="N76" s="4">
        <f t="shared" si="19"/>
        <v>0.19952623149688806</v>
      </c>
      <c r="O76" s="9">
        <f t="shared" si="20"/>
        <v>0.20402142854263489</v>
      </c>
      <c r="P76" s="9">
        <f t="shared" si="21"/>
        <v>0.19978025413415254</v>
      </c>
      <c r="Q76" s="9">
        <f t="shared" si="22"/>
        <v>0.27061974785681603</v>
      </c>
      <c r="R76" s="4">
        <f t="shared" si="23"/>
        <v>0.29145918363233558</v>
      </c>
      <c r="S76" s="4">
        <f t="shared" si="24"/>
        <v>0.28540036304878935</v>
      </c>
      <c r="T76" s="11">
        <f t="shared" si="25"/>
        <v>3.6709306863603501E-5</v>
      </c>
      <c r="U76" s="53">
        <f t="shared" si="26"/>
        <v>1.5820749882729766E-4</v>
      </c>
      <c r="V76" s="53">
        <f t="shared" si="27"/>
        <v>2.6431361999804093E-4</v>
      </c>
      <c r="W76" s="53">
        <f t="shared" si="32"/>
        <v>1.1258508949900454E-8</v>
      </c>
      <c r="X76" s="53">
        <f t="shared" si="33"/>
        <v>-3.8007729353634163</v>
      </c>
      <c r="Y76" s="53">
        <f t="shared" si="34"/>
        <v>-3.5778804572330691</v>
      </c>
      <c r="Z76" s="47">
        <f t="shared" si="35"/>
        <v>4.9681056807087294E-2</v>
      </c>
      <c r="AA76" s="49">
        <f t="shared" si="28"/>
        <v>0.30704530456446971</v>
      </c>
      <c r="AB76" s="9">
        <f t="shared" si="29"/>
        <v>1.1086671711850851</v>
      </c>
      <c r="AC76" s="33">
        <f t="shared" si="30"/>
        <v>0.53811285176421331</v>
      </c>
      <c r="AD76" s="33"/>
      <c r="AE76" s="44">
        <f t="shared" si="31"/>
        <v>2.6431361999804093E-4</v>
      </c>
      <c r="AF76" s="33"/>
      <c r="AG76" s="33"/>
      <c r="AV76" s="30"/>
      <c r="AZ76" s="12"/>
      <c r="BB76" s="4"/>
      <c r="BC76" s="4"/>
      <c r="BD76" s="12"/>
      <c r="BE76" s="12"/>
    </row>
    <row r="77" spans="12:57" x14ac:dyDescent="0.25">
      <c r="L77">
        <v>1.32</v>
      </c>
      <c r="M77" s="5">
        <f t="shared" si="18"/>
        <v>20.8929613085404</v>
      </c>
      <c r="N77" s="4">
        <f t="shared" si="19"/>
        <v>0.208929613085404</v>
      </c>
      <c r="O77" s="9">
        <f t="shared" si="20"/>
        <v>0.19841547211644495</v>
      </c>
      <c r="P77" s="9">
        <f t="shared" si="21"/>
        <v>0.19419979297291032</v>
      </c>
      <c r="Q77" s="9">
        <f t="shared" si="22"/>
        <v>0.26237569428888963</v>
      </c>
      <c r="R77" s="4">
        <f t="shared" si="23"/>
        <v>0.28345067445206423</v>
      </c>
      <c r="S77" s="4">
        <f t="shared" si="24"/>
        <v>0.2774282756755862</v>
      </c>
      <c r="T77" s="11">
        <f t="shared" si="25"/>
        <v>3.6269287022924106E-5</v>
      </c>
      <c r="U77" s="53">
        <f t="shared" si="26"/>
        <v>1.3379843568704351E-4</v>
      </c>
      <c r="V77" s="53">
        <f t="shared" si="27"/>
        <v>2.2414360814355789E-4</v>
      </c>
      <c r="W77" s="53">
        <f t="shared" si="32"/>
        <v>8.1622501861973244E-9</v>
      </c>
      <c r="X77" s="53">
        <f t="shared" si="33"/>
        <v>-3.8735489641201868</v>
      </c>
      <c r="Y77" s="53">
        <f t="shared" si="34"/>
        <v>-3.6494736413066082</v>
      </c>
      <c r="Z77" s="47">
        <f t="shared" si="35"/>
        <v>5.0209750294009439E-2</v>
      </c>
      <c r="AA77" s="49">
        <f t="shared" si="28"/>
        <v>0.29595105462814414</v>
      </c>
      <c r="AB77" s="9">
        <f t="shared" si="29"/>
        <v>1.1104975726742119</v>
      </c>
      <c r="AC77" s="33">
        <f t="shared" si="30"/>
        <v>0.49905995380813334</v>
      </c>
      <c r="AD77" s="33"/>
      <c r="AE77" s="44">
        <f t="shared" si="31"/>
        <v>2.2414360814355789E-4</v>
      </c>
      <c r="AF77" s="33"/>
      <c r="AG77" s="33"/>
      <c r="AZ77" s="12"/>
      <c r="BB77" s="4"/>
      <c r="BC77" s="4"/>
      <c r="BD77" s="12"/>
      <c r="BE77" s="12"/>
    </row>
    <row r="78" spans="12:57" x14ac:dyDescent="0.25">
      <c r="L78">
        <v>1.34</v>
      </c>
      <c r="M78" s="5">
        <f t="shared" si="18"/>
        <v>21.877616239495538</v>
      </c>
      <c r="N78" s="4">
        <f t="shared" si="19"/>
        <v>0.21877616239495537</v>
      </c>
      <c r="O78" s="9">
        <f t="shared" si="20"/>
        <v>0.19296400729886332</v>
      </c>
      <c r="P78" s="9">
        <f t="shared" si="21"/>
        <v>0.18876205233785723</v>
      </c>
      <c r="Q78" s="9">
        <f t="shared" si="22"/>
        <v>0.25435883426303429</v>
      </c>
      <c r="R78" s="4">
        <f t="shared" si="23"/>
        <v>0.27566286756980474</v>
      </c>
      <c r="S78" s="4">
        <f t="shared" si="24"/>
        <v>0.26966007476836751</v>
      </c>
      <c r="T78" s="11">
        <f t="shared" si="25"/>
        <v>3.6033521416986613E-5</v>
      </c>
      <c r="U78" s="53">
        <f t="shared" si="26"/>
        <v>1.1311319383770037E-4</v>
      </c>
      <c r="V78" s="53">
        <f t="shared" si="27"/>
        <v>1.8997112718992354E-4</v>
      </c>
      <c r="W78" s="53">
        <f t="shared" si="32"/>
        <v>5.9071419191747788E-9</v>
      </c>
      <c r="X78" s="53">
        <f t="shared" si="33"/>
        <v>-3.9464867348029871</v>
      </c>
      <c r="Y78" s="53">
        <f t="shared" si="34"/>
        <v>-3.7213124003889577</v>
      </c>
      <c r="Z78" s="47">
        <f t="shared" si="35"/>
        <v>5.0703480878801117E-2</v>
      </c>
      <c r="AA78" s="49">
        <f t="shared" si="28"/>
        <v>0.28525766534599534</v>
      </c>
      <c r="AB78" s="9">
        <f t="shared" si="29"/>
        <v>1.1122008894654365</v>
      </c>
      <c r="AC78" s="33">
        <f t="shared" si="30"/>
        <v>0.46271849690388661</v>
      </c>
      <c r="AD78" s="33"/>
      <c r="AE78" s="44">
        <f t="shared" si="31"/>
        <v>1.8997112718992354E-4</v>
      </c>
      <c r="AF78" s="33"/>
      <c r="AG78" s="33"/>
      <c r="AZ78" s="12"/>
      <c r="BB78" s="4"/>
      <c r="BC78" s="4"/>
    </row>
    <row r="79" spans="12:57" x14ac:dyDescent="0.25">
      <c r="L79">
        <v>1.36</v>
      </c>
      <c r="M79" s="5">
        <f t="shared" si="18"/>
        <v>22.908676527677738</v>
      </c>
      <c r="N79" s="4">
        <f t="shared" si="19"/>
        <v>0.22908676527677738</v>
      </c>
      <c r="O79" s="9">
        <f t="shared" si="20"/>
        <v>0.18766442738587236</v>
      </c>
      <c r="P79" s="9">
        <f t="shared" si="21"/>
        <v>0.18346546725380389</v>
      </c>
      <c r="Q79" s="9">
        <f t="shared" si="22"/>
        <v>0.24656533439098877</v>
      </c>
      <c r="R79" s="4">
        <f t="shared" si="23"/>
        <v>0.26809203912267482</v>
      </c>
      <c r="S79" s="4">
        <f t="shared" si="24"/>
        <v>0.26209352464829128</v>
      </c>
      <c r="T79" s="11">
        <f t="shared" si="25"/>
        <v>3.5982175899388868E-5</v>
      </c>
      <c r="U79" s="53">
        <f t="shared" si="26"/>
        <v>9.5592788281764844E-5</v>
      </c>
      <c r="V79" s="53">
        <f t="shared" si="27"/>
        <v>1.6092117791089276E-4</v>
      </c>
      <c r="W79" s="53">
        <f t="shared" si="32"/>
        <v>4.2677984915351481E-9</v>
      </c>
      <c r="X79" s="53">
        <f t="shared" si="33"/>
        <v>-4.019574870564635</v>
      </c>
      <c r="Y79" s="53">
        <f t="shared" si="34"/>
        <v>-3.7933867971402453</v>
      </c>
      <c r="Z79" s="47">
        <f t="shared" si="35"/>
        <v>5.1161044559437124E-2</v>
      </c>
      <c r="AA79" s="49">
        <f t="shared" si="28"/>
        <v>0.27495065270468422</v>
      </c>
      <c r="AB79" s="9">
        <f t="shared" si="29"/>
        <v>1.1137853212121469</v>
      </c>
      <c r="AC79" s="33">
        <f t="shared" si="30"/>
        <v>0.42891353570262969</v>
      </c>
      <c r="AD79" s="33"/>
      <c r="AE79" s="44">
        <f t="shared" si="31"/>
        <v>1.6092117791089276E-4</v>
      </c>
      <c r="AF79" s="33"/>
      <c r="AG79" s="33"/>
      <c r="BB79" s="4"/>
      <c r="BC79" s="4"/>
    </row>
    <row r="80" spans="12:57" x14ac:dyDescent="0.25">
      <c r="L80">
        <v>1.38</v>
      </c>
      <c r="M80" s="5">
        <f t="shared" si="18"/>
        <v>23.988329190194907</v>
      </c>
      <c r="N80" s="4">
        <f t="shared" si="19"/>
        <v>0.23988329190194907</v>
      </c>
      <c r="O80" s="9">
        <f t="shared" si="20"/>
        <v>0.18251399263419923</v>
      </c>
      <c r="P80" s="9">
        <f t="shared" si="21"/>
        <v>0.17830833038151264</v>
      </c>
      <c r="Q80" s="9">
        <f t="shared" si="22"/>
        <v>0.23899116563852829</v>
      </c>
      <c r="R80" s="4">
        <f t="shared" si="23"/>
        <v>0.26073427519171322</v>
      </c>
      <c r="S80" s="4">
        <f t="shared" si="24"/>
        <v>0.25472618625930377</v>
      </c>
      <c r="T80" s="11">
        <f t="shared" si="25"/>
        <v>3.6097132619740924E-5</v>
      </c>
      <c r="U80" s="53">
        <f t="shared" si="26"/>
        <v>8.0760176516600781E-5</v>
      </c>
      <c r="V80" s="53">
        <f t="shared" si="27"/>
        <v>1.3624257020349712E-4</v>
      </c>
      <c r="W80" s="53">
        <f t="shared" si="32"/>
        <v>3.0782960092277547E-9</v>
      </c>
      <c r="X80" s="53">
        <f t="shared" si="33"/>
        <v>-4.0928027404948431</v>
      </c>
      <c r="Y80" s="53">
        <f t="shared" si="34"/>
        <v>-3.8656871720429056</v>
      </c>
      <c r="Z80" s="47">
        <f t="shared" si="35"/>
        <v>5.1581481433246701E-2</v>
      </c>
      <c r="AA80" s="49">
        <f t="shared" si="28"/>
        <v>0.26501605603143935</v>
      </c>
      <c r="AB80" s="9">
        <f t="shared" si="29"/>
        <v>1.115258606530392</v>
      </c>
      <c r="AC80" s="33">
        <f t="shared" si="30"/>
        <v>0.39747996141010494</v>
      </c>
      <c r="AD80" s="33"/>
      <c r="AE80" s="44">
        <f t="shared" si="31"/>
        <v>1.3624257020349712E-4</v>
      </c>
      <c r="AF80" s="33"/>
      <c r="AG80" s="33"/>
      <c r="BB80" s="4"/>
      <c r="BC80" s="4"/>
    </row>
    <row r="81" spans="12:55" x14ac:dyDescent="0.25">
      <c r="L81">
        <v>1.4</v>
      </c>
      <c r="M81" s="5">
        <f t="shared" si="18"/>
        <v>25.118864315095799</v>
      </c>
      <c r="N81" s="4">
        <f t="shared" si="19"/>
        <v>0.25118864315095801</v>
      </c>
      <c r="O81" s="9">
        <f t="shared" si="20"/>
        <v>0.17750985313877726</v>
      </c>
      <c r="P81" s="9">
        <f t="shared" si="21"/>
        <v>0.17328880613860914</v>
      </c>
      <c r="Q81" s="9">
        <f t="shared" si="22"/>
        <v>0.23163213696879012</v>
      </c>
      <c r="R81" s="4">
        <f t="shared" si="23"/>
        <v>0.25358550448396755</v>
      </c>
      <c r="S81" s="4">
        <f t="shared" si="24"/>
        <v>0.24755543734087021</v>
      </c>
      <c r="T81" s="11">
        <f t="shared" si="25"/>
        <v>3.6361709750262109E-5</v>
      </c>
      <c r="U81" s="53">
        <f t="shared" si="26"/>
        <v>6.8208670047816447E-5</v>
      </c>
      <c r="V81" s="53">
        <f t="shared" si="27"/>
        <v>1.1529112166334845E-4</v>
      </c>
      <c r="W81" s="53">
        <f t="shared" si="32"/>
        <v>2.2167572501289124E-9</v>
      </c>
      <c r="X81" s="53">
        <f t="shared" si="33"/>
        <v>-4.1661604183844876</v>
      </c>
      <c r="Y81" s="53">
        <f t="shared" si="34"/>
        <v>-3.9382041355593911</v>
      </c>
      <c r="Z81" s="47">
        <f t="shared" si="35"/>
        <v>5.1964066879435389E-2</v>
      </c>
      <c r="AA81" s="49">
        <f t="shared" si="28"/>
        <v>0.25544041908456405</v>
      </c>
      <c r="AB81" s="9">
        <f t="shared" si="29"/>
        <v>1.1166280413223684</v>
      </c>
      <c r="AC81" s="33">
        <f t="shared" si="30"/>
        <v>0.36826211084221055</v>
      </c>
      <c r="AD81" s="33"/>
      <c r="AE81" s="44">
        <f t="shared" si="31"/>
        <v>1.1529112166334845E-4</v>
      </c>
      <c r="AF81" s="33"/>
      <c r="AG81" s="33"/>
      <c r="BB81" s="4"/>
      <c r="BC81" s="4"/>
    </row>
    <row r="82" spans="12:55" x14ac:dyDescent="0.25">
      <c r="L82">
        <v>1.42</v>
      </c>
      <c r="M82" s="5">
        <f t="shared" si="18"/>
        <v>26.302679918953825</v>
      </c>
      <c r="N82" s="4">
        <f t="shared" si="19"/>
        <v>0.26302679918953825</v>
      </c>
      <c r="O82" s="9">
        <f t="shared" si="20"/>
        <v>0.17264906964637042</v>
      </c>
      <c r="P82" s="9">
        <f t="shared" si="21"/>
        <v>0.16840494412074875</v>
      </c>
      <c r="Q82" s="9">
        <f t="shared" si="22"/>
        <v>0.22448392595054475</v>
      </c>
      <c r="R82" s="4">
        <f t="shared" si="23"/>
        <v>0.24664152806624348</v>
      </c>
      <c r="S82" s="4">
        <f t="shared" si="24"/>
        <v>0.24057849160106964</v>
      </c>
      <c r="T82" s="11">
        <f t="shared" si="25"/>
        <v>3.6760411178027668E-5</v>
      </c>
      <c r="U82" s="53">
        <f t="shared" si="26"/>
        <v>5.7591893486238261E-5</v>
      </c>
      <c r="V82" s="53">
        <f t="shared" si="27"/>
        <v>9.7515003256016974E-5</v>
      </c>
      <c r="W82" s="53">
        <f t="shared" si="32"/>
        <v>1.5938546936898005E-9</v>
      </c>
      <c r="X82" s="53">
        <f t="shared" si="33"/>
        <v>-4.2396386426524773</v>
      </c>
      <c r="Y82" s="53">
        <f t="shared" si="34"/>
        <v>-4.0109285604037854</v>
      </c>
      <c r="Z82" s="47">
        <f t="shared" si="35"/>
        <v>5.2308301722203382E-2</v>
      </c>
      <c r="AA82" s="49">
        <f t="shared" si="28"/>
        <v>0.24621077182718723</v>
      </c>
      <c r="AB82" s="9">
        <f t="shared" si="29"/>
        <v>1.1179004972915079</v>
      </c>
      <c r="AC82" s="33">
        <f t="shared" si="30"/>
        <v>0.34111337139264036</v>
      </c>
      <c r="AD82" s="33"/>
      <c r="AE82" s="44">
        <f t="shared" si="31"/>
        <v>9.7515003256016974E-5</v>
      </c>
      <c r="AF82" s="33"/>
      <c r="AG82" s="33"/>
      <c r="BB82" s="4"/>
      <c r="BC82" s="4"/>
    </row>
    <row r="83" spans="12:55" x14ac:dyDescent="0.25">
      <c r="L83">
        <v>1.44</v>
      </c>
      <c r="M83" s="5">
        <f t="shared" si="18"/>
        <v>27.542287033381665</v>
      </c>
      <c r="N83" s="4">
        <f t="shared" si="19"/>
        <v>0.27542287033381663</v>
      </c>
      <c r="O83" s="9">
        <f t="shared" si="20"/>
        <v>0.16792863241829853</v>
      </c>
      <c r="P83" s="9">
        <f t="shared" si="21"/>
        <v>0.16365469182599499</v>
      </c>
      <c r="Q83" s="9">
        <f t="shared" si="22"/>
        <v>0.21754210649749783</v>
      </c>
      <c r="R83" s="4">
        <f t="shared" si="23"/>
        <v>0.23989804631185505</v>
      </c>
      <c r="S83" s="4">
        <f t="shared" si="24"/>
        <v>0.23379241689427857</v>
      </c>
      <c r="T83" s="11">
        <f t="shared" si="25"/>
        <v>3.7278710584775243E-5</v>
      </c>
      <c r="U83" s="53">
        <f t="shared" si="26"/>
        <v>4.8615104364887366E-5</v>
      </c>
      <c r="V83" s="53">
        <f t="shared" si="27"/>
        <v>8.244198235833215E-5</v>
      </c>
      <c r="W83" s="53">
        <f t="shared" si="32"/>
        <v>1.1442576747833991E-9</v>
      </c>
      <c r="X83" s="53">
        <f t="shared" si="33"/>
        <v>-4.3132287775857483</v>
      </c>
      <c r="Y83" s="53">
        <f t="shared" si="34"/>
        <v>-4.0838515739411747</v>
      </c>
      <c r="Z83" s="47">
        <f t="shared" si="35"/>
        <v>5.2613901551804183E-2</v>
      </c>
      <c r="AA83" s="49">
        <f t="shared" si="28"/>
        <v>0.23731461285956842</v>
      </c>
      <c r="AB83" s="9">
        <f t="shared" si="29"/>
        <v>1.1190824405015036</v>
      </c>
      <c r="AC83" s="33">
        <f t="shared" si="30"/>
        <v>0.31589578506306121</v>
      </c>
      <c r="AD83" s="33"/>
      <c r="AE83" s="44">
        <f t="shared" si="31"/>
        <v>8.244198235833215E-5</v>
      </c>
      <c r="AF83" s="33"/>
      <c r="AG83" s="33"/>
      <c r="AW83" s="12"/>
      <c r="AX83" s="12"/>
      <c r="AY83" s="12"/>
      <c r="BB83" s="4"/>
      <c r="BC83" s="4"/>
    </row>
    <row r="84" spans="12:55" x14ac:dyDescent="0.25">
      <c r="L84">
        <v>1.46</v>
      </c>
      <c r="M84" s="5">
        <f t="shared" si="18"/>
        <v>28.840315031266066</v>
      </c>
      <c r="N84" s="4">
        <f t="shared" si="19"/>
        <v>0.28840315031266067</v>
      </c>
      <c r="O84" s="9">
        <f t="shared" si="20"/>
        <v>0.16334547825974341</v>
      </c>
      <c r="P84" s="9">
        <f t="shared" si="21"/>
        <v>0.15903590668927661</v>
      </c>
      <c r="Q84" s="9">
        <f t="shared" si="22"/>
        <v>0.21080217391138736</v>
      </c>
      <c r="R84" s="4">
        <f t="shared" si="23"/>
        <v>0.23335068322820487</v>
      </c>
      <c r="S84" s="4">
        <f t="shared" si="24"/>
        <v>0.22719415241325233</v>
      </c>
      <c r="T84" s="11">
        <f t="shared" si="25"/>
        <v>3.7902871675460223E-5</v>
      </c>
      <c r="U84" s="53">
        <f t="shared" si="26"/>
        <v>4.1027704984003363E-5</v>
      </c>
      <c r="V84" s="53">
        <f t="shared" si="27"/>
        <v>6.9668337854735153E-5</v>
      </c>
      <c r="W84" s="53">
        <f t="shared" si="32"/>
        <v>8.2028585123604233E-10</v>
      </c>
      <c r="X84" s="53">
        <f t="shared" si="33"/>
        <v>-4.3869227760055427</v>
      </c>
      <c r="Y84" s="53">
        <f t="shared" si="34"/>
        <v>-4.1569645507274897</v>
      </c>
      <c r="Z84" s="47">
        <f t="shared" si="35"/>
        <v>5.2880785373031765E-2</v>
      </c>
      <c r="AA84" s="49">
        <f t="shared" si="28"/>
        <v>0.22873989248616627</v>
      </c>
      <c r="AB84" s="9">
        <f t="shared" si="29"/>
        <v>1.1201799498517138</v>
      </c>
      <c r="AC84" s="33">
        <f t="shared" si="30"/>
        <v>0.29247965427743433</v>
      </c>
      <c r="AD84" s="33"/>
      <c r="AE84" s="44">
        <f t="shared" si="31"/>
        <v>6.9668337854735153E-5</v>
      </c>
      <c r="AF84" s="33"/>
      <c r="AG84" s="33"/>
      <c r="AW84" s="12"/>
      <c r="AX84" s="12"/>
      <c r="AY84" s="12"/>
      <c r="BB84" s="4"/>
      <c r="BC84" s="4"/>
    </row>
    <row r="85" spans="12:55" x14ac:dyDescent="0.25">
      <c r="L85">
        <v>1.48</v>
      </c>
      <c r="M85" s="5">
        <f t="shared" si="18"/>
        <v>30.199517204020164</v>
      </c>
      <c r="N85" s="4">
        <f t="shared" si="19"/>
        <v>0.30199517204020165</v>
      </c>
      <c r="O85" s="9">
        <f t="shared" si="20"/>
        <v>0.15889650583500806</v>
      </c>
      <c r="P85" s="9">
        <f t="shared" si="21"/>
        <v>0.15454636743716363</v>
      </c>
      <c r="Q85" s="9">
        <f t="shared" si="22"/>
        <v>0.20425956740442361</v>
      </c>
      <c r="R85" s="4">
        <f t="shared" si="23"/>
        <v>0.22699500833572581</v>
      </c>
      <c r="S85" s="4">
        <f t="shared" si="24"/>
        <v>0.22078052491023378</v>
      </c>
      <c r="T85" s="11">
        <f t="shared" si="25"/>
        <v>3.8619804245715073E-5</v>
      </c>
      <c r="U85" s="53">
        <f t="shared" si="26"/>
        <v>3.4616795029016635E-5</v>
      </c>
      <c r="V85" s="53">
        <f t="shared" si="27"/>
        <v>5.8849244907572133E-5</v>
      </c>
      <c r="W85" s="53">
        <f t="shared" si="32"/>
        <v>5.872116271167044E-10</v>
      </c>
      <c r="X85" s="53">
        <f t="shared" si="33"/>
        <v>-4.4607131434405449</v>
      </c>
      <c r="Y85" s="53">
        <f t="shared" si="34"/>
        <v>-4.2302591052008109</v>
      </c>
      <c r="Z85" s="47">
        <f t="shared" si="35"/>
        <v>5.3109063741000773E-2</v>
      </c>
      <c r="AA85" s="49">
        <f t="shared" si="28"/>
        <v>0.22047499639453141</v>
      </c>
      <c r="AB85" s="9">
        <f t="shared" si="29"/>
        <v>1.1211987353596959</v>
      </c>
      <c r="AC85" s="33">
        <f t="shared" si="30"/>
        <v>0.2707431518113329</v>
      </c>
      <c r="AD85" s="33"/>
      <c r="AE85" s="44">
        <f t="shared" si="31"/>
        <v>5.8849244907572133E-5</v>
      </c>
      <c r="AF85" s="33"/>
      <c r="AG85" s="33"/>
      <c r="AW85" s="12"/>
      <c r="AX85" s="12"/>
      <c r="AY85" s="12"/>
      <c r="BB85" s="4"/>
      <c r="BC85" s="4"/>
    </row>
    <row r="86" spans="12:55" x14ac:dyDescent="0.25">
      <c r="L86">
        <v>1.5</v>
      </c>
      <c r="M86" s="5">
        <f t="shared" si="18"/>
        <v>31.622776601683803</v>
      </c>
      <c r="N86" s="4">
        <f t="shared" si="19"/>
        <v>0.31622776601683805</v>
      </c>
      <c r="O86" s="9">
        <f t="shared" si="20"/>
        <v>0.1545785893878513</v>
      </c>
      <c r="P86" s="9">
        <f t="shared" si="21"/>
        <v>0.15018378477609085</v>
      </c>
      <c r="Q86" s="9">
        <f t="shared" si="22"/>
        <v>0.19790969027625191</v>
      </c>
      <c r="R86" s="4">
        <f t="shared" si="23"/>
        <v>0.22082655626835901</v>
      </c>
      <c r="S86" s="4">
        <f t="shared" si="24"/>
        <v>0.21454826396584409</v>
      </c>
      <c r="T86" s="11">
        <f t="shared" si="25"/>
        <v>3.9416954235818106E-5</v>
      </c>
      <c r="U86" s="53">
        <f t="shared" si="26"/>
        <v>2.9201630149114499E-5</v>
      </c>
      <c r="V86" s="53">
        <f t="shared" si="27"/>
        <v>4.9690448364184654E-5</v>
      </c>
      <c r="W86" s="53">
        <f t="shared" si="32"/>
        <v>4.1979167185019055E-10</v>
      </c>
      <c r="X86" s="53">
        <f t="shared" si="33"/>
        <v>-4.5345929038596617</v>
      </c>
      <c r="Y86" s="53">
        <f t="shared" si="34"/>
        <v>-4.3037270845341453</v>
      </c>
      <c r="Z86" s="47">
        <f t="shared" si="35"/>
        <v>5.3299026532841992E-2</v>
      </c>
      <c r="AA86" s="49">
        <f t="shared" si="28"/>
        <v>0.21250872992391701</v>
      </c>
      <c r="AB86" s="9">
        <f t="shared" si="29"/>
        <v>1.1221441561582597</v>
      </c>
      <c r="AC86" s="33">
        <f t="shared" si="30"/>
        <v>0.25057193681222445</v>
      </c>
      <c r="AD86" s="33"/>
      <c r="AE86" s="44">
        <f t="shared" si="31"/>
        <v>4.9690448364184654E-5</v>
      </c>
      <c r="AF86" s="33"/>
      <c r="AG86" s="33"/>
      <c r="AW86" s="12"/>
      <c r="AX86" s="12"/>
      <c r="AY86" s="12"/>
      <c r="BB86" s="4"/>
      <c r="BC86" s="4"/>
    </row>
    <row r="87" spans="12:55" x14ac:dyDescent="0.25">
      <c r="L87">
        <v>1.52</v>
      </c>
      <c r="M87" s="5">
        <f t="shared" si="18"/>
        <v>33.113112148259127</v>
      </c>
      <c r="N87" s="4">
        <f t="shared" si="19"/>
        <v>0.33113112148259127</v>
      </c>
      <c r="O87" s="9">
        <f t="shared" si="20"/>
        <v>0.1503885909840805</v>
      </c>
      <c r="P87" s="9">
        <f t="shared" si="21"/>
        <v>0.14594581142959881</v>
      </c>
      <c r="Q87" s="9">
        <f t="shared" si="22"/>
        <v>0.19174792791776543</v>
      </c>
      <c r="R87" s="4">
        <f t="shared" si="23"/>
        <v>0.21484084426297215</v>
      </c>
      <c r="S87" s="4">
        <f t="shared" si="24"/>
        <v>0.2084940163279983</v>
      </c>
      <c r="T87" s="11">
        <f t="shared" si="25"/>
        <v>4.0282224836164394E-5</v>
      </c>
      <c r="U87" s="53">
        <f t="shared" si="26"/>
        <v>2.4628866973104316E-5</v>
      </c>
      <c r="V87" s="53">
        <f t="shared" si="27"/>
        <v>4.194106346741982E-5</v>
      </c>
      <c r="W87" s="53">
        <f t="shared" si="32"/>
        <v>2.9971214745779005E-10</v>
      </c>
      <c r="X87" s="53">
        <f t="shared" si="33"/>
        <v>-4.6085555669934992</v>
      </c>
      <c r="Y87" s="53">
        <f t="shared" si="34"/>
        <v>-4.3773605616585485</v>
      </c>
      <c r="Z87" s="47">
        <f t="shared" si="35"/>
        <v>5.3451130491827904E-2</v>
      </c>
      <c r="AA87" s="49">
        <f t="shared" si="28"/>
        <v>0.20483030290230436</v>
      </c>
      <c r="AB87" s="9">
        <f t="shared" si="29"/>
        <v>1.123021238129444</v>
      </c>
      <c r="AC87" s="33">
        <f t="shared" si="30"/>
        <v>0.23185877856620607</v>
      </c>
      <c r="AD87" s="33"/>
      <c r="AE87" s="44">
        <f t="shared" si="31"/>
        <v>4.194106346741982E-5</v>
      </c>
      <c r="AF87" s="33"/>
      <c r="AG87" s="33"/>
      <c r="AV87" s="12"/>
      <c r="AW87" s="12"/>
      <c r="AX87" s="12"/>
      <c r="AY87" s="12"/>
      <c r="BB87" s="4"/>
      <c r="BC87" s="4"/>
    </row>
    <row r="88" spans="12:55" x14ac:dyDescent="0.25">
      <c r="L88">
        <v>1.54</v>
      </c>
      <c r="M88" s="5">
        <f t="shared" si="18"/>
        <v>34.67368504525318</v>
      </c>
      <c r="N88" s="4">
        <f t="shared" si="19"/>
        <v>0.34673685045253178</v>
      </c>
      <c r="O88" s="9">
        <f t="shared" si="20"/>
        <v>0.14632337139032342</v>
      </c>
      <c r="P88" s="9">
        <f t="shared" si="21"/>
        <v>0.14183005154218697</v>
      </c>
      <c r="Q88" s="9">
        <f t="shared" si="22"/>
        <v>0.18576966380929916</v>
      </c>
      <c r="R88" s="4">
        <f t="shared" si="23"/>
        <v>0.20903338770046204</v>
      </c>
      <c r="S88" s="4">
        <f t="shared" si="24"/>
        <v>0.2026143593459814</v>
      </c>
      <c r="T88" s="11">
        <f t="shared" si="25"/>
        <v>4.1203925015626337E-5</v>
      </c>
      <c r="U88" s="53">
        <f t="shared" si="26"/>
        <v>2.0768489091717337E-5</v>
      </c>
      <c r="V88" s="53">
        <f t="shared" si="27"/>
        <v>3.5387360596598871E-5</v>
      </c>
      <c r="W88" s="53">
        <f t="shared" si="32"/>
        <v>2.137114040762373E-10</v>
      </c>
      <c r="X88" s="53">
        <f t="shared" si="33"/>
        <v>-4.6825950972539125</v>
      </c>
      <c r="Y88" s="53">
        <f t="shared" si="34"/>
        <v>-4.4511518284639191</v>
      </c>
      <c r="Z88" s="47">
        <f t="shared" si="35"/>
        <v>5.3565986668197153E-2</v>
      </c>
      <c r="AA88" s="49">
        <f t="shared" si="28"/>
        <v>0.1974293150312969</v>
      </c>
      <c r="AB88" s="9">
        <f t="shared" si="29"/>
        <v>1.1238346911113271</v>
      </c>
      <c r="AC88" s="33">
        <f t="shared" si="30"/>
        <v>0.21450318937866517</v>
      </c>
      <c r="AD88" s="33"/>
      <c r="AE88" s="44">
        <f t="shared" si="31"/>
        <v>3.5387360596598871E-5</v>
      </c>
      <c r="AF88" s="33"/>
      <c r="AG88" s="33"/>
      <c r="AU88" s="17"/>
      <c r="AV88" s="12"/>
      <c r="BB88" s="4"/>
      <c r="BC88" s="4"/>
    </row>
    <row r="89" spans="12:55" x14ac:dyDescent="0.25">
      <c r="L89">
        <v>1.56</v>
      </c>
      <c r="M89" s="5">
        <f t="shared" si="18"/>
        <v>36.307805477010156</v>
      </c>
      <c r="N89" s="4">
        <f t="shared" si="19"/>
        <v>0.36307805477010158</v>
      </c>
      <c r="O89" s="9">
        <f t="shared" si="20"/>
        <v>0.14237979969865874</v>
      </c>
      <c r="P89" s="9">
        <f t="shared" si="21"/>
        <v>0.13783406946904073</v>
      </c>
      <c r="Q89" s="9">
        <f t="shared" si="22"/>
        <v>0.17997029367449816</v>
      </c>
      <c r="R89" s="4">
        <f t="shared" si="23"/>
        <v>0.20339971385522679</v>
      </c>
      <c r="S89" s="4">
        <f t="shared" si="24"/>
        <v>0.19690581352720105</v>
      </c>
      <c r="T89" s="11">
        <f t="shared" si="25"/>
        <v>4.2170741470332843E-5</v>
      </c>
      <c r="U89" s="53">
        <f t="shared" si="26"/>
        <v>1.7510321326301294E-5</v>
      </c>
      <c r="V89" s="53">
        <f t="shared" si="27"/>
        <v>2.98474072157373E-5</v>
      </c>
      <c r="W89" s="53">
        <f t="shared" si="32"/>
        <v>1.52203688243321E-10</v>
      </c>
      <c r="X89" s="53">
        <f t="shared" si="33"/>
        <v>-4.7567058842444174</v>
      </c>
      <c r="Y89" s="53">
        <f t="shared" si="34"/>
        <v>-4.5250933891846863</v>
      </c>
      <c r="Z89" s="47">
        <f t="shared" si="35"/>
        <v>5.3644347867793978E-2</v>
      </c>
      <c r="AA89" s="49">
        <f t="shared" si="28"/>
        <v>0.19029574179909373</v>
      </c>
      <c r="AB89" s="9">
        <f t="shared" si="29"/>
        <v>1.1245889256256745</v>
      </c>
      <c r="AC89" s="33">
        <f t="shared" si="30"/>
        <v>0.19841106767818817</v>
      </c>
      <c r="AD89" s="33"/>
      <c r="AE89" s="44">
        <f t="shared" si="31"/>
        <v>2.98474072157373E-5</v>
      </c>
      <c r="AF89" s="33"/>
      <c r="AG89" s="33"/>
      <c r="AU89" s="18"/>
      <c r="AV89" s="12"/>
      <c r="BB89" s="4"/>
      <c r="BC89" s="4"/>
    </row>
    <row r="90" spans="12:55" x14ac:dyDescent="0.25">
      <c r="L90">
        <v>1.58</v>
      </c>
      <c r="M90" s="5">
        <f t="shared" si="18"/>
        <v>38.018939632056139</v>
      </c>
      <c r="N90" s="4">
        <f t="shared" si="19"/>
        <v>0.38018939632056137</v>
      </c>
      <c r="O90" s="9">
        <f t="shared" si="20"/>
        <v>0.13855476180182613</v>
      </c>
      <c r="P90" s="9">
        <f t="shared" si="21"/>
        <v>0.13395539797221181</v>
      </c>
      <c r="Q90" s="9">
        <f t="shared" si="22"/>
        <v>0.17434523794386197</v>
      </c>
      <c r="R90" s="4">
        <f t="shared" si="23"/>
        <v>0.19793537400260877</v>
      </c>
      <c r="S90" s="4">
        <f t="shared" si="24"/>
        <v>0.1913648542460169</v>
      </c>
      <c r="T90" s="11">
        <f t="shared" si="25"/>
        <v>4.3171729871764078E-5</v>
      </c>
      <c r="U90" s="53">
        <f t="shared" si="26"/>
        <v>1.4761051150115334E-5</v>
      </c>
      <c r="V90" s="53">
        <f t="shared" si="27"/>
        <v>2.516645510462178E-5</v>
      </c>
      <c r="W90" s="53">
        <f t="shared" si="32"/>
        <v>1.0827243145645839E-10</v>
      </c>
      <c r="X90" s="53">
        <f t="shared" si="33"/>
        <v>-4.8308827148408824</v>
      </c>
      <c r="Y90" s="53">
        <f t="shared" si="34"/>
        <v>-4.5991779539758335</v>
      </c>
      <c r="Z90" s="47">
        <f t="shared" si="35"/>
        <v>5.3687096207529483E-2</v>
      </c>
      <c r="AA90" s="49">
        <f t="shared" si="28"/>
        <v>0.18341992090246009</v>
      </c>
      <c r="AB90" s="9">
        <f t="shared" si="29"/>
        <v>1.1252880690851839</v>
      </c>
      <c r="AC90" s="33">
        <f t="shared" si="30"/>
        <v>0.18349435222364291</v>
      </c>
      <c r="AD90" s="33"/>
      <c r="AE90" s="44">
        <f t="shared" si="31"/>
        <v>2.516645510462178E-5</v>
      </c>
      <c r="AF90" s="33"/>
      <c r="AG90" s="33"/>
      <c r="AU90" s="18"/>
      <c r="AV90" s="12"/>
      <c r="BB90" s="4"/>
      <c r="BC90" s="4"/>
    </row>
    <row r="91" spans="12:55" x14ac:dyDescent="0.25">
      <c r="L91">
        <v>1.6</v>
      </c>
      <c r="M91" s="5">
        <f t="shared" si="18"/>
        <v>39.810717055349755</v>
      </c>
      <c r="N91" s="4">
        <f t="shared" si="19"/>
        <v>0.39810717055349754</v>
      </c>
      <c r="O91" s="9">
        <f t="shared" si="20"/>
        <v>0.13484516781829639</v>
      </c>
      <c r="P91" s="9">
        <f t="shared" si="21"/>
        <v>0.13019154584485848</v>
      </c>
      <c r="Q91" s="9">
        <f t="shared" si="22"/>
        <v>0.16888995267396528</v>
      </c>
      <c r="R91" s="4">
        <f t="shared" si="23"/>
        <v>0.1926359540261377</v>
      </c>
      <c r="S91" s="4">
        <f t="shared" si="24"/>
        <v>0.18598792263551212</v>
      </c>
      <c r="T91" s="11">
        <f t="shared" si="25"/>
        <v>4.4196321370743163E-5</v>
      </c>
      <c r="U91" s="53">
        <f t="shared" si="26"/>
        <v>1.2441686477114159E-5</v>
      </c>
      <c r="V91" s="53">
        <f t="shared" si="27"/>
        <v>2.1212974373721101E-5</v>
      </c>
      <c r="W91" s="53">
        <f t="shared" si="32"/>
        <v>7.693549136516344E-11</v>
      </c>
      <c r="X91" s="53">
        <f t="shared" si="33"/>
        <v>-4.905120746810649</v>
      </c>
      <c r="Y91" s="53">
        <f t="shared" si="34"/>
        <v>-4.6733984326843618</v>
      </c>
      <c r="Z91" s="47">
        <f t="shared" si="35"/>
        <v>5.3695230864041717E-2</v>
      </c>
      <c r="AA91" s="49">
        <f t="shared" si="28"/>
        <v>0.17679253915930196</v>
      </c>
      <c r="AB91" s="9">
        <f t="shared" si="29"/>
        <v>1.1259359814486296</v>
      </c>
      <c r="AC91" s="33">
        <f t="shared" si="30"/>
        <v>0.16967068809069918</v>
      </c>
      <c r="AD91" s="33"/>
      <c r="AE91" s="44">
        <f t="shared" si="31"/>
        <v>2.1212974373721101E-5</v>
      </c>
      <c r="AF91" s="33"/>
      <c r="AG91" s="33"/>
      <c r="AU91" s="18"/>
      <c r="AV91" s="12"/>
      <c r="BB91" s="4"/>
      <c r="BC91" s="4"/>
    </row>
    <row r="92" spans="12:55" x14ac:dyDescent="0.25">
      <c r="L92">
        <v>1.62</v>
      </c>
      <c r="M92" s="5">
        <f t="shared" si="18"/>
        <v>41.686938347033561</v>
      </c>
      <c r="N92" s="4">
        <f t="shared" si="19"/>
        <v>0.41686938347033559</v>
      </c>
      <c r="O92" s="9">
        <f t="shared" si="20"/>
        <v>0.13124795856074678</v>
      </c>
      <c r="P92" s="9">
        <f t="shared" si="21"/>
        <v>0.12654000498590517</v>
      </c>
      <c r="Q92" s="9">
        <f t="shared" si="22"/>
        <v>0.16359993905992173</v>
      </c>
      <c r="R92" s="4">
        <f t="shared" si="23"/>
        <v>0.18749708365820969</v>
      </c>
      <c r="S92" s="4">
        <f t="shared" si="24"/>
        <v>0.18077143569415027</v>
      </c>
      <c r="T92" s="11">
        <f t="shared" si="25"/>
        <v>4.5234340536456578E-5</v>
      </c>
      <c r="U92" s="53">
        <f t="shared" si="26"/>
        <v>1.0485388250896794E-5</v>
      </c>
      <c r="V92" s="53">
        <f t="shared" si="27"/>
        <v>1.7875247806214711E-5</v>
      </c>
      <c r="W92" s="53">
        <f t="shared" si="32"/>
        <v>5.461002424732352E-11</v>
      </c>
      <c r="X92" s="53">
        <f t="shared" si="33"/>
        <v>-4.9794154839301292</v>
      </c>
      <c r="Y92" s="53">
        <f t="shared" si="34"/>
        <v>-4.7477479288205515</v>
      </c>
      <c r="Z92" s="47">
        <f t="shared" si="35"/>
        <v>5.3669856090449226E-2</v>
      </c>
      <c r="AA92" s="49">
        <f t="shared" si="28"/>
        <v>0.17040461989412053</v>
      </c>
      <c r="AB92" s="9">
        <f t="shared" si="29"/>
        <v>1.1265362703006185</v>
      </c>
      <c r="AC92" s="33">
        <f t="shared" si="30"/>
        <v>0.15686310493467848</v>
      </c>
      <c r="AD92" s="33"/>
      <c r="AE92" s="44">
        <f t="shared" si="31"/>
        <v>1.7875247806214711E-5</v>
      </c>
      <c r="AF92" s="33"/>
      <c r="AG92" s="33"/>
      <c r="AU92" s="18"/>
      <c r="AV92" s="12"/>
      <c r="BB92" s="4"/>
      <c r="BC92" s="4"/>
    </row>
    <row r="93" spans="12:55" x14ac:dyDescent="0.25">
      <c r="L93">
        <v>1.64</v>
      </c>
      <c r="M93" s="5">
        <f t="shared" si="18"/>
        <v>43.651583224016612</v>
      </c>
      <c r="N93" s="4">
        <f t="shared" si="19"/>
        <v>0.4365158322401661</v>
      </c>
      <c r="O93" s="9">
        <f t="shared" si="20"/>
        <v>0.12776011113560223</v>
      </c>
      <c r="P93" s="9">
        <f t="shared" si="21"/>
        <v>0.12299825694799402</v>
      </c>
      <c r="Q93" s="9">
        <f t="shared" si="22"/>
        <v>0.1584707516700033</v>
      </c>
      <c r="R93" s="4">
        <f t="shared" si="23"/>
        <v>0.18251444447943177</v>
      </c>
      <c r="S93" s="4">
        <f t="shared" si="24"/>
        <v>0.17571179563999145</v>
      </c>
      <c r="T93" s="11">
        <f t="shared" si="25"/>
        <v>4.6276031232738694E-5</v>
      </c>
      <c r="U93" s="53">
        <f t="shared" si="26"/>
        <v>8.8356244324556049E-6</v>
      </c>
      <c r="V93" s="53">
        <f t="shared" si="27"/>
        <v>1.5058449826864119E-5</v>
      </c>
      <c r="W93" s="53">
        <f t="shared" si="32"/>
        <v>3.8723555889295479E-11</v>
      </c>
      <c r="X93" s="53">
        <f t="shared" si="33"/>
        <v>-5.0537627525537241</v>
      </c>
      <c r="Y93" s="53">
        <f t="shared" si="34"/>
        <v>-4.8222197337322781</v>
      </c>
      <c r="Z93" s="47">
        <f t="shared" si="35"/>
        <v>5.3612169564948499E-2</v>
      </c>
      <c r="AA93" s="49">
        <f t="shared" si="28"/>
        <v>0.16424751077925673</v>
      </c>
      <c r="AB93" s="9">
        <f t="shared" si="29"/>
        <v>1.1270923053400326</v>
      </c>
      <c r="AC93" s="33">
        <f t="shared" si="30"/>
        <v>0.14499970786948047</v>
      </c>
      <c r="AD93" s="33"/>
      <c r="AE93" s="44">
        <f t="shared" si="31"/>
        <v>1.5058449826864119E-5</v>
      </c>
      <c r="AF93" s="33"/>
      <c r="AG93" s="33"/>
      <c r="AU93" s="18"/>
      <c r="BB93" s="4"/>
      <c r="BC93" s="4"/>
    </row>
    <row r="94" spans="12:55" x14ac:dyDescent="0.25">
      <c r="L94">
        <v>1.66</v>
      </c>
      <c r="M94" s="5">
        <f t="shared" si="18"/>
        <v>45.708818961487509</v>
      </c>
      <c r="N94" s="4">
        <f t="shared" si="19"/>
        <v>0.45708818961487507</v>
      </c>
      <c r="O94" s="9">
        <f t="shared" si="20"/>
        <v>0.12437864375540673</v>
      </c>
      <c r="P94" s="9">
        <f t="shared" si="21"/>
        <v>0.11956377898190644</v>
      </c>
      <c r="Q94" s="9">
        <f t="shared" si="22"/>
        <v>0.15349800552265697</v>
      </c>
      <c r="R94" s="4">
        <f t="shared" si="23"/>
        <v>0.17768377679343819</v>
      </c>
      <c r="S94" s="4">
        <f t="shared" si="24"/>
        <v>0.17080539854558063</v>
      </c>
      <c r="T94" s="11">
        <f t="shared" si="25"/>
        <v>4.7312087320600014E-5</v>
      </c>
      <c r="U94" s="53">
        <f t="shared" si="26"/>
        <v>7.4445991847545584E-6</v>
      </c>
      <c r="V94" s="53">
        <f t="shared" si="27"/>
        <v>1.2682143968420669E-5</v>
      </c>
      <c r="W94" s="53">
        <f t="shared" si="32"/>
        <v>2.7431875360908087E-11</v>
      </c>
      <c r="X94" s="53">
        <f t="shared" si="33"/>
        <v>-5.1281586795820893</v>
      </c>
      <c r="Y94" s="53">
        <f t="shared" si="34"/>
        <v>-4.8968073209853786</v>
      </c>
      <c r="Z94" s="47">
        <f t="shared" si="35"/>
        <v>5.3523451124543792E-2</v>
      </c>
      <c r="AA94" s="49">
        <f t="shared" si="28"/>
        <v>0.15831287211546374</v>
      </c>
      <c r="AB94" s="9">
        <f t="shared" si="29"/>
        <v>1.1276072322676594</v>
      </c>
      <c r="AC94" s="33">
        <f t="shared" si="30"/>
        <v>0.13401338116525593</v>
      </c>
      <c r="AD94" s="33"/>
      <c r="AE94" s="44">
        <f t="shared" si="31"/>
        <v>1.2682143968420669E-5</v>
      </c>
      <c r="AF94" s="33"/>
      <c r="AG94" s="33"/>
      <c r="AU94" s="18"/>
      <c r="BB94" s="4"/>
      <c r="BC94" s="4"/>
    </row>
    <row r="95" spans="12:55" x14ac:dyDescent="0.25">
      <c r="L95">
        <v>1.68</v>
      </c>
      <c r="M95" s="5">
        <f t="shared" si="18"/>
        <v>47.863009232263856</v>
      </c>
      <c r="N95" s="4">
        <f t="shared" si="19"/>
        <v>0.47863009232263853</v>
      </c>
      <c r="O95" s="9">
        <f t="shared" si="20"/>
        <v>0.12110061983995303</v>
      </c>
      <c r="P95" s="9">
        <f t="shared" si="21"/>
        <v>0.11623404960074729</v>
      </c>
      <c r="Q95" s="9">
        <f t="shared" si="22"/>
        <v>0.148677382117578</v>
      </c>
      <c r="R95" s="4">
        <f t="shared" si="23"/>
        <v>0.17300088548564721</v>
      </c>
      <c r="S95" s="4">
        <f t="shared" si="24"/>
        <v>0.16604864228678184</v>
      </c>
      <c r="T95" s="11">
        <f t="shared" si="25"/>
        <v>4.8333685496169729E-5</v>
      </c>
      <c r="U95" s="53">
        <f t="shared" si="26"/>
        <v>6.2719173724190822E-6</v>
      </c>
      <c r="V95" s="53">
        <f t="shared" si="27"/>
        <v>1.0678141192435221E-5</v>
      </c>
      <c r="W95" s="53">
        <f t="shared" si="32"/>
        <v>1.9414808352077612E-11</v>
      </c>
      <c r="X95" s="53">
        <f t="shared" si="33"/>
        <v>-5.2025996717743226</v>
      </c>
      <c r="Y95" s="53">
        <f t="shared" si="34"/>
        <v>-4.9715043409523467</v>
      </c>
      <c r="Z95" s="47">
        <f t="shared" si="35"/>
        <v>5.3405051927718467E-2</v>
      </c>
      <c r="AA95" s="49">
        <f t="shared" si="28"/>
        <v>0.15259266553592379</v>
      </c>
      <c r="AB95" s="9">
        <f t="shared" si="29"/>
        <v>1.1280839860690661</v>
      </c>
      <c r="AC95" s="33">
        <f t="shared" si="30"/>
        <v>0.12384150484898743</v>
      </c>
      <c r="AD95" s="33"/>
      <c r="AE95" s="44">
        <f t="shared" si="31"/>
        <v>1.0678141192435221E-5</v>
      </c>
      <c r="AF95" s="33"/>
      <c r="AG95" s="33"/>
      <c r="AU95" s="18"/>
      <c r="BB95" s="4"/>
      <c r="BC95" s="4"/>
    </row>
    <row r="96" spans="12:55" x14ac:dyDescent="0.25">
      <c r="L96">
        <v>1.7</v>
      </c>
      <c r="M96" s="5">
        <f t="shared" si="18"/>
        <v>50.118723362727238</v>
      </c>
      <c r="N96" s="4">
        <f t="shared" si="19"/>
        <v>0.50118723362727235</v>
      </c>
      <c r="O96" s="9">
        <f t="shared" si="20"/>
        <v>0.11792315147642421</v>
      </c>
      <c r="P96" s="9">
        <f t="shared" si="21"/>
        <v>0.11300655368714013</v>
      </c>
      <c r="Q96" s="9">
        <f t="shared" si="22"/>
        <v>0.14400463452415327</v>
      </c>
      <c r="R96" s="4">
        <f t="shared" si="23"/>
        <v>0.16846164496632032</v>
      </c>
      <c r="S96" s="4">
        <f t="shared" si="24"/>
        <v>0.16143793383877164</v>
      </c>
      <c r="T96" s="11">
        <f t="shared" si="25"/>
        <v>4.9332518003251175E-5</v>
      </c>
      <c r="U96" s="53">
        <f t="shared" si="26"/>
        <v>5.283450022226985E-6</v>
      </c>
      <c r="V96" s="53">
        <f t="shared" si="27"/>
        <v>8.9886689211013859E-6</v>
      </c>
      <c r="W96" s="53">
        <f t="shared" si="32"/>
        <v>1.3728647088576028E-11</v>
      </c>
      <c r="X96" s="53">
        <f t="shared" si="33"/>
        <v>-5.2770823963457687</v>
      </c>
      <c r="Y96" s="53">
        <f t="shared" si="34"/>
        <v>-5.0463046156105724</v>
      </c>
      <c r="Z96" s="47">
        <f t="shared" si="35"/>
        <v>5.3258384081062329E-2</v>
      </c>
      <c r="AA96" s="49">
        <f t="shared" si="28"/>
        <v>0.14707914311841955</v>
      </c>
      <c r="AB96" s="9">
        <f t="shared" si="29"/>
        <v>1.128525303693543</v>
      </c>
      <c r="AC96" s="33">
        <f t="shared" si="30"/>
        <v>0.11442568419035375</v>
      </c>
      <c r="AD96" s="33"/>
      <c r="AE96" s="44">
        <f t="shared" si="31"/>
        <v>8.9886689211013859E-6</v>
      </c>
      <c r="AF96" s="33"/>
      <c r="AG96" s="33"/>
      <c r="AU96" s="18"/>
      <c r="BB96" s="4"/>
      <c r="BC96" s="4"/>
    </row>
    <row r="97" spans="12:55" x14ac:dyDescent="0.25">
      <c r="L97">
        <v>1.72</v>
      </c>
      <c r="M97" s="5">
        <f t="shared" si="18"/>
        <v>52.480746024977286</v>
      </c>
      <c r="N97" s="4">
        <f t="shared" si="19"/>
        <v>0.52480746024977287</v>
      </c>
      <c r="O97" s="9">
        <f t="shared" si="20"/>
        <v>0.1148434023033137</v>
      </c>
      <c r="P97" s="9">
        <f t="shared" si="21"/>
        <v>0.10987878716649553</v>
      </c>
      <c r="Q97" s="9">
        <f t="shared" si="22"/>
        <v>0.13947559162252016</v>
      </c>
      <c r="R97" s="4">
        <f t="shared" si="23"/>
        <v>0.16406200329044815</v>
      </c>
      <c r="S97" s="4">
        <f t="shared" si="24"/>
        <v>0.15696969595213647</v>
      </c>
      <c r="T97" s="11">
        <f t="shared" si="25"/>
        <v>5.0300823381069654E-5</v>
      </c>
      <c r="U97" s="53">
        <f t="shared" si="26"/>
        <v>4.4503712076449682E-6</v>
      </c>
      <c r="V97" s="53">
        <f t="shared" si="27"/>
        <v>7.5648072447334022E-6</v>
      </c>
      <c r="W97" s="53">
        <f t="shared" si="32"/>
        <v>9.6997118291151092E-12</v>
      </c>
      <c r="X97" s="53">
        <f t="shared" si="33"/>
        <v>-5.3516037627925028</v>
      </c>
      <c r="Y97" s="53">
        <f t="shared" si="34"/>
        <v>-5.1212021335515878</v>
      </c>
      <c r="Z97" s="47">
        <f t="shared" si="35"/>
        <v>5.308491075686806E-2</v>
      </c>
      <c r="AA97" s="49">
        <f t="shared" si="28"/>
        <v>0.1417648368909038</v>
      </c>
      <c r="AB97" s="9">
        <f t="shared" si="29"/>
        <v>1.1289337361340137</v>
      </c>
      <c r="AC97" s="33">
        <f t="shared" si="30"/>
        <v>0.10571149196837021</v>
      </c>
      <c r="AD97" s="33"/>
      <c r="AE97" s="44">
        <f t="shared" si="31"/>
        <v>7.5648072447334022E-6</v>
      </c>
      <c r="AF97" s="33"/>
      <c r="AG97" s="33"/>
      <c r="BB97" s="4"/>
      <c r="BC97" s="4"/>
    </row>
    <row r="98" spans="12:55" x14ac:dyDescent="0.25">
      <c r="L98">
        <v>1.74</v>
      </c>
      <c r="M98" s="5">
        <f t="shared" si="18"/>
        <v>54.95408738576247</v>
      </c>
      <c r="N98" s="4">
        <f t="shared" si="19"/>
        <v>0.54954087385762473</v>
      </c>
      <c r="O98" s="9">
        <f t="shared" si="20"/>
        <v>0.1118585898776546</v>
      </c>
      <c r="P98" s="9">
        <f t="shared" si="21"/>
        <v>0.10684826126910973</v>
      </c>
      <c r="Q98" s="9">
        <f t="shared" si="22"/>
        <v>0.13508616158478617</v>
      </c>
      <c r="R98" s="4">
        <f t="shared" si="23"/>
        <v>0.15979798553950658</v>
      </c>
      <c r="S98" s="4">
        <f t="shared" si="24"/>
        <v>0.15264037324158533</v>
      </c>
      <c r="T98" s="11">
        <f t="shared" si="25"/>
        <v>5.1231413807353527E-5</v>
      </c>
      <c r="U98" s="53">
        <f t="shared" si="26"/>
        <v>3.7483410067417794E-6</v>
      </c>
      <c r="V98" s="53">
        <f t="shared" si="27"/>
        <v>6.3651545754257447E-6</v>
      </c>
      <c r="W98" s="53">
        <f t="shared" si="32"/>
        <v>6.8477132532485103E-12</v>
      </c>
      <c r="X98" s="53">
        <f t="shared" si="33"/>
        <v>-5.4261609058820621</v>
      </c>
      <c r="Y98" s="53">
        <f t="shared" si="34"/>
        <v>-5.1961910452013234</v>
      </c>
      <c r="Z98" s="47">
        <f t="shared" si="35"/>
        <v>5.2886136821518402E-2</v>
      </c>
      <c r="AA98" s="49">
        <f t="shared" si="28"/>
        <v>0.13664254871626114</v>
      </c>
      <c r="AB98" s="9">
        <f t="shared" si="29"/>
        <v>1.1293116599162376</v>
      </c>
      <c r="AC98" s="33">
        <f t="shared" si="30"/>
        <v>9.7648223341219823E-2</v>
      </c>
      <c r="AD98" s="33"/>
      <c r="AE98" s="44">
        <f t="shared" si="31"/>
        <v>6.3651545754257447E-6</v>
      </c>
      <c r="AF98" s="33"/>
      <c r="AG98" s="33"/>
      <c r="BB98" s="4"/>
      <c r="BC98" s="4"/>
    </row>
    <row r="99" spans="12:55" x14ac:dyDescent="0.25">
      <c r="L99">
        <v>1.76</v>
      </c>
      <c r="M99" s="5">
        <f t="shared" si="18"/>
        <v>57.543993733715695</v>
      </c>
      <c r="N99" s="4">
        <f t="shared" si="19"/>
        <v>0.57543993733715693</v>
      </c>
      <c r="O99" s="9">
        <f t="shared" si="20"/>
        <v>0.10896598758011543</v>
      </c>
      <c r="P99" s="9">
        <f t="shared" si="21"/>
        <v>0.10391250640343866</v>
      </c>
      <c r="Q99" s="9">
        <f t="shared" si="22"/>
        <v>0.13083233467664032</v>
      </c>
      <c r="R99" s="4">
        <f t="shared" si="23"/>
        <v>0.15566569654302204</v>
      </c>
      <c r="S99" s="4">
        <f t="shared" si="24"/>
        <v>0.1484464377191981</v>
      </c>
      <c r="T99" s="11">
        <f t="shared" si="25"/>
        <v>5.2117697965359699E-5</v>
      </c>
      <c r="U99" s="53">
        <f t="shared" si="26"/>
        <v>3.1568128101308392E-6</v>
      </c>
      <c r="V99" s="53">
        <f t="shared" si="27"/>
        <v>5.3546901052751008E-6</v>
      </c>
      <c r="W99" s="53">
        <f t="shared" si="32"/>
        <v>4.8306646045106556E-12</v>
      </c>
      <c r="X99" s="53">
        <f t="shared" si="33"/>
        <v>-5.5007511697509539</v>
      </c>
      <c r="Y99" s="53">
        <f t="shared" si="34"/>
        <v>-5.271265658251993</v>
      </c>
      <c r="Z99" s="47">
        <f t="shared" si="35"/>
        <v>5.2663599987939715E-2</v>
      </c>
      <c r="AA99" s="49">
        <f t="shared" si="28"/>
        <v>0.13170534054255195</v>
      </c>
      <c r="AB99" s="9">
        <f t="shared" si="29"/>
        <v>1.1296612880084949</v>
      </c>
      <c r="AC99" s="33">
        <f t="shared" si="30"/>
        <v>9.0188663080473588E-2</v>
      </c>
      <c r="AD99" s="33"/>
      <c r="AE99" s="44">
        <f t="shared" si="31"/>
        <v>5.3546901052751008E-6</v>
      </c>
      <c r="AF99" s="33"/>
      <c r="AG99" s="33"/>
      <c r="BB99" s="4"/>
      <c r="BC99" s="4"/>
    </row>
    <row r="100" spans="12:55" x14ac:dyDescent="0.25">
      <c r="L100">
        <v>1.78</v>
      </c>
      <c r="M100" s="5">
        <f t="shared" si="18"/>
        <v>60.255958607435822</v>
      </c>
      <c r="N100" s="4">
        <f t="shared" si="19"/>
        <v>0.60255958607435822</v>
      </c>
      <c r="O100" s="9">
        <f t="shared" si="20"/>
        <v>0.10616292610783021</v>
      </c>
      <c r="P100" s="9">
        <f t="shared" si="21"/>
        <v>0.10106907566240114</v>
      </c>
      <c r="Q100" s="9">
        <f t="shared" si="22"/>
        <v>0.12671018545269147</v>
      </c>
      <c r="R100" s="4">
        <f t="shared" si="23"/>
        <v>0.15166132301118601</v>
      </c>
      <c r="S100" s="4">
        <f t="shared" si="24"/>
        <v>0.14438439380343021</v>
      </c>
      <c r="T100" s="11">
        <f t="shared" si="25"/>
        <v>5.2953698694689459E-5</v>
      </c>
      <c r="U100" s="53">
        <f t="shared" si="26"/>
        <v>2.6584463909578771E-6</v>
      </c>
      <c r="V100" s="53">
        <f t="shared" si="27"/>
        <v>4.5038048752858084E-6</v>
      </c>
      <c r="W100" s="53">
        <f t="shared" si="32"/>
        <v>3.4053479356810798E-12</v>
      </c>
      <c r="X100" s="53">
        <f t="shared" si="33"/>
        <v>-5.5753720930499799</v>
      </c>
      <c r="Y100" s="53">
        <f t="shared" si="34"/>
        <v>-5.3464204333037619</v>
      </c>
      <c r="Z100" s="47">
        <f t="shared" si="35"/>
        <v>5.2418862500547982E-2</v>
      </c>
      <c r="AA100" s="49">
        <f t="shared" si="28"/>
        <v>0.12694652500553993</v>
      </c>
      <c r="AB100" s="9">
        <f t="shared" si="29"/>
        <v>1.1299846801652926</v>
      </c>
      <c r="AC100" s="33">
        <f t="shared" si="30"/>
        <v>8.3288864880874863E-2</v>
      </c>
      <c r="AD100" s="33"/>
      <c r="AE100" s="44">
        <f t="shared" si="31"/>
        <v>4.5038048752858084E-6</v>
      </c>
      <c r="AF100" s="33"/>
      <c r="AG100" s="33"/>
      <c r="BB100" s="4"/>
      <c r="BC100" s="4"/>
    </row>
    <row r="101" spans="12:55" x14ac:dyDescent="0.25">
      <c r="L101">
        <v>1.8</v>
      </c>
      <c r="M101" s="5">
        <f t="shared" si="18"/>
        <v>63.095734448019364</v>
      </c>
      <c r="N101" s="4">
        <f t="shared" si="19"/>
        <v>0.63095734448019369</v>
      </c>
      <c r="O101" s="9">
        <f t="shared" si="20"/>
        <v>0.10344679460043704</v>
      </c>
      <c r="P101" s="9">
        <f t="shared" si="21"/>
        <v>9.8315547983997234E-2</v>
      </c>
      <c r="Q101" s="9">
        <f t="shared" si="22"/>
        <v>0.1227158744124074</v>
      </c>
      <c r="R101" s="4">
        <f t="shared" si="23"/>
        <v>0.14778113514348148</v>
      </c>
      <c r="S101" s="4">
        <f t="shared" si="24"/>
        <v>0.14045078283428178</v>
      </c>
      <c r="T101" s="11">
        <f t="shared" si="25"/>
        <v>5.3734064976989458E-5</v>
      </c>
      <c r="U101" s="53">
        <f t="shared" si="26"/>
        <v>2.2386108529503214E-6</v>
      </c>
      <c r="V101" s="53">
        <f t="shared" si="27"/>
        <v>3.7874771402406004E-6</v>
      </c>
      <c r="W101" s="53">
        <f t="shared" si="32"/>
        <v>2.3989867759043728E-12</v>
      </c>
      <c r="X101" s="53">
        <f t="shared" si="33"/>
        <v>-5.6500213950787828</v>
      </c>
      <c r="Y101" s="53">
        <f t="shared" si="34"/>
        <v>-5.4216499797166549</v>
      </c>
      <c r="Z101" s="47">
        <f t="shared" si="35"/>
        <v>5.215350335450155E-2</v>
      </c>
      <c r="AA101" s="49">
        <f t="shared" si="28"/>
        <v>0.12235965637077219</v>
      </c>
      <c r="AB101" s="9">
        <f t="shared" si="29"/>
        <v>1.1302837527205498</v>
      </c>
      <c r="AC101" s="33">
        <f t="shared" si="30"/>
        <v>7.6907942415883557E-2</v>
      </c>
      <c r="AD101" s="33"/>
      <c r="AE101" s="44">
        <f t="shared" si="31"/>
        <v>3.7874771402406004E-6</v>
      </c>
      <c r="AF101" s="33"/>
      <c r="AG101" s="33"/>
      <c r="BB101" s="4"/>
      <c r="BC101" s="4"/>
    </row>
    <row r="102" spans="12:55" x14ac:dyDescent="0.25">
      <c r="L102">
        <v>1.82</v>
      </c>
      <c r="M102" s="5">
        <f t="shared" si="18"/>
        <v>66.069344800759623</v>
      </c>
      <c r="N102" s="4">
        <f t="shared" si="19"/>
        <v>0.66069344800759622</v>
      </c>
      <c r="O102" s="9">
        <f t="shared" si="20"/>
        <v>0.10081504144069114</v>
      </c>
      <c r="P102" s="9">
        <f t="shared" si="21"/>
        <v>9.5649530986902195E-2</v>
      </c>
      <c r="Q102" s="9">
        <f t="shared" si="22"/>
        <v>0.11884564917748699</v>
      </c>
      <c r="R102" s="4">
        <f t="shared" si="23"/>
        <v>0.14402148777241594</v>
      </c>
      <c r="S102" s="4">
        <f t="shared" si="24"/>
        <v>0.136642187124146</v>
      </c>
      <c r="T102" s="11">
        <f t="shared" si="25"/>
        <v>5.4454078057557201E-5</v>
      </c>
      <c r="U102" s="53">
        <f t="shared" si="26"/>
        <v>1.8849638997468833E-6</v>
      </c>
      <c r="V102" s="53">
        <f t="shared" si="27"/>
        <v>3.1845710909727868E-6</v>
      </c>
      <c r="W102" s="53">
        <f t="shared" si="32"/>
        <v>1.688978851486082E-12</v>
      </c>
      <c r="X102" s="53">
        <f t="shared" si="33"/>
        <v>-5.7246969628538666</v>
      </c>
      <c r="Y102" s="53">
        <f t="shared" si="34"/>
        <v>-5.496949051669958</v>
      </c>
      <c r="Z102" s="47">
        <f t="shared" si="35"/>
        <v>5.1869111048633565E-2</v>
      </c>
      <c r="AA102" s="49">
        <f t="shared" si="28"/>
        <v>0.11793852180294094</v>
      </c>
      <c r="AB102" s="9">
        <f t="shared" si="29"/>
        <v>1.1305602878472105</v>
      </c>
      <c r="AC102" s="33">
        <f t="shared" si="30"/>
        <v>7.1007871777335349E-2</v>
      </c>
      <c r="AD102" s="33"/>
      <c r="AE102" s="44">
        <f t="shared" si="31"/>
        <v>3.1845710909727868E-6</v>
      </c>
      <c r="AF102" s="33"/>
      <c r="AG102" s="33"/>
      <c r="AV102" s="12"/>
      <c r="BB102" s="4"/>
      <c r="BC102" s="4"/>
    </row>
    <row r="103" spans="12:55" x14ac:dyDescent="0.25">
      <c r="L103">
        <v>1.84</v>
      </c>
      <c r="M103" s="5">
        <f t="shared" si="18"/>
        <v>69.183097091893657</v>
      </c>
      <c r="N103" s="4">
        <f t="shared" si="19"/>
        <v>0.69183097091893653</v>
      </c>
      <c r="O103" s="9">
        <f t="shared" si="20"/>
        <v>9.8265174767213082E-2</v>
      </c>
      <c r="P103" s="9">
        <f t="shared" si="21"/>
        <v>9.3068663501029256E-2</v>
      </c>
      <c r="Q103" s="9">
        <f t="shared" si="22"/>
        <v>0.11509584524590161</v>
      </c>
      <c r="R103" s="4">
        <f t="shared" si="23"/>
        <v>0.14037882109601871</v>
      </c>
      <c r="S103" s="4">
        <f t="shared" si="24"/>
        <v>0.13295523357289896</v>
      </c>
      <c r="T103" s="11">
        <f t="shared" si="25"/>
        <v>5.5109651713419244E-5</v>
      </c>
      <c r="U103" s="53">
        <f t="shared" si="26"/>
        <v>1.5870958679395441E-6</v>
      </c>
      <c r="V103" s="53">
        <f t="shared" si="27"/>
        <v>2.6772409277885037E-6</v>
      </c>
      <c r="W103" s="53">
        <f t="shared" si="32"/>
        <v>1.1884162515130916E-12</v>
      </c>
      <c r="X103" s="53">
        <f t="shared" si="33"/>
        <v>-5.799396839055083</v>
      </c>
      <c r="Y103" s="53">
        <f t="shared" si="34"/>
        <v>-5.5723125444272261</v>
      </c>
      <c r="Z103" s="47">
        <f t="shared" si="35"/>
        <v>5.156727686663129E-2</v>
      </c>
      <c r="AA103" s="49">
        <f t="shared" si="28"/>
        <v>0.11367713295070442</v>
      </c>
      <c r="AB103" s="9">
        <f t="shared" si="29"/>
        <v>1.1308159423014026</v>
      </c>
      <c r="AC103" s="33">
        <f t="shared" si="30"/>
        <v>6.5553304912694704E-2</v>
      </c>
      <c r="AD103" s="33"/>
      <c r="AE103" s="44">
        <f t="shared" si="31"/>
        <v>2.6772409277885037E-6</v>
      </c>
      <c r="AF103" s="33"/>
      <c r="AG103" s="33"/>
      <c r="AV103" s="12"/>
      <c r="BB103" s="4"/>
      <c r="BC103" s="4"/>
    </row>
    <row r="104" spans="12:55" x14ac:dyDescent="0.25">
      <c r="L104">
        <v>1.86</v>
      </c>
      <c r="M104" s="5">
        <f t="shared" si="18"/>
        <v>72.443596007499067</v>
      </c>
      <c r="N104" s="4">
        <f t="shared" si="19"/>
        <v>0.72443596007499067</v>
      </c>
      <c r="O104" s="9">
        <f t="shared" si="20"/>
        <v>9.5794762733395211E-2</v>
      </c>
      <c r="P104" s="9">
        <f t="shared" si="21"/>
        <v>9.0570617812346557E-2</v>
      </c>
      <c r="Q104" s="9">
        <f t="shared" si="22"/>
        <v>0.11146288637264003</v>
      </c>
      <c r="R104" s="4">
        <f t="shared" si="23"/>
        <v>0.13684966104770746</v>
      </c>
      <c r="S104" s="4">
        <f t="shared" si="24"/>
        <v>0.1293865968747808</v>
      </c>
      <c r="T104" s="11">
        <f t="shared" si="25"/>
        <v>5.5697326849221556E-5</v>
      </c>
      <c r="U104" s="53">
        <f t="shared" si="26"/>
        <v>1.3362286807748584E-6</v>
      </c>
      <c r="V104" s="53">
        <f t="shared" si="27"/>
        <v>2.250424820857287E-6</v>
      </c>
      <c r="W104" s="53">
        <f t="shared" si="32"/>
        <v>8.3575458254161149E-13</v>
      </c>
      <c r="X104" s="53">
        <f t="shared" si="33"/>
        <v>-5.87411921079772</v>
      </c>
      <c r="Y104" s="53">
        <f t="shared" si="34"/>
        <v>-5.6477354908046804</v>
      </c>
      <c r="Z104" s="47">
        <f t="shared" si="35"/>
        <v>5.1249588677886974E-2</v>
      </c>
      <c r="AA104" s="49">
        <f t="shared" si="28"/>
        <v>0.10956971783556702</v>
      </c>
      <c r="AB104" s="9">
        <f t="shared" si="29"/>
        <v>1.1310522556701084</v>
      </c>
      <c r="AC104" s="33">
        <f t="shared" si="30"/>
        <v>6.0511393655221554E-2</v>
      </c>
      <c r="AD104" s="33"/>
      <c r="AE104" s="44">
        <f t="shared" si="31"/>
        <v>2.250424820857287E-6</v>
      </c>
      <c r="AF104" s="33"/>
      <c r="AG104" s="33"/>
      <c r="AV104" s="12"/>
      <c r="BB104" s="4"/>
      <c r="BC104" s="4"/>
    </row>
    <row r="105" spans="12:55" x14ac:dyDescent="0.25">
      <c r="L105">
        <v>1.88</v>
      </c>
      <c r="M105" s="5">
        <f t="shared" si="18"/>
        <v>75.857757502918361</v>
      </c>
      <c r="N105" s="4">
        <f t="shared" si="19"/>
        <v>0.75857757502918366</v>
      </c>
      <c r="O105" s="9">
        <f t="shared" si="20"/>
        <v>9.3401433543240181E-2</v>
      </c>
      <c r="P105" s="9">
        <f t="shared" si="21"/>
        <v>8.8153101640503481E-2</v>
      </c>
      <c r="Q105" s="9">
        <f t="shared" si="22"/>
        <v>0.10794328462241204</v>
      </c>
      <c r="R105" s="4">
        <f t="shared" si="23"/>
        <v>0.13343061934748598</v>
      </c>
      <c r="S105" s="4">
        <f t="shared" si="24"/>
        <v>0.12593300234357641</v>
      </c>
      <c r="T105" s="11">
        <f t="shared" si="25"/>
        <v>5.6214260737314051E-5</v>
      </c>
      <c r="U105" s="53">
        <f t="shared" si="26"/>
        <v>1.1249613475581105E-6</v>
      </c>
      <c r="V105" s="53">
        <f t="shared" si="27"/>
        <v>1.8914154931917094E-6</v>
      </c>
      <c r="W105" s="53">
        <f t="shared" si="32"/>
        <v>5.8745195735892993E-13</v>
      </c>
      <c r="X105" s="53">
        <f t="shared" si="33"/>
        <v>-5.9488623991798235</v>
      </c>
      <c r="Y105" s="53">
        <f t="shared" si="34"/>
        <v>-5.7232130578395912</v>
      </c>
      <c r="Z105" s="47">
        <f t="shared" si="35"/>
        <v>5.0917625247280662E-2</v>
      </c>
      <c r="AA105" s="49">
        <f t="shared" si="28"/>
        <v>0.10561071303383354</v>
      </c>
      <c r="AB105" s="9">
        <f t="shared" si="29"/>
        <v>1.1312706581418972</v>
      </c>
      <c r="AC105" s="33">
        <f t="shared" si="30"/>
        <v>5.5851623929950057E-2</v>
      </c>
      <c r="AD105" s="33"/>
      <c r="AE105" s="44">
        <f t="shared" si="31"/>
        <v>1.8914154931917094E-6</v>
      </c>
      <c r="AF105" s="33"/>
      <c r="AG105" s="33"/>
      <c r="AV105" s="12"/>
      <c r="BB105" s="4"/>
      <c r="BC105" s="4"/>
    </row>
    <row r="106" spans="12:55" x14ac:dyDescent="0.25">
      <c r="L106">
        <v>1.9</v>
      </c>
      <c r="M106" s="5">
        <f t="shared" si="18"/>
        <v>79.432823472428197</v>
      </c>
      <c r="N106" s="4">
        <f t="shared" si="19"/>
        <v>0.79432823472428193</v>
      </c>
      <c r="O106" s="9">
        <f t="shared" si="20"/>
        <v>9.1082875291901885E-2</v>
      </c>
      <c r="P106" s="9">
        <f t="shared" si="21"/>
        <v>8.581385986707013E-2</v>
      </c>
      <c r="Q106" s="9">
        <f t="shared" si="22"/>
        <v>0.10453364013514983</v>
      </c>
      <c r="R106" s="4">
        <f t="shared" si="23"/>
        <v>0.13011839327414557</v>
      </c>
      <c r="S106" s="4">
        <f t="shared" si="24"/>
        <v>0.12259122838152876</v>
      </c>
      <c r="T106" s="11">
        <f t="shared" si="25"/>
        <v>5.6658211320642922E-5</v>
      </c>
      <c r="U106" s="53">
        <f t="shared" si="26"/>
        <v>9.4705488912737846E-7</v>
      </c>
      <c r="V106" s="53">
        <f t="shared" si="27"/>
        <v>1.5894960622335167E-6</v>
      </c>
      <c r="W106" s="53">
        <f t="shared" si="32"/>
        <v>4.1273066090199109E-13</v>
      </c>
      <c r="X106" s="53">
        <f t="shared" si="33"/>
        <v>-6.0236248495560458</v>
      </c>
      <c r="Y106" s="53">
        <f t="shared" si="34"/>
        <v>-5.7987405436550734</v>
      </c>
      <c r="Z106" s="47">
        <f t="shared" si="35"/>
        <v>5.0572951040562135E-2</v>
      </c>
      <c r="AA106" s="49">
        <f t="shared" si="28"/>
        <v>0.10179475614104588</v>
      </c>
      <c r="AB106" s="9">
        <f t="shared" si="29"/>
        <v>1.1314724778206251</v>
      </c>
      <c r="AC106" s="33">
        <f t="shared" si="30"/>
        <v>5.1545659710783398E-2</v>
      </c>
      <c r="AD106" s="33"/>
      <c r="AE106" s="44">
        <f t="shared" si="31"/>
        <v>1.5894960622335167E-6</v>
      </c>
      <c r="AF106" s="33"/>
      <c r="AG106" s="33"/>
      <c r="AU106" s="12"/>
      <c r="AV106" s="12"/>
      <c r="AW106" s="6"/>
      <c r="AX106" s="6"/>
      <c r="AY106" s="6"/>
      <c r="AZ106" s="6"/>
      <c r="BA106" s="6"/>
      <c r="BB106" s="7"/>
      <c r="BC106" s="4"/>
    </row>
    <row r="107" spans="12:55" x14ac:dyDescent="0.25">
      <c r="L107">
        <v>1.92</v>
      </c>
      <c r="M107" s="5">
        <f t="shared" si="18"/>
        <v>83.176377110267126</v>
      </c>
      <c r="N107" s="4">
        <f t="shared" si="19"/>
        <v>0.8317637711026713</v>
      </c>
      <c r="O107" s="9">
        <f t="shared" si="20"/>
        <v>8.8836835635959038E-2</v>
      </c>
      <c r="P107" s="9">
        <f t="shared" si="21"/>
        <v>8.3550676031437218E-2</v>
      </c>
      <c r="Q107" s="9">
        <f t="shared" si="22"/>
        <v>0.10123064064111623</v>
      </c>
      <c r="R107" s="4">
        <f t="shared" si="23"/>
        <v>0.1269097651942272</v>
      </c>
      <c r="S107" s="4">
        <f t="shared" si="24"/>
        <v>0.11935810861633889</v>
      </c>
      <c r="T107" s="11">
        <f t="shared" si="25"/>
        <v>5.7027517070363788E-5</v>
      </c>
      <c r="U107" s="53">
        <f t="shared" si="26"/>
        <v>7.9725064176020547E-7</v>
      </c>
      <c r="V107" s="53">
        <f t="shared" si="27"/>
        <v>1.3356314152011471E-6</v>
      </c>
      <c r="W107" s="53">
        <f t="shared" si="32"/>
        <v>2.8985385721086654E-13</v>
      </c>
      <c r="X107" s="53">
        <f t="shared" si="33"/>
        <v>-6.0984051224922737</v>
      </c>
      <c r="Y107" s="53">
        <f t="shared" si="34"/>
        <v>-5.8743133745172988</v>
      </c>
      <c r="Z107" s="47">
        <f t="shared" si="35"/>
        <v>5.021711151047966E-2</v>
      </c>
      <c r="AA107" s="49">
        <f t="shared" si="28"/>
        <v>9.8116678508697666E-2</v>
      </c>
      <c r="AB107" s="9">
        <f t="shared" si="29"/>
        <v>1.1316589476021632</v>
      </c>
      <c r="AC107" s="33">
        <f t="shared" si="30"/>
        <v>4.7567196300673763E-2</v>
      </c>
      <c r="AD107" s="33"/>
      <c r="AE107" s="44">
        <f t="shared" si="31"/>
        <v>1.3356314152011471E-6</v>
      </c>
      <c r="AF107" s="33"/>
      <c r="AG107" s="33"/>
      <c r="AU107" s="12"/>
      <c r="BB107" s="4"/>
      <c r="BC107" s="4"/>
    </row>
    <row r="108" spans="12:55" x14ac:dyDescent="0.25">
      <c r="L108">
        <v>1.94</v>
      </c>
      <c r="M108" s="5">
        <f t="shared" si="18"/>
        <v>87.096358995608071</v>
      </c>
      <c r="N108" s="4">
        <f t="shared" si="19"/>
        <v>0.8709635899560807</v>
      </c>
      <c r="O108" s="9">
        <f t="shared" si="20"/>
        <v>8.6661121315928222E-2</v>
      </c>
      <c r="P108" s="9">
        <f t="shared" si="21"/>
        <v>8.1361373610656859E-2</v>
      </c>
      <c r="Q108" s="9">
        <f t="shared" si="22"/>
        <v>9.8031060758717981E-2</v>
      </c>
      <c r="R108" s="4">
        <f t="shared" si="23"/>
        <v>0.12380160187989747</v>
      </c>
      <c r="S108" s="4">
        <f t="shared" si="24"/>
        <v>0.11623053372950981</v>
      </c>
      <c r="T108" s="11">
        <f t="shared" si="25"/>
        <v>5.7321072937814434E-5</v>
      </c>
      <c r="U108" s="53">
        <f t="shared" si="26"/>
        <v>6.7111680624368598E-7</v>
      </c>
      <c r="V108" s="53">
        <f t="shared" si="27"/>
        <v>1.1222068050155334E-6</v>
      </c>
      <c r="W108" s="53">
        <f t="shared" si="32"/>
        <v>2.0348218699198527E-13</v>
      </c>
      <c r="X108" s="53">
        <f t="shared" si="33"/>
        <v>-6.1732018853567014</v>
      </c>
      <c r="Y108" s="53">
        <f t="shared" si="34"/>
        <v>-5.9499271020808466</v>
      </c>
      <c r="Z108" s="47">
        <f t="shared" si="35"/>
        <v>4.9851628846879936E-2</v>
      </c>
      <c r="AA108" s="49">
        <f t="shared" si="28"/>
        <v>9.4571498243389188E-2</v>
      </c>
      <c r="AB108" s="9">
        <f t="shared" si="29"/>
        <v>1.1318312116342042</v>
      </c>
      <c r="AC108" s="33">
        <f t="shared" si="30"/>
        <v>4.3891822507130973E-2</v>
      </c>
      <c r="AD108" s="33"/>
      <c r="AE108" s="44">
        <f t="shared" si="31"/>
        <v>1.1222068050155334E-6</v>
      </c>
      <c r="AF108" s="33"/>
      <c r="AG108" s="33"/>
      <c r="AU108" s="12"/>
      <c r="BB108" s="4"/>
      <c r="BC108" s="4"/>
    </row>
    <row r="109" spans="12:55" x14ac:dyDescent="0.25">
      <c r="L109">
        <v>1.96</v>
      </c>
      <c r="M109" s="5">
        <f t="shared" si="18"/>
        <v>91.201083935590972</v>
      </c>
      <c r="N109" s="4">
        <f t="shared" si="19"/>
        <v>0.91201083935590976</v>
      </c>
      <c r="O109" s="9">
        <f t="shared" si="20"/>
        <v>8.4553597551232942E-2</v>
      </c>
      <c r="P109" s="9">
        <f t="shared" si="21"/>
        <v>7.9243817098743216E-2</v>
      </c>
      <c r="Q109" s="9">
        <f t="shared" si="22"/>
        <v>9.4931761104754334E-2</v>
      </c>
      <c r="R109" s="4">
        <f t="shared" si="23"/>
        <v>0.1207908536446185</v>
      </c>
      <c r="S109" s="4">
        <f t="shared" si="24"/>
        <v>0.1132054529982046</v>
      </c>
      <c r="T109" s="11">
        <f t="shared" si="25"/>
        <v>5.7538302966616425E-5</v>
      </c>
      <c r="U109" s="53">
        <f t="shared" si="26"/>
        <v>5.649188879054564E-7</v>
      </c>
      <c r="V109" s="53">
        <f t="shared" si="27"/>
        <v>9.4280656764511617E-7</v>
      </c>
      <c r="W109" s="53">
        <f t="shared" si="32"/>
        <v>1.4279909849902367E-13</v>
      </c>
      <c r="X109" s="53">
        <f t="shared" si="33"/>
        <v>-6.248013904506049</v>
      </c>
      <c r="Y109" s="53">
        <f t="shared" si="34"/>
        <v>-6.0255774008166805</v>
      </c>
      <c r="Z109" s="47">
        <f t="shared" si="35"/>
        <v>4.9477998173550454E-2</v>
      </c>
      <c r="AA109" s="49">
        <f t="shared" si="28"/>
        <v>9.1154413458936323E-2</v>
      </c>
      <c r="AB109" s="9">
        <f t="shared" si="29"/>
        <v>1.1319903313790365</v>
      </c>
      <c r="AC109" s="33">
        <f t="shared" si="30"/>
        <v>4.0496891288681551E-2</v>
      </c>
      <c r="AD109" s="33"/>
      <c r="AE109" s="44">
        <f t="shared" si="31"/>
        <v>9.4280656764511617E-7</v>
      </c>
      <c r="AF109" s="33"/>
      <c r="AG109" s="33"/>
      <c r="AU109" s="12"/>
      <c r="BB109" s="4"/>
      <c r="BC109" s="4"/>
    </row>
    <row r="110" spans="12:55" x14ac:dyDescent="0.25">
      <c r="L110">
        <v>1.98</v>
      </c>
      <c r="M110" s="5">
        <f t="shared" si="18"/>
        <v>95.499258602143655</v>
      </c>
      <c r="N110" s="4">
        <f t="shared" si="19"/>
        <v>0.95499258602143655</v>
      </c>
      <c r="O110" s="9">
        <f t="shared" si="20"/>
        <v>8.2512187325748637E-2</v>
      </c>
      <c r="P110" s="9">
        <f t="shared" si="21"/>
        <v>7.7195912900196451E-2</v>
      </c>
      <c r="Q110" s="9">
        <f t="shared" si="22"/>
        <v>9.1929687243748018E-2</v>
      </c>
      <c r="R110" s="4">
        <f t="shared" si="23"/>
        <v>0.11787455332249806</v>
      </c>
      <c r="S110" s="4">
        <f t="shared" si="24"/>
        <v>0.11027987557170922</v>
      </c>
      <c r="T110" s="11">
        <f t="shared" si="25"/>
        <v>5.7679130138327064E-5</v>
      </c>
      <c r="U110" s="53">
        <f t="shared" si="26"/>
        <v>4.7551033653783511E-7</v>
      </c>
      <c r="V110" s="53">
        <f t="shared" si="27"/>
        <v>7.9202690434947952E-7</v>
      </c>
      <c r="W110" s="53">
        <f t="shared" si="32"/>
        <v>1.001827376992633E-13</v>
      </c>
      <c r="X110" s="53">
        <f t="shared" si="33"/>
        <v>-6.3228400380271941</v>
      </c>
      <c r="Y110" s="53">
        <f t="shared" si="34"/>
        <v>-6.1012600656174989</v>
      </c>
      <c r="Z110" s="47">
        <f t="shared" si="35"/>
        <v>4.9097684173081274E-2</v>
      </c>
      <c r="AA110" s="49">
        <f t="shared" si="28"/>
        <v>8.7860795772298578E-2</v>
      </c>
      <c r="AB110" s="9">
        <f t="shared" si="29"/>
        <v>1.1321372912989036</v>
      </c>
      <c r="AC110" s="33">
        <f t="shared" si="30"/>
        <v>3.7361398453750291E-2</v>
      </c>
      <c r="AD110" s="33"/>
      <c r="AE110" s="44">
        <f t="shared" si="31"/>
        <v>7.9202690434947952E-7</v>
      </c>
      <c r="AF110" s="33"/>
      <c r="AG110" s="33"/>
      <c r="AU110" s="12"/>
      <c r="AW110" s="6"/>
      <c r="AX110" s="6"/>
      <c r="AY110" s="6"/>
      <c r="AZ110" s="6"/>
      <c r="BA110" s="6"/>
      <c r="BB110" s="7"/>
      <c r="BC110" s="4"/>
    </row>
    <row r="111" spans="12:55" x14ac:dyDescent="0.25">
      <c r="L111">
        <v>2</v>
      </c>
      <c r="M111" s="5">
        <f t="shared" si="18"/>
        <v>100</v>
      </c>
      <c r="N111" s="4">
        <f t="shared" si="19"/>
        <v>1</v>
      </c>
      <c r="O111" s="9">
        <f t="shared" si="20"/>
        <v>8.053487058014204E-2</v>
      </c>
      <c r="P111" s="9">
        <f t="shared" si="21"/>
        <v>7.5215610051765414E-2</v>
      </c>
      <c r="Q111" s="9">
        <f t="shared" si="22"/>
        <v>8.9021868500208892E-2</v>
      </c>
      <c r="R111" s="4">
        <f t="shared" si="23"/>
        <v>0.11504981511448864</v>
      </c>
      <c r="S111" s="4">
        <f t="shared" si="24"/>
        <v>0.10745087150252203</v>
      </c>
      <c r="T111" s="11">
        <f t="shared" si="25"/>
        <v>5.7743944017848199E-5</v>
      </c>
      <c r="U111" s="53">
        <f t="shared" si="26"/>
        <v>4.0024025908287167E-7</v>
      </c>
      <c r="V111" s="53">
        <f t="shared" si="27"/>
        <v>6.6531756661061228E-7</v>
      </c>
      <c r="W111" s="53">
        <f t="shared" si="32"/>
        <v>7.0265978966156363E-14</v>
      </c>
      <c r="X111" s="53">
        <f t="shared" si="33"/>
        <v>-6.3976792289977604</v>
      </c>
      <c r="Y111" s="53">
        <f t="shared" si="34"/>
        <v>-6.1769710095746371</v>
      </c>
      <c r="Z111" s="47">
        <f t="shared" si="35"/>
        <v>4.8712118120925567E-2</v>
      </c>
      <c r="AA111" s="49">
        <f t="shared" si="28"/>
        <v>8.4686184034512751E-2</v>
      </c>
      <c r="AB111" s="9">
        <f t="shared" si="29"/>
        <v>1.1322730041831874</v>
      </c>
      <c r="AC111" s="33">
        <f t="shared" si="30"/>
        <v>3.4465869001471645E-2</v>
      </c>
      <c r="AD111" s="33"/>
      <c r="AE111" s="44">
        <f t="shared" si="31"/>
        <v>6.6531756661061228E-7</v>
      </c>
      <c r="AF111" s="33"/>
      <c r="AG111" s="33"/>
      <c r="AU111" s="12"/>
      <c r="BB111" s="4"/>
      <c r="BC111" s="4"/>
    </row>
    <row r="112" spans="12:55" x14ac:dyDescent="0.25">
      <c r="L112">
        <v>2.02</v>
      </c>
      <c r="M112" s="5">
        <f t="shared" si="18"/>
        <v>104.71285480508998</v>
      </c>
      <c r="N112" s="4">
        <f t="shared" si="19"/>
        <v>1.0471285480508998</v>
      </c>
      <c r="O112" s="9">
        <f t="shared" si="20"/>
        <v>7.8619683325493989E-2</v>
      </c>
      <c r="P112" s="9">
        <f t="shared" si="21"/>
        <v>7.3300900785733425E-2</v>
      </c>
      <c r="Q112" s="9">
        <f t="shared" si="22"/>
        <v>8.6205416655138228E-2</v>
      </c>
      <c r="R112" s="4">
        <f t="shared" si="23"/>
        <v>0.11231383332213428</v>
      </c>
      <c r="S112" s="4">
        <f t="shared" si="24"/>
        <v>0.10471557255104776</v>
      </c>
      <c r="T112" s="11">
        <f t="shared" si="25"/>
        <v>5.7733566745432375E-5</v>
      </c>
      <c r="U112" s="53">
        <f t="shared" si="26"/>
        <v>3.3687555712701398E-7</v>
      </c>
      <c r="V112" s="53">
        <f t="shared" si="27"/>
        <v>5.5884804768804218E-7</v>
      </c>
      <c r="W112" s="53">
        <f t="shared" si="32"/>
        <v>4.927178656586575E-14</v>
      </c>
      <c r="X112" s="53">
        <f t="shared" si="33"/>
        <v>-6.472530499229519</v>
      </c>
      <c r="Y112" s="53">
        <f t="shared" si="34"/>
        <v>-6.2527062619194664</v>
      </c>
      <c r="Z112" s="47">
        <f t="shared" si="35"/>
        <v>4.8322695308946284E-2</v>
      </c>
      <c r="AA112" s="49">
        <f t="shared" si="28"/>
        <v>8.1626278288143617E-2</v>
      </c>
      <c r="AB112" s="9">
        <f t="shared" si="29"/>
        <v>1.1323983161361968</v>
      </c>
      <c r="AC112" s="33">
        <f t="shared" si="30"/>
        <v>3.1792250703725426E-2</v>
      </c>
      <c r="AD112" s="33"/>
      <c r="AE112" s="44">
        <f t="shared" si="31"/>
        <v>5.5884804768804218E-7</v>
      </c>
      <c r="AF112" s="33"/>
      <c r="AG112" s="33"/>
      <c r="AU112" s="12"/>
      <c r="BB112" s="4"/>
      <c r="BC112" s="4"/>
    </row>
    <row r="113" spans="1:55" x14ac:dyDescent="0.25">
      <c r="L113">
        <v>2.04</v>
      </c>
      <c r="M113" s="5">
        <f t="shared" si="18"/>
        <v>109.64781961431861</v>
      </c>
      <c r="N113" s="4">
        <f t="shared" si="19"/>
        <v>1.096478196143186</v>
      </c>
      <c r="O113" s="9">
        <f t="shared" si="20"/>
        <v>7.6764716691129622E-2</v>
      </c>
      <c r="P113" s="9">
        <f t="shared" si="21"/>
        <v>7.1449820947293519E-2</v>
      </c>
      <c r="Q113" s="9">
        <f t="shared" si="22"/>
        <v>8.3477524545778864E-2</v>
      </c>
      <c r="R113" s="4">
        <f t="shared" si="23"/>
        <v>0.10966388098732804</v>
      </c>
      <c r="S113" s="4">
        <f t="shared" si="24"/>
        <v>0.10207117278184789</v>
      </c>
      <c r="T113" s="11">
        <f t="shared" si="25"/>
        <v>5.7649217893565607E-5</v>
      </c>
      <c r="U113" s="53">
        <f t="shared" si="26"/>
        <v>2.8353524809803033E-7</v>
      </c>
      <c r="V113" s="53">
        <f t="shared" si="27"/>
        <v>4.6939454032445761E-7</v>
      </c>
      <c r="W113" s="53">
        <f t="shared" si="32"/>
        <v>3.4543676506908491E-14</v>
      </c>
      <c r="X113" s="53">
        <f t="shared" si="33"/>
        <v>-6.5473929434627456</v>
      </c>
      <c r="Y113" s="53">
        <f t="shared" si="34"/>
        <v>-6.328461966123772</v>
      </c>
      <c r="Z113" s="47">
        <f t="shared" si="35"/>
        <v>4.7930772838598174E-2</v>
      </c>
      <c r="AA113" s="49">
        <f t="shared" si="28"/>
        <v>7.8676933943062924E-2</v>
      </c>
      <c r="AB113" s="9">
        <f t="shared" si="29"/>
        <v>1.1325140112438237</v>
      </c>
      <c r="AC113" s="33">
        <f t="shared" si="30"/>
        <v>2.9323814538758392E-2</v>
      </c>
      <c r="AD113" s="33"/>
      <c r="AE113" s="44">
        <f t="shared" si="31"/>
        <v>4.6939454032445761E-7</v>
      </c>
      <c r="AF113" s="33"/>
      <c r="AG113" s="33"/>
      <c r="AU113" s="12"/>
      <c r="BB113" s="4"/>
      <c r="BC113" s="4"/>
    </row>
    <row r="114" spans="1:55" x14ac:dyDescent="0.25">
      <c r="L114">
        <v>2.06</v>
      </c>
      <c r="M114" s="5">
        <f t="shared" si="18"/>
        <v>114.81536214968835</v>
      </c>
      <c r="N114" s="4">
        <f t="shared" si="19"/>
        <v>1.1481536214968835</v>
      </c>
      <c r="O114" s="9">
        <f t="shared" si="20"/>
        <v>7.4968115918160855E-2</v>
      </c>
      <c r="P114" s="9">
        <f t="shared" si="21"/>
        <v>6.9660450277883465E-2</v>
      </c>
      <c r="Q114" s="9">
        <f t="shared" si="22"/>
        <v>8.0835464585530661E-2</v>
      </c>
      <c r="R114" s="4">
        <f t="shared" si="23"/>
        <v>0.10709730845451551</v>
      </c>
      <c r="S114" s="4">
        <f t="shared" si="24"/>
        <v>9.9514928968404956E-2</v>
      </c>
      <c r="T114" s="11">
        <f t="shared" si="25"/>
        <v>5.7492478671390161E-5</v>
      </c>
      <c r="U114" s="53">
        <f t="shared" si="26"/>
        <v>2.3863507424873022E-7</v>
      </c>
      <c r="V114" s="53">
        <f t="shared" si="27"/>
        <v>3.9424448051323009E-7</v>
      </c>
      <c r="W114" s="53">
        <f t="shared" si="32"/>
        <v>2.4214287317990172E-14</v>
      </c>
      <c r="X114" s="53">
        <f t="shared" si="33"/>
        <v>-6.6222657239800276</v>
      </c>
      <c r="Y114" s="53">
        <f t="shared" si="34"/>
        <v>-6.404234378149793</v>
      </c>
      <c r="Z114" s="47">
        <f t="shared" si="35"/>
        <v>4.753766776454333E-2</v>
      </c>
      <c r="AA114" s="49">
        <f t="shared" si="28"/>
        <v>7.5834156162675678E-2</v>
      </c>
      <c r="AB114" s="9">
        <f t="shared" si="29"/>
        <v>1.132620815936749</v>
      </c>
      <c r="AC114" s="33">
        <f t="shared" si="30"/>
        <v>2.7045061599132201E-2</v>
      </c>
      <c r="AD114" s="33"/>
      <c r="AE114" s="44">
        <f t="shared" si="31"/>
        <v>3.9424448051323009E-7</v>
      </c>
      <c r="AF114" s="33"/>
      <c r="AG114" s="33"/>
      <c r="AU114" s="12"/>
      <c r="BB114" s="4"/>
      <c r="BC114" s="4"/>
    </row>
    <row r="115" spans="1:55" x14ac:dyDescent="0.25">
      <c r="L115">
        <v>2.08</v>
      </c>
      <c r="M115" s="5">
        <f t="shared" si="18"/>
        <v>120.22644346174135</v>
      </c>
      <c r="N115" s="4">
        <f t="shared" si="19"/>
        <v>1.2022644346174136</v>
      </c>
      <c r="O115" s="9">
        <f t="shared" si="20"/>
        <v>7.3228079308965521E-2</v>
      </c>
      <c r="P115" s="9">
        <f t="shared" si="21"/>
        <v>6.7930912575671201E-2</v>
      </c>
      <c r="Q115" s="9">
        <f t="shared" si="22"/>
        <v>7.827658721906694E-2</v>
      </c>
      <c r="R115" s="4">
        <f t="shared" si="23"/>
        <v>0.10461154186995075</v>
      </c>
      <c r="S115" s="4">
        <f t="shared" si="24"/>
        <v>9.704416082238744E-2</v>
      </c>
      <c r="T115" s="11">
        <f t="shared" si="25"/>
        <v>5.7265255919020413E-5</v>
      </c>
      <c r="U115" s="53">
        <f t="shared" si="26"/>
        <v>2.0084079619802258E-7</v>
      </c>
      <c r="V115" s="53">
        <f t="shared" si="27"/>
        <v>3.3111597572842941E-7</v>
      </c>
      <c r="W115" s="53">
        <f t="shared" si="32"/>
        <v>1.6971622401679728E-14</v>
      </c>
      <c r="X115" s="53">
        <f t="shared" si="33"/>
        <v>-6.6971480656101665</v>
      </c>
      <c r="Y115" s="53">
        <f t="shared" si="34"/>
        <v>-6.4800198648434568</v>
      </c>
      <c r="Z115" s="47">
        <f t="shared" si="35"/>
        <v>4.7144655568188587E-2</v>
      </c>
      <c r="AA115" s="49">
        <f t="shared" si="28"/>
        <v>7.3094094452979569E-2</v>
      </c>
      <c r="AB115" s="9">
        <f t="shared" si="29"/>
        <v>1.132719403067274</v>
      </c>
      <c r="AC115" s="33">
        <f t="shared" si="30"/>
        <v>2.4941636109671452E-2</v>
      </c>
      <c r="AD115" s="33"/>
      <c r="AE115" s="44">
        <f t="shared" si="31"/>
        <v>3.3111597572842941E-7</v>
      </c>
      <c r="AF115" s="33"/>
      <c r="AG115" s="33"/>
      <c r="BB115" s="4"/>
      <c r="BC115" s="4"/>
    </row>
    <row r="116" spans="1:55" x14ac:dyDescent="0.25">
      <c r="L116">
        <v>2.1</v>
      </c>
      <c r="M116" s="5">
        <f t="shared" si="18"/>
        <v>125.89254117941677</v>
      </c>
      <c r="N116" s="4">
        <f t="shared" si="19"/>
        <v>1.2589254117941677</v>
      </c>
      <c r="O116" s="9">
        <f t="shared" si="20"/>
        <v>7.1542857141671079E-2</v>
      </c>
      <c r="P116" s="9">
        <f t="shared" si="21"/>
        <v>6.6259375743729129E-2</v>
      </c>
      <c r="Q116" s="9">
        <f t="shared" si="22"/>
        <v>7.5798319325986893E-2</v>
      </c>
      <c r="R116" s="4">
        <f t="shared" si="23"/>
        <v>0.10220408163095869</v>
      </c>
      <c r="S116" s="4">
        <f t="shared" si="24"/>
        <v>9.4656251062470192E-2</v>
      </c>
      <c r="T116" s="11">
        <f t="shared" si="25"/>
        <v>5.6969746290609398E-5</v>
      </c>
      <c r="U116" s="53">
        <f t="shared" si="26"/>
        <v>1.6902881582061988E-7</v>
      </c>
      <c r="V116" s="53">
        <f t="shared" si="27"/>
        <v>2.780898241921954E-7</v>
      </c>
      <c r="W116" s="53">
        <f t="shared" si="32"/>
        <v>1.1894303547024865E-14</v>
      </c>
      <c r="X116" s="53">
        <f t="shared" si="33"/>
        <v>-6.7720392510958325</v>
      </c>
      <c r="Y116" s="53">
        <f t="shared" si="34"/>
        <v>-6.5558149024628181</v>
      </c>
      <c r="Z116" s="47">
        <f t="shared" si="35"/>
        <v>4.6752968941771368E-2</v>
      </c>
      <c r="AA116" s="49">
        <f t="shared" si="28"/>
        <v>7.0453037447138087E-2</v>
      </c>
      <c r="AB116" s="9">
        <f t="shared" si="29"/>
        <v>1.1328103957162092</v>
      </c>
      <c r="AC116" s="33">
        <f t="shared" si="30"/>
        <v>2.3000244204819605E-2</v>
      </c>
      <c r="AD116" s="33"/>
      <c r="AE116" s="44">
        <f t="shared" si="31"/>
        <v>2.780898241921954E-7</v>
      </c>
      <c r="AF116" s="33"/>
      <c r="AG116" s="33"/>
      <c r="BB116" s="4"/>
      <c r="BC116" s="4"/>
    </row>
    <row r="117" spans="1:55" x14ac:dyDescent="0.25">
      <c r="L117">
        <v>2.12</v>
      </c>
      <c r="M117" s="5">
        <f t="shared" si="18"/>
        <v>131.82567385564084</v>
      </c>
      <c r="N117" s="4">
        <f t="shared" si="19"/>
        <v>1.3182567385564083</v>
      </c>
      <c r="O117" s="9">
        <f t="shared" si="20"/>
        <v>6.9910750557667711E-2</v>
      </c>
      <c r="P117" s="9">
        <f t="shared" si="21"/>
        <v>6.4644051735800026E-2</v>
      </c>
      <c r="Q117" s="9">
        <f t="shared" si="22"/>
        <v>7.3398162584805471E-2</v>
      </c>
      <c r="R117" s="4">
        <f t="shared" si="23"/>
        <v>9.9872500796668165E-2</v>
      </c>
      <c r="S117" s="4">
        <f t="shared" si="24"/>
        <v>9.2348645336857188E-2</v>
      </c>
      <c r="T117" s="11">
        <f t="shared" si="25"/>
        <v>5.6608400980127449E-5</v>
      </c>
      <c r="U117" s="53">
        <f t="shared" si="26"/>
        <v>1.4225298333452594E-7</v>
      </c>
      <c r="V117" s="53">
        <f t="shared" si="27"/>
        <v>2.3355217961083645E-7</v>
      </c>
      <c r="W117" s="53">
        <f t="shared" si="32"/>
        <v>8.3355432407002718E-15</v>
      </c>
      <c r="X117" s="53">
        <f t="shared" si="33"/>
        <v>-6.8469386167983677</v>
      </c>
      <c r="Y117" s="53">
        <f t="shared" si="34"/>
        <v>-6.6316160753317028</v>
      </c>
      <c r="Z117" s="47">
        <f t="shared" si="35"/>
        <v>4.6363796863663605E-2</v>
      </c>
      <c r="AA117" s="49">
        <f t="shared" si="28"/>
        <v>6.7907407878496487E-2</v>
      </c>
      <c r="AB117" s="9">
        <f t="shared" si="29"/>
        <v>1.1328943707455914</v>
      </c>
      <c r="AC117" s="33">
        <f t="shared" si="30"/>
        <v>2.1208578128932936E-2</v>
      </c>
      <c r="AD117" s="33"/>
      <c r="AE117" s="44">
        <f t="shared" si="31"/>
        <v>2.3355217961083645E-7</v>
      </c>
      <c r="AF117" s="33"/>
      <c r="AG117" s="33"/>
      <c r="BB117" s="4"/>
      <c r="BC117" s="4"/>
    </row>
    <row r="118" spans="1:55" x14ac:dyDescent="0.25">
      <c r="L118">
        <v>2.14</v>
      </c>
      <c r="M118" s="5">
        <f t="shared" si="18"/>
        <v>138.0384264602886</v>
      </c>
      <c r="N118" s="4">
        <f t="shared" si="19"/>
        <v>1.3803842646028861</v>
      </c>
      <c r="O118" s="9">
        <f t="shared" si="20"/>
        <v>6.8330110429238602E-2</v>
      </c>
      <c r="P118" s="9">
        <f t="shared" si="21"/>
        <v>6.3083196408952921E-2</v>
      </c>
      <c r="Q118" s="9">
        <f t="shared" si="22"/>
        <v>7.1073691807703829E-2</v>
      </c>
      <c r="R118" s="4">
        <f t="shared" si="23"/>
        <v>9.7614443470340873E-2</v>
      </c>
      <c r="S118" s="4">
        <f t="shared" si="24"/>
        <v>9.0118852012789893E-2</v>
      </c>
      <c r="T118" s="11">
        <f t="shared" si="25"/>
        <v>5.6183891298511214E-5</v>
      </c>
      <c r="U118" s="53">
        <f t="shared" si="26"/>
        <v>1.1971662124744595E-7</v>
      </c>
      <c r="V118" s="53">
        <f t="shared" si="27"/>
        <v>1.961462119960904E-7</v>
      </c>
      <c r="W118" s="53">
        <f t="shared" si="32"/>
        <v>5.8414823420052781E-15</v>
      </c>
      <c r="X118" s="53">
        <f t="shared" si="33"/>
        <v>-6.9218455487170498</v>
      </c>
      <c r="Y118" s="53">
        <f t="shared" si="34"/>
        <v>-6.7074200746110728</v>
      </c>
      <c r="Z118" s="47">
        <f t="shared" si="35"/>
        <v>4.5978283945573017E-2</v>
      </c>
      <c r="AA118" s="49">
        <f t="shared" si="28"/>
        <v>6.5453757735236012E-2</v>
      </c>
      <c r="AB118" s="9">
        <f t="shared" si="29"/>
        <v>1.1329718621123321</v>
      </c>
      <c r="AC118" s="33">
        <f t="shared" si="30"/>
        <v>1.955524553726929E-2</v>
      </c>
      <c r="AD118" s="33"/>
      <c r="AE118" s="44">
        <f t="shared" si="31"/>
        <v>1.961462119960904E-7</v>
      </c>
      <c r="AF118" s="33"/>
      <c r="AG118" s="33"/>
      <c r="BB118" s="4"/>
      <c r="BC118" s="4"/>
    </row>
    <row r="119" spans="1:55" x14ac:dyDescent="0.25">
      <c r="L119">
        <v>2.16</v>
      </c>
      <c r="M119" s="5">
        <f t="shared" si="18"/>
        <v>144.54397707459285</v>
      </c>
      <c r="N119" s="4">
        <f t="shared" si="19"/>
        <v>1.4454397707459286</v>
      </c>
      <c r="O119" s="9">
        <f t="shared" si="20"/>
        <v>6.6799336213549235E-2</v>
      </c>
      <c r="P119" s="9">
        <f t="shared" si="21"/>
        <v>6.1575109291839333E-2</v>
      </c>
      <c r="Q119" s="9">
        <f t="shared" si="22"/>
        <v>6.8822553255219465E-2</v>
      </c>
      <c r="R119" s="4">
        <f t="shared" si="23"/>
        <v>9.5427623162213204E-2</v>
      </c>
      <c r="S119" s="4">
        <f t="shared" si="24"/>
        <v>8.796444184548477E-2</v>
      </c>
      <c r="T119" s="11">
        <f t="shared" si="25"/>
        <v>5.5699075366364371E-5</v>
      </c>
      <c r="U119" s="53">
        <f t="shared" si="26"/>
        <v>1.0074894827330672E-7</v>
      </c>
      <c r="V119" s="53">
        <f t="shared" si="27"/>
        <v>1.6473136716947144E-7</v>
      </c>
      <c r="W119" s="53">
        <f t="shared" si="32"/>
        <v>4.0937499278042971E-15</v>
      </c>
      <c r="X119" s="53">
        <f t="shared" si="33"/>
        <v>-6.9967594787995919</v>
      </c>
      <c r="Y119" s="53">
        <f t="shared" si="34"/>
        <v>-6.7832236971777515</v>
      </c>
      <c r="Z119" s="47">
        <f t="shared" si="35"/>
        <v>4.559753003285031E-2</v>
      </c>
      <c r="AA119" s="49">
        <f t="shared" si="28"/>
        <v>6.3088763590100211E-2</v>
      </c>
      <c r="AB119" s="9">
        <f t="shared" si="29"/>
        <v>1.1330433639572222</v>
      </c>
      <c r="AC119" s="33">
        <f t="shared" si="30"/>
        <v>1.8029703589915711E-2</v>
      </c>
      <c r="AD119" s="33"/>
      <c r="AE119" s="44">
        <f t="shared" si="31"/>
        <v>1.6473136716947144E-7</v>
      </c>
      <c r="AF119" s="33"/>
      <c r="AG119" s="33"/>
      <c r="BB119" s="4"/>
      <c r="BC119" s="7"/>
    </row>
    <row r="120" spans="1:55" x14ac:dyDescent="0.25">
      <c r="L120">
        <v>2.1800000000000002</v>
      </c>
      <c r="M120" s="5">
        <f t="shared" si="18"/>
        <v>151.3561248436209</v>
      </c>
      <c r="N120" s="4">
        <f t="shared" si="19"/>
        <v>1.5135612484362091</v>
      </c>
      <c r="O120" s="9">
        <f t="shared" si="20"/>
        <v>6.5316874798481986E-2</v>
      </c>
      <c r="P120" s="9">
        <f t="shared" si="21"/>
        <v>6.0118133276704525E-2</v>
      </c>
      <c r="Q120" s="9">
        <f t="shared" si="22"/>
        <v>6.6642462938944103E-2</v>
      </c>
      <c r="R120" s="4">
        <f t="shared" si="23"/>
        <v>9.3309821140688559E-2</v>
      </c>
      <c r="S120" s="4">
        <f t="shared" si="24"/>
        <v>8.5883047538149321E-2</v>
      </c>
      <c r="T120" s="11">
        <f t="shared" si="25"/>
        <v>5.5156966143373656E-5</v>
      </c>
      <c r="U120" s="53">
        <f t="shared" si="26"/>
        <v>8.4785213570765468E-8</v>
      </c>
      <c r="V120" s="53">
        <f t="shared" si="27"/>
        <v>1.3834904174182781E-7</v>
      </c>
      <c r="W120" s="53">
        <f t="shared" si="32"/>
        <v>2.8690836883390918E-15</v>
      </c>
      <c r="X120" s="53">
        <f t="shared" si="33"/>
        <v>-7.0716798815234272</v>
      </c>
      <c r="Y120" s="53">
        <f t="shared" si="34"/>
        <v>-6.8590238446016532</v>
      </c>
      <c r="Z120" s="47">
        <f t="shared" si="35"/>
        <v>4.5222590039274924E-2</v>
      </c>
      <c r="AA120" s="49">
        <f t="shared" si="28"/>
        <v>6.0809222098869277E-2</v>
      </c>
      <c r="AB120" s="9">
        <f t="shared" si="29"/>
        <v>1.1331093334830447</v>
      </c>
      <c r="AC120" s="33">
        <f t="shared" si="30"/>
        <v>1.6622197545224992E-2</v>
      </c>
      <c r="AD120" s="33"/>
      <c r="AE120" s="44">
        <f t="shared" si="31"/>
        <v>1.3834904174182781E-7</v>
      </c>
      <c r="AF120" s="33"/>
      <c r="AG120" s="33"/>
      <c r="BB120" s="4"/>
      <c r="BC120" s="4"/>
    </row>
    <row r="121" spans="1:55" x14ac:dyDescent="0.25">
      <c r="L121">
        <v>2.2000000000000002</v>
      </c>
      <c r="M121" s="5">
        <f t="shared" si="18"/>
        <v>158.48931924611153</v>
      </c>
      <c r="N121" s="4">
        <f t="shared" si="19"/>
        <v>1.5848931924611154</v>
      </c>
      <c r="O121" s="9">
        <f t="shared" si="20"/>
        <v>6.3881219345120324E-2</v>
      </c>
      <c r="P121" s="9">
        <f t="shared" si="21"/>
        <v>5.8710654242773122E-2</v>
      </c>
      <c r="Q121" s="9">
        <f t="shared" si="22"/>
        <v>6.4531204919294594E-2</v>
      </c>
      <c r="R121" s="4">
        <f t="shared" si="23"/>
        <v>9.1258884778743332E-2</v>
      </c>
      <c r="S121" s="4">
        <f t="shared" si="24"/>
        <v>8.3872363203961603E-2</v>
      </c>
      <c r="T121" s="11">
        <f t="shared" si="25"/>
        <v>5.4560700974715955E-5</v>
      </c>
      <c r="U121" s="53">
        <f t="shared" si="26"/>
        <v>7.1349959226709014E-8</v>
      </c>
      <c r="V121" s="53">
        <f t="shared" si="27"/>
        <v>1.161936722981216E-7</v>
      </c>
      <c r="W121" s="53">
        <f t="shared" si="32"/>
        <v>2.0109586020311801E-15</v>
      </c>
      <c r="X121" s="53">
        <f t="shared" si="33"/>
        <v>-7.1466062707290163</v>
      </c>
      <c r="Y121" s="53">
        <f t="shared" si="34"/>
        <v>-6.9348175222110537</v>
      </c>
      <c r="Z121" s="47">
        <f t="shared" si="35"/>
        <v>4.4854473998804802E-2</v>
      </c>
      <c r="AA121" s="49">
        <f t="shared" si="28"/>
        <v>5.8612045661485472E-2</v>
      </c>
      <c r="AB121" s="9">
        <f t="shared" si="29"/>
        <v>1.1331701936348813</v>
      </c>
      <c r="AC121" s="33">
        <f t="shared" si="30"/>
        <v>1.5323703573610124E-2</v>
      </c>
      <c r="AD121" s="33"/>
      <c r="AE121" s="44">
        <f t="shared" si="31"/>
        <v>1.161936722981216E-7</v>
      </c>
      <c r="AF121" s="33"/>
      <c r="AG121" s="33"/>
      <c r="BB121" s="4"/>
      <c r="BC121" s="4"/>
    </row>
    <row r="122" spans="1:55" x14ac:dyDescent="0.25">
      <c r="L122">
        <v>2.2200000000000002</v>
      </c>
      <c r="M122" s="5">
        <f t="shared" si="18"/>
        <v>165.95869074375622</v>
      </c>
      <c r="N122" s="4">
        <f t="shared" si="19"/>
        <v>1.6595869074375622</v>
      </c>
      <c r="O122" s="9">
        <f t="shared" si="20"/>
        <v>6.2490908131079853E-2</v>
      </c>
      <c r="P122" s="9">
        <f t="shared" si="21"/>
        <v>5.7351100618117601E-2</v>
      </c>
      <c r="Q122" s="9">
        <f t="shared" si="22"/>
        <v>6.2486629604529206E-2</v>
      </c>
      <c r="R122" s="4">
        <f t="shared" si="23"/>
        <v>8.9272725901542657E-2</v>
      </c>
      <c r="S122" s="4">
        <f t="shared" si="24"/>
        <v>8.1930143740168007E-2</v>
      </c>
      <c r="T122" s="11">
        <f t="shared" si="25"/>
        <v>5.3913512796537225E-5</v>
      </c>
      <c r="U122" s="53">
        <f t="shared" si="26"/>
        <v>6.0042919816520333E-8</v>
      </c>
      <c r="V122" s="53">
        <f t="shared" si="27"/>
        <v>9.7588391940206613E-8</v>
      </c>
      <c r="W122" s="53">
        <f t="shared" si="32"/>
        <v>1.4096624769905036E-15</v>
      </c>
      <c r="X122" s="53">
        <f t="shared" si="33"/>
        <v>-7.2215381966857572</v>
      </c>
      <c r="Y122" s="53">
        <f t="shared" si="34"/>
        <v>-7.010601838236302</v>
      </c>
      <c r="Z122" s="47">
        <f t="shared" si="35"/>
        <v>4.4494147315917068E-2</v>
      </c>
      <c r="AA122" s="49">
        <f t="shared" si="28"/>
        <v>5.6494258239951002E-2</v>
      </c>
      <c r="AB122" s="9">
        <f t="shared" si="29"/>
        <v>1.1332263355950383</v>
      </c>
      <c r="AC122" s="33">
        <f t="shared" si="30"/>
        <v>1.4125875526544734E-2</v>
      </c>
      <c r="AD122" s="33"/>
      <c r="AE122" s="44">
        <f t="shared" si="31"/>
        <v>9.7588391940206613E-8</v>
      </c>
      <c r="AF122" s="33"/>
      <c r="AG122" s="33"/>
      <c r="BB122" s="4"/>
      <c r="BC122" s="4"/>
    </row>
    <row r="123" spans="1:5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>
        <v>2.2400000000000002</v>
      </c>
      <c r="M123" s="5">
        <f t="shared" si="18"/>
        <v>173.78008287493768</v>
      </c>
      <c r="N123" s="4">
        <f t="shared" si="19"/>
        <v>1.7378008287493767</v>
      </c>
      <c r="O123" s="9">
        <f t="shared" si="20"/>
        <v>6.1144523398334802E-2</v>
      </c>
      <c r="P123" s="9">
        <f t="shared" si="21"/>
        <v>5.6037942886635481E-2</v>
      </c>
      <c r="Q123" s="9">
        <f t="shared" si="22"/>
        <v>6.0506652056374712E-2</v>
      </c>
      <c r="R123" s="4">
        <f t="shared" si="23"/>
        <v>8.734931914047829E-2</v>
      </c>
      <c r="S123" s="4">
        <f t="shared" si="24"/>
        <v>8.0054204123764974E-2</v>
      </c>
      <c r="T123" s="11">
        <f t="shared" si="25"/>
        <v>5.3218703107076126E-5</v>
      </c>
      <c r="U123" s="53">
        <f t="shared" si="26"/>
        <v>5.0527144673246535E-8</v>
      </c>
      <c r="V123" s="53">
        <f t="shared" si="27"/>
        <v>8.196453831994389E-8</v>
      </c>
      <c r="W123" s="53">
        <f t="shared" si="32"/>
        <v>9.8830971929740728E-16</v>
      </c>
      <c r="X123" s="53">
        <f t="shared" si="33"/>
        <v>-7.2964752433744859</v>
      </c>
      <c r="Y123" s="53">
        <f t="shared" si="34"/>
        <v>-7.0863740030192295</v>
      </c>
      <c r="Z123" s="47">
        <f t="shared" si="35"/>
        <v>4.4142531198817246E-2</v>
      </c>
      <c r="AA123" s="49">
        <f t="shared" si="28"/>
        <v>5.4452991327335741E-2</v>
      </c>
      <c r="AB123" s="9">
        <f t="shared" si="29"/>
        <v>1.1332781211043748</v>
      </c>
      <c r="AC123" s="33">
        <f t="shared" si="30"/>
        <v>1.3020995409403741E-2</v>
      </c>
      <c r="AD123" s="33"/>
      <c r="AE123" s="44">
        <f t="shared" si="31"/>
        <v>8.196453831994389E-8</v>
      </c>
      <c r="AF123" s="33"/>
      <c r="AG123" s="33"/>
      <c r="BB123" s="4"/>
      <c r="BC123" s="7"/>
    </row>
    <row r="124" spans="1:55" x14ac:dyDescent="0.25">
      <c r="L124">
        <v>2.2599999999999998</v>
      </c>
      <c r="M124" s="5">
        <f t="shared" si="18"/>
        <v>181.9700858609983</v>
      </c>
      <c r="N124" s="4">
        <f t="shared" si="19"/>
        <v>1.819700858609983</v>
      </c>
      <c r="O124" s="9">
        <f t="shared" si="20"/>
        <v>5.9840690208705138E-2</v>
      </c>
      <c r="P124" s="9">
        <f t="shared" si="21"/>
        <v>5.4769693046298154E-2</v>
      </c>
      <c r="Q124" s="9">
        <f t="shared" si="22"/>
        <v>5.8589250306919319E-2</v>
      </c>
      <c r="R124" s="4">
        <f t="shared" si="23"/>
        <v>8.5486700298150198E-2</v>
      </c>
      <c r="S124" s="4">
        <f t="shared" si="24"/>
        <v>7.8242418637568797E-2</v>
      </c>
      <c r="T124" s="11">
        <f t="shared" si="25"/>
        <v>5.2479616777836009E-5</v>
      </c>
      <c r="U124" s="53">
        <f t="shared" si="26"/>
        <v>4.2518993360567029E-8</v>
      </c>
      <c r="V124" s="53">
        <f t="shared" si="27"/>
        <v>6.8844408312441406E-8</v>
      </c>
      <c r="W124" s="53">
        <f t="shared" si="32"/>
        <v>6.9302747238837096E-16</v>
      </c>
      <c r="X124" s="53">
        <f t="shared" si="33"/>
        <v>-7.3714170259720255</v>
      </c>
      <c r="Y124" s="53">
        <f t="shared" si="34"/>
        <v>-7.1621313282853443</v>
      </c>
      <c r="Z124" s="47">
        <f t="shared" si="35"/>
        <v>4.380050325620094E-2</v>
      </c>
      <c r="AA124" s="49">
        <f t="shared" si="28"/>
        <v>5.2485480062433129E-2</v>
      </c>
      <c r="AB124" s="9">
        <f t="shared" si="29"/>
        <v>1.1333258846211938</v>
      </c>
      <c r="AC124" s="33">
        <f t="shared" si="30"/>
        <v>1.2001927320005415E-2</v>
      </c>
      <c r="AD124" s="33"/>
      <c r="AE124" s="44">
        <f t="shared" si="31"/>
        <v>6.8844408312441406E-8</v>
      </c>
      <c r="AF124" s="33"/>
      <c r="AG124" s="33"/>
      <c r="AU124" s="18"/>
      <c r="AV124" s="6"/>
      <c r="BB124" s="4"/>
      <c r="BC124" s="4"/>
    </row>
    <row r="125" spans="1:55" x14ac:dyDescent="0.25">
      <c r="L125">
        <v>2.2799999999999998</v>
      </c>
      <c r="M125" s="5">
        <f t="shared" si="18"/>
        <v>190.54607179632481</v>
      </c>
      <c r="N125" s="4">
        <f t="shared" si="19"/>
        <v>1.9054607179632481</v>
      </c>
      <c r="O125" s="9">
        <f t="shared" si="20"/>
        <v>5.8578075309730207E-2</v>
      </c>
      <c r="P125" s="9">
        <f t="shared" si="21"/>
        <v>5.3544904024398932E-2</v>
      </c>
      <c r="Q125" s="9">
        <f t="shared" si="22"/>
        <v>5.6732463690779715E-2</v>
      </c>
      <c r="R125" s="4">
        <f t="shared" si="23"/>
        <v>8.368296472818601E-2</v>
      </c>
      <c r="S125" s="4">
        <f t="shared" si="24"/>
        <v>7.6492720034855619E-2</v>
      </c>
      <c r="T125" s="11">
        <f t="shared" si="25"/>
        <v>5.1699618749965856E-5</v>
      </c>
      <c r="U125" s="53">
        <f t="shared" si="26"/>
        <v>3.5779709609211788E-8</v>
      </c>
      <c r="V125" s="53">
        <f t="shared" si="27"/>
        <v>5.7826748526174655E-8</v>
      </c>
      <c r="W125" s="53">
        <f t="shared" si="32"/>
        <v>4.8607192500607519E-16</v>
      </c>
      <c r="X125" s="53">
        <f t="shared" si="33"/>
        <v>-7.4463631885207056</v>
      </c>
      <c r="Y125" s="53">
        <f t="shared" si="34"/>
        <v>-7.2378712264555141</v>
      </c>
      <c r="Z125" s="47">
        <f t="shared" si="35"/>
        <v>4.3468898245793246E-2</v>
      </c>
      <c r="AA125" s="49">
        <f t="shared" si="28"/>
        <v>5.0589059484803321E-2</v>
      </c>
      <c r="AB125" s="9">
        <f t="shared" si="29"/>
        <v>1.1333699353282338</v>
      </c>
      <c r="AC125" s="33">
        <f t="shared" si="30"/>
        <v>1.1062074628042678E-2</v>
      </c>
      <c r="AD125" s="33"/>
      <c r="AE125" s="44">
        <f t="shared" si="31"/>
        <v>5.7826748526174655E-8</v>
      </c>
      <c r="AF125" s="33"/>
      <c r="AG125" s="33"/>
      <c r="AU125" s="12"/>
      <c r="BB125" s="4"/>
      <c r="BC125" s="4"/>
    </row>
    <row r="126" spans="1:55" x14ac:dyDescent="0.25">
      <c r="L126">
        <v>2.2999999999999998</v>
      </c>
      <c r="M126" s="5">
        <f t="shared" si="18"/>
        <v>199.52623149688802</v>
      </c>
      <c r="N126" s="4">
        <f t="shared" si="19"/>
        <v>1.9952623149688802</v>
      </c>
      <c r="O126" s="9">
        <f t="shared" si="20"/>
        <v>5.7355386013269408E-2</v>
      </c>
      <c r="P126" s="9">
        <f t="shared" si="21"/>
        <v>5.2362169055111929E-2</v>
      </c>
      <c r="Q126" s="9">
        <f t="shared" si="22"/>
        <v>5.4934391195984429E-2</v>
      </c>
      <c r="R126" s="4">
        <f t="shared" si="23"/>
        <v>8.1936265733242017E-2</v>
      </c>
      <c r="S126" s="4">
        <f t="shared" si="24"/>
        <v>7.4803098650159897E-2</v>
      </c>
      <c r="T126" s="11">
        <f t="shared" si="25"/>
        <v>5.0882072635166285E-5</v>
      </c>
      <c r="U126" s="53">
        <f t="shared" si="26"/>
        <v>3.0108325201916384E-8</v>
      </c>
      <c r="V126" s="53">
        <f t="shared" si="27"/>
        <v>4.8574550454222734E-8</v>
      </c>
      <c r="W126" s="53">
        <f t="shared" si="32"/>
        <v>3.4100147506891671E-16</v>
      </c>
      <c r="X126" s="53">
        <f t="shared" si="33"/>
        <v>-7.5213134017703851</v>
      </c>
      <c r="Y126" s="53">
        <f t="shared" si="34"/>
        <v>-7.3135912100005189</v>
      </c>
      <c r="Z126" s="47">
        <f t="shared" si="35"/>
        <v>4.3148508953677056E-2</v>
      </c>
      <c r="AA126" s="49">
        <f t="shared" si="28"/>
        <v>4.876116092512936E-2</v>
      </c>
      <c r="AB126" s="9">
        <f t="shared" si="29"/>
        <v>1.1334105589977284</v>
      </c>
      <c r="AC126" s="33">
        <f t="shared" si="30"/>
        <v>1.0195340182733463E-2</v>
      </c>
      <c r="AD126" s="33"/>
      <c r="AE126" s="44">
        <f t="shared" si="31"/>
        <v>4.8574550454222734E-8</v>
      </c>
      <c r="AF126" s="33"/>
      <c r="AG126" s="33"/>
      <c r="BB126" s="4"/>
      <c r="BC126" s="4"/>
    </row>
    <row r="127" spans="1:55" x14ac:dyDescent="0.25">
      <c r="L127">
        <v>2.3199999999999998</v>
      </c>
      <c r="M127" s="5">
        <f t="shared" si="18"/>
        <v>208.92961308540396</v>
      </c>
      <c r="N127" s="4">
        <f t="shared" si="19"/>
        <v>2.0892961308540396</v>
      </c>
      <c r="O127" s="9">
        <f t="shared" si="20"/>
        <v>5.6171369088821629E-2</v>
      </c>
      <c r="P127" s="9">
        <f t="shared" si="21"/>
        <v>5.1220121024283742E-2</v>
      </c>
      <c r="Q127" s="9">
        <f t="shared" si="22"/>
        <v>5.3193189836502404E-2</v>
      </c>
      <c r="R127" s="4">
        <f t="shared" si="23"/>
        <v>8.0244812984030911E-2</v>
      </c>
      <c r="S127" s="4">
        <f t="shared" si="24"/>
        <v>7.3171601463262487E-2</v>
      </c>
      <c r="T127" s="11">
        <f t="shared" si="25"/>
        <v>5.0030321217531165E-5</v>
      </c>
      <c r="U127" s="53">
        <f t="shared" si="26"/>
        <v>2.5335684301590744E-8</v>
      </c>
      <c r="V127" s="53">
        <f t="shared" si="27"/>
        <v>4.0804786435534705E-8</v>
      </c>
      <c r="W127" s="53">
        <f t="shared" si="32"/>
        <v>2.3929312083038962E-16</v>
      </c>
      <c r="X127" s="53">
        <f t="shared" si="33"/>
        <v>-7.5962673611822167</v>
      </c>
      <c r="Y127" s="53">
        <f t="shared" si="34"/>
        <v>-7.3892888908165419</v>
      </c>
      <c r="Z127" s="47">
        <f t="shared" si="35"/>
        <v>4.2840087194914493E-2</v>
      </c>
      <c r="AA127" s="49">
        <f t="shared" si="28"/>
        <v>4.6999308525998422E-2</v>
      </c>
      <c r="AB127" s="9">
        <f t="shared" si="29"/>
        <v>1.1334480197239145</v>
      </c>
      <c r="AC127" s="33">
        <f t="shared" si="30"/>
        <v>9.3960893485317918E-3</v>
      </c>
      <c r="AD127" s="33"/>
      <c r="AE127" s="44">
        <f t="shared" si="31"/>
        <v>4.0804786435534705E-8</v>
      </c>
      <c r="AF127" s="33"/>
      <c r="AG127" s="33"/>
      <c r="BB127" s="4"/>
      <c r="BC127" s="4"/>
    </row>
    <row r="128" spans="1:55" x14ac:dyDescent="0.25">
      <c r="L128">
        <v>2.34</v>
      </c>
      <c r="M128" s="5">
        <f t="shared" si="18"/>
        <v>218.77616239495524</v>
      </c>
      <c r="N128" s="4">
        <f t="shared" si="19"/>
        <v>2.1877616239495525</v>
      </c>
      <c r="O128" s="9">
        <f t="shared" si="20"/>
        <v>5.5024809673250019E-2</v>
      </c>
      <c r="P128" s="9">
        <f t="shared" si="21"/>
        <v>5.0117431786009241E-2</v>
      </c>
      <c r="Q128" s="9">
        <f t="shared" si="22"/>
        <v>5.1507073048897088E-2</v>
      </c>
      <c r="R128" s="4">
        <f t="shared" si="23"/>
        <v>7.8606870961785744E-2</v>
      </c>
      <c r="S128" s="4">
        <f t="shared" si="24"/>
        <v>7.1596331122870352E-2</v>
      </c>
      <c r="T128" s="11">
        <f t="shared" si="25"/>
        <v>4.9147668833019847E-5</v>
      </c>
      <c r="U128" s="53">
        <f t="shared" si="26"/>
        <v>2.1319411629820688E-8</v>
      </c>
      <c r="V128" s="53">
        <f t="shared" si="27"/>
        <v>3.4279779552091713E-8</v>
      </c>
      <c r="W128" s="53">
        <f t="shared" si="32"/>
        <v>1.6797113668063179E-16</v>
      </c>
      <c r="X128" s="53">
        <f t="shared" si="33"/>
        <v>-7.671224785079243</v>
      </c>
      <c r="Y128" s="53">
        <f t="shared" si="34"/>
        <v>-7.4649619796198419</v>
      </c>
      <c r="Z128" s="47">
        <f t="shared" si="35"/>
        <v>4.2544344915982753E-2</v>
      </c>
      <c r="AA128" s="49">
        <f t="shared" si="28"/>
        <v>4.5301115888395554E-2</v>
      </c>
      <c r="AB128" s="9">
        <f t="shared" si="29"/>
        <v>1.1334825615318405</v>
      </c>
      <c r="AC128" s="33">
        <f t="shared" si="30"/>
        <v>8.6591156800968714E-3</v>
      </c>
      <c r="AD128" s="33"/>
      <c r="AE128" s="44">
        <f t="shared" si="31"/>
        <v>3.4279779552091713E-8</v>
      </c>
      <c r="AF128" s="33"/>
      <c r="AG128" s="33"/>
      <c r="AU128" s="6"/>
      <c r="AV128" s="6"/>
      <c r="BB128" s="4"/>
      <c r="BC128" s="4"/>
    </row>
    <row r="129" spans="1:55" x14ac:dyDescent="0.25">
      <c r="L129">
        <v>2.36</v>
      </c>
      <c r="M129" s="5">
        <f t="shared" si="18"/>
        <v>229.08676527677744</v>
      </c>
      <c r="N129" s="4">
        <f t="shared" si="19"/>
        <v>2.2908676527677745</v>
      </c>
      <c r="O129" s="9">
        <f t="shared" si="20"/>
        <v>5.3914530198322999E-2</v>
      </c>
      <c r="P129" s="9">
        <f t="shared" si="21"/>
        <v>4.9052811455193843E-2</v>
      </c>
      <c r="Q129" s="9">
        <f t="shared" si="22"/>
        <v>4.9874309115180884E-2</v>
      </c>
      <c r="R129" s="4">
        <f t="shared" si="23"/>
        <v>7.7020757426175715E-2</v>
      </c>
      <c r="S129" s="4">
        <f t="shared" si="24"/>
        <v>7.0075444935991202E-2</v>
      </c>
      <c r="T129" s="11">
        <f t="shared" si="25"/>
        <v>4.8237365586313005E-5</v>
      </c>
      <c r="U129" s="53">
        <f t="shared" si="26"/>
        <v>1.793967566430686E-8</v>
      </c>
      <c r="V129" s="53">
        <f t="shared" si="27"/>
        <v>2.8799948732019968E-8</v>
      </c>
      <c r="W129" s="53">
        <f t="shared" si="32"/>
        <v>1.1794553110529467E-16</v>
      </c>
      <c r="X129" s="53">
        <f t="shared" si="33"/>
        <v>-7.746185412934909</v>
      </c>
      <c r="Y129" s="53">
        <f t="shared" si="34"/>
        <v>-7.5406082853456526</v>
      </c>
      <c r="Z129" s="47">
        <f t="shared" si="35"/>
        <v>4.2261955387849402E-2</v>
      </c>
      <c r="AA129" s="49">
        <f t="shared" si="28"/>
        <v>4.3664282839366513E-2</v>
      </c>
      <c r="AB129" s="9">
        <f t="shared" si="29"/>
        <v>1.1335144098707883</v>
      </c>
      <c r="AC129" s="33">
        <f t="shared" si="30"/>
        <v>7.9796090590685161E-3</v>
      </c>
      <c r="AD129" s="33"/>
      <c r="AE129" s="44">
        <f t="shared" si="31"/>
        <v>2.8799948732019968E-8</v>
      </c>
      <c r="AF129" s="33"/>
      <c r="AG129" s="33"/>
      <c r="BB129" s="4"/>
      <c r="BC129" s="4"/>
    </row>
    <row r="130" spans="1:55" x14ac:dyDescent="0.25">
      <c r="L130">
        <v>2.38</v>
      </c>
      <c r="M130" s="45">
        <f t="shared" si="18"/>
        <v>239.88329190194912</v>
      </c>
      <c r="N130" s="4">
        <f t="shared" si="19"/>
        <v>2.3988329190194912</v>
      </c>
      <c r="O130" s="9">
        <f t="shared" si="20"/>
        <v>5.2839389337241208E-2</v>
      </c>
      <c r="P130" s="9">
        <f t="shared" si="21"/>
        <v>4.8025007679977527E-2</v>
      </c>
      <c r="Q130" s="9">
        <f t="shared" si="22"/>
        <v>4.8293219613590017E-2</v>
      </c>
      <c r="R130" s="4">
        <f t="shared" si="23"/>
        <v>7.5484841910344588E-2</v>
      </c>
      <c r="S130" s="4">
        <f t="shared" si="24"/>
        <v>6.8607153828539325E-2</v>
      </c>
      <c r="T130" s="11">
        <f t="shared" si="25"/>
        <v>4.7302593350606172E-5</v>
      </c>
      <c r="U130" s="53">
        <f t="shared" si="26"/>
        <v>1.5095621437367292E-8</v>
      </c>
      <c r="V130" s="53">
        <f t="shared" si="27"/>
        <v>2.419771099658378E-8</v>
      </c>
      <c r="W130" s="53">
        <f t="shared" si="32"/>
        <v>8.2848034343997805E-17</v>
      </c>
      <c r="X130" s="53">
        <f t="shared" si="33"/>
        <v>-7.821149003789329</v>
      </c>
      <c r="Y130" s="53">
        <f t="shared" si="34"/>
        <v>-7.6162257145389978</v>
      </c>
      <c r="Z130" s="47">
        <f t="shared" si="35"/>
        <v>4.1993554477174913E-2</v>
      </c>
      <c r="AA130" s="49">
        <f t="shared" si="28"/>
        <v>4.2086592316472923E-2</v>
      </c>
      <c r="AB130" s="9">
        <f t="shared" si="29"/>
        <v>1.1335437730001321</v>
      </c>
      <c r="AC130" s="33">
        <f t="shared" si="30"/>
        <v>7.3531261258186322E-3</v>
      </c>
      <c r="AD130" s="33"/>
      <c r="AE130" s="44">
        <f t="shared" si="31"/>
        <v>2.419771099658378E-8</v>
      </c>
      <c r="AF130" s="33"/>
      <c r="AG130" s="33"/>
      <c r="BB130" s="4"/>
      <c r="BC130" s="4"/>
    </row>
    <row r="131" spans="1:55" x14ac:dyDescent="0.25">
      <c r="L131">
        <v>2.4</v>
      </c>
      <c r="M131" s="5">
        <f t="shared" si="18"/>
        <v>251.18864315095806</v>
      </c>
      <c r="N131" s="4">
        <f t="shared" si="19"/>
        <v>2.5118864315095806</v>
      </c>
      <c r="O131" s="9">
        <f t="shared" si="20"/>
        <v>5.179828097110345E-2</v>
      </c>
      <c r="P131" s="9">
        <f t="shared" si="21"/>
        <v>4.7032804897585954E-2</v>
      </c>
      <c r="Q131" s="9">
        <f t="shared" si="22"/>
        <v>4.6762177898681541E-2</v>
      </c>
      <c r="R131" s="4">
        <f t="shared" si="23"/>
        <v>7.39975442444335E-2</v>
      </c>
      <c r="S131" s="4">
        <f t="shared" si="24"/>
        <v>6.7189721282265649E-2</v>
      </c>
      <c r="T131" s="11">
        <f t="shared" si="25"/>
        <v>4.6346453484219848E-5</v>
      </c>
      <c r="U131" s="53">
        <f t="shared" si="26"/>
        <v>1.2702367259903755E-8</v>
      </c>
      <c r="V131" s="53">
        <f t="shared" si="27"/>
        <v>2.0332357127663195E-8</v>
      </c>
      <c r="W131" s="53">
        <f t="shared" si="32"/>
        <v>5.8216745382111731E-17</v>
      </c>
      <c r="X131" s="53">
        <f t="shared" si="33"/>
        <v>-7.8961153347835422</v>
      </c>
      <c r="Y131" s="53">
        <f t="shared" si="34"/>
        <v>-7.691812270737417</v>
      </c>
      <c r="Z131" s="47">
        <f t="shared" si="35"/>
        <v>4.1739741978635135E-2</v>
      </c>
      <c r="AA131" s="49">
        <f t="shared" si="28"/>
        <v>4.0565907364818923E-2</v>
      </c>
      <c r="AB131" s="9">
        <f t="shared" si="29"/>
        <v>1.1335708432749771</v>
      </c>
      <c r="AC131" s="33">
        <f t="shared" si="30"/>
        <v>6.7755628494298959E-3</v>
      </c>
      <c r="AD131" s="33"/>
      <c r="AE131" s="44">
        <f t="shared" si="31"/>
        <v>2.0332357127663195E-8</v>
      </c>
      <c r="AF131" s="33"/>
      <c r="AG131" s="33"/>
      <c r="BB131" s="4"/>
      <c r="BC131" s="4"/>
    </row>
    <row r="132" spans="1:55" x14ac:dyDescent="0.25">
      <c r="L132">
        <v>2.42</v>
      </c>
      <c r="M132" s="5">
        <f t="shared" si="18"/>
        <v>263.02679918953817</v>
      </c>
      <c r="N132" s="4">
        <f t="shared" si="19"/>
        <v>2.6302679918953817</v>
      </c>
      <c r="O132" s="9">
        <f t="shared" si="20"/>
        <v>5.0790133176076224E-2</v>
      </c>
      <c r="P132" s="9">
        <f t="shared" si="21"/>
        <v>4.6075023576885359E-2</v>
      </c>
      <c r="Q132" s="9">
        <f t="shared" si="22"/>
        <v>4.5279607611876806E-2</v>
      </c>
      <c r="R132" s="4">
        <f t="shared" si="23"/>
        <v>7.255733310868033E-2</v>
      </c>
      <c r="S132" s="4">
        <f t="shared" si="24"/>
        <v>6.5821462252693377E-2</v>
      </c>
      <c r="T132" s="11">
        <f t="shared" si="25"/>
        <v>4.5371956188534408E-5</v>
      </c>
      <c r="U132" s="53">
        <f t="shared" si="26"/>
        <v>1.0688476339365579E-8</v>
      </c>
      <c r="V132" s="53">
        <f t="shared" si="27"/>
        <v>1.7085746016012721E-8</v>
      </c>
      <c r="W132" s="53">
        <f t="shared" si="32"/>
        <v>4.0925059315749029E-17</v>
      </c>
      <c r="X132" s="53">
        <f t="shared" si="33"/>
        <v>-7.9710841998022657</v>
      </c>
      <c r="Y132" s="53">
        <f t="shared" si="34"/>
        <v>-7.7673660538236957</v>
      </c>
      <c r="Z132" s="47">
        <f t="shared" si="35"/>
        <v>4.1501083000945939E-2</v>
      </c>
      <c r="AA132" s="49">
        <f t="shared" si="28"/>
        <v>3.9100168242582604E-2</v>
      </c>
      <c r="AB132" s="9">
        <f t="shared" si="29"/>
        <v>1.1335957983384639</v>
      </c>
      <c r="AC132" s="33">
        <f t="shared" si="30"/>
        <v>6.2431290890634641E-3</v>
      </c>
      <c r="AD132" s="33"/>
      <c r="AE132" s="44">
        <f t="shared" si="31"/>
        <v>1.7085746016012721E-8</v>
      </c>
      <c r="AF132" s="33"/>
      <c r="AG132" s="33"/>
      <c r="BB132" s="4"/>
      <c r="BC132" s="4"/>
    </row>
    <row r="133" spans="1:55" x14ac:dyDescent="0.25">
      <c r="L133">
        <v>2.44</v>
      </c>
      <c r="M133" s="5">
        <f t="shared" si="18"/>
        <v>275.42287033381683</v>
      </c>
      <c r="N133" s="4">
        <f t="shared" si="19"/>
        <v>2.7542287033381685</v>
      </c>
      <c r="O133" s="9">
        <f t="shared" si="20"/>
        <v>4.9813907231862589E-2</v>
      </c>
      <c r="P133" s="9">
        <f t="shared" si="21"/>
        <v>4.5150519450643752E-2</v>
      </c>
      <c r="Q133" s="9">
        <f t="shared" si="22"/>
        <v>4.384398122332734E-2</v>
      </c>
      <c r="R133" s="4">
        <f t="shared" si="23"/>
        <v>7.116272461694656E-2</v>
      </c>
      <c r="S133" s="4">
        <f t="shared" si="24"/>
        <v>6.4500742072348224E-2</v>
      </c>
      <c r="T133" s="11">
        <f t="shared" si="25"/>
        <v>4.4382011424532913E-5</v>
      </c>
      <c r="U133" s="53">
        <f t="shared" si="26"/>
        <v>8.9938282902494588E-9</v>
      </c>
      <c r="V133" s="53">
        <f t="shared" si="27"/>
        <v>1.4358687399257233E-8</v>
      </c>
      <c r="W133" s="53">
        <f t="shared" si="32"/>
        <v>2.8781713259503683E-17</v>
      </c>
      <c r="X133" s="53">
        <f t="shared" si="33"/>
        <v>-8.0460554082189351</v>
      </c>
      <c r="Y133" s="53">
        <f t="shared" si="34"/>
        <v>-7.8428852593496066</v>
      </c>
      <c r="Z133" s="47">
        <f t="shared" si="35"/>
        <v>4.1278109391585105E-2</v>
      </c>
      <c r="AA133" s="49">
        <f t="shared" si="28"/>
        <v>3.7687389631130011E-2</v>
      </c>
      <c r="AB133" s="9">
        <f t="shared" si="29"/>
        <v>1.1336188022271958</v>
      </c>
      <c r="AC133" s="33">
        <f t="shared" si="30"/>
        <v>5.7523250088788664E-3</v>
      </c>
      <c r="AD133" s="33"/>
      <c r="AE133" s="44">
        <f t="shared" si="31"/>
        <v>1.4358687399257233E-8</v>
      </c>
      <c r="AF133" s="33"/>
      <c r="AG133" s="33"/>
      <c r="BB133" s="4"/>
      <c r="BC133" s="4"/>
    </row>
    <row r="134" spans="1:55" s="6" customFormat="1" x14ac:dyDescent="0.25">
      <c r="A134"/>
      <c r="B134"/>
      <c r="C134"/>
      <c r="D134"/>
      <c r="E134"/>
      <c r="F134"/>
      <c r="G134"/>
      <c r="H134"/>
      <c r="I134"/>
      <c r="J134"/>
      <c r="K134"/>
      <c r="L134">
        <v>2.46</v>
      </c>
      <c r="M134" s="5">
        <f t="shared" si="18"/>
        <v>288.40315031266073</v>
      </c>
      <c r="N134" s="4">
        <f t="shared" si="19"/>
        <v>2.8840315031266073</v>
      </c>
      <c r="O134" s="9">
        <f t="shared" si="20"/>
        <v>4.8868596651917798E-2</v>
      </c>
      <c r="P134" s="9">
        <f t="shared" si="21"/>
        <v>4.4258182740250049E-2</v>
      </c>
      <c r="Q134" s="9">
        <f t="shared" si="22"/>
        <v>4.2453818605761466E-2</v>
      </c>
      <c r="R134" s="4">
        <f t="shared" si="23"/>
        <v>6.9812280931311144E-2</v>
      </c>
      <c r="S134" s="4">
        <f t="shared" si="24"/>
        <v>6.3225975343214363E-2</v>
      </c>
      <c r="T134" s="11">
        <f t="shared" si="25"/>
        <v>4.3379421299794875E-5</v>
      </c>
      <c r="U134" s="53">
        <f t="shared" si="26"/>
        <v>7.5678273607055112E-9</v>
      </c>
      <c r="V134" s="53">
        <f t="shared" si="27"/>
        <v>1.2067903318455417E-8</v>
      </c>
      <c r="W134" s="53">
        <f t="shared" si="32"/>
        <v>2.0250683625518732E-17</v>
      </c>
      <c r="X134" s="53">
        <f t="shared" si="33"/>
        <v>-8.121028783734717</v>
      </c>
      <c r="Y134" s="53">
        <f t="shared" si="34"/>
        <v>-7.9183681778166966</v>
      </c>
      <c r="Z134" s="47">
        <f t="shared" si="35"/>
        <v>4.1071321191059197E-2</v>
      </c>
      <c r="AA134" s="49">
        <f t="shared" si="28"/>
        <v>3.6325657945936146E-2</v>
      </c>
      <c r="AB134" s="9">
        <f t="shared" si="29"/>
        <v>1.1336400063958354</v>
      </c>
      <c r="AC134" s="33">
        <f t="shared" si="30"/>
        <v>5.2999192175566551E-3</v>
      </c>
      <c r="AD134" s="44"/>
      <c r="AE134" s="44">
        <f t="shared" si="31"/>
        <v>1.2067903318455417E-8</v>
      </c>
      <c r="AF134" s="44"/>
      <c r="AG134" s="44"/>
      <c r="AU134"/>
      <c r="AV134"/>
      <c r="AW134"/>
      <c r="AX134"/>
      <c r="AY134"/>
      <c r="AZ134"/>
      <c r="BA134"/>
      <c r="BB134" s="4"/>
      <c r="BC134" s="4"/>
    </row>
    <row r="135" spans="1:55" x14ac:dyDescent="0.25">
      <c r="L135">
        <v>2.48</v>
      </c>
      <c r="M135" s="5">
        <f t="shared" ref="M135:M198" si="36">10^L135</f>
        <v>301.99517204020168</v>
      </c>
      <c r="N135" s="4">
        <f t="shared" ref="N135:N198" si="37">M135/100</f>
        <v>3.019951720402017</v>
      </c>
      <c r="O135" s="9">
        <f t="shared" ref="O135:O198" si="38">$C$4+(($C$3-$C$4)/((1+(α*N135)^n_VGM)^(1-1/n_VGM)))</f>
        <v>4.795322623572984E-2</v>
      </c>
      <c r="P135" s="9">
        <f t="shared" ref="P135:P198" si="39">thetar+(thetas-thetar)*(1-EXP(-((k/N135)^p)))</f>
        <v>4.3396937375398743E-2</v>
      </c>
      <c r="Q135" s="9">
        <f t="shared" ref="Q135:Q198" si="40">(R135-$C$4/$C$3)/(1-$C$4/$C$3)</f>
        <v>4.1107685640779185E-2</v>
      </c>
      <c r="R135" s="4">
        <f t="shared" ref="R135:R198" si="41">O135/$C$3</f>
        <v>6.8504608908185494E-2</v>
      </c>
      <c r="S135" s="4">
        <f t="shared" ref="S135:S198" si="42">P135/thetas</f>
        <v>6.1995624821998212E-2</v>
      </c>
      <c r="T135" s="11">
        <f t="shared" ref="T135:T198" si="43">(S135-R135)^2</f>
        <v>4.2366873834239282E-5</v>
      </c>
      <c r="U135" s="53">
        <f t="shared" ref="U135:U198" si="44">(Q135^P_GRT)*(1-(1-Q135^(1/(1-1/n_VGM)))^(1-1/n_VGM))^2</f>
        <v>6.3678941638927007E-9</v>
      </c>
      <c r="V135" s="53">
        <f t="shared" ref="V135:V198" si="45">AE135</f>
        <v>1.0143476002656525E-8</v>
      </c>
      <c r="W135" s="53">
        <f t="shared" si="32"/>
        <v>1.425501822120322E-17</v>
      </c>
      <c r="X135" s="53">
        <f t="shared" si="33"/>
        <v>-8.1960041633010636</v>
      </c>
      <c r="Y135" s="53">
        <f t="shared" si="34"/>
        <v>-7.9938131939095678</v>
      </c>
      <c r="Z135" s="47">
        <f t="shared" si="35"/>
        <v>4.0881188103472806E-2</v>
      </c>
      <c r="AA135" s="49">
        <f t="shared" ref="AA135:AA198" si="46">-LN(λ_GRT*(1-S135))</f>
        <v>3.5013128744666264E-2</v>
      </c>
      <c r="AB135" s="9">
        <f t="shared" ref="AB135:AB198" si="47">IF(S135&lt;thetaRL,_xlfn.GAMMA(a),IF(S135=1,0,EXP(GAMMALN(a))*(1-_xlfn.GAMMA.DIST(AA135,a,1,TRUE))))</f>
        <v>1.1336595506665281</v>
      </c>
      <c r="AC135" s="33">
        <f t="shared" ref="AC135:AC198" si="48">(1/(λ_GRT*k^β_GRT))*($AF$9-AB135)</f>
        <v>4.8829285116797532E-3</v>
      </c>
      <c r="AD135" s="33"/>
      <c r="AE135" s="44">
        <f t="shared" ref="AE135:AE198" si="49">IF(S135&lt;thetaRL,0,(S135^P_GRT)*((AC135/$AD$7)^2))</f>
        <v>1.0143476002656525E-8</v>
      </c>
      <c r="AF135" s="33"/>
      <c r="AG135" s="33"/>
      <c r="BB135" s="4"/>
      <c r="BC135" s="4"/>
    </row>
    <row r="136" spans="1:55" x14ac:dyDescent="0.25">
      <c r="L136">
        <v>2.5</v>
      </c>
      <c r="M136" s="5">
        <f t="shared" si="36"/>
        <v>316.22776601683825</v>
      </c>
      <c r="N136" s="4">
        <f t="shared" si="37"/>
        <v>3.1622776601683826</v>
      </c>
      <c r="O136" s="9">
        <f t="shared" si="38"/>
        <v>4.7066851143368546E-2</v>
      </c>
      <c r="P136" s="9">
        <f t="shared" si="39"/>
        <v>4.2565740211030476E-2</v>
      </c>
      <c r="Q136" s="9">
        <f t="shared" si="40"/>
        <v>3.9804192857894917E-2</v>
      </c>
      <c r="R136" s="4">
        <f t="shared" si="41"/>
        <v>6.7238358776240778E-2</v>
      </c>
      <c r="S136" s="4">
        <f t="shared" si="42"/>
        <v>6.0808200301472111E-2</v>
      </c>
      <c r="T136" s="11">
        <f t="shared" si="43"/>
        <v>4.1346938010639309E-5</v>
      </c>
      <c r="U136" s="53">
        <f t="shared" si="44"/>
        <v>5.3581960992370305E-9</v>
      </c>
      <c r="V136" s="53">
        <f t="shared" si="45"/>
        <v>8.5267045376970484E-9</v>
      </c>
      <c r="W136" s="53">
        <f t="shared" ref="W136:W199" si="50">(U136-V136)^2</f>
        <v>1.0039445724592341E-17</v>
      </c>
      <c r="X136" s="53">
        <f t="shared" ref="X136:X199" si="51">LOG10(U136)</f>
        <v>-8.2709813961294341</v>
      </c>
      <c r="Y136" s="53">
        <f t="shared" ref="Y136:Y199" si="52">LOG10(V136)</f>
        <v>-8.0692187856704987</v>
      </c>
      <c r="Z136" s="47">
        <f t="shared" ref="Z136:Z199" si="53">(X136-Y136)^2</f>
        <v>4.0708150979204105E-2</v>
      </c>
      <c r="AA136" s="49">
        <f t="shared" si="46"/>
        <v>3.374802422891069E-2</v>
      </c>
      <c r="AB136" s="9">
        <f t="shared" si="47"/>
        <v>1.1336775641084431</v>
      </c>
      <c r="AC136" s="33">
        <f t="shared" si="48"/>
        <v>4.4985991101125673E-3</v>
      </c>
      <c r="AD136" s="33"/>
      <c r="AE136" s="44">
        <f t="shared" si="49"/>
        <v>8.5267045376970484E-9</v>
      </c>
      <c r="AF136" s="33"/>
      <c r="AG136" s="33"/>
      <c r="BB136" s="4"/>
      <c r="BC136" s="4"/>
    </row>
    <row r="137" spans="1:55" x14ac:dyDescent="0.25">
      <c r="L137">
        <v>2.52</v>
      </c>
      <c r="M137" s="5">
        <f t="shared" si="36"/>
        <v>331.13112148259137</v>
      </c>
      <c r="N137" s="4">
        <f t="shared" si="37"/>
        <v>3.3113112148259138</v>
      </c>
      <c r="O137" s="9">
        <f t="shared" si="38"/>
        <v>4.6208555992406961E-2</v>
      </c>
      <c r="P137" s="9">
        <f t="shared" si="39"/>
        <v>4.1763580243607296E-2</v>
      </c>
      <c r="Q137" s="9">
        <f t="shared" si="40"/>
        <v>3.8541994106480834E-2</v>
      </c>
      <c r="R137" s="4">
        <f t="shared" si="41"/>
        <v>6.6012222846295668E-2</v>
      </c>
      <c r="S137" s="4">
        <f t="shared" si="42"/>
        <v>5.9662257490867572E-2</v>
      </c>
      <c r="T137" s="11">
        <f t="shared" si="43"/>
        <v>4.0322060015137064E-5</v>
      </c>
      <c r="U137" s="53">
        <f t="shared" si="44"/>
        <v>4.5085787236721437E-9</v>
      </c>
      <c r="V137" s="53">
        <f t="shared" si="45"/>
        <v>7.1683050131684429E-9</v>
      </c>
      <c r="W137" s="53">
        <f t="shared" si="50"/>
        <v>7.0741439350377513E-18</v>
      </c>
      <c r="X137" s="53">
        <f t="shared" si="51"/>
        <v>-8.3459603427666096</v>
      </c>
      <c r="Y137" s="53">
        <f t="shared" si="52"/>
        <v>-8.1445835236141093</v>
      </c>
      <c r="Z137" s="47">
        <f t="shared" si="53"/>
        <v>4.0552623291978798E-2</v>
      </c>
      <c r="AA137" s="49">
        <f t="shared" si="46"/>
        <v>3.2528630836187178E-2</v>
      </c>
      <c r="AB137" s="9">
        <f t="shared" si="47"/>
        <v>1.1336941658523771</v>
      </c>
      <c r="AC137" s="33">
        <f t="shared" si="48"/>
        <v>4.1443892738553065E-3</v>
      </c>
      <c r="AD137" s="33"/>
      <c r="AE137" s="44">
        <f t="shared" si="49"/>
        <v>7.1683050131684429E-9</v>
      </c>
      <c r="AF137" s="33"/>
      <c r="AG137" s="33"/>
      <c r="BB137" s="4"/>
      <c r="BC137" s="4"/>
    </row>
    <row r="138" spans="1:55" s="6" customFormat="1" x14ac:dyDescent="0.25">
      <c r="L138" s="6">
        <v>2.54</v>
      </c>
      <c r="M138" s="45">
        <f t="shared" si="36"/>
        <v>346.73685045253183</v>
      </c>
      <c r="N138" s="4">
        <f t="shared" si="37"/>
        <v>3.4673685045253184</v>
      </c>
      <c r="O138" s="9">
        <f t="shared" si="38"/>
        <v>4.5377453977231405E-2</v>
      </c>
      <c r="P138" s="9">
        <f t="shared" si="39"/>
        <v>4.0989477828607471E-2</v>
      </c>
      <c r="Q138" s="9">
        <f t="shared" si="40"/>
        <v>3.7319785260634418E-2</v>
      </c>
      <c r="R138" s="4">
        <f t="shared" si="41"/>
        <v>6.4824934253187722E-2</v>
      </c>
      <c r="S138" s="4">
        <f t="shared" si="42"/>
        <v>5.8556396898010676E-2</v>
      </c>
      <c r="T138" s="47">
        <f t="shared" si="43"/>
        <v>3.9294560573250024E-5</v>
      </c>
      <c r="U138" s="53">
        <f t="shared" si="44"/>
        <v>3.7936662921860891E-9</v>
      </c>
      <c r="V138" s="53">
        <f t="shared" si="45"/>
        <v>6.026899231702664E-9</v>
      </c>
      <c r="W138" s="53">
        <f t="shared" si="50"/>
        <v>4.987329362141842E-18</v>
      </c>
      <c r="X138" s="53">
        <f t="shared" si="51"/>
        <v>-8.4209408742476182</v>
      </c>
      <c r="Y138" s="53">
        <f t="shared" si="52"/>
        <v>-8.2199060697700741</v>
      </c>
      <c r="Z138" s="47">
        <f t="shared" si="53"/>
        <v>4.0414992611324377E-2</v>
      </c>
      <c r="AA138" s="49">
        <f t="shared" si="46"/>
        <v>3.1353296918949683E-2</v>
      </c>
      <c r="AB138" s="9">
        <f t="shared" si="47"/>
        <v>1.1337094658450373</v>
      </c>
      <c r="AC138" s="33">
        <f t="shared" si="48"/>
        <v>3.8179532128955625E-3</v>
      </c>
      <c r="AD138" s="44"/>
      <c r="AE138" s="44">
        <f t="shared" si="49"/>
        <v>6.026899231702664E-9</v>
      </c>
      <c r="AF138" s="44"/>
      <c r="AG138" s="44"/>
      <c r="AU138"/>
      <c r="AV138"/>
      <c r="AW138"/>
      <c r="AX138"/>
      <c r="AY138"/>
      <c r="AZ138"/>
      <c r="BA138"/>
      <c r="BB138" s="4"/>
      <c r="BC138" s="4"/>
    </row>
    <row r="139" spans="1:55" x14ac:dyDescent="0.25">
      <c r="L139">
        <v>2.56</v>
      </c>
      <c r="M139" s="5">
        <f t="shared" si="36"/>
        <v>363.07805477010152</v>
      </c>
      <c r="N139" s="4">
        <f t="shared" si="37"/>
        <v>3.6307805477010153</v>
      </c>
      <c r="O139" s="9">
        <f t="shared" si="38"/>
        <v>4.4572686010681407E-2</v>
      </c>
      <c r="P139" s="9">
        <f t="shared" si="39"/>
        <v>4.0242483900946376E-2</v>
      </c>
      <c r="Q139" s="9">
        <f t="shared" si="40"/>
        <v>3.6136302956884428E-2</v>
      </c>
      <c r="R139" s="4">
        <f t="shared" si="41"/>
        <v>6.3675265729544878E-2</v>
      </c>
      <c r="S139" s="4">
        <f t="shared" si="42"/>
        <v>5.748926271563768E-2</v>
      </c>
      <c r="T139" s="11">
        <f t="shared" si="43"/>
        <v>3.8266633288068927E-5</v>
      </c>
      <c r="U139" s="53">
        <f t="shared" si="44"/>
        <v>3.1921047078308717E-9</v>
      </c>
      <c r="V139" s="53">
        <f t="shared" si="45"/>
        <v>5.0677458112202132E-9</v>
      </c>
      <c r="W139" s="53">
        <f t="shared" si="50"/>
        <v>3.5180295487235858E-18</v>
      </c>
      <c r="X139" s="53">
        <f t="shared" si="51"/>
        <v>-8.4959228713039749</v>
      </c>
      <c r="Y139" s="53">
        <f t="shared" si="52"/>
        <v>-8.295185176652236</v>
      </c>
      <c r="Z139" s="47">
        <f t="shared" si="53"/>
        <v>4.0295622054094787E-2</v>
      </c>
      <c r="AA139" s="49">
        <f t="shared" si="46"/>
        <v>3.0220430507460073E-2</v>
      </c>
      <c r="AB139" s="9">
        <f t="shared" si="47"/>
        <v>1.1337235655473126</v>
      </c>
      <c r="AC139" s="33">
        <f t="shared" si="48"/>
        <v>3.5171261880932534E-3</v>
      </c>
      <c r="AD139" s="33"/>
      <c r="AE139" s="44">
        <f t="shared" si="49"/>
        <v>5.0677458112202132E-9</v>
      </c>
      <c r="AF139" s="33"/>
      <c r="AG139" s="33"/>
      <c r="BB139" s="4"/>
      <c r="BC139" s="4"/>
    </row>
    <row r="140" spans="1:55" x14ac:dyDescent="0.25">
      <c r="L140">
        <v>2.58</v>
      </c>
      <c r="M140" s="5">
        <f t="shared" si="36"/>
        <v>380.18939632056163</v>
      </c>
      <c r="N140" s="4">
        <f t="shared" si="37"/>
        <v>3.8018939632056163</v>
      </c>
      <c r="O140" s="9">
        <f t="shared" si="38"/>
        <v>4.3793419887894827E-2</v>
      </c>
      <c r="P140" s="9">
        <f t="shared" si="39"/>
        <v>3.9521679199858516E-2</v>
      </c>
      <c r="Q140" s="9">
        <f t="shared" si="40"/>
        <v>3.4990323364551212E-2</v>
      </c>
      <c r="R140" s="4">
        <f t="shared" si="41"/>
        <v>6.2562028411278323E-2</v>
      </c>
      <c r="S140" s="4">
        <f t="shared" si="42"/>
        <v>5.64595417140836E-2</v>
      </c>
      <c r="T140" s="11">
        <f t="shared" si="43"/>
        <v>3.7240343889438555E-5</v>
      </c>
      <c r="U140" s="53">
        <f t="shared" si="44"/>
        <v>2.685924349452312E-9</v>
      </c>
      <c r="V140" s="53">
        <f t="shared" si="45"/>
        <v>4.2616748722351179E-9</v>
      </c>
      <c r="W140" s="53">
        <f t="shared" si="50"/>
        <v>2.4829897100502859E-18</v>
      </c>
      <c r="X140" s="53">
        <f t="shared" si="51"/>
        <v>-8.5709062236397884</v>
      </c>
      <c r="Y140" s="53">
        <f t="shared" si="52"/>
        <v>-8.370419686151676</v>
      </c>
      <c r="Z140" s="47">
        <f t="shared" si="53"/>
        <v>4.0194851713972302E-2</v>
      </c>
      <c r="AA140" s="49">
        <f t="shared" si="46"/>
        <v>2.9128497153492264E-2</v>
      </c>
      <c r="AB140" s="9">
        <f t="shared" si="47"/>
        <v>1.1337365585805543</v>
      </c>
      <c r="AC140" s="33">
        <f t="shared" si="48"/>
        <v>3.2399107223363716E-3</v>
      </c>
      <c r="AD140" s="33"/>
      <c r="AE140" s="44">
        <f t="shared" si="49"/>
        <v>4.2616748722351179E-9</v>
      </c>
      <c r="AF140" s="33"/>
      <c r="AG140" s="33"/>
      <c r="BB140" s="4"/>
      <c r="BC140" s="4"/>
    </row>
    <row r="141" spans="1:55" x14ac:dyDescent="0.25">
      <c r="L141">
        <v>2.6</v>
      </c>
      <c r="M141" s="5">
        <f t="shared" si="36"/>
        <v>398.10717055349761</v>
      </c>
      <c r="N141" s="4">
        <f t="shared" si="37"/>
        <v>3.9810717055349762</v>
      </c>
      <c r="O141" s="9">
        <f t="shared" si="38"/>
        <v>4.3038849472176607E-2</v>
      </c>
      <c r="P141" s="9">
        <f t="shared" si="39"/>
        <v>3.8826173499622682E-2</v>
      </c>
      <c r="Q141" s="9">
        <f t="shared" si="40"/>
        <v>3.3880660988495015E-2</v>
      </c>
      <c r="R141" s="4">
        <f t="shared" si="41"/>
        <v>6.1484070674538017E-2</v>
      </c>
      <c r="S141" s="4">
        <f t="shared" si="42"/>
        <v>5.5465962142318123E-2</v>
      </c>
      <c r="T141" s="11">
        <f t="shared" si="43"/>
        <v>3.6217630305577889E-5</v>
      </c>
      <c r="U141" s="53">
        <f t="shared" si="44"/>
        <v>2.2600038071267206E-9</v>
      </c>
      <c r="V141" s="53">
        <f t="shared" si="45"/>
        <v>3.5841936961184059E-9</v>
      </c>
      <c r="W141" s="53">
        <f t="shared" si="50"/>
        <v>1.7534788621078119E-18</v>
      </c>
      <c r="X141" s="53">
        <f t="shared" si="51"/>
        <v>-8.6458908292540446</v>
      </c>
      <c r="Y141" s="53">
        <f t="shared" si="52"/>
        <v>-8.4456085283396227</v>
      </c>
      <c r="Z141" s="47">
        <f t="shared" si="53"/>
        <v>4.0113000059575042E-2</v>
      </c>
      <c r="AA141" s="49">
        <f t="shared" si="46"/>
        <v>2.8076017851948194E-2</v>
      </c>
      <c r="AB141" s="9">
        <f t="shared" si="47"/>
        <v>1.1337485313246103</v>
      </c>
      <c r="AC141" s="33">
        <f t="shared" si="48"/>
        <v>2.9844638410652514E-3</v>
      </c>
      <c r="AD141" s="33"/>
      <c r="AE141" s="44">
        <f t="shared" si="49"/>
        <v>3.5841936961184059E-9</v>
      </c>
      <c r="AF141" s="33"/>
      <c r="AG141" s="33"/>
      <c r="BB141" s="4"/>
      <c r="BC141" s="4"/>
    </row>
    <row r="142" spans="1:55" x14ac:dyDescent="0.25">
      <c r="L142">
        <v>2.62</v>
      </c>
      <c r="M142" s="5">
        <f t="shared" si="36"/>
        <v>416.86938347033572</v>
      </c>
      <c r="N142" s="4">
        <f t="shared" si="37"/>
        <v>4.1686938347033573</v>
      </c>
      <c r="O142" s="9">
        <f t="shared" si="38"/>
        <v>4.2308193902661308E-2</v>
      </c>
      <c r="P142" s="9">
        <f t="shared" si="39"/>
        <v>3.8155104847364132E-2</v>
      </c>
      <c r="Q142" s="9">
        <f t="shared" si="40"/>
        <v>3.2806167503913686E-2</v>
      </c>
      <c r="R142" s="4">
        <f t="shared" si="41"/>
        <v>6.0440277003801869E-2</v>
      </c>
      <c r="S142" s="4">
        <f t="shared" si="42"/>
        <v>5.4507292639091619E-2</v>
      </c>
      <c r="T142" s="11">
        <f t="shared" si="43"/>
        <v>3.5200303471896296E-5</v>
      </c>
      <c r="U142" s="53">
        <f t="shared" si="44"/>
        <v>1.9016185542177669E-9</v>
      </c>
      <c r="V142" s="53">
        <f t="shared" si="45"/>
        <v>3.014735949772722E-9</v>
      </c>
      <c r="W142" s="53">
        <f t="shared" si="50"/>
        <v>1.2390303362870464E-18</v>
      </c>
      <c r="X142" s="53">
        <f t="shared" si="51"/>
        <v>-8.7208765938192734</v>
      </c>
      <c r="Y142" s="53">
        <f t="shared" si="52"/>
        <v>-8.5207507201999562</v>
      </c>
      <c r="Z142" s="47">
        <f t="shared" si="53"/>
        <v>4.0050365291894929E-2</v>
      </c>
      <c r="AA142" s="49">
        <f t="shared" si="46"/>
        <v>2.7061567037570584E-2</v>
      </c>
      <c r="AB142" s="9">
        <f t="shared" si="47"/>
        <v>1.1337595634711075</v>
      </c>
      <c r="AC142" s="33">
        <f t="shared" si="48"/>
        <v>2.7490852675927263E-3</v>
      </c>
      <c r="AD142" s="33"/>
      <c r="AE142" s="44">
        <f t="shared" si="49"/>
        <v>3.014735949772722E-9</v>
      </c>
      <c r="AF142" s="33"/>
      <c r="AG142" s="33"/>
      <c r="BB142" s="4"/>
      <c r="BC142" s="4"/>
    </row>
    <row r="143" spans="1:55" x14ac:dyDescent="0.25">
      <c r="L143">
        <v>2.64</v>
      </c>
      <c r="M143" s="5">
        <f t="shared" si="36"/>
        <v>436.51583224016622</v>
      </c>
      <c r="N143" s="4">
        <f t="shared" si="37"/>
        <v>4.3651583224016619</v>
      </c>
      <c r="O143" s="9">
        <f t="shared" si="38"/>
        <v>4.1600696823498734E-2</v>
      </c>
      <c r="P143" s="9">
        <f t="shared" si="39"/>
        <v>3.7507638809035897E-2</v>
      </c>
      <c r="Q143" s="9">
        <f t="shared" si="40"/>
        <v>3.1765730622792254E-2</v>
      </c>
      <c r="R143" s="4">
        <f t="shared" si="41"/>
        <v>5.9429566890712479E-2</v>
      </c>
      <c r="S143" s="4">
        <f t="shared" si="42"/>
        <v>5.3582341155765573E-2</v>
      </c>
      <c r="T143" s="11">
        <f t="shared" si="43"/>
        <v>3.4190048795425392E-5</v>
      </c>
      <c r="U143" s="53">
        <f t="shared" si="44"/>
        <v>1.6000611108197274E-9</v>
      </c>
      <c r="V143" s="53">
        <f t="shared" si="45"/>
        <v>2.5360314541047076E-9</v>
      </c>
      <c r="W143" s="53">
        <f t="shared" si="50"/>
        <v>8.7604048350900363E-19</v>
      </c>
      <c r="X143" s="53">
        <f t="shared" si="51"/>
        <v>-8.7958634301034717</v>
      </c>
      <c r="Y143" s="53">
        <f t="shared" si="52"/>
        <v>-8.5958453642526891</v>
      </c>
      <c r="Z143" s="47">
        <f t="shared" si="53"/>
        <v>4.0007226666688017E-2</v>
      </c>
      <c r="AA143" s="49">
        <f t="shared" si="46"/>
        <v>2.6083770654039194E-2</v>
      </c>
      <c r="AB143" s="9">
        <f t="shared" si="47"/>
        <v>1.1337697285352291</v>
      </c>
      <c r="AC143" s="33">
        <f t="shared" si="48"/>
        <v>2.5322065039914197E-3</v>
      </c>
      <c r="AD143" s="33"/>
      <c r="AE143" s="44">
        <f t="shared" si="49"/>
        <v>2.5360314541047076E-9</v>
      </c>
      <c r="AF143" s="33"/>
      <c r="AG143" s="33"/>
      <c r="BB143" s="4"/>
      <c r="BC143" s="4"/>
    </row>
    <row r="144" spans="1:55" x14ac:dyDescent="0.25">
      <c r="L144">
        <v>2.66</v>
      </c>
      <c r="M144" s="5">
        <f t="shared" si="36"/>
        <v>457.0881896148756</v>
      </c>
      <c r="N144" s="4">
        <f t="shared" si="37"/>
        <v>4.5708818961487561</v>
      </c>
      <c r="O144" s="9">
        <f t="shared" si="38"/>
        <v>4.0915625634255659E-2</v>
      </c>
      <c r="P144" s="9">
        <f t="shared" si="39"/>
        <v>3.6882967724554988E-2</v>
      </c>
      <c r="Q144" s="9">
        <f t="shared" si="40"/>
        <v>3.0758272991552437E-2</v>
      </c>
      <c r="R144" s="4">
        <f t="shared" si="41"/>
        <v>5.8450893763222371E-2</v>
      </c>
      <c r="S144" s="4">
        <f t="shared" si="42"/>
        <v>5.2689953892221413E-2</v>
      </c>
      <c r="T144" s="11">
        <f t="shared" si="43"/>
        <v>3.3188428197288541E-5</v>
      </c>
      <c r="U144" s="53">
        <f t="shared" si="44"/>
        <v>1.3463213799465564E-9</v>
      </c>
      <c r="V144" s="53">
        <f t="shared" si="45"/>
        <v>2.1335771566527865E-9</v>
      </c>
      <c r="W144" s="53">
        <f t="shared" si="50"/>
        <v>6.1977165795732966E-19</v>
      </c>
      <c r="X144" s="53">
        <f t="shared" si="51"/>
        <v>-8.8708512574394707</v>
      </c>
      <c r="Y144" s="53">
        <f t="shared" si="52"/>
        <v>-8.670891647108558</v>
      </c>
      <c r="Z144" s="47">
        <f t="shared" si="53"/>
        <v>3.9983845763690448E-2</v>
      </c>
      <c r="AA144" s="49">
        <f t="shared" si="46"/>
        <v>2.5141304292834982E-2</v>
      </c>
      <c r="AB144" s="9">
        <f t="shared" si="47"/>
        <v>1.1337790943290174</v>
      </c>
      <c r="AC144" s="33">
        <f t="shared" si="48"/>
        <v>2.3323807328342384E-3</v>
      </c>
      <c r="AD144" s="33"/>
      <c r="AE144" s="44">
        <f t="shared" si="49"/>
        <v>2.1335771566527865E-9</v>
      </c>
      <c r="AF144" s="33"/>
      <c r="AG144" s="33"/>
      <c r="BB144" s="4"/>
      <c r="BC144" s="4"/>
    </row>
    <row r="145" spans="12:55" x14ac:dyDescent="0.25">
      <c r="L145">
        <v>2.68</v>
      </c>
      <c r="M145" s="5">
        <f t="shared" si="36"/>
        <v>478.63009232263886</v>
      </c>
      <c r="N145" s="4">
        <f t="shared" si="37"/>
        <v>4.7863009232263884</v>
      </c>
      <c r="O145" s="9">
        <f t="shared" si="38"/>
        <v>4.0252270761198417E-2</v>
      </c>
      <c r="P145" s="9">
        <f t="shared" si="39"/>
        <v>3.6280309972955019E-2</v>
      </c>
      <c r="Q145" s="9">
        <f t="shared" si="40"/>
        <v>2.9782751119409437E-2</v>
      </c>
      <c r="R145" s="4">
        <f t="shared" si="41"/>
        <v>5.7503243944569168E-2</v>
      </c>
      <c r="S145" s="4">
        <f t="shared" si="42"/>
        <v>5.18290142470786E-2</v>
      </c>
      <c r="T145" s="11">
        <f t="shared" si="43"/>
        <v>3.2196882659883905E-5</v>
      </c>
      <c r="U145" s="53">
        <f t="shared" si="44"/>
        <v>1.13281762860598E-9</v>
      </c>
      <c r="V145" s="53">
        <f t="shared" si="45"/>
        <v>1.7951930658917627E-9</v>
      </c>
      <c r="W145" s="53">
        <f t="shared" si="50"/>
        <v>4.3874121991953182E-19</v>
      </c>
      <c r="X145" s="53">
        <f t="shared" si="51"/>
        <v>-8.9458400012267543</v>
      </c>
      <c r="Y145" s="53">
        <f t="shared" si="52"/>
        <v>-8.7458888379254702</v>
      </c>
      <c r="Z145" s="47">
        <f t="shared" si="53"/>
        <v>3.998046770553676E-2</v>
      </c>
      <c r="AA145" s="49">
        <f t="shared" si="46"/>
        <v>2.4232891399351548E-2</v>
      </c>
      <c r="AB145" s="9">
        <f t="shared" si="47"/>
        <v>1.1337877233990148</v>
      </c>
      <c r="AC145" s="33">
        <f t="shared" si="48"/>
        <v>2.1482734798258076E-3</v>
      </c>
      <c r="AD145" s="33"/>
      <c r="AE145" s="44">
        <f t="shared" si="49"/>
        <v>1.7951930658917627E-9</v>
      </c>
      <c r="AF145" s="33"/>
      <c r="AG145" s="33"/>
      <c r="BB145" s="4"/>
      <c r="BC145" s="4"/>
    </row>
    <row r="146" spans="12:55" x14ac:dyDescent="0.25">
      <c r="L146">
        <v>2.7</v>
      </c>
      <c r="M146" s="5">
        <f t="shared" si="36"/>
        <v>501.18723362727269</v>
      </c>
      <c r="N146" s="4">
        <f t="shared" si="37"/>
        <v>5.0118723362727273</v>
      </c>
      <c r="O146" s="9">
        <f t="shared" si="38"/>
        <v>3.9609944949096074E-2</v>
      </c>
      <c r="P146" s="9">
        <f t="shared" si="39"/>
        <v>3.5698909248309277E-2</v>
      </c>
      <c r="Q146" s="9">
        <f t="shared" si="40"/>
        <v>2.8838154336905994E-2</v>
      </c>
      <c r="R146" s="4">
        <f t="shared" si="41"/>
        <v>5.6585635641565823E-2</v>
      </c>
      <c r="S146" s="4">
        <f t="shared" si="42"/>
        <v>5.0998441783298973E-2</v>
      </c>
      <c r="T146" s="11">
        <f t="shared" si="43"/>
        <v>3.1216735209854816E-5</v>
      </c>
      <c r="U146" s="53">
        <f t="shared" si="44"/>
        <v>9.531700934533185E-10</v>
      </c>
      <c r="V146" s="53">
        <f t="shared" si="45"/>
        <v>1.5106495067707577E-9</v>
      </c>
      <c r="W146" s="53">
        <f t="shared" si="50"/>
        <v>3.1078329627275618E-19</v>
      </c>
      <c r="X146" s="53">
        <f t="shared" si="51"/>
        <v>-9.020829592481638</v>
      </c>
      <c r="Y146" s="53">
        <f t="shared" si="52"/>
        <v>-8.8208362867743961</v>
      </c>
      <c r="Z146" s="47">
        <f t="shared" si="53"/>
        <v>3.9997322327710291E-2</v>
      </c>
      <c r="AA146" s="49">
        <f t="shared" si="46"/>
        <v>2.3357301543823199E-2</v>
      </c>
      <c r="AB146" s="9">
        <f t="shared" si="47"/>
        <v>1.1337956734308612</v>
      </c>
      <c r="AC146" s="33">
        <f t="shared" si="48"/>
        <v>1.9786539814321048E-3</v>
      </c>
      <c r="AD146" s="33"/>
      <c r="AE146" s="44">
        <f t="shared" si="49"/>
        <v>1.5106495067707577E-9</v>
      </c>
      <c r="AF146" s="33"/>
      <c r="AG146" s="33"/>
      <c r="BB146" s="4"/>
      <c r="BC146" s="4"/>
    </row>
    <row r="147" spans="12:55" x14ac:dyDescent="0.25">
      <c r="L147">
        <v>2.72</v>
      </c>
      <c r="M147" s="5">
        <f t="shared" si="36"/>
        <v>524.80746024977293</v>
      </c>
      <c r="N147" s="4">
        <f t="shared" si="37"/>
        <v>5.2480746024977289</v>
      </c>
      <c r="O147" s="9">
        <f t="shared" si="38"/>
        <v>3.8987982573163965E-2</v>
      </c>
      <c r="P147" s="9">
        <f t="shared" si="39"/>
        <v>3.5138033847082382E-2</v>
      </c>
      <c r="Q147" s="9">
        <f t="shared" si="40"/>
        <v>2.7923503784064656E-2</v>
      </c>
      <c r="R147" s="4">
        <f t="shared" si="41"/>
        <v>5.5697117961662809E-2</v>
      </c>
      <c r="S147" s="4">
        <f t="shared" si="42"/>
        <v>5.0197191210117689E-2</v>
      </c>
      <c r="T147" s="11">
        <f t="shared" si="43"/>
        <v>3.0249194272361657E-5</v>
      </c>
      <c r="U147" s="53">
        <f t="shared" si="44"/>
        <v>8.0201046019347474E-10</v>
      </c>
      <c r="V147" s="53">
        <f t="shared" si="45"/>
        <v>1.271354243844908E-9</v>
      </c>
      <c r="W147" s="53">
        <f t="shared" si="50"/>
        <v>2.2028358725224335E-19</v>
      </c>
      <c r="X147" s="53">
        <f t="shared" si="51"/>
        <v>-9.0958199674082536</v>
      </c>
      <c r="Y147" s="53">
        <f t="shared" si="52"/>
        <v>-8.8957334229222802</v>
      </c>
      <c r="Z147" s="47">
        <f t="shared" si="53"/>
        <v>4.0034625284337412E-2</v>
      </c>
      <c r="AA147" s="49">
        <f t="shared" si="46"/>
        <v>2.2513348754729493E-2</v>
      </c>
      <c r="AB147" s="9">
        <f t="shared" si="47"/>
        <v>1.1338029976232826</v>
      </c>
      <c r="AC147" s="33">
        <f t="shared" si="48"/>
        <v>1.8223872055665809E-3</v>
      </c>
      <c r="AD147" s="33"/>
      <c r="AE147" s="44">
        <f t="shared" si="49"/>
        <v>1.271354243844908E-9</v>
      </c>
      <c r="AF147" s="33"/>
      <c r="AG147" s="33"/>
      <c r="BB147" s="4"/>
      <c r="BC147" s="4"/>
    </row>
    <row r="148" spans="12:55" x14ac:dyDescent="0.25">
      <c r="L148">
        <v>2.74</v>
      </c>
      <c r="M148" s="5">
        <f t="shared" si="36"/>
        <v>549.54087385762534</v>
      </c>
      <c r="N148" s="4">
        <f t="shared" si="37"/>
        <v>5.4954087385762538</v>
      </c>
      <c r="O148" s="9">
        <f t="shared" si="38"/>
        <v>3.8385738970751371E-2</v>
      </c>
      <c r="P148" s="9">
        <f t="shared" si="39"/>
        <v>3.4596975967475109E-2</v>
      </c>
      <c r="Q148" s="9">
        <f t="shared" si="40"/>
        <v>2.703785142757555E-2</v>
      </c>
      <c r="R148" s="4">
        <f t="shared" si="41"/>
        <v>5.483676995821625E-2</v>
      </c>
      <c r="S148" s="4">
        <f t="shared" si="42"/>
        <v>4.94242513821073E-2</v>
      </c>
      <c r="T148" s="11">
        <f t="shared" si="43"/>
        <v>2.929535733672446E-5</v>
      </c>
      <c r="U148" s="53">
        <f t="shared" si="44"/>
        <v>6.7482153435139751E-10</v>
      </c>
      <c r="V148" s="53">
        <f t="shared" si="45"/>
        <v>1.0700898555756824E-9</v>
      </c>
      <c r="W148" s="53">
        <f t="shared" si="50"/>
        <v>1.5623704576346446E-19</v>
      </c>
      <c r="X148" s="53">
        <f t="shared" si="51"/>
        <v>-9.1708110670124299</v>
      </c>
      <c r="Y148" s="53">
        <f t="shared" si="52"/>
        <v>-8.9705797530229905</v>
      </c>
      <c r="Z148" s="47">
        <f t="shared" si="53"/>
        <v>4.0092579101937462E-2</v>
      </c>
      <c r="AA148" s="49">
        <f t="shared" si="46"/>
        <v>2.1699889912416625E-2</v>
      </c>
      <c r="AB148" s="9">
        <f t="shared" si="47"/>
        <v>1.1338097450337319</v>
      </c>
      <c r="AC148" s="33">
        <f t="shared" si="48"/>
        <v>1.6784264771099987E-3</v>
      </c>
      <c r="AD148" s="33"/>
      <c r="AE148" s="44">
        <f t="shared" si="49"/>
        <v>1.0700898555756824E-9</v>
      </c>
      <c r="AF148" s="33"/>
      <c r="AG148" s="33"/>
      <c r="BB148" s="4"/>
      <c r="BC148" s="4"/>
    </row>
    <row r="149" spans="12:55" x14ac:dyDescent="0.25">
      <c r="L149">
        <v>2.76</v>
      </c>
      <c r="M149" s="5">
        <f t="shared" si="36"/>
        <v>575.43993733715706</v>
      </c>
      <c r="N149" s="4">
        <f t="shared" si="37"/>
        <v>5.7543993733715704</v>
      </c>
      <c r="O149" s="9">
        <f t="shared" si="38"/>
        <v>3.7802589792364436E-2</v>
      </c>
      <c r="P149" s="9">
        <f t="shared" si="39"/>
        <v>3.4075051021246403E-2</v>
      </c>
      <c r="Q149" s="9">
        <f t="shared" si="40"/>
        <v>2.6180279106418288E-2</v>
      </c>
      <c r="R149" s="4">
        <f t="shared" si="41"/>
        <v>5.4003699703377768E-2</v>
      </c>
      <c r="S149" s="4">
        <f t="shared" si="42"/>
        <v>4.8678644316066291E-2</v>
      </c>
      <c r="T149" s="11">
        <f t="shared" si="43"/>
        <v>2.8356214877934982E-5</v>
      </c>
      <c r="U149" s="53">
        <f t="shared" si="44"/>
        <v>5.6780232074160489E-10</v>
      </c>
      <c r="V149" s="53">
        <f t="shared" si="45"/>
        <v>9.0079328647919539E-10</v>
      </c>
      <c r="W149" s="53">
        <f t="shared" si="50"/>
        <v>1.1088298326285317E-19</v>
      </c>
      <c r="X149" s="53">
        <f t="shared" si="51"/>
        <v>-9.2458028367428611</v>
      </c>
      <c r="Y149" s="53">
        <f t="shared" si="52"/>
        <v>-9.0453748592332985</v>
      </c>
      <c r="Z149" s="47">
        <f t="shared" si="53"/>
        <v>4.0171374168573706E-2</v>
      </c>
      <c r="AA149" s="49">
        <f t="shared" si="46"/>
        <v>2.0915823200761151E-2</v>
      </c>
      <c r="AB149" s="9">
        <f t="shared" si="47"/>
        <v>1.1338159608977825</v>
      </c>
      <c r="AC149" s="33">
        <f t="shared" si="48"/>
        <v>1.5458066634142836E-3</v>
      </c>
      <c r="AD149" s="33"/>
      <c r="AE149" s="44">
        <f t="shared" si="49"/>
        <v>9.0079328647919539E-10</v>
      </c>
      <c r="AF149" s="33"/>
      <c r="AG149" s="33"/>
      <c r="BB149" s="4"/>
      <c r="BC149" s="4"/>
    </row>
    <row r="150" spans="12:55" x14ac:dyDescent="0.25">
      <c r="L150">
        <v>2.78</v>
      </c>
      <c r="M150" s="5">
        <f t="shared" si="36"/>
        <v>602.55958607435775</v>
      </c>
      <c r="N150" s="4">
        <f t="shared" si="37"/>
        <v>6.0255958607435778</v>
      </c>
      <c r="O150" s="9">
        <f t="shared" si="38"/>
        <v>3.7237930371605242E-2</v>
      </c>
      <c r="P150" s="9">
        <f t="shared" si="39"/>
        <v>3.3571596958419672E-2</v>
      </c>
      <c r="Q150" s="9">
        <f t="shared" si="40"/>
        <v>2.5349897605301829E-2</v>
      </c>
      <c r="R150" s="4">
        <f t="shared" si="41"/>
        <v>5.3197043388007494E-2</v>
      </c>
      <c r="S150" s="4">
        <f t="shared" si="42"/>
        <v>4.7959424226313822E-2</v>
      </c>
      <c r="T150" s="11">
        <f t="shared" si="43"/>
        <v>2.7432654482940717E-5</v>
      </c>
      <c r="U150" s="53">
        <f t="shared" si="44"/>
        <v>4.7775448620431661E-10</v>
      </c>
      <c r="V150" s="53">
        <f t="shared" si="45"/>
        <v>7.5837079999405369E-10</v>
      </c>
      <c r="W150" s="53">
        <f t="shared" si="50"/>
        <v>7.8745515564940188E-20</v>
      </c>
      <c r="X150" s="53">
        <f t="shared" si="51"/>
        <v>-9.3207952261470854</v>
      </c>
      <c r="Y150" s="53">
        <f t="shared" si="52"/>
        <v>-9.120118397249092</v>
      </c>
      <c r="Z150" s="47">
        <f t="shared" si="53"/>
        <v>4.0271189656554532E-2</v>
      </c>
      <c r="AA150" s="49">
        <f t="shared" si="46"/>
        <v>2.0160086614779495E-2</v>
      </c>
      <c r="AB150" s="9">
        <f t="shared" si="47"/>
        <v>1.1338216869242257</v>
      </c>
      <c r="AC150" s="33">
        <f t="shared" si="48"/>
        <v>1.4236378782000805E-3</v>
      </c>
      <c r="AD150" s="33"/>
      <c r="AE150" s="44">
        <f t="shared" si="49"/>
        <v>7.5837079999405369E-10</v>
      </c>
      <c r="AF150" s="33"/>
      <c r="AG150" s="33"/>
      <c r="BB150" s="4"/>
      <c r="BC150" s="4"/>
    </row>
    <row r="151" spans="12:55" x14ac:dyDescent="0.25">
      <c r="L151">
        <v>2.8</v>
      </c>
      <c r="M151" s="5">
        <f t="shared" si="36"/>
        <v>630.95734448019323</v>
      </c>
      <c r="N151" s="4">
        <f t="shared" si="37"/>
        <v>6.3095734448019325</v>
      </c>
      <c r="O151" s="9">
        <f t="shared" si="38"/>
        <v>3.6691175113602079E-2</v>
      </c>
      <c r="P151" s="9">
        <f t="shared" si="39"/>
        <v>3.3085973605208707E-2</v>
      </c>
      <c r="Q151" s="9">
        <f t="shared" si="40"/>
        <v>2.4545845755297172E-2</v>
      </c>
      <c r="R151" s="4">
        <f t="shared" si="41"/>
        <v>5.241596444800297E-2</v>
      </c>
      <c r="S151" s="4">
        <f t="shared" si="42"/>
        <v>4.7265676578869584E-2</v>
      </c>
      <c r="T151" s="11">
        <f t="shared" si="43"/>
        <v>2.6525465134942523E-5</v>
      </c>
      <c r="U151" s="53">
        <f t="shared" si="44"/>
        <v>4.0198681757493984E-10</v>
      </c>
      <c r="V151" s="53">
        <f t="shared" si="45"/>
        <v>6.3854264334813422E-10</v>
      </c>
      <c r="W151" s="53">
        <f t="shared" si="50"/>
        <v>5.595865870723789E-20</v>
      </c>
      <c r="X151" s="53">
        <f t="shared" si="51"/>
        <v>-9.395788188578047</v>
      </c>
      <c r="Y151" s="53">
        <f t="shared" si="52"/>
        <v>-9.1948100942464954</v>
      </c>
      <c r="Z151" s="47">
        <f t="shared" si="53"/>
        <v>4.0392194401142036E-2</v>
      </c>
      <c r="AA151" s="49">
        <f t="shared" si="46"/>
        <v>1.9431656522159835E-2</v>
      </c>
      <c r="AB151" s="9">
        <f t="shared" si="47"/>
        <v>1.1338269615676797</v>
      </c>
      <c r="AC151" s="33">
        <f t="shared" si="48"/>
        <v>1.3110996652517864E-3</v>
      </c>
      <c r="AD151" s="33"/>
      <c r="AE151" s="44">
        <f t="shared" si="49"/>
        <v>6.3854264334813422E-10</v>
      </c>
      <c r="AF151" s="33"/>
      <c r="AG151" s="33"/>
      <c r="BB151" s="4"/>
      <c r="BC151" s="4"/>
    </row>
    <row r="152" spans="12:55" x14ac:dyDescent="0.25">
      <c r="L152">
        <v>2.82</v>
      </c>
      <c r="M152" s="5">
        <f t="shared" si="36"/>
        <v>660.69344800759643</v>
      </c>
      <c r="N152" s="4">
        <f t="shared" si="37"/>
        <v>6.6069344800759646</v>
      </c>
      <c r="O152" s="9">
        <f t="shared" si="38"/>
        <v>3.6161756901499795E-2</v>
      </c>
      <c r="P152" s="9">
        <f t="shared" si="39"/>
        <v>3.2617562015436669E-2</v>
      </c>
      <c r="Q152" s="9">
        <f t="shared" si="40"/>
        <v>2.3767289561029109E-2</v>
      </c>
      <c r="R152" s="4">
        <f t="shared" si="41"/>
        <v>5.1659652716428278E-2</v>
      </c>
      <c r="S152" s="4">
        <f t="shared" si="42"/>
        <v>4.6596517164909527E-2</v>
      </c>
      <c r="T152" s="11">
        <f t="shared" si="43"/>
        <v>2.5635341613053083E-5</v>
      </c>
      <c r="U152" s="53">
        <f t="shared" si="44"/>
        <v>3.3823482355609551E-10</v>
      </c>
      <c r="V152" s="53">
        <f t="shared" si="45"/>
        <v>5.3771264950426271E-10</v>
      </c>
      <c r="W152" s="53">
        <f t="shared" si="50"/>
        <v>3.9791403045007285E-20</v>
      </c>
      <c r="X152" s="53">
        <f t="shared" si="51"/>
        <v>-9.4707816808906031</v>
      </c>
      <c r="Y152" s="53">
        <f t="shared" si="52"/>
        <v>-9.2694497467751003</v>
      </c>
      <c r="Z152" s="47">
        <f t="shared" si="53"/>
        <v>4.0534547694689192E-2</v>
      </c>
      <c r="AA152" s="49">
        <f t="shared" si="46"/>
        <v>1.8729546276769617E-2</v>
      </c>
      <c r="AB152" s="9">
        <f t="shared" si="47"/>
        <v>1.1338318202803939</v>
      </c>
      <c r="AC152" s="33">
        <f t="shared" si="48"/>
        <v>1.2074356259952454E-3</v>
      </c>
      <c r="AD152" s="33"/>
      <c r="AE152" s="44">
        <f t="shared" si="49"/>
        <v>5.3771264950426271E-10</v>
      </c>
      <c r="AF152" s="33"/>
      <c r="AG152" s="33"/>
      <c r="BB152" s="4"/>
      <c r="BC152" s="4"/>
    </row>
    <row r="153" spans="12:55" x14ac:dyDescent="0.25">
      <c r="L153">
        <v>2.84</v>
      </c>
      <c r="M153" s="5">
        <f t="shared" si="36"/>
        <v>691.83097091893671</v>
      </c>
      <c r="N153" s="4">
        <f t="shared" si="37"/>
        <v>6.9183097091893675</v>
      </c>
      <c r="O153" s="9">
        <f t="shared" si="38"/>
        <v>3.5649126520577862E-2</v>
      </c>
      <c r="P153" s="9">
        <f t="shared" si="39"/>
        <v>3.2165763835661804E-2</v>
      </c>
      <c r="Q153" s="9">
        <f t="shared" si="40"/>
        <v>2.3013421353790971E-2</v>
      </c>
      <c r="R153" s="4">
        <f t="shared" si="41"/>
        <v>5.0927323600825518E-2</v>
      </c>
      <c r="S153" s="4">
        <f t="shared" si="42"/>
        <v>4.5951091193802578E-2</v>
      </c>
      <c r="T153" s="11">
        <f t="shared" si="43"/>
        <v>2.4762888968705324E-5</v>
      </c>
      <c r="U153" s="53">
        <f t="shared" si="44"/>
        <v>2.84593080641018E-10</v>
      </c>
      <c r="V153" s="53">
        <f t="shared" si="45"/>
        <v>4.5285876871271829E-10</v>
      </c>
      <c r="W153" s="53">
        <f t="shared" si="50"/>
        <v>2.8313341782242744E-20</v>
      </c>
      <c r="X153" s="53">
        <f t="shared" si="51"/>
        <v>-9.5457756631974657</v>
      </c>
      <c r="Y153" s="53">
        <f t="shared" si="52"/>
        <v>-9.344037218587717</v>
      </c>
      <c r="Z153" s="47">
        <f t="shared" si="53"/>
        <v>4.0698400033560671E-2</v>
      </c>
      <c r="AA153" s="49">
        <f t="shared" si="46"/>
        <v>1.8052804882260458E-2</v>
      </c>
      <c r="AB153" s="9">
        <f t="shared" si="47"/>
        <v>1.1338362957448043</v>
      </c>
      <c r="AC153" s="33">
        <f t="shared" si="48"/>
        <v>1.1119484577626054E-3</v>
      </c>
      <c r="AD153" s="33"/>
      <c r="AE153" s="44">
        <f t="shared" si="49"/>
        <v>4.5285876871271829E-10</v>
      </c>
      <c r="AF153" s="33"/>
      <c r="AG153" s="33"/>
      <c r="BB153" s="4"/>
      <c r="BC153" s="4"/>
    </row>
    <row r="154" spans="12:55" x14ac:dyDescent="0.25">
      <c r="L154">
        <v>2.86</v>
      </c>
      <c r="M154" s="5">
        <f t="shared" si="36"/>
        <v>724.43596007499025</v>
      </c>
      <c r="N154" s="4">
        <f t="shared" si="37"/>
        <v>7.2443596007499025</v>
      </c>
      <c r="O154" s="9">
        <f t="shared" si="38"/>
        <v>3.5152752099561875E-2</v>
      </c>
      <c r="P154" s="9">
        <f t="shared" si="39"/>
        <v>3.1730000684169646E-2</v>
      </c>
      <c r="Q154" s="9">
        <f t="shared" si="40"/>
        <v>2.228345896994393E-2</v>
      </c>
      <c r="R154" s="4">
        <f t="shared" si="41"/>
        <v>5.0218217285088393E-2</v>
      </c>
      <c r="S154" s="4">
        <f t="shared" si="42"/>
        <v>4.5328572405956641E-2</v>
      </c>
      <c r="T154" s="11">
        <f t="shared" si="43"/>
        <v>2.3908627044019368E-5</v>
      </c>
      <c r="U154" s="53">
        <f t="shared" si="44"/>
        <v>2.3945830354433967E-10</v>
      </c>
      <c r="V154" s="53">
        <f t="shared" si="45"/>
        <v>3.8144116630026371E-10</v>
      </c>
      <c r="W154" s="53">
        <f t="shared" si="50"/>
        <v>2.0159133316367563E-20</v>
      </c>
      <c r="X154" s="53">
        <f t="shared" si="51"/>
        <v>-9.6207700986048295</v>
      </c>
      <c r="Y154" s="53">
        <f t="shared" si="52"/>
        <v>-9.4185724383684875</v>
      </c>
      <c r="Z154" s="47">
        <f t="shared" si="53"/>
        <v>4.0883893805051197E-2</v>
      </c>
      <c r="AA154" s="49">
        <f t="shared" si="46"/>
        <v>1.7400515703959483E-2</v>
      </c>
      <c r="AB154" s="9">
        <f t="shared" si="47"/>
        <v>1.1338404180882828</v>
      </c>
      <c r="AC154" s="33">
        <f t="shared" si="48"/>
        <v>1.0239953719696801E-3</v>
      </c>
      <c r="AD154" s="33"/>
      <c r="AE154" s="44">
        <f t="shared" si="49"/>
        <v>3.8144116630026371E-10</v>
      </c>
      <c r="AF154" s="33"/>
      <c r="AG154" s="33"/>
      <c r="BB154" s="4"/>
      <c r="BC154" s="4"/>
    </row>
    <row r="155" spans="12:55" x14ac:dyDescent="0.25">
      <c r="L155">
        <v>2.88</v>
      </c>
      <c r="M155" s="5">
        <f t="shared" si="36"/>
        <v>758.57757502918378</v>
      </c>
      <c r="N155" s="4">
        <f t="shared" si="37"/>
        <v>7.5857757502918375</v>
      </c>
      <c r="O155" s="9">
        <f t="shared" si="38"/>
        <v>3.4672118568695558E-2</v>
      </c>
      <c r="P155" s="9">
        <f t="shared" si="39"/>
        <v>3.1309713543944094E-2</v>
      </c>
      <c r="Q155" s="9">
        <f t="shared" si="40"/>
        <v>2.157664495396406E-2</v>
      </c>
      <c r="R155" s="4">
        <f t="shared" si="41"/>
        <v>4.9531597955279373E-2</v>
      </c>
      <c r="S155" s="4">
        <f t="shared" si="42"/>
        <v>4.4728162205634421E-2</v>
      </c>
      <c r="T155" s="11">
        <f t="shared" si="43"/>
        <v>2.3072995000967163E-5</v>
      </c>
      <c r="U155" s="53">
        <f t="shared" si="44"/>
        <v>2.0148144040574348E-10</v>
      </c>
      <c r="V155" s="53">
        <f t="shared" si="45"/>
        <v>3.2132506386415689E-10</v>
      </c>
      <c r="W155" s="53">
        <f t="shared" si="50"/>
        <v>1.4362494083641979E-20</v>
      </c>
      <c r="X155" s="53">
        <f t="shared" si="51"/>
        <v>-9.695764952999804</v>
      </c>
      <c r="Y155" s="53">
        <f t="shared" si="52"/>
        <v>-9.4930553974694583</v>
      </c>
      <c r="Z155" s="47">
        <f t="shared" si="53"/>
        <v>4.1091163903310329E-2</v>
      </c>
      <c r="AA155" s="49">
        <f t="shared" si="46"/>
        <v>1.6771795227303755E-2</v>
      </c>
      <c r="AB155" s="9">
        <f t="shared" si="47"/>
        <v>1.1338442150814261</v>
      </c>
      <c r="AC155" s="33">
        <f t="shared" si="48"/>
        <v>9.4298386348723473E-4</v>
      </c>
      <c r="AD155" s="33"/>
      <c r="AE155" s="44">
        <f t="shared" si="49"/>
        <v>3.2132506386415689E-10</v>
      </c>
      <c r="AF155" s="33"/>
      <c r="AG155" s="33"/>
      <c r="BB155" s="4"/>
      <c r="BC155" s="4"/>
    </row>
    <row r="156" spans="12:55" x14ac:dyDescent="0.25">
      <c r="L156">
        <v>2.9</v>
      </c>
      <c r="M156" s="5">
        <f t="shared" si="36"/>
        <v>794.32823472428208</v>
      </c>
      <c r="N156" s="4">
        <f t="shared" si="37"/>
        <v>7.9432823472428211</v>
      </c>
      <c r="O156" s="9">
        <f t="shared" si="38"/>
        <v>3.420672713414219E-2</v>
      </c>
      <c r="P156" s="9">
        <f t="shared" si="39"/>
        <v>3.0904362169683369E-2</v>
      </c>
      <c r="Q156" s="9">
        <f t="shared" si="40"/>
        <v>2.0892245785503222E-2</v>
      </c>
      <c r="R156" s="4">
        <f t="shared" si="41"/>
        <v>4.886675304877456E-2</v>
      </c>
      <c r="S156" s="4">
        <f t="shared" si="42"/>
        <v>4.4149088813833386E-2</v>
      </c>
      <c r="T156" s="11">
        <f t="shared" si="43"/>
        <v>2.2256355833643094E-5</v>
      </c>
      <c r="U156" s="53">
        <f t="shared" si="44"/>
        <v>1.6952736243272622E-10</v>
      </c>
      <c r="V156" s="53">
        <f t="shared" si="45"/>
        <v>2.7071595513600079E-10</v>
      </c>
      <c r="W156" s="53">
        <f t="shared" si="50"/>
        <v>1.0239131293269191E-20</v>
      </c>
      <c r="X156" s="53">
        <f t="shared" si="51"/>
        <v>-9.7707601948385925</v>
      </c>
      <c r="Y156" s="53">
        <f t="shared" si="52"/>
        <v>-9.5674861475419206</v>
      </c>
      <c r="Z156" s="47">
        <f t="shared" si="53"/>
        <v>4.132033830436959E-2</v>
      </c>
      <c r="AA156" s="49">
        <f t="shared" si="46"/>
        <v>1.6165791861134298E-2</v>
      </c>
      <c r="AB156" s="9">
        <f t="shared" si="47"/>
        <v>1.133847712321117</v>
      </c>
      <c r="AC156" s="33">
        <f t="shared" si="48"/>
        <v>8.683678048847682E-4</v>
      </c>
      <c r="AD156" s="33"/>
      <c r="AE156" s="44">
        <f t="shared" si="49"/>
        <v>2.7071595513600079E-10</v>
      </c>
      <c r="AF156" s="33"/>
      <c r="AG156" s="33"/>
      <c r="BB156" s="4"/>
      <c r="BC156" s="4"/>
    </row>
    <row r="157" spans="12:55" x14ac:dyDescent="0.25">
      <c r="L157">
        <v>2.92</v>
      </c>
      <c r="M157" s="5">
        <f t="shared" si="36"/>
        <v>831.7637711026714</v>
      </c>
      <c r="N157" s="4">
        <f t="shared" si="37"/>
        <v>8.3176377110267143</v>
      </c>
      <c r="O157" s="9">
        <f t="shared" si="38"/>
        <v>3.3756094768287156E-2</v>
      </c>
      <c r="P157" s="9">
        <f t="shared" si="39"/>
        <v>3.0513424508889428E-2</v>
      </c>
      <c r="Q157" s="9">
        <f t="shared" si="40"/>
        <v>2.0229551129834052E-2</v>
      </c>
      <c r="R157" s="4">
        <f t="shared" si="41"/>
        <v>4.8222992526124511E-2</v>
      </c>
      <c r="S157" s="4">
        <f t="shared" si="42"/>
        <v>4.3590606441270614E-2</v>
      </c>
      <c r="T157" s="11">
        <f t="shared" si="43"/>
        <v>2.1459000839148015E-5</v>
      </c>
      <c r="U157" s="53">
        <f t="shared" si="44"/>
        <v>1.4264094423298122E-10</v>
      </c>
      <c r="V157" s="53">
        <f t="shared" si="45"/>
        <v>2.2810520844161811E-10</v>
      </c>
      <c r="W157" s="53">
        <f t="shared" si="50"/>
        <v>7.3041404567236911E-21</v>
      </c>
      <c r="X157" s="53">
        <f t="shared" si="51"/>
        <v>-9.8457557949461609</v>
      </c>
      <c r="Y157" s="53">
        <f t="shared" si="52"/>
        <v>-9.64186479814453</v>
      </c>
      <c r="Z157" s="47">
        <f t="shared" si="53"/>
        <v>4.1571538576762671E-2</v>
      </c>
      <c r="AA157" s="49">
        <f t="shared" si="46"/>
        <v>1.5581684784230962E-2</v>
      </c>
      <c r="AB157" s="9">
        <f t="shared" si="47"/>
        <v>1.1338509333995157</v>
      </c>
      <c r="AC157" s="33">
        <f t="shared" si="48"/>
        <v>7.9964384090243867E-4</v>
      </c>
      <c r="AD157" s="33"/>
      <c r="AE157" s="44">
        <f t="shared" si="49"/>
        <v>2.2810520844161811E-10</v>
      </c>
      <c r="AF157" s="33"/>
      <c r="AG157" s="33"/>
      <c r="BB157" s="4"/>
      <c r="BC157" s="4"/>
    </row>
    <row r="158" spans="12:55" x14ac:dyDescent="0.25">
      <c r="L158">
        <v>2.94</v>
      </c>
      <c r="M158" s="5">
        <f t="shared" si="36"/>
        <v>870.96358995608091</v>
      </c>
      <c r="N158" s="4">
        <f t="shared" si="37"/>
        <v>8.7096358995608085</v>
      </c>
      <c r="O158" s="9">
        <f t="shared" si="38"/>
        <v>3.3319753715518277E-2</v>
      </c>
      <c r="P158" s="9">
        <f t="shared" si="39"/>
        <v>3.0136396137020145E-2</v>
      </c>
      <c r="Q158" s="9">
        <f t="shared" si="40"/>
        <v>1.9587873111056288E-2</v>
      </c>
      <c r="R158" s="4">
        <f t="shared" si="41"/>
        <v>4.7599648165026112E-2</v>
      </c>
      <c r="S158" s="4">
        <f t="shared" si="42"/>
        <v>4.3051994481457349E-2</v>
      </c>
      <c r="T158" s="11">
        <f t="shared" si="43"/>
        <v>2.0681154025676539E-5</v>
      </c>
      <c r="U158" s="53">
        <f t="shared" si="44"/>
        <v>1.2001852183842035E-10</v>
      </c>
      <c r="V158" s="53">
        <f t="shared" si="45"/>
        <v>1.9222438745483016E-10</v>
      </c>
      <c r="W158" s="53">
        <f t="shared" si="50"/>
        <v>5.2136870294150322E-21</v>
      </c>
      <c r="X158" s="53">
        <f t="shared" si="51"/>
        <v>-9.9207517263565457</v>
      </c>
      <c r="Y158" s="53">
        <f t="shared" si="52"/>
        <v>-9.7161915143512818</v>
      </c>
      <c r="Z158" s="47">
        <f t="shared" si="53"/>
        <v>4.1844880335638497E-2</v>
      </c>
      <c r="AA158" s="49">
        <f t="shared" si="46"/>
        <v>1.5018682833523742E-2</v>
      </c>
      <c r="AB158" s="9">
        <f t="shared" si="47"/>
        <v>1.1338539000600432</v>
      </c>
      <c r="AC158" s="33">
        <f t="shared" si="48"/>
        <v>7.3634806042071374E-4</v>
      </c>
      <c r="AD158" s="33"/>
      <c r="AE158" s="44">
        <f t="shared" si="49"/>
        <v>1.9222438745483016E-10</v>
      </c>
      <c r="AF158" s="33"/>
      <c r="AG158" s="33"/>
      <c r="BB158" s="4"/>
      <c r="BC158" s="4"/>
    </row>
    <row r="159" spans="12:55" x14ac:dyDescent="0.25">
      <c r="L159">
        <v>2.96</v>
      </c>
      <c r="M159" s="5">
        <f t="shared" si="36"/>
        <v>912.01083935590987</v>
      </c>
      <c r="N159" s="4">
        <f t="shared" si="37"/>
        <v>9.1201083935590983</v>
      </c>
      <c r="O159" s="9">
        <f t="shared" si="38"/>
        <v>3.2897251013064954E-2</v>
      </c>
      <c r="P159" s="9">
        <f t="shared" si="39"/>
        <v>2.977278970666309E-2</v>
      </c>
      <c r="Q159" s="9">
        <f t="shared" si="40"/>
        <v>1.8966545607448461E-2</v>
      </c>
      <c r="R159" s="4">
        <f t="shared" si="41"/>
        <v>4.6996072875807079E-2</v>
      </c>
      <c r="S159" s="4">
        <f t="shared" si="42"/>
        <v>4.2532556723804418E-2</v>
      </c>
      <c r="T159" s="11">
        <f t="shared" si="43"/>
        <v>1.9922976439188643E-5</v>
      </c>
      <c r="U159" s="53">
        <f t="shared" si="44"/>
        <v>1.009838759897624E-10</v>
      </c>
      <c r="V159" s="53">
        <f t="shared" si="45"/>
        <v>1.6200689024559056E-10</v>
      </c>
      <c r="W159" s="53">
        <f t="shared" si="50"/>
        <v>3.7238082688670079E-21</v>
      </c>
      <c r="X159" s="53">
        <f t="shared" si="51"/>
        <v>-9.9957479641152744</v>
      </c>
      <c r="Y159" s="53">
        <f t="shared" si="52"/>
        <v>-9.7904665142721594</v>
      </c>
      <c r="Z159" s="47">
        <f t="shared" si="53"/>
        <v>4.2140473649691347E-2</v>
      </c>
      <c r="AA159" s="49">
        <f t="shared" si="46"/>
        <v>1.4476023432475839E-2</v>
      </c>
      <c r="AB159" s="9">
        <f t="shared" si="47"/>
        <v>1.1338566323413417</v>
      </c>
      <c r="AC159" s="33">
        <f t="shared" si="48"/>
        <v>6.7805292496914843E-4</v>
      </c>
      <c r="AD159" s="33"/>
      <c r="AE159" s="44">
        <f t="shared" si="49"/>
        <v>1.6200689024559056E-10</v>
      </c>
      <c r="AF159" s="33"/>
      <c r="AG159" s="33"/>
      <c r="BB159" s="4"/>
      <c r="BC159" s="4"/>
    </row>
    <row r="160" spans="12:55" x14ac:dyDescent="0.25">
      <c r="L160">
        <v>2.98</v>
      </c>
      <c r="M160" s="5">
        <f t="shared" si="36"/>
        <v>954.99258602143675</v>
      </c>
      <c r="N160" s="4">
        <f t="shared" si="37"/>
        <v>9.5499258602143673</v>
      </c>
      <c r="O160" s="9">
        <f t="shared" si="38"/>
        <v>3.2488148026482977E-2</v>
      </c>
      <c r="P160" s="9">
        <f t="shared" si="39"/>
        <v>2.9422134410659422E-2</v>
      </c>
      <c r="Q160" s="9">
        <f t="shared" si="40"/>
        <v>1.8364923568357318E-2</v>
      </c>
      <c r="R160" s="4">
        <f t="shared" si="41"/>
        <v>4.6411640037832824E-2</v>
      </c>
      <c r="S160" s="4">
        <f t="shared" si="42"/>
        <v>4.2031620586656319E-2</v>
      </c>
      <c r="T160" s="11">
        <f t="shared" si="43"/>
        <v>1.9184570392684529E-5</v>
      </c>
      <c r="U160" s="53">
        <f t="shared" si="44"/>
        <v>8.4968023283067301E-11</v>
      </c>
      <c r="V160" s="53">
        <f t="shared" si="45"/>
        <v>1.365557316260293E-10</v>
      </c>
      <c r="W160" s="53">
        <f t="shared" si="50"/>
        <v>2.6612916520785111E-21</v>
      </c>
      <c r="X160" s="53">
        <f t="shared" si="51"/>
        <v>-10.070744485162752</v>
      </c>
      <c r="Y160" s="53">
        <f t="shared" si="52"/>
        <v>-9.8646900665874746</v>
      </c>
      <c r="Z160" s="47">
        <f t="shared" si="53"/>
        <v>4.2458423414395666E-2</v>
      </c>
      <c r="AA160" s="49">
        <f t="shared" si="46"/>
        <v>1.3952971558187135E-2</v>
      </c>
      <c r="AB160" s="9">
        <f t="shared" si="47"/>
        <v>1.1338591487101291</v>
      </c>
      <c r="AC160" s="33">
        <f t="shared" si="48"/>
        <v>6.2436443418956026E-4</v>
      </c>
      <c r="AD160" s="33"/>
      <c r="AE160" s="44">
        <f t="shared" si="49"/>
        <v>1.365557316260293E-10</v>
      </c>
      <c r="AF160" s="33"/>
      <c r="AG160" s="33"/>
      <c r="BB160" s="4"/>
      <c r="BC160" s="4"/>
    </row>
    <row r="161" spans="12:55" x14ac:dyDescent="0.25">
      <c r="L161">
        <v>3</v>
      </c>
      <c r="M161" s="5">
        <f t="shared" si="36"/>
        <v>1000</v>
      </c>
      <c r="N161" s="4">
        <f t="shared" si="37"/>
        <v>10</v>
      </c>
      <c r="O161" s="9">
        <f t="shared" si="38"/>
        <v>3.2092019999378683E-2</v>
      </c>
      <c r="P161" s="9">
        <f t="shared" si="39"/>
        <v>2.9083975459079182E-2</v>
      </c>
      <c r="Q161" s="9">
        <f t="shared" si="40"/>
        <v>1.7782382352027472E-2</v>
      </c>
      <c r="R161" s="4">
        <f t="shared" si="41"/>
        <v>4.5845742856255263E-2</v>
      </c>
      <c r="S161" s="4">
        <f t="shared" si="42"/>
        <v>4.1548536370113118E-2</v>
      </c>
      <c r="T161" s="11">
        <f t="shared" si="43"/>
        <v>1.8465983584542122E-5</v>
      </c>
      <c r="U161" s="53">
        <f t="shared" si="44"/>
        <v>7.1492211554777338E-11</v>
      </c>
      <c r="V161" s="53">
        <f t="shared" si="45"/>
        <v>1.1511648279153754E-10</v>
      </c>
      <c r="W161" s="53">
        <f t="shared" si="50"/>
        <v>1.9030770409384235E-21</v>
      </c>
      <c r="X161" s="53">
        <f t="shared" si="51"/>
        <v>-10.145741268171252</v>
      </c>
      <c r="Y161" s="53">
        <f t="shared" si="52"/>
        <v>-9.9388624880739016</v>
      </c>
      <c r="Z161" s="47">
        <f t="shared" si="53"/>
        <v>4.2798829654567674E-2</v>
      </c>
      <c r="AA161" s="49">
        <f t="shared" si="46"/>
        <v>1.3448818745817796E-2</v>
      </c>
      <c r="AB161" s="9">
        <f t="shared" si="47"/>
        <v>1.1338614661837902</v>
      </c>
      <c r="AC161" s="33">
        <f t="shared" si="48"/>
        <v>5.7491951025118637E-4</v>
      </c>
      <c r="AD161" s="33"/>
      <c r="AE161" s="44">
        <f t="shared" si="49"/>
        <v>1.1511648279153754E-10</v>
      </c>
      <c r="AF161" s="33"/>
      <c r="AG161" s="33"/>
      <c r="BB161" s="4"/>
      <c r="BC161" s="4"/>
    </row>
    <row r="162" spans="12:55" x14ac:dyDescent="0.25">
      <c r="L162">
        <v>3.02</v>
      </c>
      <c r="M162" s="5">
        <f t="shared" si="36"/>
        <v>1047.1285480509</v>
      </c>
      <c r="N162" s="4">
        <f t="shared" si="37"/>
        <v>10.471285480509</v>
      </c>
      <c r="O162" s="9">
        <f t="shared" si="38"/>
        <v>3.1708455616972275E-2</v>
      </c>
      <c r="P162" s="9">
        <f t="shared" si="39"/>
        <v>2.8757873569927459E-2</v>
      </c>
      <c r="Q162" s="9">
        <f t="shared" si="40"/>
        <v>1.7218317083782755E-2</v>
      </c>
      <c r="R162" s="4">
        <f t="shared" si="41"/>
        <v>4.5297793738531822E-2</v>
      </c>
      <c r="S162" s="4">
        <f t="shared" si="42"/>
        <v>4.1082676528467803E-2</v>
      </c>
      <c r="T162" s="11">
        <f t="shared" si="43"/>
        <v>1.776721309457788E-5</v>
      </c>
      <c r="U162" s="53">
        <f t="shared" si="44"/>
        <v>6.0153611496853858E-11</v>
      </c>
      <c r="V162" s="53">
        <f t="shared" si="45"/>
        <v>9.7054540746496046E-11</v>
      </c>
      <c r="W162" s="53">
        <f t="shared" si="50"/>
        <v>1.3616785794870984E-21</v>
      </c>
      <c r="X162" s="53">
        <f t="shared" si="51"/>
        <v>-10.220738293410241</v>
      </c>
      <c r="Y162" s="53">
        <f t="shared" si="52"/>
        <v>-10.012984141110083</v>
      </c>
      <c r="Z162" s="47">
        <f t="shared" si="53"/>
        <v>4.3161787797957166E-2</v>
      </c>
      <c r="AA162" s="49">
        <f t="shared" si="46"/>
        <v>1.2962882128984983E-2</v>
      </c>
      <c r="AB162" s="9">
        <f t="shared" si="47"/>
        <v>1.1338636004434892</v>
      </c>
      <c r="AC162" s="33">
        <f t="shared" si="48"/>
        <v>5.2938358453716761E-4</v>
      </c>
      <c r="AD162" s="33"/>
      <c r="AE162" s="44">
        <f t="shared" si="49"/>
        <v>9.7054540746496046E-11</v>
      </c>
      <c r="AF162" s="33"/>
      <c r="AG162" s="33"/>
      <c r="BB162" s="4"/>
      <c r="BC162" s="4"/>
    </row>
    <row r="163" spans="12:55" x14ac:dyDescent="0.25">
      <c r="L163">
        <v>3.04</v>
      </c>
      <c r="M163" s="5">
        <f t="shared" si="36"/>
        <v>1096.4781961431863</v>
      </c>
      <c r="N163" s="4">
        <f t="shared" si="37"/>
        <v>10.964781961431862</v>
      </c>
      <c r="O163" s="9">
        <f t="shared" si="38"/>
        <v>3.1337056583108036E-2</v>
      </c>
      <c r="P163" s="9">
        <f t="shared" si="39"/>
        <v>2.8443404473438277E-2</v>
      </c>
      <c r="Q163" s="9">
        <f t="shared" si="40"/>
        <v>1.6672142033982405E-2</v>
      </c>
      <c r="R163" s="4">
        <f t="shared" si="41"/>
        <v>4.4767223690154338E-2</v>
      </c>
      <c r="S163" s="4">
        <f t="shared" si="42"/>
        <v>4.0633434962054682E-2</v>
      </c>
      <c r="T163" s="11">
        <f t="shared" si="43"/>
        <v>1.7088209248563775E-5</v>
      </c>
      <c r="U163" s="53">
        <f t="shared" si="44"/>
        <v>5.0613277043021229E-11</v>
      </c>
      <c r="V163" s="53">
        <f t="shared" si="45"/>
        <v>8.1836033005440499E-11</v>
      </c>
      <c r="W163" s="53">
        <f t="shared" si="50"/>
        <v>9.7486048988878806E-22</v>
      </c>
      <c r="X163" s="53">
        <f t="shared" si="51"/>
        <v>-10.295735542643271</v>
      </c>
      <c r="Y163" s="53">
        <f t="shared" si="52"/>
        <v>-10.087055431172773</v>
      </c>
      <c r="Z163" s="47">
        <f t="shared" si="53"/>
        <v>4.3547388923339439E-2</v>
      </c>
      <c r="AA163" s="49">
        <f t="shared" si="46"/>
        <v>1.24945035148322E-2</v>
      </c>
      <c r="AB163" s="9">
        <f t="shared" si="47"/>
        <v>1.1338655659385242</v>
      </c>
      <c r="AC163" s="33">
        <f t="shared" si="48"/>
        <v>4.8744837114870706E-4</v>
      </c>
      <c r="AD163" s="33"/>
      <c r="AE163" s="44">
        <f t="shared" si="49"/>
        <v>8.1836033005440499E-11</v>
      </c>
      <c r="AF163" s="33"/>
      <c r="AG163" s="33"/>
      <c r="BB163" s="4"/>
      <c r="BC163" s="4"/>
    </row>
    <row r="164" spans="12:55" x14ac:dyDescent="0.25">
      <c r="L164">
        <v>3.06</v>
      </c>
      <c r="M164" s="5">
        <f t="shared" si="36"/>
        <v>1148.1536214968839</v>
      </c>
      <c r="N164" s="4">
        <f t="shared" si="37"/>
        <v>11.481536214968839</v>
      </c>
      <c r="O164" s="9">
        <f t="shared" si="38"/>
        <v>3.0977437210326295E-2</v>
      </c>
      <c r="P164" s="9">
        <f t="shared" si="39"/>
        <v>2.8140158429794802E-2</v>
      </c>
      <c r="Q164" s="9">
        <f t="shared" si="40"/>
        <v>1.6143290015185725E-2</v>
      </c>
      <c r="R164" s="4">
        <f t="shared" si="41"/>
        <v>4.4253481729037564E-2</v>
      </c>
      <c r="S164" s="4">
        <f t="shared" si="42"/>
        <v>4.0200226328278292E-2</v>
      </c>
      <c r="T164" s="11">
        <f t="shared" si="43"/>
        <v>1.6428879343784202E-5</v>
      </c>
      <c r="U164" s="53">
        <f t="shared" si="44"/>
        <v>4.2586014829618377E-11</v>
      </c>
      <c r="V164" s="53">
        <f t="shared" si="45"/>
        <v>6.9011774666169111E-11</v>
      </c>
      <c r="W164" s="53">
        <f t="shared" si="50"/>
        <v>6.9832078293905784E-22</v>
      </c>
      <c r="X164" s="53">
        <f t="shared" si="51"/>
        <v>-10.370732999007826</v>
      </c>
      <c r="Y164" s="53">
        <f t="shared" si="52"/>
        <v>-10.161076804389182</v>
      </c>
      <c r="Z164" s="47">
        <f t="shared" si="53"/>
        <v>4.395571994197061E-2</v>
      </c>
      <c r="AA164" s="49">
        <f t="shared" si="46"/>
        <v>1.2043048492517139E-2</v>
      </c>
      <c r="AB164" s="9">
        <f t="shared" si="47"/>
        <v>1.1338673759825981</v>
      </c>
      <c r="AC164" s="33">
        <f t="shared" si="48"/>
        <v>4.4882981290551133E-4</v>
      </c>
      <c r="AD164" s="33"/>
      <c r="AE164" s="44">
        <f t="shared" si="49"/>
        <v>6.9011774666169111E-11</v>
      </c>
      <c r="AF164" s="33"/>
      <c r="AG164" s="33"/>
      <c r="BB164" s="4"/>
      <c r="BC164" s="4"/>
    </row>
    <row r="165" spans="12:55" x14ac:dyDescent="0.25">
      <c r="L165">
        <v>3.08</v>
      </c>
      <c r="M165" s="5">
        <f t="shared" si="36"/>
        <v>1202.2644346174138</v>
      </c>
      <c r="N165" s="4">
        <f t="shared" si="37"/>
        <v>12.022644346174138</v>
      </c>
      <c r="O165" s="9">
        <f t="shared" si="38"/>
        <v>3.0629224022620104E-2</v>
      </c>
      <c r="P165" s="9">
        <f t="shared" si="39"/>
        <v>2.7847739760099782E-2</v>
      </c>
      <c r="Q165" s="9">
        <f t="shared" si="40"/>
        <v>1.5631211797970741E-2</v>
      </c>
      <c r="R165" s="4">
        <f t="shared" si="41"/>
        <v>4.3756034318028721E-2</v>
      </c>
      <c r="S165" s="4">
        <f t="shared" si="42"/>
        <v>3.978248537157112E-2</v>
      </c>
      <c r="T165" s="11">
        <f t="shared" si="43"/>
        <v>1.5789091229894303E-5</v>
      </c>
      <c r="U165" s="53">
        <f t="shared" si="44"/>
        <v>3.5831860041777947E-11</v>
      </c>
      <c r="V165" s="53">
        <f t="shared" si="45"/>
        <v>5.8203788643062932E-11</v>
      </c>
      <c r="W165" s="53">
        <f t="shared" si="50"/>
        <v>5.0050318934099308E-22</v>
      </c>
      <c r="X165" s="53">
        <f t="shared" si="51"/>
        <v>-10.4457306469019</v>
      </c>
      <c r="Y165" s="53">
        <f t="shared" si="52"/>
        <v>-10.235048745019808</v>
      </c>
      <c r="Z165" s="47">
        <f t="shared" si="53"/>
        <v>4.4386863780655351E-2</v>
      </c>
      <c r="AA165" s="49">
        <f t="shared" si="46"/>
        <v>1.1607905573914988E-2</v>
      </c>
      <c r="AB165" s="9">
        <f t="shared" si="47"/>
        <v>1.1338690428426204</v>
      </c>
      <c r="AC165" s="33">
        <f t="shared" si="48"/>
        <v>4.1326618670548882E-4</v>
      </c>
      <c r="AD165" s="33"/>
      <c r="AE165" s="44">
        <f t="shared" si="49"/>
        <v>5.8203788643062932E-11</v>
      </c>
      <c r="AF165" s="33"/>
      <c r="AG165" s="33"/>
      <c r="BB165" s="4"/>
      <c r="BC165" s="4"/>
    </row>
    <row r="166" spans="12:55" x14ac:dyDescent="0.25">
      <c r="L166">
        <v>3.1</v>
      </c>
      <c r="M166" s="5">
        <f t="shared" si="36"/>
        <v>1258.925411794168</v>
      </c>
      <c r="N166" s="4">
        <f t="shared" si="37"/>
        <v>12.58925411794168</v>
      </c>
      <c r="O166" s="9">
        <f t="shared" si="38"/>
        <v>3.0292055370507671E-2</v>
      </c>
      <c r="P166" s="9">
        <f t="shared" si="39"/>
        <v>2.7565766390402383E-2</v>
      </c>
      <c r="Q166" s="9">
        <f t="shared" si="40"/>
        <v>1.5135375544864224E-2</v>
      </c>
      <c r="R166" s="4">
        <f t="shared" si="41"/>
        <v>4.3274364815010964E-2</v>
      </c>
      <c r="S166" s="4">
        <f t="shared" si="42"/>
        <v>3.9379666272003407E-2</v>
      </c>
      <c r="T166" s="11">
        <f t="shared" si="43"/>
        <v>1.5168676740905191E-5</v>
      </c>
      <c r="U166" s="53">
        <f t="shared" si="44"/>
        <v>3.0148903944096389E-11</v>
      </c>
      <c r="V166" s="53">
        <f t="shared" si="45"/>
        <v>4.9093978371880355E-11</v>
      </c>
      <c r="W166" s="53">
        <f t="shared" si="50"/>
        <v>3.5891584507427397E-22</v>
      </c>
      <c r="X166" s="53">
        <f t="shared" si="51"/>
        <v>-10.520728471904702</v>
      </c>
      <c r="Y166" s="53">
        <f t="shared" si="52"/>
        <v>-10.308971773055021</v>
      </c>
      <c r="Z166" s="47">
        <f t="shared" si="53"/>
        <v>4.4840899507714707E-2</v>
      </c>
      <c r="AA166" s="49">
        <f t="shared" si="46"/>
        <v>1.1188485365366424E-2</v>
      </c>
      <c r="AB166" s="9">
        <f t="shared" si="47"/>
        <v>1.1338705778206162</v>
      </c>
      <c r="AC166" s="33">
        <f t="shared" si="48"/>
        <v>3.8051635592152789E-4</v>
      </c>
      <c r="AD166" s="33"/>
      <c r="AE166" s="44">
        <f t="shared" si="49"/>
        <v>4.9093978371880355E-11</v>
      </c>
      <c r="AF166" s="33"/>
      <c r="AG166" s="33"/>
      <c r="BB166" s="4"/>
      <c r="BC166" s="4"/>
    </row>
    <row r="167" spans="12:55" x14ac:dyDescent="0.25">
      <c r="L167">
        <v>3.12</v>
      </c>
      <c r="M167" s="5">
        <f t="shared" si="36"/>
        <v>1318.2567385564089</v>
      </c>
      <c r="N167" s="4">
        <f t="shared" si="37"/>
        <v>13.18256738556409</v>
      </c>
      <c r="O167" s="9">
        <f t="shared" si="38"/>
        <v>2.9965581058059659E-2</v>
      </c>
      <c r="P167" s="9">
        <f t="shared" si="39"/>
        <v>2.7293869408578971E-2</v>
      </c>
      <c r="Q167" s="9">
        <f t="shared" si="40"/>
        <v>1.4655266261852441E-2</v>
      </c>
      <c r="R167" s="4">
        <f t="shared" si="41"/>
        <v>4.2807972940085232E-2</v>
      </c>
      <c r="S167" s="4">
        <f t="shared" si="42"/>
        <v>3.8991242012255678E-2</v>
      </c>
      <c r="T167" s="11">
        <f t="shared" si="43"/>
        <v>1.4567434975450645E-5</v>
      </c>
      <c r="U167" s="53">
        <f t="shared" si="44"/>
        <v>2.5367258779792074E-11</v>
      </c>
      <c r="V167" s="53">
        <f t="shared" si="45"/>
        <v>4.1414608307174483E-11</v>
      </c>
      <c r="W167" s="53">
        <f t="shared" si="50"/>
        <v>2.5751742685398042E-22</v>
      </c>
      <c r="X167" s="53">
        <f t="shared" si="51"/>
        <v>-10.595726460690409</v>
      </c>
      <c r="Y167" s="53">
        <f t="shared" si="52"/>
        <v>-10.382846441774261</v>
      </c>
      <c r="Z167" s="47">
        <f t="shared" si="53"/>
        <v>4.5317902453739886E-2</v>
      </c>
      <c r="AA167" s="49">
        <f t="shared" si="46"/>
        <v>1.0784219769354907E-2</v>
      </c>
      <c r="AB167" s="9">
        <f t="shared" si="47"/>
        <v>1.1338719913292705</v>
      </c>
      <c r="AC167" s="33">
        <f t="shared" si="48"/>
        <v>3.5035815862648298E-4</v>
      </c>
      <c r="AD167" s="33"/>
      <c r="AE167" s="44">
        <f t="shared" si="49"/>
        <v>4.1414608307174483E-11</v>
      </c>
      <c r="AF167" s="33"/>
      <c r="AG167" s="33"/>
      <c r="BB167" s="4"/>
      <c r="BC167" s="4"/>
    </row>
    <row r="168" spans="12:55" x14ac:dyDescent="0.25">
      <c r="L168">
        <v>3.14</v>
      </c>
      <c r="M168" s="5">
        <f t="shared" si="36"/>
        <v>1380.3842646028863</v>
      </c>
      <c r="N168" s="4">
        <f t="shared" si="37"/>
        <v>13.803842646028864</v>
      </c>
      <c r="O168" s="9">
        <f t="shared" si="38"/>
        <v>2.9649461981528947E-2</v>
      </c>
      <c r="P168" s="9">
        <f t="shared" si="39"/>
        <v>2.7031692633851502E-2</v>
      </c>
      <c r="Q168" s="9">
        <f t="shared" si="40"/>
        <v>1.4190385266954333E-2</v>
      </c>
      <c r="R168" s="4">
        <f t="shared" si="41"/>
        <v>4.2356374259327069E-2</v>
      </c>
      <c r="S168" s="4">
        <f t="shared" si="42"/>
        <v>3.8616703762645005E-2</v>
      </c>
      <c r="T168" s="11">
        <f t="shared" si="43"/>
        <v>1.3985135423754275E-5</v>
      </c>
      <c r="U168" s="53">
        <f t="shared" si="44"/>
        <v>2.1343979695120504E-11</v>
      </c>
      <c r="V168" s="53">
        <f t="shared" si="45"/>
        <v>3.4940302824265884E-11</v>
      </c>
      <c r="W168" s="53">
        <f t="shared" si="50"/>
        <v>1.8486000263213362E-22</v>
      </c>
      <c r="X168" s="53">
        <f t="shared" si="51"/>
        <v>-10.670724600914843</v>
      </c>
      <c r="Y168" s="53">
        <f t="shared" si="52"/>
        <v>-10.456673335348</v>
      </c>
      <c r="Z168" s="47">
        <f t="shared" si="53"/>
        <v>4.5817944290767035E-2</v>
      </c>
      <c r="AA168" s="49">
        <f t="shared" si="46"/>
        <v>1.0394561215027798E-2</v>
      </c>
      <c r="AB168" s="9">
        <f t="shared" si="47"/>
        <v>1.1338732929615969</v>
      </c>
      <c r="AC168" s="33">
        <f t="shared" si="48"/>
        <v>3.2258692115759517E-4</v>
      </c>
      <c r="AD168" s="33"/>
      <c r="AE168" s="44">
        <f t="shared" si="49"/>
        <v>3.4940302824265884E-11</v>
      </c>
      <c r="AF168" s="33"/>
      <c r="AG168" s="33"/>
      <c r="BB168" s="4"/>
      <c r="BC168" s="4"/>
    </row>
    <row r="169" spans="12:55" x14ac:dyDescent="0.25">
      <c r="L169">
        <v>3.16</v>
      </c>
      <c r="M169" s="5">
        <f t="shared" si="36"/>
        <v>1445.4397707459289</v>
      </c>
      <c r="N169" s="4">
        <f t="shared" si="37"/>
        <v>14.454397707459288</v>
      </c>
      <c r="O169" s="9">
        <f t="shared" si="38"/>
        <v>2.9343369779238567E-2</v>
      </c>
      <c r="P169" s="9">
        <f t="shared" si="39"/>
        <v>2.6778892198720657E-2</v>
      </c>
      <c r="Q169" s="9">
        <f t="shared" si="40"/>
        <v>1.3740249675350837E-2</v>
      </c>
      <c r="R169" s="4">
        <f t="shared" si="41"/>
        <v>4.191909968462653E-2</v>
      </c>
      <c r="S169" s="4">
        <f t="shared" si="42"/>
        <v>3.8255560283886651E-2</v>
      </c>
      <c r="T169" s="11">
        <f t="shared" si="43"/>
        <v>1.3421520940773512E-5</v>
      </c>
      <c r="U169" s="53">
        <f t="shared" si="44"/>
        <v>1.7958791932337672E-11</v>
      </c>
      <c r="V169" s="53">
        <f t="shared" si="45"/>
        <v>2.9481320589342771E-11</v>
      </c>
      <c r="W169" s="53">
        <f t="shared" si="50"/>
        <v>1.3276866665150373E-22</v>
      </c>
      <c r="X169" s="53">
        <f t="shared" si="51"/>
        <v>-10.745722881185733</v>
      </c>
      <c r="Y169" s="53">
        <f t="shared" si="52"/>
        <v>-10.530453066545043</v>
      </c>
      <c r="Z169" s="47">
        <f t="shared" si="53"/>
        <v>4.6341093095437103E-2</v>
      </c>
      <c r="AA169" s="49">
        <f t="shared" si="46"/>
        <v>1.0018981916521627E-2</v>
      </c>
      <c r="AB169" s="9">
        <f t="shared" si="47"/>
        <v>1.1338744915551848</v>
      </c>
      <c r="AC169" s="33">
        <f t="shared" si="48"/>
        <v>2.970140873511554E-4</v>
      </c>
      <c r="AD169" s="33"/>
      <c r="AE169" s="44">
        <f t="shared" si="49"/>
        <v>2.9481320589342771E-11</v>
      </c>
      <c r="AF169" s="33"/>
      <c r="AG169" s="33"/>
      <c r="BB169" s="4"/>
      <c r="BC169" s="4"/>
    </row>
    <row r="170" spans="12:55" x14ac:dyDescent="0.25">
      <c r="L170">
        <v>3.18</v>
      </c>
      <c r="M170" s="5">
        <f t="shared" si="36"/>
        <v>1513.5612484362093</v>
      </c>
      <c r="N170" s="4">
        <f t="shared" si="37"/>
        <v>15.135612484362094</v>
      </c>
      <c r="O170" s="9">
        <f t="shared" si="38"/>
        <v>2.9046986492392478E-2</v>
      </c>
      <c r="P170" s="9">
        <f t="shared" si="39"/>
        <v>2.6535136143080153E-2</v>
      </c>
      <c r="Q170" s="9">
        <f t="shared" si="40"/>
        <v>1.3304391900577176E-2</v>
      </c>
      <c r="R170" s="4">
        <f t="shared" si="41"/>
        <v>4.1495694989132116E-2</v>
      </c>
      <c r="S170" s="4">
        <f t="shared" si="42"/>
        <v>3.7907337347257361E-2</v>
      </c>
      <c r="T170" s="11">
        <f t="shared" si="43"/>
        <v>1.2876310566000952E-5</v>
      </c>
      <c r="U170" s="53">
        <f t="shared" si="44"/>
        <v>1.5110495611198169E-11</v>
      </c>
      <c r="V170" s="53">
        <f t="shared" si="45"/>
        <v>2.4877900450495892E-11</v>
      </c>
      <c r="W170" s="53">
        <f t="shared" si="50"/>
        <v>9.5402197294736569E-23</v>
      </c>
      <c r="X170" s="53">
        <f t="shared" si="51"/>
        <v>-10.820721290943659</v>
      </c>
      <c r="Y170" s="53">
        <f t="shared" si="52"/>
        <v>-10.604186274352573</v>
      </c>
      <c r="Z170" s="47">
        <f t="shared" si="53"/>
        <v>4.6887413410101976E-2</v>
      </c>
      <c r="AA170" s="49">
        <f t="shared" si="46"/>
        <v>9.6569731580842168E-3</v>
      </c>
      <c r="AB170" s="9">
        <f t="shared" si="47"/>
        <v>1.1338755952514405</v>
      </c>
      <c r="AC170" s="33">
        <f t="shared" si="48"/>
        <v>2.7346595460254076E-4</v>
      </c>
      <c r="AD170" s="33"/>
      <c r="AE170" s="44">
        <f t="shared" si="49"/>
        <v>2.4877900450495892E-11</v>
      </c>
      <c r="AF170" s="33"/>
      <c r="AG170" s="33"/>
      <c r="BB170" s="4"/>
      <c r="BC170" s="4"/>
    </row>
    <row r="171" spans="12:55" x14ac:dyDescent="0.25">
      <c r="L171">
        <v>3.2</v>
      </c>
      <c r="M171" s="5">
        <f t="shared" si="36"/>
        <v>1584.8931924611156</v>
      </c>
      <c r="N171" s="4">
        <f t="shared" si="37"/>
        <v>15.848931924611156</v>
      </c>
      <c r="O171" s="9">
        <f t="shared" si="38"/>
        <v>2.87600042364815E-2</v>
      </c>
      <c r="P171" s="9">
        <f t="shared" si="39"/>
        <v>2.6300104020276143E-2</v>
      </c>
      <c r="Q171" s="9">
        <f t="shared" si="40"/>
        <v>1.288235917129632E-2</v>
      </c>
      <c r="R171" s="4">
        <f t="shared" si="41"/>
        <v>4.1085720337830714E-2</v>
      </c>
      <c r="S171" s="4">
        <f t="shared" si="42"/>
        <v>3.7571577171823065E-2</v>
      </c>
      <c r="T171" s="11">
        <f t="shared" si="43"/>
        <v>1.2349202191198266E-5</v>
      </c>
      <c r="U171" s="53">
        <f t="shared" si="44"/>
        <v>1.2713940643730986E-11</v>
      </c>
      <c r="V171" s="53">
        <f t="shared" si="45"/>
        <v>2.0995507569169806E-11</v>
      </c>
      <c r="W171" s="53">
        <f t="shared" si="50"/>
        <v>6.8584350740522174E-23</v>
      </c>
      <c r="X171" s="53">
        <f t="shared" si="51"/>
        <v>-10.895719820446876</v>
      </c>
      <c r="Y171" s="53">
        <f t="shared" si="52"/>
        <v>-10.677873621772644</v>
      </c>
      <c r="Z171" s="47">
        <f t="shared" si="53"/>
        <v>4.7456966276813124E-2</v>
      </c>
      <c r="AA171" s="49">
        <f t="shared" si="46"/>
        <v>9.3080446050286432E-3</v>
      </c>
      <c r="AB171" s="9">
        <f t="shared" si="47"/>
        <v>1.1338766115502117</v>
      </c>
      <c r="AC171" s="33">
        <f t="shared" si="48"/>
        <v>2.5178250840892697E-4</v>
      </c>
      <c r="AD171" s="33"/>
      <c r="AE171" s="44">
        <f t="shared" si="49"/>
        <v>2.0995507569169806E-11</v>
      </c>
      <c r="AF171" s="33"/>
      <c r="AG171" s="33"/>
      <c r="BB171" s="4"/>
      <c r="BC171" s="4"/>
    </row>
    <row r="172" spans="12:55" x14ac:dyDescent="0.25">
      <c r="L172">
        <v>3.22</v>
      </c>
      <c r="M172" s="5">
        <f t="shared" si="36"/>
        <v>1659.5869074375626</v>
      </c>
      <c r="N172" s="4">
        <f t="shared" si="37"/>
        <v>16.595869074375624</v>
      </c>
      <c r="O172" s="9">
        <f t="shared" si="38"/>
        <v>2.8482124882965879E-2</v>
      </c>
      <c r="P172" s="9">
        <f t="shared" si="39"/>
        <v>2.6073486514866677E-2</v>
      </c>
      <c r="Q172" s="9">
        <f t="shared" si="40"/>
        <v>1.2473713063185118E-2</v>
      </c>
      <c r="R172" s="4">
        <f t="shared" si="41"/>
        <v>4.0688749832808402E-2</v>
      </c>
      <c r="S172" s="4">
        <f t="shared" si="42"/>
        <v>3.7247837878380971E-2</v>
      </c>
      <c r="T172" s="11">
        <f t="shared" si="43"/>
        <v>1.1839875078121601E-5</v>
      </c>
      <c r="U172" s="53">
        <f t="shared" si="44"/>
        <v>1.0697481382070559E-11</v>
      </c>
      <c r="V172" s="53">
        <f t="shared" si="45"/>
        <v>1.7720836002504828E-11</v>
      </c>
      <c r="W172" s="53">
        <f t="shared" si="50"/>
        <v>4.9327510124375392E-23</v>
      </c>
      <c r="X172" s="53">
        <f t="shared" si="51"/>
        <v>-10.970718460690822</v>
      </c>
      <c r="Y172" s="53">
        <f t="shared" si="52"/>
        <v>-10.751515793582692</v>
      </c>
      <c r="Z172" s="47">
        <f t="shared" si="53"/>
        <v>4.8049809267317549E-2</v>
      </c>
      <c r="AA172" s="49">
        <f t="shared" si="46"/>
        <v>8.9717236395831113E-3</v>
      </c>
      <c r="AB172" s="9">
        <f t="shared" si="47"/>
        <v>1.1338775473601492</v>
      </c>
      <c r="AC172" s="33">
        <f t="shared" si="48"/>
        <v>2.3181634786208731E-4</v>
      </c>
      <c r="AD172" s="33"/>
      <c r="AE172" s="44">
        <f t="shared" si="49"/>
        <v>1.7720836002504828E-11</v>
      </c>
      <c r="AF172" s="33"/>
      <c r="AG172" s="33"/>
      <c r="BB172" s="4"/>
      <c r="BC172" s="4"/>
    </row>
    <row r="173" spans="12:55" x14ac:dyDescent="0.25">
      <c r="L173">
        <v>3.24</v>
      </c>
      <c r="M173" s="5">
        <f t="shared" si="36"/>
        <v>1737.8008287493772</v>
      </c>
      <c r="N173" s="4">
        <f t="shared" si="37"/>
        <v>17.37800828749377</v>
      </c>
      <c r="O173" s="9">
        <f t="shared" si="38"/>
        <v>2.821305975092351E-2</v>
      </c>
      <c r="P173" s="9">
        <f t="shared" si="39"/>
        <v>2.5854985071834216E-2</v>
      </c>
      <c r="Q173" s="9">
        <f t="shared" si="40"/>
        <v>1.2078029045475752E-2</v>
      </c>
      <c r="R173" s="4">
        <f t="shared" si="41"/>
        <v>4.0304371072747876E-2</v>
      </c>
      <c r="S173" s="4">
        <f t="shared" si="42"/>
        <v>3.6935692959763171E-2</v>
      </c>
      <c r="T173" s="11">
        <f t="shared" si="43"/>
        <v>1.1347992228902192E-5</v>
      </c>
      <c r="U173" s="53">
        <f t="shared" si="44"/>
        <v>9.0008349220760936E-12</v>
      </c>
      <c r="V173" s="53">
        <f t="shared" si="45"/>
        <v>1.4958446955029448E-11</v>
      </c>
      <c r="W173" s="53">
        <f t="shared" si="50"/>
        <v>3.54931411351906E-23</v>
      </c>
      <c r="X173" s="53">
        <f t="shared" si="51"/>
        <v>-11.045717203312634</v>
      </c>
      <c r="Y173" s="53">
        <f t="shared" si="52"/>
        <v>-10.825113494297305</v>
      </c>
      <c r="Z173" s="47">
        <f t="shared" si="53"/>
        <v>4.8665996431319851E-2</v>
      </c>
      <c r="AA173" s="49">
        <f t="shared" si="46"/>
        <v>8.6475547207378583E-3</v>
      </c>
      <c r="AB173" s="9">
        <f t="shared" si="47"/>
        <v>1.1338784090451397</v>
      </c>
      <c r="AC173" s="33">
        <f t="shared" si="48"/>
        <v>2.1343169498506316E-4</v>
      </c>
      <c r="AD173" s="33"/>
      <c r="AE173" s="44">
        <f t="shared" si="49"/>
        <v>1.4958446955029448E-11</v>
      </c>
      <c r="AF173" s="33"/>
      <c r="AG173" s="33"/>
      <c r="BB173" s="4"/>
      <c r="BC173" s="4"/>
    </row>
    <row r="174" spans="12:55" x14ac:dyDescent="0.25">
      <c r="L174">
        <v>3.26</v>
      </c>
      <c r="M174" s="5">
        <f t="shared" si="36"/>
        <v>1819.7008586099832</v>
      </c>
      <c r="N174" s="4">
        <f t="shared" si="37"/>
        <v>18.197008586099834</v>
      </c>
      <c r="O174" s="9">
        <f t="shared" si="38"/>
        <v>2.7952529308361829E-2</v>
      </c>
      <c r="P174" s="9">
        <f t="shared" si="39"/>
        <v>2.5644311537001481E-2</v>
      </c>
      <c r="Q174" s="9">
        <f t="shared" si="40"/>
        <v>1.1694896041708574E-2</v>
      </c>
      <c r="R174" s="4">
        <f t="shared" si="41"/>
        <v>3.9932184726231189E-2</v>
      </c>
      <c r="S174" s="4">
        <f t="shared" si="42"/>
        <v>3.6634730767144977E-2</v>
      </c>
      <c r="T174" s="11">
        <f t="shared" si="43"/>
        <v>1.0873202612293334E-5</v>
      </c>
      <c r="U174" s="53">
        <f t="shared" si="44"/>
        <v>7.5732790494413062E-12</v>
      </c>
      <c r="V174" s="53">
        <f t="shared" si="45"/>
        <v>1.2627941290093128E-11</v>
      </c>
      <c r="W174" s="53">
        <f t="shared" si="50"/>
        <v>2.554961036707129E-23</v>
      </c>
      <c r="X174" s="53">
        <f t="shared" si="51"/>
        <v>-11.120716040613681</v>
      </c>
      <c r="Y174" s="53">
        <f t="shared" si="52"/>
        <v>-10.898667445899859</v>
      </c>
      <c r="Z174" s="47">
        <f t="shared" si="53"/>
        <v>4.9305578414383273E-2</v>
      </c>
      <c r="AA174" s="49">
        <f t="shared" si="46"/>
        <v>8.3350987672230776E-3</v>
      </c>
      <c r="AB174" s="9">
        <f t="shared" si="47"/>
        <v>1.1338792024671065</v>
      </c>
      <c r="AC174" s="33">
        <f t="shared" si="48"/>
        <v>1.9650348153606151E-4</v>
      </c>
      <c r="AD174" s="33"/>
      <c r="AE174" s="44">
        <f t="shared" si="49"/>
        <v>1.2627941290093128E-11</v>
      </c>
      <c r="AF174" s="33"/>
      <c r="AG174" s="33"/>
      <c r="BB174" s="4"/>
      <c r="BC174" s="4"/>
    </row>
    <row r="175" spans="12:55" x14ac:dyDescent="0.25">
      <c r="L175">
        <v>3.28</v>
      </c>
      <c r="M175" s="5">
        <f t="shared" si="36"/>
        <v>1905.4607179632485</v>
      </c>
      <c r="N175" s="4">
        <f t="shared" si="37"/>
        <v>19.054607179632484</v>
      </c>
      <c r="O175" s="9">
        <f t="shared" si="38"/>
        <v>2.7700262882898962E-2</v>
      </c>
      <c r="P175" s="9">
        <f t="shared" si="39"/>
        <v>2.5441187808397027E-2</v>
      </c>
      <c r="Q175" s="9">
        <f t="shared" si="40"/>
        <v>1.1323916004263178E-2</v>
      </c>
      <c r="R175" s="4">
        <f t="shared" si="41"/>
        <v>3.957180411842709E-2</v>
      </c>
      <c r="S175" s="4">
        <f t="shared" si="42"/>
        <v>3.6344554011995753E-2</v>
      </c>
      <c r="T175" s="11">
        <f t="shared" si="43"/>
        <v>1.0415143249461075E-5</v>
      </c>
      <c r="U175" s="53">
        <f t="shared" si="44"/>
        <v>6.3721359733323143E-12</v>
      </c>
      <c r="V175" s="53">
        <f t="shared" si="45"/>
        <v>1.0661581079310816E-11</v>
      </c>
      <c r="W175" s="53">
        <f t="shared" si="50"/>
        <v>1.8399339317202916E-23</v>
      </c>
      <c r="X175" s="53">
        <f t="shared" si="51"/>
        <v>-11.195714965476391</v>
      </c>
      <c r="Y175" s="53">
        <f t="shared" si="52"/>
        <v>-10.972178386012702</v>
      </c>
      <c r="Z175" s="47">
        <f t="shared" si="53"/>
        <v>4.9968602358326043E-2</v>
      </c>
      <c r="AA175" s="49">
        <f t="shared" si="46"/>
        <v>8.0339325627806525E-3</v>
      </c>
      <c r="AB175" s="9">
        <f t="shared" si="47"/>
        <v>1.1338799330254699</v>
      </c>
      <c r="AC175" s="33">
        <f t="shared" si="48"/>
        <v>1.8091650710190901E-4</v>
      </c>
      <c r="AD175" s="33"/>
      <c r="AE175" s="44">
        <f t="shared" si="49"/>
        <v>1.0661581079310816E-11</v>
      </c>
      <c r="AF175" s="33"/>
      <c r="AG175" s="33"/>
      <c r="BB175" s="4"/>
      <c r="BC175" s="4"/>
    </row>
    <row r="176" spans="12:55" x14ac:dyDescent="0.25">
      <c r="L176">
        <v>3.3</v>
      </c>
      <c r="M176" s="5">
        <f t="shared" si="36"/>
        <v>1995.2623149688804</v>
      </c>
      <c r="N176" s="4">
        <f t="shared" si="37"/>
        <v>19.952623149688804</v>
      </c>
      <c r="O176" s="9">
        <f t="shared" si="38"/>
        <v>2.7455998381528013E-2</v>
      </c>
      <c r="P176" s="9">
        <f t="shared" si="39"/>
        <v>2.5245345498317313E-2</v>
      </c>
      <c r="Q176" s="9">
        <f t="shared" si="40"/>
        <v>1.0964703502247078E-2</v>
      </c>
      <c r="R176" s="4">
        <f t="shared" si="41"/>
        <v>3.9222854830754307E-2</v>
      </c>
      <c r="S176" s="4">
        <f t="shared" si="42"/>
        <v>3.606477928331045E-2</v>
      </c>
      <c r="T176" s="11">
        <f t="shared" si="43"/>
        <v>9.9734411633628202E-6</v>
      </c>
      <c r="U176" s="53">
        <f t="shared" si="44"/>
        <v>5.3614965232906298E-12</v>
      </c>
      <c r="V176" s="53">
        <f t="shared" si="45"/>
        <v>9.002288652191002E-12</v>
      </c>
      <c r="W176" s="53">
        <f t="shared" si="50"/>
        <v>1.3255367325862905E-23</v>
      </c>
      <c r="X176" s="53">
        <f t="shared" si="51"/>
        <v>-11.270713971297365</v>
      </c>
      <c r="Y176" s="53">
        <f t="shared" si="52"/>
        <v>-11.045647065820566</v>
      </c>
      <c r="Z176" s="47">
        <f t="shared" si="53"/>
        <v>5.0655111940902511E-2</v>
      </c>
      <c r="AA176" s="49">
        <f t="shared" si="46"/>
        <v>7.7436481829250507E-3</v>
      </c>
      <c r="AB176" s="9">
        <f t="shared" si="47"/>
        <v>1.1338806056935167</v>
      </c>
      <c r="AC176" s="33">
        <f t="shared" si="48"/>
        <v>1.6656466312297614E-4</v>
      </c>
      <c r="AD176" s="33"/>
      <c r="AE176" s="44">
        <f t="shared" si="49"/>
        <v>9.002288652191002E-12</v>
      </c>
      <c r="AF176" s="33"/>
      <c r="AG176" s="33"/>
      <c r="BB176" s="4"/>
      <c r="BC176" s="4"/>
    </row>
    <row r="177" spans="12:55" x14ac:dyDescent="0.25">
      <c r="L177">
        <v>3.32</v>
      </c>
      <c r="M177" s="5">
        <f t="shared" si="36"/>
        <v>2089.2961308540398</v>
      </c>
      <c r="N177" s="4">
        <f t="shared" si="37"/>
        <v>20.892961308540396</v>
      </c>
      <c r="O177" s="9">
        <f t="shared" si="38"/>
        <v>2.7219482019186291E-2</v>
      </c>
      <c r="P177" s="9">
        <f t="shared" si="39"/>
        <v>2.5056525605830316E-2</v>
      </c>
      <c r="Q177" s="9">
        <f t="shared" si="40"/>
        <v>1.0616885322332778E-2</v>
      </c>
      <c r="R177" s="4">
        <f t="shared" si="41"/>
        <v>3.8884974313123273E-2</v>
      </c>
      <c r="S177" s="4">
        <f t="shared" si="42"/>
        <v>3.5795036579757598E-2</v>
      </c>
      <c r="T177" s="11">
        <f t="shared" si="43"/>
        <v>9.5477151960770035E-6</v>
      </c>
      <c r="U177" s="53">
        <f t="shared" si="44"/>
        <v>4.5111466759752656E-12</v>
      </c>
      <c r="V177" s="53">
        <f t="shared" si="45"/>
        <v>7.6019630042652298E-12</v>
      </c>
      <c r="W177" s="53">
        <f t="shared" si="50"/>
        <v>9.5531455752238548E-24</v>
      </c>
      <c r="X177" s="53">
        <f t="shared" si="51"/>
        <v>-11.345713051968774</v>
      </c>
      <c r="Y177" s="53">
        <f t="shared" si="52"/>
        <v>-11.119074248266532</v>
      </c>
      <c r="Z177" s="47">
        <f t="shared" si="53"/>
        <v>5.1365147343583377E-2</v>
      </c>
      <c r="AA177" s="49">
        <f t="shared" si="46"/>
        <v>7.4638524424163345E-3</v>
      </c>
      <c r="AB177" s="9">
        <f t="shared" si="47"/>
        <v>1.1338812250519259</v>
      </c>
      <c r="AC177" s="33">
        <f t="shared" si="48"/>
        <v>1.5335021760518424E-4</v>
      </c>
      <c r="AD177" s="33"/>
      <c r="AE177" s="44">
        <f t="shared" si="49"/>
        <v>7.6019630042652298E-12</v>
      </c>
      <c r="AF177" s="33"/>
      <c r="AG177" s="33"/>
      <c r="BB177" s="4"/>
      <c r="BC177" s="4"/>
    </row>
    <row r="178" spans="12:55" x14ac:dyDescent="0.25">
      <c r="L178">
        <v>3.34</v>
      </c>
      <c r="M178" s="5">
        <f t="shared" si="36"/>
        <v>2187.7616239495528</v>
      </c>
      <c r="N178" s="4">
        <f t="shared" si="37"/>
        <v>21.877616239495527</v>
      </c>
      <c r="O178" s="9">
        <f t="shared" si="38"/>
        <v>2.6990468055859015E-2</v>
      </c>
      <c r="P178" s="9">
        <f t="shared" si="39"/>
        <v>2.4874478199466941E-2</v>
      </c>
      <c r="Q178" s="9">
        <f t="shared" si="40"/>
        <v>1.028010008214561E-2</v>
      </c>
      <c r="R178" s="4">
        <f t="shared" si="41"/>
        <v>3.8557811508370024E-2</v>
      </c>
      <c r="S178" s="4">
        <f t="shared" si="42"/>
        <v>3.5534968856381348E-2</v>
      </c>
      <c r="T178" s="11">
        <f t="shared" si="43"/>
        <v>9.1375776986819324E-6</v>
      </c>
      <c r="U178" s="53">
        <f t="shared" si="44"/>
        <v>3.7956643260328138E-12</v>
      </c>
      <c r="V178" s="53">
        <f t="shared" si="45"/>
        <v>6.4200630591201434E-12</v>
      </c>
      <c r="W178" s="53">
        <f t="shared" si="50"/>
        <v>6.8874687102303801E-24</v>
      </c>
      <c r="X178" s="53">
        <f t="shared" si="51"/>
        <v>-11.420712201881638</v>
      </c>
      <c r="Y178" s="53">
        <f t="shared" si="52"/>
        <v>-11.192460706184509</v>
      </c>
      <c r="Z178" s="47">
        <f t="shared" si="53"/>
        <v>5.2098745287976853E-2</v>
      </c>
      <c r="AA178" s="49">
        <f t="shared" si="46"/>
        <v>7.1941663626976533E-3</v>
      </c>
      <c r="AB178" s="9">
        <f t="shared" si="47"/>
        <v>1.1338817953196672</v>
      </c>
      <c r="AC178" s="33">
        <f t="shared" si="48"/>
        <v>1.4118315587636731E-4</v>
      </c>
      <c r="AD178" s="33"/>
      <c r="AE178" s="44">
        <f t="shared" si="49"/>
        <v>6.4200630591201434E-12</v>
      </c>
      <c r="AF178" s="33"/>
      <c r="AG178" s="33"/>
      <c r="BB178" s="4"/>
      <c r="BC178" s="4"/>
    </row>
    <row r="179" spans="12:55" x14ac:dyDescent="0.25">
      <c r="L179">
        <v>3.36</v>
      </c>
      <c r="M179" s="5">
        <f t="shared" si="36"/>
        <v>2290.8676527677749</v>
      </c>
      <c r="N179" s="4">
        <f t="shared" si="37"/>
        <v>22.908676527677748</v>
      </c>
      <c r="O179" s="9">
        <f t="shared" si="38"/>
        <v>2.67687185419547E-2</v>
      </c>
      <c r="P179" s="9">
        <f t="shared" si="39"/>
        <v>2.4698962109846154E-2</v>
      </c>
      <c r="Q179" s="9">
        <f t="shared" si="40"/>
        <v>9.9539978558157369E-3</v>
      </c>
      <c r="R179" s="4">
        <f t="shared" si="41"/>
        <v>3.8241026488506719E-2</v>
      </c>
      <c r="S179" s="4">
        <f t="shared" si="42"/>
        <v>3.5284231585494506E-2</v>
      </c>
      <c r="T179" s="11">
        <f t="shared" si="43"/>
        <v>8.7426360984789982E-6</v>
      </c>
      <c r="U179" s="53">
        <f t="shared" si="44"/>
        <v>3.1936593038213421E-12</v>
      </c>
      <c r="V179" s="53">
        <f t="shared" si="45"/>
        <v>5.4224153307452798E-12</v>
      </c>
      <c r="W179" s="53">
        <f t="shared" si="50"/>
        <v>4.9673534275497762E-24</v>
      </c>
      <c r="X179" s="53">
        <f t="shared" si="51"/>
        <v>-11.495711415800027</v>
      </c>
      <c r="Y179" s="53">
        <f t="shared" si="52"/>
        <v>-11.265807220628144</v>
      </c>
      <c r="Z179" s="47">
        <f t="shared" si="53"/>
        <v>5.2855938957631465E-2</v>
      </c>
      <c r="AA179" s="49">
        <f t="shared" si="46"/>
        <v>6.9342246585752379E-3</v>
      </c>
      <c r="AB179" s="9">
        <f t="shared" si="47"/>
        <v>1.1338823203824793</v>
      </c>
      <c r="AC179" s="33">
        <f t="shared" si="48"/>
        <v>1.2998057297639815E-4</v>
      </c>
      <c r="AD179" s="33"/>
      <c r="AE179" s="44">
        <f t="shared" si="49"/>
        <v>5.4224153307452798E-12</v>
      </c>
      <c r="AF179" s="33"/>
      <c r="AG179" s="33"/>
      <c r="BB179" s="4"/>
      <c r="BC179" s="4"/>
    </row>
    <row r="180" spans="12:55" x14ac:dyDescent="0.25">
      <c r="L180">
        <v>3.38</v>
      </c>
      <c r="M180" s="5">
        <f t="shared" si="36"/>
        <v>2398.8329190194918</v>
      </c>
      <c r="N180" s="4">
        <f t="shared" si="37"/>
        <v>23.988329190194918</v>
      </c>
      <c r="O180" s="9">
        <f t="shared" si="38"/>
        <v>2.6554003071696943E-2</v>
      </c>
      <c r="P180" s="9">
        <f t="shared" si="39"/>
        <v>2.4529744631981612E-2</v>
      </c>
      <c r="Q180" s="9">
        <f t="shared" si="40"/>
        <v>9.6382398113190309E-3</v>
      </c>
      <c r="R180" s="4">
        <f t="shared" si="41"/>
        <v>3.7934290102424204E-2</v>
      </c>
      <c r="S180" s="4">
        <f t="shared" si="42"/>
        <v>3.5042492331402303E-2</v>
      </c>
      <c r="T180" s="11">
        <f t="shared" si="43"/>
        <v>8.3624943484872322E-6</v>
      </c>
      <c r="U180" s="53">
        <f t="shared" si="44"/>
        <v>2.6871339198625799E-12</v>
      </c>
      <c r="V180" s="53">
        <f t="shared" si="45"/>
        <v>4.5802103193728572E-12</v>
      </c>
      <c r="W180" s="53">
        <f t="shared" si="50"/>
        <v>3.583738254382795E-24</v>
      </c>
      <c r="X180" s="53">
        <f t="shared" si="51"/>
        <v>-11.570710688904374</v>
      </c>
      <c r="Y180" s="53">
        <f t="shared" si="52"/>
        <v>-11.339114579104013</v>
      </c>
      <c r="Z180" s="47">
        <f t="shared" si="53"/>
        <v>5.3636758074660632E-2</v>
      </c>
      <c r="AA180" s="49">
        <f t="shared" si="46"/>
        <v>6.6836752434457636E-3</v>
      </c>
      <c r="AB180" s="9">
        <f t="shared" si="47"/>
        <v>1.1338828038191149</v>
      </c>
      <c r="AC180" s="33">
        <f t="shared" si="48"/>
        <v>1.196661137110721E-4</v>
      </c>
      <c r="AD180" s="33"/>
      <c r="AE180" s="44">
        <f t="shared" si="49"/>
        <v>4.5802103193728572E-12</v>
      </c>
      <c r="AF180" s="33"/>
      <c r="AG180" s="33"/>
      <c r="BB180" s="4"/>
      <c r="BC180" s="4"/>
    </row>
    <row r="181" spans="12:55" x14ac:dyDescent="0.25">
      <c r="L181">
        <v>3.4</v>
      </c>
      <c r="M181" s="5">
        <f t="shared" si="36"/>
        <v>2511.8864315095811</v>
      </c>
      <c r="N181" s="4">
        <f t="shared" si="37"/>
        <v>25.118864315095813</v>
      </c>
      <c r="O181" s="9">
        <f t="shared" si="38"/>
        <v>2.6346098544284664E-2</v>
      </c>
      <c r="P181" s="9">
        <f t="shared" si="39"/>
        <v>2.4366601237019458E-2</v>
      </c>
      <c r="Q181" s="9">
        <f t="shared" si="40"/>
        <v>9.3324978592421552E-3</v>
      </c>
      <c r="R181" s="4">
        <f t="shared" si="41"/>
        <v>3.7637283634692383E-2</v>
      </c>
      <c r="S181" s="4">
        <f t="shared" si="42"/>
        <v>3.4809430338599227E-2</v>
      </c>
      <c r="T181" s="11">
        <f t="shared" si="43"/>
        <v>7.9967542642249215E-6</v>
      </c>
      <c r="U181" s="53">
        <f t="shared" si="44"/>
        <v>2.260944924287591E-12</v>
      </c>
      <c r="V181" s="53">
        <f t="shared" si="45"/>
        <v>3.8691576528485502E-12</v>
      </c>
      <c r="W181" s="53">
        <f t="shared" si="50"/>
        <v>2.5863481803054856E-24</v>
      </c>
      <c r="X181" s="53">
        <f t="shared" si="51"/>
        <v>-11.645710016765349</v>
      </c>
      <c r="Y181" s="53">
        <f t="shared" si="52"/>
        <v>-11.412383574138339</v>
      </c>
      <c r="Z181" s="47">
        <f t="shared" si="53"/>
        <v>5.4441228828975632E-2</v>
      </c>
      <c r="AA181" s="49">
        <f t="shared" si="46"/>
        <v>6.4421787524012323E-3</v>
      </c>
      <c r="AB181" s="9">
        <f t="shared" si="47"/>
        <v>1.1338832489255282</v>
      </c>
      <c r="AC181" s="33">
        <f t="shared" si="48"/>
        <v>1.1016945658924216E-4</v>
      </c>
      <c r="AD181" s="33"/>
      <c r="AE181" s="44">
        <f t="shared" si="49"/>
        <v>3.8691576528485502E-12</v>
      </c>
      <c r="AF181" s="33"/>
      <c r="AG181" s="33"/>
      <c r="BB181" s="4"/>
      <c r="BC181" s="4"/>
    </row>
    <row r="182" spans="12:55" x14ac:dyDescent="0.25">
      <c r="L182">
        <v>3.42</v>
      </c>
      <c r="M182" s="5">
        <f t="shared" si="36"/>
        <v>2630.2679918953822</v>
      </c>
      <c r="N182" s="4">
        <f t="shared" si="37"/>
        <v>26.302679918953821</v>
      </c>
      <c r="O182" s="9">
        <f t="shared" si="38"/>
        <v>2.6144788932580057E-2</v>
      </c>
      <c r="P182" s="9">
        <f t="shared" si="39"/>
        <v>2.4209315293158427E-2</v>
      </c>
      <c r="Q182" s="9">
        <f t="shared" si="40"/>
        <v>9.0364543126177331E-3</v>
      </c>
      <c r="R182" s="4">
        <f t="shared" si="41"/>
        <v>3.7349698475114372E-2</v>
      </c>
      <c r="S182" s="4">
        <f t="shared" si="42"/>
        <v>3.4584736133083466E-2</v>
      </c>
      <c r="T182" s="11">
        <f t="shared" si="43"/>
        <v>7.6450167528490339E-6</v>
      </c>
      <c r="U182" s="53">
        <f t="shared" si="44"/>
        <v>1.9023507974682242E-12</v>
      </c>
      <c r="V182" s="53">
        <f t="shared" si="45"/>
        <v>3.268774778228399E-12</v>
      </c>
      <c r="W182" s="53">
        <f t="shared" si="50"/>
        <v>1.8671144951964825E-24</v>
      </c>
      <c r="X182" s="53">
        <f t="shared" si="51"/>
        <v>-11.720709395202455</v>
      </c>
      <c r="Y182" s="53">
        <f t="shared" si="52"/>
        <v>-11.485615001702355</v>
      </c>
      <c r="Z182" s="47">
        <f t="shared" si="53"/>
        <v>5.5269373855179951E-2</v>
      </c>
      <c r="AA182" s="49">
        <f t="shared" si="46"/>
        <v>6.2094080825647584E-3</v>
      </c>
      <c r="AB182" s="9">
        <f t="shared" si="47"/>
        <v>1.1338836587371628</v>
      </c>
      <c r="AC182" s="33">
        <f t="shared" si="48"/>
        <v>1.0142583829380884E-4</v>
      </c>
      <c r="AD182" s="33"/>
      <c r="AE182" s="44">
        <f t="shared" si="49"/>
        <v>3.268774778228399E-12</v>
      </c>
      <c r="AF182" s="33"/>
      <c r="AG182" s="33"/>
      <c r="BB182" s="4"/>
      <c r="BC182" s="4"/>
    </row>
    <row r="183" spans="12:55" x14ac:dyDescent="0.25">
      <c r="L183">
        <v>3.44</v>
      </c>
      <c r="M183" s="5">
        <f t="shared" si="36"/>
        <v>2754.228703338169</v>
      </c>
      <c r="N183" s="4">
        <f t="shared" si="37"/>
        <v>27.54228703338169</v>
      </c>
      <c r="O183" s="9">
        <f t="shared" si="38"/>
        <v>2.5949865059090624E-2</v>
      </c>
      <c r="P183" s="9">
        <f t="shared" si="39"/>
        <v>2.4057677795507014E-2</v>
      </c>
      <c r="Q183" s="9">
        <f t="shared" si="40"/>
        <v>8.7498015574862097E-3</v>
      </c>
      <c r="R183" s="4">
        <f t="shared" si="41"/>
        <v>3.7071235798700891E-2</v>
      </c>
      <c r="S183" s="4">
        <f t="shared" si="42"/>
        <v>3.4368111136438596E-2</v>
      </c>
      <c r="T183" s="11">
        <f t="shared" si="43"/>
        <v>7.306882939730645E-6</v>
      </c>
      <c r="U183" s="53">
        <f t="shared" si="44"/>
        <v>1.60063083689238E-12</v>
      </c>
      <c r="V183" s="53">
        <f t="shared" si="45"/>
        <v>2.7617880135593002E-12</v>
      </c>
      <c r="W183" s="53">
        <f t="shared" si="50"/>
        <v>1.3482859889250934E-24</v>
      </c>
      <c r="X183" s="53">
        <f t="shared" si="51"/>
        <v>-11.795708820477675</v>
      </c>
      <c r="Y183" s="53">
        <f t="shared" si="52"/>
        <v>-11.558809659600486</v>
      </c>
      <c r="Z183" s="47">
        <f t="shared" si="53"/>
        <v>5.6121212424315899E-2</v>
      </c>
      <c r="AA183" s="49">
        <f t="shared" si="46"/>
        <v>5.985047950035351E-3</v>
      </c>
      <c r="AB183" s="9">
        <f t="shared" si="47"/>
        <v>1.1338840360494895</v>
      </c>
      <c r="AC183" s="33">
        <f t="shared" si="48"/>
        <v>9.3375615498242739E-5</v>
      </c>
      <c r="AD183" s="33"/>
      <c r="AE183" s="44">
        <f t="shared" si="49"/>
        <v>2.7617880135593002E-12</v>
      </c>
      <c r="AF183" s="33"/>
      <c r="AG183" s="33"/>
      <c r="BB183" s="4"/>
      <c r="BC183" s="4"/>
    </row>
    <row r="184" spans="12:55" x14ac:dyDescent="0.25">
      <c r="L184">
        <v>3.46</v>
      </c>
      <c r="M184" s="5">
        <f t="shared" si="36"/>
        <v>2884.0315031266077</v>
      </c>
      <c r="N184" s="4">
        <f t="shared" si="37"/>
        <v>28.840315031266076</v>
      </c>
      <c r="O184" s="9">
        <f t="shared" si="38"/>
        <v>2.5761124379018448E-2</v>
      </c>
      <c r="P184" s="9">
        <f t="shared" si="39"/>
        <v>2.3911487104634727E-2</v>
      </c>
      <c r="Q184" s="9">
        <f t="shared" si="40"/>
        <v>8.4722417338506609E-3</v>
      </c>
      <c r="R184" s="4">
        <f t="shared" si="41"/>
        <v>3.6801606255740645E-2</v>
      </c>
      <c r="S184" s="4">
        <f t="shared" si="42"/>
        <v>3.4159267292335323E-2</v>
      </c>
      <c r="T184" s="11">
        <f t="shared" si="43"/>
        <v>6.9819551975299108E-6</v>
      </c>
      <c r="U184" s="53">
        <f t="shared" si="44"/>
        <v>1.3467646578191811E-12</v>
      </c>
      <c r="V184" s="53">
        <f t="shared" si="45"/>
        <v>2.3336281422362877E-12</v>
      </c>
      <c r="W184" s="53">
        <f t="shared" si="50"/>
        <v>9.7389953687587287E-25</v>
      </c>
      <c r="X184" s="53">
        <f t="shared" si="51"/>
        <v>-11.870708289013606</v>
      </c>
      <c r="Y184" s="53">
        <f t="shared" si="52"/>
        <v>-11.631968346508781</v>
      </c>
      <c r="Z184" s="47">
        <f t="shared" si="53"/>
        <v>5.6996760147207198E-2</v>
      </c>
      <c r="AA184" s="49">
        <f t="shared" si="46"/>
        <v>5.768794462841456E-3</v>
      </c>
      <c r="AB184" s="9">
        <f t="shared" si="47"/>
        <v>1.1338843834369334</v>
      </c>
      <c r="AC184" s="33">
        <f t="shared" si="48"/>
        <v>8.596386103929156E-5</v>
      </c>
      <c r="AD184" s="33"/>
      <c r="AE184" s="44">
        <f t="shared" si="49"/>
        <v>2.3336281422362877E-12</v>
      </c>
      <c r="AF184" s="33"/>
      <c r="AG184" s="33"/>
      <c r="BB184" s="4"/>
      <c r="BC184" s="4"/>
    </row>
    <row r="185" spans="12:55" x14ac:dyDescent="0.25">
      <c r="L185">
        <v>3.48</v>
      </c>
      <c r="M185" s="5">
        <f t="shared" si="36"/>
        <v>3019.9517204020176</v>
      </c>
      <c r="N185" s="4">
        <f t="shared" si="37"/>
        <v>30.199517204020175</v>
      </c>
      <c r="O185" s="9">
        <f t="shared" si="38"/>
        <v>2.5578370770156476E-2</v>
      </c>
      <c r="P185" s="9">
        <f t="shared" si="39"/>
        <v>2.3770548693577375E-2</v>
      </c>
      <c r="Q185" s="9">
        <f t="shared" si="40"/>
        <v>8.2034864267007002E-3</v>
      </c>
      <c r="R185" s="4">
        <f t="shared" si="41"/>
        <v>3.6540529671652111E-2</v>
      </c>
      <c r="S185" s="4">
        <f t="shared" si="42"/>
        <v>3.3957926705110539E-2</v>
      </c>
      <c r="T185" s="11">
        <f t="shared" si="43"/>
        <v>6.6698380827893296E-6</v>
      </c>
      <c r="U185" s="53">
        <f t="shared" si="44"/>
        <v>1.1331625223229532E-12</v>
      </c>
      <c r="V185" s="53">
        <f t="shared" si="45"/>
        <v>1.9720055812759321E-12</v>
      </c>
      <c r="W185" s="53">
        <f t="shared" si="50"/>
        <v>7.0365767755359085E-25</v>
      </c>
      <c r="X185" s="53">
        <f t="shared" si="51"/>
        <v>-11.945707797562729</v>
      </c>
      <c r="Y185" s="53">
        <f t="shared" si="52"/>
        <v>-11.705091860229539</v>
      </c>
      <c r="Z185" s="47">
        <f t="shared" si="53"/>
        <v>5.7896029298729924E-2</v>
      </c>
      <c r="AA185" s="49">
        <f t="shared" si="46"/>
        <v>5.560354709324135E-3</v>
      </c>
      <c r="AB185" s="9">
        <f t="shared" si="47"/>
        <v>1.1338847032703094</v>
      </c>
      <c r="AC185" s="33">
        <f t="shared" si="48"/>
        <v>7.9139991920796547E-5</v>
      </c>
      <c r="AD185" s="33"/>
      <c r="AE185" s="44">
        <f t="shared" si="49"/>
        <v>1.9720055812759321E-12</v>
      </c>
      <c r="AF185" s="33"/>
      <c r="AG185" s="33"/>
      <c r="BB185" s="4"/>
      <c r="BC185" s="4"/>
    </row>
    <row r="186" spans="12:55" x14ac:dyDescent="0.25">
      <c r="L186">
        <v>3.5</v>
      </c>
      <c r="M186" s="5">
        <f t="shared" si="36"/>
        <v>3162.2776601683804</v>
      </c>
      <c r="N186" s="4">
        <f t="shared" si="37"/>
        <v>31.622776601683803</v>
      </c>
      <c r="O186" s="9">
        <f t="shared" si="38"/>
        <v>2.5401414329418524E-2</v>
      </c>
      <c r="P186" s="9">
        <f t="shared" si="39"/>
        <v>2.363467490306112E-2</v>
      </c>
      <c r="Q186" s="9">
        <f t="shared" si="40"/>
        <v>7.9432563667919485E-3</v>
      </c>
      <c r="R186" s="4">
        <f t="shared" si="41"/>
        <v>3.6287734756312182E-2</v>
      </c>
      <c r="S186" s="4">
        <f t="shared" si="42"/>
        <v>3.3763821290087315E-2</v>
      </c>
      <c r="T186" s="11">
        <f t="shared" si="43"/>
        <v>6.3701391849912226E-6</v>
      </c>
      <c r="U186" s="53">
        <f t="shared" si="44"/>
        <v>9.5343843858175305E-13</v>
      </c>
      <c r="V186" s="53">
        <f t="shared" si="45"/>
        <v>1.6665525142902406E-12</v>
      </c>
      <c r="W186" s="53">
        <f t="shared" si="50"/>
        <v>5.0853168497357056E-25</v>
      </c>
      <c r="X186" s="53">
        <f t="shared" si="51"/>
        <v>-12.020707343150077</v>
      </c>
      <c r="Y186" s="53">
        <f t="shared" si="52"/>
        <v>-11.778180996850651</v>
      </c>
      <c r="Z186" s="47">
        <f t="shared" si="53"/>
        <v>5.881902864934923E-2</v>
      </c>
      <c r="AA186" s="49">
        <f t="shared" si="46"/>
        <v>5.3594463613935552E-3</v>
      </c>
      <c r="AB186" s="9">
        <f t="shared" si="47"/>
        <v>1.1338849977328909</v>
      </c>
      <c r="AC186" s="33">
        <f t="shared" si="48"/>
        <v>7.2857426476680791E-5</v>
      </c>
      <c r="AD186" s="33"/>
      <c r="AE186" s="44">
        <f t="shared" si="49"/>
        <v>1.6665525142902406E-12</v>
      </c>
      <c r="AF186" s="33"/>
      <c r="AG186" s="33"/>
      <c r="BB186" s="4"/>
      <c r="BC186" s="4"/>
    </row>
    <row r="187" spans="12:55" x14ac:dyDescent="0.25">
      <c r="L187">
        <v>3.52</v>
      </c>
      <c r="M187" s="5">
        <f t="shared" si="36"/>
        <v>3311.3112148259115</v>
      </c>
      <c r="N187" s="4">
        <f t="shared" si="37"/>
        <v>33.113112148259113</v>
      </c>
      <c r="O187" s="9">
        <f t="shared" si="38"/>
        <v>2.5230071175795666E-2</v>
      </c>
      <c r="P187" s="9">
        <f t="shared" si="39"/>
        <v>2.3503684704711751E-2</v>
      </c>
      <c r="Q187" s="9">
        <f t="shared" si="40"/>
        <v>7.6912811408759779E-3</v>
      </c>
      <c r="R187" s="4">
        <f t="shared" si="41"/>
        <v>3.6042958822565238E-2</v>
      </c>
      <c r="S187" s="4">
        <f t="shared" si="42"/>
        <v>3.3576692435302501E-2</v>
      </c>
      <c r="T187" s="11">
        <f t="shared" si="43"/>
        <v>6.0824698929419949E-6</v>
      </c>
      <c r="U187" s="53">
        <f t="shared" si="44"/>
        <v>8.0221924628976705E-13</v>
      </c>
      <c r="V187" s="53">
        <f t="shared" si="45"/>
        <v>1.4085214026242387E-12</v>
      </c>
      <c r="W187" s="53">
        <f t="shared" si="50"/>
        <v>3.6760230477583011E-25</v>
      </c>
      <c r="X187" s="53">
        <f t="shared" si="51"/>
        <v>-12.095706922936301</v>
      </c>
      <c r="Y187" s="53">
        <f t="shared" si="52"/>
        <v>-11.851236549479781</v>
      </c>
      <c r="Z187" s="47">
        <f t="shared" si="53"/>
        <v>5.9765763497970636E-2</v>
      </c>
      <c r="AA187" s="49">
        <f t="shared" si="46"/>
        <v>5.1657972921204205E-3</v>
      </c>
      <c r="AB187" s="9">
        <f t="shared" si="47"/>
        <v>1.1338852688352119</v>
      </c>
      <c r="AC187" s="33">
        <f t="shared" si="48"/>
        <v>6.7073268551770096E-5</v>
      </c>
      <c r="AD187" s="33"/>
      <c r="AE187" s="44">
        <f t="shared" si="49"/>
        <v>1.4085214026242387E-12</v>
      </c>
      <c r="AF187" s="33"/>
      <c r="AG187" s="33"/>
      <c r="BB187" s="4"/>
      <c r="BC187" s="4"/>
    </row>
    <row r="188" spans="12:55" x14ac:dyDescent="0.25">
      <c r="L188">
        <v>3.54</v>
      </c>
      <c r="M188" s="5">
        <f t="shared" si="36"/>
        <v>3467.3685045253224</v>
      </c>
      <c r="N188" s="4">
        <f t="shared" si="37"/>
        <v>34.673685045253222</v>
      </c>
      <c r="O188" s="9">
        <f t="shared" si="38"/>
        <v>2.5064163259538086E-2</v>
      </c>
      <c r="P188" s="9">
        <f t="shared" si="39"/>
        <v>2.3377403472021885E-2</v>
      </c>
      <c r="Q188" s="9">
        <f t="shared" si="40"/>
        <v>7.4472989110854221E-3</v>
      </c>
      <c r="R188" s="4">
        <f t="shared" si="41"/>
        <v>3.5805947513625841E-2</v>
      </c>
      <c r="S188" s="4">
        <f t="shared" si="42"/>
        <v>3.3396290674316979E-2</v>
      </c>
      <c r="T188" s="11">
        <f t="shared" si="43"/>
        <v>5.8064460832279726E-6</v>
      </c>
      <c r="U188" s="53">
        <f t="shared" si="44"/>
        <v>6.7498398030777494E-13</v>
      </c>
      <c r="V188" s="53">
        <f t="shared" si="45"/>
        <v>1.1905309573828498E-12</v>
      </c>
      <c r="W188" s="53">
        <f t="shared" si="50"/>
        <v>2.6578868557124778E-25</v>
      </c>
      <c r="X188" s="53">
        <f t="shared" si="51"/>
        <v>-12.170706534348966</v>
      </c>
      <c r="Y188" s="53">
        <f t="shared" si="52"/>
        <v>-11.924259307150539</v>
      </c>
      <c r="Z188" s="47">
        <f t="shared" si="53"/>
        <v>6.0736235793793121E-2</v>
      </c>
      <c r="AA188" s="49">
        <f t="shared" si="46"/>
        <v>4.979145207143894E-3</v>
      </c>
      <c r="AB188" s="9">
        <f t="shared" si="47"/>
        <v>1.1338855184287058</v>
      </c>
      <c r="AC188" s="33">
        <f t="shared" si="48"/>
        <v>6.1748016521206636E-5</v>
      </c>
      <c r="AD188" s="33"/>
      <c r="AE188" s="44">
        <f t="shared" si="49"/>
        <v>1.1905309573828498E-12</v>
      </c>
      <c r="AF188" s="33"/>
      <c r="AG188" s="33"/>
      <c r="BB188" s="4"/>
      <c r="BC188" s="4"/>
    </row>
    <row r="189" spans="12:55" x14ac:dyDescent="0.25">
      <c r="L189">
        <v>3.56</v>
      </c>
      <c r="M189" s="5">
        <f t="shared" si="36"/>
        <v>3630.7805477010188</v>
      </c>
      <c r="N189" s="4">
        <f t="shared" si="37"/>
        <v>36.307805477010191</v>
      </c>
      <c r="O189" s="9">
        <f t="shared" si="38"/>
        <v>2.4903518177367696E-2</v>
      </c>
      <c r="P189" s="9">
        <f t="shared" si="39"/>
        <v>2.32556627588512E-2</v>
      </c>
      <c r="Q189" s="9">
        <f t="shared" si="40"/>
        <v>7.2110561431877893E-3</v>
      </c>
      <c r="R189" s="4">
        <f t="shared" si="41"/>
        <v>3.5576454539096712E-2</v>
      </c>
      <c r="S189" s="4">
        <f t="shared" si="42"/>
        <v>3.3222375369787428E-2</v>
      </c>
      <c r="T189" s="11">
        <f t="shared" si="43"/>
        <v>5.5416887353758879E-6</v>
      </c>
      <c r="U189" s="53">
        <f t="shared" si="44"/>
        <v>5.6792871155927415E-13</v>
      </c>
      <c r="V189" s="53">
        <f t="shared" si="45"/>
        <v>1.0063520745885853E-12</v>
      </c>
      <c r="W189" s="53">
        <f t="shared" si="50"/>
        <v>1.9221504524993117E-25</v>
      </c>
      <c r="X189" s="53">
        <f t="shared" si="51"/>
        <v>-12.245706175062688</v>
      </c>
      <c r="Y189" s="53">
        <f t="shared" si="52"/>
        <v>-11.997250053772134</v>
      </c>
      <c r="Z189" s="47">
        <f t="shared" si="53"/>
        <v>6.1730444206746289E-2</v>
      </c>
      <c r="AA189" s="49">
        <f t="shared" si="46"/>
        <v>4.7992372893998101E-3</v>
      </c>
      <c r="AB189" s="9">
        <f t="shared" si="47"/>
        <v>1.1338857482182694</v>
      </c>
      <c r="AC189" s="33">
        <f t="shared" si="48"/>
        <v>5.684529521556488E-5</v>
      </c>
      <c r="AD189" s="33"/>
      <c r="AE189" s="44">
        <f t="shared" si="49"/>
        <v>1.0063520745885853E-12</v>
      </c>
      <c r="AF189" s="33"/>
      <c r="AG189" s="33"/>
      <c r="BB189" s="4"/>
      <c r="BC189" s="4"/>
    </row>
    <row r="190" spans="12:55" x14ac:dyDescent="0.25">
      <c r="L190">
        <v>3.58</v>
      </c>
      <c r="M190" s="5">
        <f t="shared" si="36"/>
        <v>3801.8939632056172</v>
      </c>
      <c r="N190" s="4">
        <f t="shared" si="37"/>
        <v>38.018939632056174</v>
      </c>
      <c r="O190" s="9">
        <f t="shared" si="38"/>
        <v>2.4747968993532318E-2</v>
      </c>
      <c r="P190" s="9">
        <f t="shared" si="39"/>
        <v>2.3138300085238542E-2</v>
      </c>
      <c r="Q190" s="9">
        <f t="shared" si="40"/>
        <v>6.9823073434298775E-3</v>
      </c>
      <c r="R190" s="4">
        <f t="shared" si="41"/>
        <v>3.5354241419331883E-2</v>
      </c>
      <c r="S190" s="4">
        <f t="shared" si="42"/>
        <v>3.3054714407483636E-2</v>
      </c>
      <c r="T190" s="11">
        <f t="shared" si="43"/>
        <v>5.2878244782197285E-6</v>
      </c>
      <c r="U190" s="53">
        <f t="shared" si="44"/>
        <v>4.7785282430306847E-13</v>
      </c>
      <c r="V190" s="53">
        <f t="shared" si="45"/>
        <v>8.5072742331199516E-13</v>
      </c>
      <c r="W190" s="53">
        <f t="shared" si="50"/>
        <v>1.3903546658606787E-25</v>
      </c>
      <c r="X190" s="53">
        <f t="shared" si="51"/>
        <v>-12.320705842791956</v>
      </c>
      <c r="Y190" s="53">
        <f t="shared" si="52"/>
        <v>-12.070209567428886</v>
      </c>
      <c r="Z190" s="47">
        <f t="shared" si="53"/>
        <v>6.2748383970770635E-2</v>
      </c>
      <c r="AA190" s="49">
        <f t="shared" si="46"/>
        <v>4.6258298566827678E-3</v>
      </c>
      <c r="AB190" s="9">
        <f t="shared" si="47"/>
        <v>1.1338859597738393</v>
      </c>
      <c r="AC190" s="33">
        <f t="shared" si="48"/>
        <v>5.2331608937215916E-5</v>
      </c>
      <c r="AD190" s="33"/>
      <c r="AE190" s="44">
        <f t="shared" si="49"/>
        <v>8.5072742331199516E-13</v>
      </c>
      <c r="AF190" s="33"/>
      <c r="AG190" s="33"/>
      <c r="BB190" s="4"/>
      <c r="BC190" s="4"/>
    </row>
    <row r="191" spans="12:55" x14ac:dyDescent="0.25">
      <c r="L191">
        <v>3.6</v>
      </c>
      <c r="M191" s="5">
        <f t="shared" si="36"/>
        <v>3981.0717055349769</v>
      </c>
      <c r="N191" s="4">
        <f t="shared" si="37"/>
        <v>39.81071705534977</v>
      </c>
      <c r="O191" s="9">
        <f t="shared" si="38"/>
        <v>2.4597354066518477E-2</v>
      </c>
      <c r="P191" s="9">
        <f t="shared" si="39"/>
        <v>2.302515873031237E-2</v>
      </c>
      <c r="Q191" s="9">
        <f t="shared" si="40"/>
        <v>6.7608148037036388E-3</v>
      </c>
      <c r="R191" s="4">
        <f t="shared" si="41"/>
        <v>3.5139077237883537E-2</v>
      </c>
      <c r="S191" s="4">
        <f t="shared" si="42"/>
        <v>3.2893083900446242E-2</v>
      </c>
      <c r="T191" s="11">
        <f t="shared" si="43"/>
        <v>5.0444860718127193E-6</v>
      </c>
      <c r="U191" s="53">
        <f t="shared" si="44"/>
        <v>4.0206332923490039E-13</v>
      </c>
      <c r="V191" s="53">
        <f t="shared" si="45"/>
        <v>7.1921937878886422E-13</v>
      </c>
      <c r="W191" s="53">
        <f t="shared" si="50"/>
        <v>1.0058795976867637E-25</v>
      </c>
      <c r="X191" s="53">
        <f t="shared" si="51"/>
        <v>-12.395705535544641</v>
      </c>
      <c r="Y191" s="53">
        <f t="shared" si="52"/>
        <v>-12.143138619400959</v>
      </c>
      <c r="Z191" s="47">
        <f t="shared" si="53"/>
        <v>6.3790047130329514E-2</v>
      </c>
      <c r="AA191" s="49">
        <f t="shared" si="46"/>
        <v>4.4586880315838776E-3</v>
      </c>
      <c r="AB191" s="9">
        <f t="shared" si="47"/>
        <v>1.133886154541055</v>
      </c>
      <c r="AC191" s="33">
        <f t="shared" si="48"/>
        <v>4.8176113957197961E-5</v>
      </c>
      <c r="AD191" s="33"/>
      <c r="AE191" s="44">
        <f t="shared" si="49"/>
        <v>7.1921937878886422E-13</v>
      </c>
      <c r="AF191" s="33"/>
      <c r="AG191" s="33"/>
      <c r="BB191" s="4"/>
      <c r="BC191" s="4"/>
    </row>
    <row r="192" spans="12:55" x14ac:dyDescent="0.25">
      <c r="L192">
        <v>3.62</v>
      </c>
      <c r="M192" s="5">
        <f t="shared" si="36"/>
        <v>4168.6938347033583</v>
      </c>
      <c r="N192" s="4">
        <f t="shared" si="37"/>
        <v>41.686938347033582</v>
      </c>
      <c r="O192" s="9">
        <f t="shared" si="38"/>
        <v>2.4451516881245049E-2</v>
      </c>
      <c r="P192" s="9">
        <f t="shared" si="39"/>
        <v>2.2916087532085561E-2</v>
      </c>
      <c r="Q192" s="9">
        <f t="shared" si="40"/>
        <v>6.5463483547721279E-3</v>
      </c>
      <c r="R192" s="4">
        <f t="shared" si="41"/>
        <v>3.4930738401778641E-2</v>
      </c>
      <c r="S192" s="4">
        <f t="shared" si="42"/>
        <v>3.2737267902979372E-2</v>
      </c>
      <c r="T192" s="11">
        <f t="shared" si="43"/>
        <v>4.8113128291027128E-6</v>
      </c>
      <c r="U192" s="53">
        <f t="shared" si="44"/>
        <v>3.382943531553634E-13</v>
      </c>
      <c r="V192" s="53">
        <f t="shared" si="45"/>
        <v>6.0808183039492266E-13</v>
      </c>
      <c r="W192" s="53">
        <f t="shared" si="50"/>
        <v>7.2785282875285706E-26</v>
      </c>
      <c r="X192" s="53">
        <f t="shared" si="51"/>
        <v>-12.470705251440318</v>
      </c>
      <c r="Y192" s="53">
        <f t="shared" si="52"/>
        <v>-12.21603797319827</v>
      </c>
      <c r="Z192" s="47">
        <f t="shared" si="53"/>
        <v>6.4855422607212498E-2</v>
      </c>
      <c r="AA192" s="49">
        <f t="shared" si="46"/>
        <v>4.2975854233526685E-3</v>
      </c>
      <c r="AB192" s="9">
        <f t="shared" si="47"/>
        <v>1.1338863338510814</v>
      </c>
      <c r="AC192" s="33">
        <f t="shared" si="48"/>
        <v>4.4350408938700577E-5</v>
      </c>
      <c r="AD192" s="33"/>
      <c r="AE192" s="44">
        <f t="shared" si="49"/>
        <v>6.0808183039492266E-13</v>
      </c>
      <c r="AF192" s="33"/>
      <c r="AG192" s="33"/>
      <c r="BB192" s="4"/>
      <c r="BC192" s="4"/>
    </row>
    <row r="193" spans="12:55" x14ac:dyDescent="0.25">
      <c r="L193">
        <v>3.64</v>
      </c>
      <c r="M193" s="5">
        <f t="shared" si="36"/>
        <v>4365.1583224016631</v>
      </c>
      <c r="N193" s="4">
        <f t="shared" si="37"/>
        <v>43.651583224016633</v>
      </c>
      <c r="O193" s="9">
        <f t="shared" si="38"/>
        <v>2.4310305886565593E-2</v>
      </c>
      <c r="P193" s="9">
        <f t="shared" si="39"/>
        <v>2.2810940693929367E-2</v>
      </c>
      <c r="Q193" s="9">
        <f t="shared" si="40"/>
        <v>6.3386851273023398E-3</v>
      </c>
      <c r="R193" s="4">
        <f t="shared" si="41"/>
        <v>3.4729008409379418E-2</v>
      </c>
      <c r="S193" s="4">
        <f t="shared" si="42"/>
        <v>3.2587058134184811E-2</v>
      </c>
      <c r="T193" s="11">
        <f t="shared" si="43"/>
        <v>4.5879509814062522E-6</v>
      </c>
      <c r="U193" s="53">
        <f t="shared" si="44"/>
        <v>2.8463939735222368E-13</v>
      </c>
      <c r="V193" s="53">
        <f t="shared" si="45"/>
        <v>5.1415210228591633E-13</v>
      </c>
      <c r="W193" s="53">
        <f t="shared" si="50"/>
        <v>5.2676081725980269E-26</v>
      </c>
      <c r="X193" s="53">
        <f t="shared" si="51"/>
        <v>-12.545704988761559</v>
      </c>
      <c r="Y193" s="53">
        <f t="shared" si="52"/>
        <v>-12.28890838409499</v>
      </c>
      <c r="Z193" s="47">
        <f t="shared" si="53"/>
        <v>6.5944496168278049E-2</v>
      </c>
      <c r="AA193" s="49">
        <f t="shared" si="46"/>
        <v>4.1423038212547716E-3</v>
      </c>
      <c r="AB193" s="9">
        <f t="shared" si="47"/>
        <v>1.1338864989296586</v>
      </c>
      <c r="AC193" s="33">
        <f t="shared" si="48"/>
        <v>4.0828341856444427E-5</v>
      </c>
      <c r="AD193" s="33"/>
      <c r="AE193" s="44">
        <f t="shared" si="49"/>
        <v>5.1415210228591633E-13</v>
      </c>
      <c r="AF193" s="33"/>
      <c r="AG193" s="33"/>
      <c r="BB193" s="4"/>
      <c r="BC193" s="4"/>
    </row>
    <row r="194" spans="12:55" x14ac:dyDescent="0.25">
      <c r="L194">
        <v>3.66</v>
      </c>
      <c r="M194" s="5">
        <f t="shared" si="36"/>
        <v>4570.8818961487532</v>
      </c>
      <c r="N194" s="4">
        <f t="shared" si="37"/>
        <v>45.70881896148753</v>
      </c>
      <c r="O194" s="9">
        <f t="shared" si="38"/>
        <v>2.4173574337912535E-2</v>
      </c>
      <c r="P194" s="9">
        <f t="shared" si="39"/>
        <v>2.2709577597523886E-2</v>
      </c>
      <c r="Q194" s="9">
        <f t="shared" si="40"/>
        <v>6.1376093204596081E-3</v>
      </c>
      <c r="R194" s="4">
        <f t="shared" si="41"/>
        <v>3.4533677625589336E-2</v>
      </c>
      <c r="S194" s="4">
        <f t="shared" si="42"/>
        <v>3.2442253710748409E-2</v>
      </c>
      <c r="T194" s="11">
        <f t="shared" si="43"/>
        <v>4.3740539915685504E-6</v>
      </c>
      <c r="U194" s="53">
        <f t="shared" si="44"/>
        <v>2.3949434003559333E-13</v>
      </c>
      <c r="V194" s="53">
        <f t="shared" si="45"/>
        <v>4.3475982113333141E-13</v>
      </c>
      <c r="W194" s="53">
        <f t="shared" si="50"/>
        <v>3.8128608108331106E-26</v>
      </c>
      <c r="X194" s="53">
        <f t="shared" si="51"/>
        <v>-12.620704745799962</v>
      </c>
      <c r="Y194" s="53">
        <f t="shared" si="52"/>
        <v>-12.361750598593023</v>
      </c>
      <c r="Z194" s="47">
        <f t="shared" si="53"/>
        <v>6.7057250355673143E-2</v>
      </c>
      <c r="AA194" s="49">
        <f t="shared" si="46"/>
        <v>3.9926328990096552E-3</v>
      </c>
      <c r="AB194" s="9">
        <f t="shared" si="47"/>
        <v>1.1338866509054377</v>
      </c>
      <c r="AC194" s="33">
        <f t="shared" si="48"/>
        <v>3.7585832151787677E-5</v>
      </c>
      <c r="AD194" s="33"/>
      <c r="AE194" s="44">
        <f t="shared" si="49"/>
        <v>4.3475982113333141E-13</v>
      </c>
      <c r="AF194" s="33"/>
      <c r="AG194" s="33"/>
      <c r="BB194" s="4"/>
      <c r="BC194" s="4"/>
    </row>
    <row r="195" spans="12:55" x14ac:dyDescent="0.25">
      <c r="L195">
        <v>3.68</v>
      </c>
      <c r="M195" s="5">
        <f t="shared" si="36"/>
        <v>4786.3009232263848</v>
      </c>
      <c r="N195" s="4">
        <f t="shared" si="37"/>
        <v>47.863009232263849</v>
      </c>
      <c r="O195" s="9">
        <f t="shared" si="38"/>
        <v>2.4041180144921428E-2</v>
      </c>
      <c r="P195" s="9">
        <f t="shared" si="39"/>
        <v>2.2611862622086316E-2</v>
      </c>
      <c r="Q195" s="9">
        <f t="shared" si="40"/>
        <v>5.942911977825629E-3</v>
      </c>
      <c r="R195" s="4">
        <f t="shared" si="41"/>
        <v>3.434454306417347E-2</v>
      </c>
      <c r="S195" s="4">
        <f t="shared" si="42"/>
        <v>3.230266088869474E-2</v>
      </c>
      <c r="T195" s="11">
        <f t="shared" si="43"/>
        <v>4.1692828185377535E-6</v>
      </c>
      <c r="U195" s="53">
        <f t="shared" si="44"/>
        <v>2.0150947838676896E-13</v>
      </c>
      <c r="V195" s="53">
        <f t="shared" si="45"/>
        <v>3.6765006469087493E-13</v>
      </c>
      <c r="W195" s="53">
        <f t="shared" si="50"/>
        <v>2.7602694417472084E-26</v>
      </c>
      <c r="X195" s="53">
        <f t="shared" si="51"/>
        <v>-12.695704521164272</v>
      </c>
      <c r="Y195" s="53">
        <f t="shared" si="52"/>
        <v>-12.434565353274758</v>
      </c>
      <c r="Z195" s="47">
        <f t="shared" si="53"/>
        <v>6.8193665006027707E-2</v>
      </c>
      <c r="AA195" s="49">
        <f t="shared" si="46"/>
        <v>3.8483699299066668E-3</v>
      </c>
      <c r="AB195" s="9">
        <f t="shared" si="47"/>
        <v>1.1338867908176571</v>
      </c>
      <c r="AC195" s="33">
        <f t="shared" si="48"/>
        <v>3.4600706943927213E-5</v>
      </c>
      <c r="AD195" s="33"/>
      <c r="AE195" s="44">
        <f t="shared" si="49"/>
        <v>3.6765006469087493E-13</v>
      </c>
      <c r="AF195" s="33"/>
      <c r="AG195" s="33"/>
      <c r="BB195" s="4"/>
      <c r="BC195" s="4"/>
    </row>
    <row r="196" spans="12:55" x14ac:dyDescent="0.25">
      <c r="L196">
        <v>3.7</v>
      </c>
      <c r="M196" s="5">
        <f t="shared" si="36"/>
        <v>5011.8723362727324</v>
      </c>
      <c r="N196" s="4">
        <f t="shared" si="37"/>
        <v>50.118723362727323</v>
      </c>
      <c r="O196" s="9">
        <f t="shared" si="38"/>
        <v>2.391298572387849E-2</v>
      </c>
      <c r="P196" s="9">
        <f t="shared" si="39"/>
        <v>2.2517664969685103E-2</v>
      </c>
      <c r="Q196" s="9">
        <f t="shared" si="40"/>
        <v>5.7543907704095398E-3</v>
      </c>
      <c r="R196" s="4">
        <f t="shared" si="41"/>
        <v>3.416140817696927E-2</v>
      </c>
      <c r="S196" s="4">
        <f t="shared" si="42"/>
        <v>3.2168092813835862E-2</v>
      </c>
      <c r="T196" s="11">
        <f t="shared" si="43"/>
        <v>3.9733061369036689E-6</v>
      </c>
      <c r="U196" s="53">
        <f t="shared" si="44"/>
        <v>1.6954917718204964E-13</v>
      </c>
      <c r="V196" s="53">
        <f t="shared" si="45"/>
        <v>3.1091854399824094E-13</v>
      </c>
      <c r="W196" s="53">
        <f t="shared" si="50"/>
        <v>1.9985297874010849E-26</v>
      </c>
      <c r="X196" s="53">
        <f t="shared" si="51"/>
        <v>-12.770704313501126</v>
      </c>
      <c r="Y196" s="53">
        <f t="shared" si="52"/>
        <v>-12.507353374721246</v>
      </c>
      <c r="Z196" s="47">
        <f t="shared" si="53"/>
        <v>6.9353716956243885E-2</v>
      </c>
      <c r="AA196" s="49">
        <f t="shared" si="46"/>
        <v>3.7093195122153626E-3</v>
      </c>
      <c r="AB196" s="9">
        <f t="shared" si="47"/>
        <v>1.133886919623216</v>
      </c>
      <c r="AC196" s="33">
        <f t="shared" si="48"/>
        <v>3.1852550117562844E-5</v>
      </c>
      <c r="AD196" s="33"/>
      <c r="AE196" s="44">
        <f t="shared" si="49"/>
        <v>3.1091854399824094E-13</v>
      </c>
      <c r="AF196" s="33"/>
      <c r="AG196" s="33"/>
      <c r="BB196" s="4"/>
      <c r="BC196" s="4"/>
    </row>
    <row r="197" spans="12:55" x14ac:dyDescent="0.25">
      <c r="L197">
        <v>3.72</v>
      </c>
      <c r="M197" s="5">
        <f t="shared" si="36"/>
        <v>5248.0746024977352</v>
      </c>
      <c r="N197" s="4">
        <f t="shared" si="37"/>
        <v>52.48074602497735</v>
      </c>
      <c r="O197" s="9">
        <f t="shared" si="38"/>
        <v>2.3788857854839536E-2</v>
      </c>
      <c r="P197" s="9">
        <f t="shared" si="39"/>
        <v>2.2426858496451027E-2</v>
      </c>
      <c r="Q197" s="9">
        <f t="shared" si="40"/>
        <v>5.5718497865287321E-3</v>
      </c>
      <c r="R197" s="4">
        <f t="shared" si="41"/>
        <v>3.3984082649770771E-2</v>
      </c>
      <c r="S197" s="4">
        <f t="shared" si="42"/>
        <v>3.2038369280644324E-2</v>
      </c>
      <c r="T197" s="11">
        <f t="shared" si="43"/>
        <v>3.7858005147973869E-6</v>
      </c>
      <c r="U197" s="53">
        <f t="shared" si="44"/>
        <v>1.4265791705575617E-13</v>
      </c>
      <c r="V197" s="53">
        <f t="shared" si="45"/>
        <v>2.6295693014296508E-13</v>
      </c>
      <c r="W197" s="53">
        <f t="shared" si="50"/>
        <v>1.4471852549756462E-26</v>
      </c>
      <c r="X197" s="53">
        <f t="shared" si="51"/>
        <v>-12.845704121390586</v>
      </c>
      <c r="Y197" s="53">
        <f t="shared" si="52"/>
        <v>-12.580115379012197</v>
      </c>
      <c r="Z197" s="47">
        <f t="shared" si="53"/>
        <v>7.0537380078134357E-2</v>
      </c>
      <c r="AA197" s="49">
        <f t="shared" si="46"/>
        <v>3.575293304517529E-3</v>
      </c>
      <c r="AB197" s="9">
        <f t="shared" si="47"/>
        <v>1.1338870382031883</v>
      </c>
      <c r="AC197" s="33">
        <f t="shared" si="48"/>
        <v>2.9322563344266551E-5</v>
      </c>
      <c r="AD197" s="33"/>
      <c r="AE197" s="44">
        <f t="shared" si="49"/>
        <v>2.6295693014296508E-13</v>
      </c>
      <c r="AF197" s="33"/>
      <c r="AG197" s="33"/>
      <c r="BB197" s="4"/>
      <c r="BC197" s="4"/>
    </row>
    <row r="198" spans="12:55" x14ac:dyDescent="0.25">
      <c r="L198">
        <v>3.74</v>
      </c>
      <c r="M198" s="5">
        <f t="shared" si="36"/>
        <v>5495.4087385762541</v>
      </c>
      <c r="N198" s="4">
        <f t="shared" si="37"/>
        <v>54.954087385762541</v>
      </c>
      <c r="O198" s="9">
        <f t="shared" si="38"/>
        <v>2.3668667543273091E-2</v>
      </c>
      <c r="P198" s="9">
        <f t="shared" si="39"/>
        <v>2.2339321549500614E-2</v>
      </c>
      <c r="Q198" s="9">
        <f t="shared" si="40"/>
        <v>5.3950993283427813E-3</v>
      </c>
      <c r="R198" s="4">
        <f t="shared" si="41"/>
        <v>3.3812382204675848E-2</v>
      </c>
      <c r="S198" s="4">
        <f t="shared" si="42"/>
        <v>3.1913316499286595E-2</v>
      </c>
      <c r="T198" s="11">
        <f t="shared" si="43"/>
        <v>3.6064505533855785E-6</v>
      </c>
      <c r="U198" s="53">
        <f t="shared" si="44"/>
        <v>1.2003172742284855E-13</v>
      </c>
      <c r="V198" s="53">
        <f t="shared" si="45"/>
        <v>2.2240673218084892E-13</v>
      </c>
      <c r="W198" s="53">
        <f t="shared" si="50"/>
        <v>1.0480641599200598E-26</v>
      </c>
      <c r="X198" s="53">
        <f t="shared" si="51"/>
        <v>-12.920703943757104</v>
      </c>
      <c r="Y198" s="53">
        <f t="shared" si="52"/>
        <v>-12.652852070935561</v>
      </c>
      <c r="Z198" s="47">
        <f t="shared" si="53"/>
        <v>7.1744625774008225E-2</v>
      </c>
      <c r="AA198" s="49">
        <f t="shared" si="46"/>
        <v>3.4461097706014166E-3</v>
      </c>
      <c r="AB198" s="9">
        <f t="shared" si="47"/>
        <v>1.1338871473688217</v>
      </c>
      <c r="AC198" s="33">
        <f t="shared" si="48"/>
        <v>2.699343808532383E-5</v>
      </c>
      <c r="AD198" s="33"/>
      <c r="AE198" s="44">
        <f t="shared" si="49"/>
        <v>2.2240673218084892E-13</v>
      </c>
      <c r="AF198" s="33"/>
      <c r="AG198" s="33"/>
      <c r="BB198" s="4"/>
      <c r="BC198" s="4"/>
    </row>
    <row r="199" spans="12:55" x14ac:dyDescent="0.25">
      <c r="L199">
        <v>3.76</v>
      </c>
      <c r="M199" s="5">
        <f t="shared" ref="M199:M211" si="54">10^L199</f>
        <v>5754.399373371567</v>
      </c>
      <c r="N199" s="4">
        <f t="shared" ref="N199:N211" si="55">M199/100</f>
        <v>57.543993733715666</v>
      </c>
      <c r="O199" s="9">
        <f t="shared" ref="O199:O211" si="56">$C$4+(($C$3-$C$4)/((1+(α*N199)^n_VGM)^(1-1/n_VGM)))</f>
        <v>2.3552289886084987E-2</v>
      </c>
      <c r="P199" s="9">
        <f t="shared" ref="P199:P211" si="57">thetar+(thetas-thetar)*(1-EXP(-((k/N199)^p)))</f>
        <v>2.2254936809393826E-2</v>
      </c>
      <c r="Q199" s="9">
        <f t="shared" ref="Q199:Q211" si="58">(R199-$C$4/$C$3)/(1-$C$4/$C$3)</f>
        <v>5.2239557148308626E-3</v>
      </c>
      <c r="R199" s="4">
        <f t="shared" ref="R199:R211" si="59">O199/$C$3</f>
        <v>3.3646128408692841E-2</v>
      </c>
      <c r="S199" s="4">
        <f t="shared" ref="S199:S211" si="60">P199/thetas</f>
        <v>3.1792766870562608E-2</v>
      </c>
      <c r="T199" s="11">
        <f t="shared" ref="T199:T211" si="61">(S199-R199)^2</f>
        <v>3.4349489910204616E-6</v>
      </c>
      <c r="U199" s="53">
        <f t="shared" ref="U199:U211" si="62">(Q199^P_GRT)*(1-(1-Q199^(1/(1-1/n_VGM)))^(1-1/n_VGM))^2</f>
        <v>1.0099415047822504E-13</v>
      </c>
      <c r="V199" s="53">
        <f t="shared" ref="V199:V211" si="63">AE199</f>
        <v>1.8812038375726214E-13</v>
      </c>
      <c r="W199" s="53">
        <f t="shared" si="50"/>
        <v>7.5909805253931921E-27</v>
      </c>
      <c r="X199" s="53">
        <f t="shared" si="51"/>
        <v>-12.995703779569801</v>
      </c>
      <c r="Y199" s="53">
        <f t="shared" si="52"/>
        <v>-12.725564143983521</v>
      </c>
      <c r="Z199" s="47">
        <f t="shared" si="53"/>
        <v>7.2975422714688612E-2</v>
      </c>
      <c r="AA199" s="49">
        <f t="shared" ref="AA199:AA211" si="64">-LN(λ_GRT*(1-S199))</f>
        <v>3.3215939335744234E-3</v>
      </c>
      <c r="AB199" s="9">
        <f t="shared" ref="AB199:AB211" si="65">IF(S199&lt;thetaRL,_xlfn.GAMMA(a),IF(S199=1,0,EXP(GAMMALN(a))*(1-_xlfn.GAMMA.DIST(AA199,a,1,TRUE))))</f>
        <v>1.1338872478670645</v>
      </c>
      <c r="AC199" s="33">
        <f t="shared" ref="AC199:AC211" si="66">(1/(λ_GRT*k^β_GRT))*($AF$9-AB199)</f>
        <v>2.4849237675926522E-5</v>
      </c>
      <c r="AD199" s="33"/>
      <c r="AE199" s="44">
        <f t="shared" ref="AE199:AE211" si="67">IF(S199&lt;thetaRL,0,(S199^P_GRT)*((AC199/$AD$7)^2))</f>
        <v>1.8812038375726214E-13</v>
      </c>
      <c r="AF199" s="33"/>
      <c r="AG199" s="33"/>
      <c r="BB199" s="4"/>
      <c r="BC199" s="4"/>
    </row>
    <row r="200" spans="12:55" x14ac:dyDescent="0.25">
      <c r="L200">
        <v>3.78</v>
      </c>
      <c r="M200" s="5">
        <f t="shared" si="54"/>
        <v>6025.595860743585</v>
      </c>
      <c r="N200" s="4">
        <f t="shared" si="55"/>
        <v>60.255958607435851</v>
      </c>
      <c r="O200" s="9">
        <f t="shared" si="56"/>
        <v>2.3439603941886329E-2</v>
      </c>
      <c r="P200" s="9">
        <f t="shared" si="57"/>
        <v>2.2173591137950116E-2</v>
      </c>
      <c r="Q200" s="9">
        <f t="shared" si="58"/>
        <v>5.0582410910093049E-3</v>
      </c>
      <c r="R200" s="4">
        <f t="shared" si="59"/>
        <v>3.3485148488409042E-2</v>
      </c>
      <c r="S200" s="4">
        <f t="shared" si="60"/>
        <v>3.1676558768500167E-2</v>
      </c>
      <c r="T200" s="11">
        <f t="shared" si="61"/>
        <v>3.2709967749600628E-6</v>
      </c>
      <c r="U200" s="53">
        <f t="shared" si="62"/>
        <v>8.497601727760963E-14</v>
      </c>
      <c r="V200" s="53">
        <f t="shared" si="63"/>
        <v>1.5912840882766823E-13</v>
      </c>
      <c r="W200" s="53">
        <f t="shared" ref="W200:W211" si="68">(U200-V200)^2</f>
        <v>5.4985771725932011E-27</v>
      </c>
      <c r="X200" s="53">
        <f t="shared" ref="X200:X211" si="69">LOG10(U200)</f>
        <v>-13.070703627622715</v>
      </c>
      <c r="Y200" s="53">
        <f t="shared" ref="Y200:Y211" si="70">LOG10(V200)</f>
        <v>-12.798252279839849</v>
      </c>
      <c r="Z200" s="47">
        <f t="shared" ref="Z200:Z211" si="71">(X200-Y200)^2</f>
        <v>7.422973690870012E-2</v>
      </c>
      <c r="AA200" s="49">
        <f t="shared" si="64"/>
        <v>3.2015771388595386E-3</v>
      </c>
      <c r="AB200" s="9">
        <f t="shared" si="65"/>
        <v>1.1338873403856549</v>
      </c>
      <c r="AC200" s="33">
        <f t="shared" si="66"/>
        <v>2.2875288742195694E-5</v>
      </c>
      <c r="AD200" s="33"/>
      <c r="AE200" s="44">
        <f t="shared" si="67"/>
        <v>1.5912840882766823E-13</v>
      </c>
      <c r="AF200" s="33"/>
      <c r="AG200" s="33"/>
      <c r="BB200" s="4"/>
      <c r="BC200" s="4"/>
    </row>
    <row r="201" spans="12:55" x14ac:dyDescent="0.25">
      <c r="L201">
        <v>3.8</v>
      </c>
      <c r="M201" s="5">
        <f t="shared" si="54"/>
        <v>6309.5734448019384</v>
      </c>
      <c r="N201" s="4">
        <f t="shared" si="55"/>
        <v>63.095734448019385</v>
      </c>
      <c r="O201" s="9">
        <f t="shared" si="56"/>
        <v>2.3330492605370848E-2</v>
      </c>
      <c r="P201" s="9">
        <f t="shared" si="57"/>
        <v>2.2095175431253947E-2</v>
      </c>
      <c r="Q201" s="9">
        <f t="shared" si="58"/>
        <v>4.8977832431924264E-3</v>
      </c>
      <c r="R201" s="4">
        <f t="shared" si="59"/>
        <v>3.3329275150529789E-2</v>
      </c>
      <c r="S201" s="4">
        <f t="shared" si="60"/>
        <v>3.1564536330362783E-2</v>
      </c>
      <c r="T201" s="11">
        <f t="shared" si="61"/>
        <v>3.1143031034044348E-6</v>
      </c>
      <c r="U201" s="53">
        <f t="shared" si="62"/>
        <v>7.1498431205927049E-14</v>
      </c>
      <c r="V201" s="53">
        <f t="shared" si="63"/>
        <v>1.3461171335128805E-13</v>
      </c>
      <c r="W201" s="53">
        <f t="shared" si="68"/>
        <v>3.9832863831599438E-27</v>
      </c>
      <c r="X201" s="53">
        <f t="shared" si="69"/>
        <v>-13.145703487235055</v>
      </c>
      <c r="Y201" s="53">
        <f t="shared" si="70"/>
        <v>-12.870917147968685</v>
      </c>
      <c r="Z201" s="47">
        <f t="shared" si="71"/>
        <v>7.5507532247412759E-2</v>
      </c>
      <c r="AA201" s="49">
        <f t="shared" si="64"/>
        <v>3.085896825756215E-3</v>
      </c>
      <c r="AB201" s="9">
        <f t="shared" si="65"/>
        <v>1.133887425557808</v>
      </c>
      <c r="AC201" s="33">
        <f t="shared" si="66"/>
        <v>2.1058081193038194E-5</v>
      </c>
      <c r="AD201" s="33"/>
      <c r="AE201" s="44">
        <f t="shared" si="67"/>
        <v>1.3461171335128805E-13</v>
      </c>
      <c r="AF201" s="33"/>
      <c r="AG201" s="33"/>
      <c r="BB201" s="4"/>
      <c r="BC201" s="4"/>
    </row>
    <row r="202" spans="12:55" x14ac:dyDescent="0.25">
      <c r="L202">
        <v>3.82</v>
      </c>
      <c r="M202" s="5">
        <f t="shared" si="54"/>
        <v>6606.9344800759654</v>
      </c>
      <c r="N202" s="4">
        <f t="shared" si="55"/>
        <v>66.069344800759652</v>
      </c>
      <c r="O202" s="9">
        <f t="shared" si="56"/>
        <v>2.3224842485671894E-2</v>
      </c>
      <c r="P202" s="9">
        <f t="shared" si="57"/>
        <v>2.2019584477682326E-2</v>
      </c>
      <c r="Q202" s="9">
        <f t="shared" si="58"/>
        <v>4.7424154201057269E-3</v>
      </c>
      <c r="R202" s="4">
        <f t="shared" si="59"/>
        <v>3.3178346408102709E-2</v>
      </c>
      <c r="S202" s="4">
        <f t="shared" si="60"/>
        <v>3.1456549253831893E-2</v>
      </c>
      <c r="T202" s="11">
        <f t="shared" si="61"/>
        <v>2.9645854404550783E-6</v>
      </c>
      <c r="U202" s="53">
        <f t="shared" si="62"/>
        <v>6.0158450644709494E-14</v>
      </c>
      <c r="V202" s="53">
        <f t="shared" si="63"/>
        <v>1.1387820005888788E-13</v>
      </c>
      <c r="W202" s="53">
        <f t="shared" si="68"/>
        <v>2.8858114771221195E-27</v>
      </c>
      <c r="X202" s="53">
        <f t="shared" si="69"/>
        <v>-13.220703357341911</v>
      </c>
      <c r="Y202" s="53">
        <f t="shared" si="70"/>
        <v>-12.943559405861844</v>
      </c>
      <c r="Z202" s="47">
        <f t="shared" si="71"/>
        <v>7.6808769841985661E-2</v>
      </c>
      <c r="AA202" s="49">
        <f t="shared" si="64"/>
        <v>2.9743963072538372E-3</v>
      </c>
      <c r="AB202" s="9">
        <f t="shared" si="65"/>
        <v>1.1338875039665339</v>
      </c>
      <c r="AC202" s="33">
        <f t="shared" si="66"/>
        <v>1.9385176099902775E-5</v>
      </c>
      <c r="AD202" s="33"/>
      <c r="AE202" s="44">
        <f t="shared" si="67"/>
        <v>1.1387820005888788E-13</v>
      </c>
      <c r="AF202" s="33"/>
      <c r="AG202" s="33"/>
      <c r="BB202" s="4"/>
      <c r="BC202" s="4"/>
    </row>
    <row r="203" spans="12:55" x14ac:dyDescent="0.25">
      <c r="L203">
        <v>3.84</v>
      </c>
      <c r="M203" s="5">
        <f t="shared" si="54"/>
        <v>6918.3097091893687</v>
      </c>
      <c r="N203" s="4">
        <f t="shared" si="55"/>
        <v>69.183097091893686</v>
      </c>
      <c r="O203" s="9">
        <f t="shared" si="56"/>
        <v>2.3122543788573438E-2</v>
      </c>
      <c r="P203" s="9">
        <f t="shared" si="57"/>
        <v>2.1946716820795249E-2</v>
      </c>
      <c r="Q203" s="9">
        <f t="shared" si="58"/>
        <v>4.5919761596668225E-3</v>
      </c>
      <c r="R203" s="4">
        <f t="shared" si="59"/>
        <v>3.3032205412247773E-2</v>
      </c>
      <c r="S203" s="4">
        <f t="shared" si="60"/>
        <v>3.1352452601136074E-2</v>
      </c>
      <c r="T203" s="11">
        <f t="shared" si="61"/>
        <v>2.8215695064376525E-6</v>
      </c>
      <c r="U203" s="53">
        <f t="shared" si="62"/>
        <v>5.0617042089350153E-14</v>
      </c>
      <c r="V203" s="53">
        <f t="shared" si="63"/>
        <v>9.634303028296724E-14</v>
      </c>
      <c r="W203" s="53">
        <f t="shared" si="68"/>
        <v>2.0908659962828093E-27</v>
      </c>
      <c r="X203" s="53">
        <f t="shared" si="69"/>
        <v>-13.295703237324874</v>
      </c>
      <c r="Y203" s="53">
        <f t="shared" si="70"/>
        <v>-13.016179697917014</v>
      </c>
      <c r="Z203" s="47">
        <f t="shared" si="71"/>
        <v>7.8133409083097405E-2</v>
      </c>
      <c r="AA203" s="49">
        <f t="shared" si="64"/>
        <v>2.8669245578024959E-3</v>
      </c>
      <c r="AB203" s="9">
        <f t="shared" si="65"/>
        <v>1.1338875761486125</v>
      </c>
      <c r="AC203" s="33">
        <f t="shared" si="66"/>
        <v>1.7845120891200956E-5</v>
      </c>
      <c r="AD203" s="33"/>
      <c r="AE203" s="44">
        <f t="shared" si="67"/>
        <v>9.634303028296724E-14</v>
      </c>
      <c r="AF203" s="33"/>
      <c r="AG203" s="33"/>
      <c r="BB203" s="4"/>
      <c r="BC203" s="4"/>
    </row>
    <row r="204" spans="12:55" x14ac:dyDescent="0.25">
      <c r="L204">
        <v>3.86</v>
      </c>
      <c r="M204" s="5">
        <f t="shared" si="54"/>
        <v>7244.3596007499036</v>
      </c>
      <c r="N204" s="4">
        <f t="shared" si="55"/>
        <v>72.443596007499039</v>
      </c>
      <c r="O204" s="9">
        <f t="shared" si="56"/>
        <v>2.3023490202453315E-2</v>
      </c>
      <c r="P204" s="9">
        <f t="shared" si="57"/>
        <v>2.1876474626930625E-2</v>
      </c>
      <c r="Q204" s="9">
        <f t="shared" si="58"/>
        <v>4.4463091212548767E-3</v>
      </c>
      <c r="R204" s="4">
        <f t="shared" si="59"/>
        <v>3.2890700289219026E-2</v>
      </c>
      <c r="S204" s="4">
        <f t="shared" si="60"/>
        <v>3.1252106609900895E-2</v>
      </c>
      <c r="T204" s="11">
        <f t="shared" si="61"/>
        <v>2.6849892459013273E-6</v>
      </c>
      <c r="U204" s="53">
        <f t="shared" si="62"/>
        <v>4.2588944190490577E-14</v>
      </c>
      <c r="V204" s="53">
        <f t="shared" si="63"/>
        <v>8.151196138959272E-14</v>
      </c>
      <c r="W204" s="53">
        <f t="shared" si="68"/>
        <v>1.5150012678816012E-27</v>
      </c>
      <c r="X204" s="53">
        <f t="shared" si="69"/>
        <v>-13.370703126254673</v>
      </c>
      <c r="Y204" s="53">
        <f t="shared" si="70"/>
        <v>-13.088778656483004</v>
      </c>
      <c r="Z204" s="47">
        <f t="shared" si="71"/>
        <v>7.9481406656036563E-2</v>
      </c>
      <c r="AA204" s="49">
        <f t="shared" si="64"/>
        <v>2.7633360087512583E-3</v>
      </c>
      <c r="AB204" s="9">
        <f t="shared" si="65"/>
        <v>1.1338876425982558</v>
      </c>
      <c r="AC204" s="33">
        <f t="shared" si="66"/>
        <v>1.6427371202883353E-5</v>
      </c>
      <c r="AD204" s="33"/>
      <c r="AE204" s="44">
        <f t="shared" si="67"/>
        <v>8.151196138959272E-14</v>
      </c>
      <c r="AF204" s="33"/>
      <c r="AG204" s="33"/>
      <c r="BB204" s="4"/>
      <c r="BC204" s="4"/>
    </row>
    <row r="205" spans="12:55" x14ac:dyDescent="0.25">
      <c r="L205">
        <v>3.88</v>
      </c>
      <c r="M205" s="5">
        <f t="shared" si="54"/>
        <v>7585.7757502918394</v>
      </c>
      <c r="N205" s="4">
        <f t="shared" si="55"/>
        <v>75.857757502918389</v>
      </c>
      <c r="O205" s="9">
        <f t="shared" si="56"/>
        <v>2.2927578787840734E-2</v>
      </c>
      <c r="P205" s="9">
        <f t="shared" si="57"/>
        <v>2.1808763557351701E-2</v>
      </c>
      <c r="Q205" s="9">
        <f t="shared" si="58"/>
        <v>4.305262923295197E-3</v>
      </c>
      <c r="R205" s="4">
        <f t="shared" si="59"/>
        <v>3.2753683982629622E-2</v>
      </c>
      <c r="S205" s="4">
        <f t="shared" si="60"/>
        <v>3.1155376510502434E-2</v>
      </c>
      <c r="T205" s="11">
        <f t="shared" si="61"/>
        <v>2.5545867754576024E-6</v>
      </c>
      <c r="U205" s="53">
        <f t="shared" si="62"/>
        <v>3.5834139203619972E-14</v>
      </c>
      <c r="V205" s="53">
        <f t="shared" si="63"/>
        <v>6.8967280232181725E-14</v>
      </c>
      <c r="W205" s="53">
        <f t="shared" si="68"/>
        <v>1.0978050344185622E-27</v>
      </c>
      <c r="X205" s="53">
        <f t="shared" si="69"/>
        <v>-13.445703023554088</v>
      </c>
      <c r="Y205" s="53">
        <f t="shared" si="70"/>
        <v>-13.161356900347807</v>
      </c>
      <c r="Z205" s="47">
        <f t="shared" si="71"/>
        <v>8.0852717782442005E-2</v>
      </c>
      <c r="AA205" s="49">
        <f t="shared" si="64"/>
        <v>2.6634903511775988E-3</v>
      </c>
      <c r="AB205" s="9">
        <f t="shared" si="65"/>
        <v>1.1338877037704793</v>
      </c>
      <c r="AC205" s="33">
        <f t="shared" si="66"/>
        <v>1.5122218963535973E-5</v>
      </c>
      <c r="AD205" s="33"/>
      <c r="AE205" s="44">
        <f t="shared" si="67"/>
        <v>6.8967280232181725E-14</v>
      </c>
      <c r="AF205" s="33"/>
      <c r="AG205" s="33"/>
      <c r="BB205" s="4"/>
      <c r="BC205" s="4"/>
    </row>
    <row r="206" spans="12:55" x14ac:dyDescent="0.25">
      <c r="L206">
        <v>3.9</v>
      </c>
      <c r="M206" s="5">
        <f t="shared" si="54"/>
        <v>7943.2823472428154</v>
      </c>
      <c r="N206" s="4">
        <f t="shared" si="55"/>
        <v>79.432823472428154</v>
      </c>
      <c r="O206" s="9">
        <f t="shared" si="56"/>
        <v>2.2834709870473834E-2</v>
      </c>
      <c r="P206" s="9">
        <f t="shared" si="57"/>
        <v>2.1743492644799477E-2</v>
      </c>
      <c r="Q206" s="9">
        <f t="shared" si="58"/>
        <v>4.1686909859909322E-3</v>
      </c>
      <c r="R206" s="4">
        <f t="shared" si="59"/>
        <v>3.2621014100676908E-2</v>
      </c>
      <c r="S206" s="4">
        <f t="shared" si="60"/>
        <v>3.1062132349713542E-2</v>
      </c>
      <c r="T206" s="11">
        <f t="shared" si="61"/>
        <v>2.4301123134866098E-6</v>
      </c>
      <c r="U206" s="53">
        <f t="shared" si="62"/>
        <v>3.0150677223432653E-14</v>
      </c>
      <c r="V206" s="53">
        <f t="shared" si="63"/>
        <v>5.8355925954675932E-14</v>
      </c>
      <c r="W206" s="53">
        <f t="shared" si="68"/>
        <v>7.9553605599130061E-28</v>
      </c>
      <c r="X206" s="53">
        <f t="shared" si="69"/>
        <v>-13.52070292859525</v>
      </c>
      <c r="Y206" s="53">
        <f t="shared" si="70"/>
        <v>-13.233915035441434</v>
      </c>
      <c r="Z206" s="47">
        <f t="shared" si="71"/>
        <v>8.2247295659604661E-2</v>
      </c>
      <c r="AA206" s="49">
        <f t="shared" si="64"/>
        <v>2.5672523458419049E-3</v>
      </c>
      <c r="AB206" s="9">
        <f t="shared" si="65"/>
        <v>1.1338877600842077</v>
      </c>
      <c r="AC206" s="33">
        <f t="shared" si="66"/>
        <v>1.3920726121811847E-5</v>
      </c>
      <c r="AD206" s="33"/>
      <c r="AE206" s="44">
        <f t="shared" si="67"/>
        <v>5.8355925954675932E-14</v>
      </c>
      <c r="AF206" s="33"/>
      <c r="AG206" s="33"/>
      <c r="BB206" s="4"/>
      <c r="BC206" s="4"/>
    </row>
    <row r="207" spans="12:55" x14ac:dyDescent="0.25">
      <c r="L207">
        <v>3.92</v>
      </c>
      <c r="M207" s="5">
        <f t="shared" si="54"/>
        <v>8317.6377110267094</v>
      </c>
      <c r="N207" s="4">
        <f t="shared" si="55"/>
        <v>83.176377110267097</v>
      </c>
      <c r="O207" s="9">
        <f t="shared" si="56"/>
        <v>2.2744786937746585E-2</v>
      </c>
      <c r="P207" s="9">
        <f t="shared" si="57"/>
        <v>2.1680574174305009E-2</v>
      </c>
      <c r="Q207" s="9">
        <f t="shared" si="58"/>
        <v>4.0364513790390926E-3</v>
      </c>
      <c r="R207" s="4">
        <f t="shared" si="59"/>
        <v>3.2492552768209407E-2</v>
      </c>
      <c r="S207" s="4">
        <f t="shared" si="60"/>
        <v>3.0972248820435731E-2</v>
      </c>
      <c r="T207" s="11">
        <f t="shared" si="61"/>
        <v>2.3113240936162248E-6</v>
      </c>
      <c r="U207" s="53">
        <f t="shared" si="62"/>
        <v>2.536863845317125E-14</v>
      </c>
      <c r="V207" s="53">
        <f t="shared" si="63"/>
        <v>4.937946093033557E-14</v>
      </c>
      <c r="W207" s="53">
        <f t="shared" si="68"/>
        <v>5.7651959602989933E-28</v>
      </c>
      <c r="X207" s="53">
        <f t="shared" si="69"/>
        <v>-13.595702840943121</v>
      </c>
      <c r="Y207" s="53">
        <f t="shared" si="70"/>
        <v>-13.306453655519084</v>
      </c>
      <c r="Z207" s="47">
        <f t="shared" si="71"/>
        <v>8.3665091268468869E-2</v>
      </c>
      <c r="AA207" s="49">
        <f t="shared" si="64"/>
        <v>2.4744916400079886E-3</v>
      </c>
      <c r="AB207" s="9">
        <f t="shared" si="65"/>
        <v>1.133887811925135</v>
      </c>
      <c r="AC207" s="33">
        <f t="shared" si="66"/>
        <v>1.2814663622987386E-5</v>
      </c>
      <c r="AD207" s="33"/>
      <c r="AE207" s="44">
        <f t="shared" si="67"/>
        <v>4.937946093033557E-14</v>
      </c>
      <c r="AF207" s="33"/>
      <c r="AG207" s="33"/>
      <c r="BB207" s="4"/>
      <c r="BC207" s="4"/>
    </row>
    <row r="208" spans="12:55" x14ac:dyDescent="0.25">
      <c r="L208">
        <v>3.94</v>
      </c>
      <c r="M208" s="5">
        <f t="shared" si="54"/>
        <v>8709.6358995608189</v>
      </c>
      <c r="N208" s="4">
        <f t="shared" si="55"/>
        <v>87.096358995608185</v>
      </c>
      <c r="O208" s="9">
        <f t="shared" si="56"/>
        <v>2.2657716538437889E-2</v>
      </c>
      <c r="P208" s="9">
        <f t="shared" si="57"/>
        <v>2.1619923568122416E-2</v>
      </c>
      <c r="Q208" s="9">
        <f t="shared" si="58"/>
        <v>3.908406674173367E-3</v>
      </c>
      <c r="R208" s="4">
        <f t="shared" si="59"/>
        <v>3.2368166483482702E-2</v>
      </c>
      <c r="S208" s="4">
        <f t="shared" si="60"/>
        <v>3.0885605097317741E-2</v>
      </c>
      <c r="T208" s="11">
        <f t="shared" si="61"/>
        <v>2.1979882637473717E-6</v>
      </c>
      <c r="U208" s="53">
        <f t="shared" si="62"/>
        <v>2.1345053137685112E-14</v>
      </c>
      <c r="V208" s="53">
        <f t="shared" si="63"/>
        <v>4.1785601632504068E-14</v>
      </c>
      <c r="W208" s="53">
        <f t="shared" si="68"/>
        <v>4.1781602276904546E-28</v>
      </c>
      <c r="X208" s="53">
        <f t="shared" si="69"/>
        <v>-13.670702759699354</v>
      </c>
      <c r="Y208" s="53">
        <f t="shared" si="70"/>
        <v>-13.37897334044438</v>
      </c>
      <c r="Z208" s="47">
        <f t="shared" si="71"/>
        <v>8.5106054058844374E-2</v>
      </c>
      <c r="AA208" s="49">
        <f t="shared" si="64"/>
        <v>2.3850825908824122E-3</v>
      </c>
      <c r="AB208" s="9">
        <f t="shared" si="65"/>
        <v>1.133887859648357</v>
      </c>
      <c r="AC208" s="33">
        <f t="shared" si="66"/>
        <v>1.1796455250907806E-5</v>
      </c>
      <c r="AD208" s="33"/>
      <c r="AE208" s="44">
        <f t="shared" si="67"/>
        <v>4.1785601632504068E-14</v>
      </c>
      <c r="AF208" s="33"/>
      <c r="AG208" s="33"/>
      <c r="BB208" s="4"/>
      <c r="BC208" s="4"/>
    </row>
    <row r="209" spans="12:55" x14ac:dyDescent="0.25">
      <c r="L209">
        <v>3.96</v>
      </c>
      <c r="M209" s="5">
        <f t="shared" si="54"/>
        <v>9120.1083935591087</v>
      </c>
      <c r="N209" s="4">
        <f t="shared" si="55"/>
        <v>91.201083935591086</v>
      </c>
      <c r="O209" s="9">
        <f t="shared" si="56"/>
        <v>2.2573408185619023E-2</v>
      </c>
      <c r="P209" s="9">
        <f t="shared" si="57"/>
        <v>2.156145927464671E-2</v>
      </c>
      <c r="Q209" s="9">
        <f t="shared" si="58"/>
        <v>3.7844238023809172E-3</v>
      </c>
      <c r="R209" s="4">
        <f t="shared" si="59"/>
        <v>3.2247725979455751E-2</v>
      </c>
      <c r="S209" s="4">
        <f t="shared" si="60"/>
        <v>3.0802084678066732E-2</v>
      </c>
      <c r="T209" s="11">
        <f t="shared" si="61"/>
        <v>2.089878772281736E-6</v>
      </c>
      <c r="U209" s="53">
        <f t="shared" si="62"/>
        <v>1.7959627110196284E-14</v>
      </c>
      <c r="V209" s="53">
        <f t="shared" si="63"/>
        <v>3.5361065574536401E-14</v>
      </c>
      <c r="W209" s="53">
        <f t="shared" si="68"/>
        <v>3.0281006062821574E-28</v>
      </c>
      <c r="X209" s="53">
        <f t="shared" si="69"/>
        <v>-13.74570268468794</v>
      </c>
      <c r="Y209" s="53">
        <f t="shared" si="70"/>
        <v>-13.451474656380443</v>
      </c>
      <c r="Z209" s="47">
        <f t="shared" si="71"/>
        <v>8.6570132641717354E-2</v>
      </c>
      <c r="AA209" s="49">
        <f t="shared" si="64"/>
        <v>2.2989040954334268E-3</v>
      </c>
      <c r="AB209" s="9">
        <f t="shared" si="65"/>
        <v>1.1338879035807965</v>
      </c>
      <c r="AC209" s="33">
        <f t="shared" si="66"/>
        <v>1.0859125880523813E-5</v>
      </c>
      <c r="AD209" s="33"/>
      <c r="AE209" s="44">
        <f t="shared" si="67"/>
        <v>3.5361065574536401E-14</v>
      </c>
      <c r="AF209" s="33"/>
      <c r="AG209" s="33"/>
      <c r="BB209" s="4"/>
      <c r="BC209" s="4"/>
    </row>
    <row r="210" spans="12:55" x14ac:dyDescent="0.25">
      <c r="L210">
        <v>3.98</v>
      </c>
      <c r="M210" s="5">
        <f t="shared" si="54"/>
        <v>9549.9258602143691</v>
      </c>
      <c r="N210" s="4">
        <f t="shared" si="55"/>
        <v>95.499258602143698</v>
      </c>
      <c r="O210" s="9">
        <f t="shared" si="56"/>
        <v>2.2491774262638785E-2</v>
      </c>
      <c r="P210" s="9">
        <f t="shared" si="57"/>
        <v>2.150510266118499E-2</v>
      </c>
      <c r="Q210" s="9">
        <f t="shared" si="58"/>
        <v>3.6643739156452734E-3</v>
      </c>
      <c r="R210" s="4">
        <f t="shared" si="59"/>
        <v>3.2131106089483982E-2</v>
      </c>
      <c r="S210" s="4">
        <f t="shared" si="60"/>
        <v>3.0721575230264274E-2</v>
      </c>
      <c r="T210" s="11">
        <f t="shared" si="61"/>
        <v>1.9867772430926492E-6</v>
      </c>
      <c r="U210" s="53">
        <f t="shared" si="62"/>
        <v>1.5111145412391263E-14</v>
      </c>
      <c r="V210" s="53">
        <f t="shared" si="63"/>
        <v>2.9925529393816891E-14</v>
      </c>
      <c r="W210" s="53">
        <f t="shared" si="68"/>
        <v>2.1946597274912025E-28</v>
      </c>
      <c r="X210" s="53">
        <f t="shared" si="69"/>
        <v>-13.820702615248827</v>
      </c>
      <c r="Y210" s="53">
        <f t="shared" si="70"/>
        <v>-13.523958158021642</v>
      </c>
      <c r="Z210" s="47">
        <f t="shared" si="71"/>
        <v>8.8057272895056299E-2</v>
      </c>
      <c r="AA210" s="49">
        <f t="shared" si="64"/>
        <v>2.2158394263594268E-3</v>
      </c>
      <c r="AB210" s="9">
        <f t="shared" si="65"/>
        <v>1.1338879440234375</v>
      </c>
      <c r="AC210" s="33">
        <f t="shared" si="66"/>
        <v>9.996253804658663E-6</v>
      </c>
      <c r="AD210" s="33"/>
      <c r="AE210" s="44">
        <f t="shared" si="67"/>
        <v>2.9925529393816891E-14</v>
      </c>
      <c r="AF210" s="33"/>
      <c r="AG210" s="33"/>
      <c r="BB210" s="4"/>
      <c r="BC210" s="4"/>
    </row>
    <row r="211" spans="12:55" x14ac:dyDescent="0.25">
      <c r="L211">
        <v>4</v>
      </c>
      <c r="M211" s="5">
        <f t="shared" si="54"/>
        <v>10000</v>
      </c>
      <c r="N211" s="4">
        <f t="shared" si="55"/>
        <v>100</v>
      </c>
      <c r="O211" s="9">
        <f t="shared" si="56"/>
        <v>2.241272993208912E-2</v>
      </c>
      <c r="P211" s="9">
        <f t="shared" si="57"/>
        <v>2.1450777910452058E-2</v>
      </c>
      <c r="Q211" s="9">
        <f t="shared" si="58"/>
        <v>3.5481322530722384E-3</v>
      </c>
      <c r="R211" s="4">
        <f t="shared" si="59"/>
        <v>3.2018185617270177E-2</v>
      </c>
      <c r="S211" s="4">
        <f t="shared" si="60"/>
        <v>3.0643968443502943E-2</v>
      </c>
      <c r="T211" s="11">
        <f t="shared" si="61"/>
        <v>1.8884728406768034E-6</v>
      </c>
      <c r="U211" s="53">
        <f t="shared" si="62"/>
        <v>1.2714446216117004E-14</v>
      </c>
      <c r="V211" s="53">
        <f t="shared" si="63"/>
        <v>2.5326525519721483E-14</v>
      </c>
      <c r="W211" s="53">
        <f t="shared" si="68"/>
        <v>1.5906454436040845E-28</v>
      </c>
      <c r="X211" s="53">
        <f t="shared" si="69"/>
        <v>-13.895702550983525</v>
      </c>
      <c r="Y211" s="53">
        <f t="shared" si="70"/>
        <v>-13.596424385855405</v>
      </c>
      <c r="Z211" s="47">
        <f t="shared" si="71"/>
        <v>8.9567420122454389E-2</v>
      </c>
      <c r="AA211" s="49">
        <f t="shared" si="64"/>
        <v>2.1357760739831857E-3</v>
      </c>
      <c r="AB211" s="9">
        <f t="shared" si="65"/>
        <v>1.1338879812533802</v>
      </c>
      <c r="AC211" s="33">
        <f t="shared" si="66"/>
        <v>9.2019268981317652E-6</v>
      </c>
      <c r="AD211" s="33"/>
      <c r="AE211" s="44">
        <f t="shared" si="67"/>
        <v>2.5326525519721483E-14</v>
      </c>
      <c r="AF211" s="33"/>
      <c r="AG211" s="33"/>
      <c r="BB211" s="4"/>
      <c r="BC211" s="4"/>
    </row>
    <row r="212" spans="12:55" x14ac:dyDescent="0.25">
      <c r="M212" s="5"/>
      <c r="N212" s="4"/>
      <c r="O212" s="9"/>
      <c r="P212" s="9"/>
      <c r="Q212" s="9"/>
      <c r="R212" s="4"/>
      <c r="S212" s="4"/>
      <c r="T212" s="11"/>
      <c r="U212" s="53"/>
      <c r="V212" s="53"/>
      <c r="W212" s="53"/>
      <c r="X212" s="53"/>
      <c r="Y212" s="53"/>
      <c r="Z212" s="47"/>
      <c r="AA212" s="49"/>
      <c r="AB212" s="9"/>
      <c r="AC212" s="33"/>
      <c r="AD212" s="33"/>
      <c r="AE212" s="44"/>
      <c r="AF212" s="33"/>
      <c r="AG212" s="33"/>
      <c r="BC212" s="4"/>
    </row>
    <row r="213" spans="12:55" x14ac:dyDescent="0.25">
      <c r="M213" s="5"/>
      <c r="N213" s="4"/>
      <c r="O213" s="9"/>
      <c r="P213" s="9"/>
      <c r="Q213" s="9"/>
      <c r="R213" s="4"/>
      <c r="S213" s="4"/>
      <c r="T213" s="11"/>
      <c r="U213" s="53"/>
      <c r="V213" s="53"/>
      <c r="W213" s="53"/>
      <c r="X213" s="53"/>
      <c r="Y213" s="53"/>
      <c r="Z213" s="47"/>
      <c r="AA213" s="49"/>
      <c r="AB213" s="9"/>
      <c r="AC213" s="33"/>
      <c r="AD213" s="33"/>
      <c r="AE213" s="44"/>
      <c r="AF213" s="33"/>
      <c r="AG213" s="33"/>
      <c r="BC213" s="4"/>
    </row>
    <row r="214" spans="12:55" x14ac:dyDescent="0.25">
      <c r="M214" s="5"/>
      <c r="N214" s="4"/>
      <c r="O214" s="9"/>
      <c r="P214" s="9"/>
      <c r="Q214" s="9"/>
      <c r="R214" s="4"/>
      <c r="S214" s="4"/>
      <c r="T214" s="11"/>
      <c r="U214" s="53"/>
      <c r="V214" s="53"/>
      <c r="W214" s="53"/>
      <c r="X214" s="53"/>
      <c r="Y214" s="53"/>
      <c r="Z214" s="47"/>
      <c r="AA214" s="49"/>
      <c r="AB214" s="9"/>
      <c r="AC214" s="33"/>
      <c r="AD214" s="33"/>
      <c r="AE214" s="44"/>
      <c r="AF214" s="33"/>
      <c r="AG214" s="33"/>
      <c r="BC214" s="4"/>
    </row>
    <row r="215" spans="12:55" x14ac:dyDescent="0.25">
      <c r="M215" s="5"/>
      <c r="N215" s="4"/>
      <c r="O215" s="9"/>
      <c r="P215" s="9"/>
      <c r="Q215" s="9"/>
      <c r="R215" s="4"/>
      <c r="S215" s="4"/>
      <c r="T215" s="11"/>
      <c r="U215" s="53"/>
      <c r="V215" s="53"/>
      <c r="W215" s="53"/>
      <c r="X215" s="53"/>
      <c r="Y215" s="53"/>
      <c r="Z215" s="47"/>
      <c r="AA215" s="49"/>
      <c r="AB215" s="9"/>
      <c r="AC215" s="33"/>
      <c r="AD215" s="33"/>
      <c r="AE215" s="44"/>
      <c r="AF215" s="33"/>
      <c r="AG215" s="33"/>
      <c r="BC215" s="4"/>
    </row>
    <row r="216" spans="12:55" x14ac:dyDescent="0.25">
      <c r="M216" s="5"/>
      <c r="N216" s="4"/>
      <c r="O216" s="9"/>
      <c r="P216" s="9"/>
      <c r="Q216" s="9"/>
      <c r="R216" s="4"/>
      <c r="S216" s="4"/>
      <c r="T216" s="11"/>
      <c r="U216" s="53"/>
      <c r="V216" s="53"/>
      <c r="W216" s="53"/>
      <c r="X216" s="53"/>
      <c r="Y216" s="53"/>
      <c r="Z216" s="47"/>
      <c r="AA216" s="49"/>
      <c r="AB216" s="9"/>
      <c r="AC216" s="33"/>
      <c r="AD216" s="33"/>
      <c r="AE216" s="44"/>
      <c r="AF216" s="33"/>
      <c r="AG216" s="33"/>
      <c r="BC216" s="4"/>
    </row>
    <row r="217" spans="12:55" x14ac:dyDescent="0.25">
      <c r="M217" s="5"/>
      <c r="N217" s="4"/>
      <c r="O217" s="9"/>
      <c r="P217" s="9"/>
      <c r="Q217" s="9"/>
      <c r="R217" s="4"/>
      <c r="S217" s="4"/>
      <c r="T217" s="11"/>
      <c r="U217" s="53"/>
      <c r="V217" s="53"/>
      <c r="W217" s="53"/>
      <c r="X217" s="53"/>
      <c r="Y217" s="53"/>
      <c r="Z217" s="47"/>
      <c r="AA217" s="49"/>
      <c r="AB217" s="9"/>
      <c r="AC217" s="33"/>
      <c r="AD217" s="33"/>
      <c r="AE217" s="44"/>
      <c r="AF217" s="33"/>
      <c r="AG217" s="33"/>
      <c r="BC217" s="4"/>
    </row>
    <row r="218" spans="12:55" x14ac:dyDescent="0.25">
      <c r="M218" s="5"/>
      <c r="N218" s="4"/>
      <c r="O218" s="9"/>
      <c r="P218" s="9"/>
      <c r="Q218" s="9"/>
      <c r="R218" s="4"/>
      <c r="S218" s="4"/>
      <c r="T218" s="11"/>
      <c r="U218" s="53"/>
      <c r="V218" s="53"/>
      <c r="W218" s="53"/>
      <c r="X218" s="53"/>
      <c r="Y218" s="53"/>
      <c r="Z218" s="47"/>
      <c r="AA218" s="49"/>
      <c r="AB218" s="9"/>
      <c r="AC218" s="33"/>
      <c r="AD218" s="33"/>
      <c r="AE218" s="44"/>
      <c r="AF218" s="33"/>
      <c r="AG218" s="33"/>
      <c r="BC218" s="4"/>
    </row>
    <row r="219" spans="12:55" x14ac:dyDescent="0.25">
      <c r="M219" s="5"/>
      <c r="N219" s="4"/>
      <c r="O219" s="9"/>
      <c r="P219" s="9"/>
      <c r="Q219" s="9"/>
      <c r="R219" s="4"/>
      <c r="S219" s="4"/>
      <c r="T219" s="11"/>
      <c r="U219" s="53"/>
      <c r="V219" s="53"/>
      <c r="W219" s="53"/>
      <c r="X219" s="53"/>
      <c r="Y219" s="53"/>
      <c r="Z219" s="47"/>
      <c r="AA219" s="49"/>
      <c r="AB219" s="9"/>
      <c r="AC219" s="33"/>
      <c r="AD219" s="33"/>
      <c r="AE219" s="44"/>
      <c r="AF219" s="33"/>
      <c r="AG219" s="33"/>
      <c r="BC219" s="4"/>
    </row>
    <row r="220" spans="12:55" x14ac:dyDescent="0.25">
      <c r="M220" s="5"/>
      <c r="N220" s="4"/>
      <c r="O220" s="9"/>
      <c r="P220" s="9"/>
      <c r="Q220" s="9"/>
      <c r="R220" s="4"/>
      <c r="S220" s="4"/>
      <c r="T220" s="11"/>
      <c r="U220" s="53"/>
      <c r="V220" s="53"/>
      <c r="W220" s="53"/>
      <c r="X220" s="53"/>
      <c r="Y220" s="53"/>
      <c r="Z220" s="47"/>
      <c r="AA220" s="49"/>
      <c r="AB220" s="9"/>
      <c r="AC220" s="33"/>
      <c r="AD220" s="33"/>
      <c r="AE220" s="44"/>
      <c r="AF220" s="33"/>
      <c r="AG220" s="33"/>
      <c r="BC220" s="4"/>
    </row>
    <row r="221" spans="12:55" x14ac:dyDescent="0.25">
      <c r="M221" s="5"/>
      <c r="N221" s="4"/>
      <c r="O221" s="9"/>
      <c r="P221" s="9"/>
      <c r="Q221" s="9"/>
      <c r="R221" s="4"/>
      <c r="S221" s="4"/>
      <c r="T221" s="11"/>
      <c r="U221" s="53"/>
      <c r="V221" s="53"/>
      <c r="W221" s="53"/>
      <c r="X221" s="53"/>
      <c r="Y221" s="53"/>
      <c r="Z221" s="47"/>
      <c r="AA221" s="49"/>
      <c r="AB221" s="9"/>
      <c r="AC221" s="33"/>
      <c r="AD221" s="33"/>
      <c r="AE221" s="44"/>
      <c r="AF221" s="33"/>
      <c r="AG221" s="33"/>
      <c r="BC221" s="4"/>
    </row>
    <row r="222" spans="12:55" x14ac:dyDescent="0.25">
      <c r="M222" s="5"/>
      <c r="N222" s="4"/>
      <c r="O222" s="9"/>
      <c r="P222" s="9"/>
      <c r="Q222" s="9"/>
      <c r="R222" s="4"/>
      <c r="S222" s="4"/>
      <c r="T222" s="11"/>
      <c r="U222" s="53"/>
      <c r="V222" s="53"/>
      <c r="W222" s="53"/>
      <c r="X222" s="53"/>
      <c r="Y222" s="53"/>
      <c r="Z222" s="47"/>
      <c r="AA222" s="49"/>
      <c r="AB222" s="9"/>
      <c r="AC222" s="33"/>
      <c r="AD222" s="33"/>
      <c r="AE222" s="44"/>
      <c r="AF222" s="33"/>
      <c r="AG222" s="33"/>
      <c r="BC222" s="4"/>
    </row>
    <row r="223" spans="12:55" x14ac:dyDescent="0.25">
      <c r="M223" s="5"/>
      <c r="N223" s="4"/>
      <c r="O223" s="9"/>
      <c r="P223" s="9"/>
      <c r="Q223" s="9"/>
      <c r="R223" s="4"/>
      <c r="S223" s="4"/>
      <c r="T223" s="11"/>
      <c r="U223" s="53"/>
      <c r="V223" s="53"/>
      <c r="W223" s="53"/>
      <c r="X223" s="53"/>
      <c r="Y223" s="53"/>
      <c r="Z223" s="47"/>
      <c r="AA223" s="49"/>
      <c r="AB223" s="9"/>
      <c r="AC223" s="33"/>
      <c r="AD223" s="33"/>
      <c r="AE223" s="44"/>
      <c r="AF223" s="33"/>
      <c r="AG223" s="33"/>
      <c r="BC223" s="4"/>
    </row>
    <row r="224" spans="12:55" x14ac:dyDescent="0.25">
      <c r="M224" s="5"/>
      <c r="N224" s="4"/>
      <c r="O224" s="9"/>
      <c r="P224" s="9"/>
      <c r="Q224" s="9"/>
      <c r="R224" s="4"/>
      <c r="S224" s="4"/>
      <c r="T224" s="11"/>
      <c r="U224" s="53"/>
      <c r="V224" s="53"/>
      <c r="W224" s="53"/>
      <c r="X224" s="53"/>
      <c r="Y224" s="53"/>
      <c r="Z224" s="47"/>
      <c r="AA224" s="49"/>
      <c r="AB224" s="9"/>
      <c r="AC224" s="33"/>
      <c r="AD224" s="33"/>
      <c r="AE224" s="44"/>
      <c r="AF224" s="33"/>
      <c r="AG224" s="33"/>
      <c r="BC224" s="4"/>
    </row>
    <row r="225" spans="7:33" x14ac:dyDescent="0.25">
      <c r="M225" s="5"/>
      <c r="N225" s="4"/>
      <c r="O225" s="9"/>
      <c r="P225" s="9"/>
      <c r="Q225" s="9"/>
      <c r="R225" s="4"/>
      <c r="S225" s="4"/>
      <c r="T225" s="11"/>
      <c r="U225" s="53"/>
      <c r="V225" s="53"/>
      <c r="W225" s="53"/>
      <c r="X225" s="53"/>
      <c r="Y225" s="53"/>
      <c r="Z225" s="47"/>
      <c r="AA225" s="49"/>
      <c r="AB225" s="9"/>
      <c r="AC225" s="33"/>
      <c r="AD225" s="33"/>
      <c r="AE225" s="44"/>
      <c r="AF225" s="33"/>
      <c r="AG225" s="33"/>
    </row>
    <row r="226" spans="7:33" x14ac:dyDescent="0.25">
      <c r="M226" s="5"/>
      <c r="N226" s="4"/>
      <c r="O226" s="9"/>
      <c r="P226" s="9"/>
      <c r="Q226" s="9"/>
      <c r="R226" s="4"/>
      <c r="S226" s="4"/>
      <c r="T226" s="11"/>
      <c r="U226" s="53"/>
      <c r="V226" s="53"/>
      <c r="W226" s="53"/>
      <c r="X226" s="53"/>
      <c r="Y226" s="53"/>
      <c r="Z226" s="47"/>
      <c r="AA226" s="49"/>
      <c r="AB226" s="9"/>
      <c r="AC226" s="33"/>
      <c r="AD226" s="33"/>
      <c r="AE226" s="44"/>
      <c r="AF226" s="33"/>
      <c r="AG226" s="33"/>
    </row>
    <row r="227" spans="7:33" x14ac:dyDescent="0.25">
      <c r="M227" s="5"/>
      <c r="N227" s="4"/>
      <c r="O227" s="9"/>
      <c r="P227" s="9"/>
      <c r="Q227" s="9"/>
      <c r="R227" s="4"/>
      <c r="S227" s="4"/>
      <c r="T227" s="11"/>
      <c r="U227" s="53"/>
      <c r="V227" s="53"/>
      <c r="W227" s="53"/>
      <c r="X227" s="53"/>
      <c r="Y227" s="53"/>
      <c r="Z227" s="47"/>
      <c r="AA227" s="49"/>
      <c r="AB227" s="9"/>
      <c r="AC227" s="33"/>
      <c r="AD227" s="33"/>
      <c r="AE227" s="44"/>
      <c r="AF227" s="33"/>
      <c r="AG227" s="33"/>
    </row>
    <row r="228" spans="7:33" x14ac:dyDescent="0.25">
      <c r="M228" s="5"/>
      <c r="N228" s="4"/>
      <c r="O228" s="9"/>
      <c r="P228" s="9"/>
      <c r="Q228" s="9"/>
      <c r="R228" s="4"/>
      <c r="S228" s="4"/>
      <c r="T228" s="11"/>
      <c r="U228" s="53"/>
      <c r="V228" s="53"/>
      <c r="W228" s="53"/>
      <c r="X228" s="53"/>
      <c r="Y228" s="53"/>
      <c r="Z228" s="47"/>
      <c r="AA228" s="49"/>
      <c r="AB228" s="9"/>
      <c r="AC228" s="33"/>
      <c r="AD228" s="33"/>
      <c r="AE228" s="44"/>
      <c r="AF228" s="33"/>
      <c r="AG228" s="33"/>
    </row>
    <row r="229" spans="7:33" x14ac:dyDescent="0.25">
      <c r="M229" s="5"/>
      <c r="N229" s="4"/>
      <c r="O229" s="9"/>
      <c r="P229" s="9"/>
      <c r="Q229" s="9"/>
      <c r="R229" s="4"/>
      <c r="S229" s="4"/>
      <c r="T229" s="11"/>
      <c r="U229" s="53"/>
      <c r="V229" s="53"/>
      <c r="W229" s="53"/>
      <c r="X229" s="53"/>
      <c r="Y229" s="53"/>
      <c r="Z229" s="47"/>
      <c r="AA229" s="49"/>
      <c r="AB229" s="9"/>
      <c r="AC229" s="33"/>
      <c r="AD229" s="33"/>
      <c r="AE229" s="44"/>
      <c r="AF229" s="33"/>
      <c r="AG229" s="33"/>
    </row>
    <row r="230" spans="7:33" x14ac:dyDescent="0.25">
      <c r="M230" s="5"/>
      <c r="N230" s="4"/>
      <c r="O230" s="9"/>
      <c r="P230" s="9"/>
      <c r="Q230" s="9"/>
      <c r="R230" s="4"/>
      <c r="S230" s="4"/>
      <c r="T230" s="11"/>
      <c r="U230" s="53"/>
      <c r="V230" s="53"/>
      <c r="W230" s="53"/>
      <c r="X230" s="53"/>
      <c r="Y230" s="53"/>
      <c r="Z230" s="47"/>
      <c r="AA230" s="49"/>
      <c r="AB230" s="9"/>
      <c r="AC230" s="33"/>
      <c r="AD230" s="33"/>
      <c r="AE230" s="44"/>
      <c r="AF230" s="33"/>
      <c r="AG230" s="33"/>
    </row>
    <row r="231" spans="7:33" x14ac:dyDescent="0.25">
      <c r="M231" s="5"/>
      <c r="N231" s="4"/>
      <c r="O231" s="9"/>
      <c r="P231" s="9"/>
      <c r="Q231" s="9"/>
      <c r="R231" s="4"/>
      <c r="S231" s="4"/>
      <c r="T231" s="11"/>
      <c r="U231" s="53"/>
      <c r="V231" s="53"/>
      <c r="W231" s="53"/>
      <c r="X231" s="53"/>
      <c r="Y231" s="53"/>
      <c r="Z231" s="47"/>
      <c r="AA231" s="49"/>
      <c r="AB231" s="9"/>
      <c r="AC231" s="33"/>
      <c r="AD231" s="33"/>
      <c r="AE231" s="44"/>
      <c r="AF231" s="33"/>
      <c r="AG231" s="33"/>
    </row>
    <row r="232" spans="7:33" x14ac:dyDescent="0.25">
      <c r="M232" s="5"/>
      <c r="N232" s="4"/>
      <c r="O232" s="9"/>
      <c r="P232" s="9"/>
      <c r="Q232" s="9"/>
      <c r="R232" s="4"/>
      <c r="S232" s="4"/>
      <c r="T232" s="11"/>
      <c r="U232" s="53"/>
      <c r="V232" s="53"/>
      <c r="W232" s="53"/>
      <c r="X232" s="53"/>
      <c r="Y232" s="53"/>
      <c r="Z232" s="47"/>
      <c r="AA232" s="49"/>
      <c r="AB232" s="9"/>
      <c r="AC232" s="33"/>
      <c r="AD232" s="33"/>
      <c r="AE232" s="44"/>
      <c r="AF232" s="33"/>
      <c r="AG232" s="33"/>
    </row>
    <row r="233" spans="7:33" x14ac:dyDescent="0.25">
      <c r="M233" s="5"/>
      <c r="N233" s="4"/>
      <c r="O233" s="9"/>
      <c r="P233" s="9"/>
      <c r="Q233" s="9"/>
      <c r="R233" s="4"/>
      <c r="S233" s="4"/>
      <c r="T233" s="11"/>
      <c r="U233" s="53"/>
      <c r="V233" s="53"/>
      <c r="W233" s="53"/>
      <c r="X233" s="53"/>
      <c r="Y233" s="53"/>
      <c r="Z233" s="47"/>
      <c r="AA233" s="49"/>
      <c r="AB233" s="9"/>
      <c r="AC233" s="33"/>
      <c r="AD233" s="33"/>
      <c r="AE233" s="44"/>
      <c r="AF233" s="33"/>
      <c r="AG233" s="33"/>
    </row>
    <row r="234" spans="7:33" x14ac:dyDescent="0.25">
      <c r="M234" s="5"/>
      <c r="N234" s="4"/>
      <c r="O234" s="9"/>
      <c r="P234" s="9"/>
      <c r="Q234" s="9"/>
      <c r="R234" s="4"/>
      <c r="S234" s="4"/>
      <c r="T234" s="11"/>
      <c r="U234" s="53"/>
      <c r="V234" s="53"/>
      <c r="W234" s="53"/>
      <c r="X234" s="53"/>
      <c r="Y234" s="53"/>
      <c r="Z234" s="47"/>
      <c r="AA234" s="49"/>
      <c r="AB234" s="9"/>
      <c r="AC234" s="33"/>
      <c r="AD234" s="33"/>
      <c r="AE234" s="44"/>
      <c r="AF234" s="33"/>
      <c r="AG234" s="33"/>
    </row>
    <row r="235" spans="7:33" x14ac:dyDescent="0.25">
      <c r="M235" s="5"/>
      <c r="N235" s="4"/>
      <c r="O235" s="9"/>
      <c r="P235" s="9"/>
      <c r="Q235" s="9"/>
      <c r="R235" s="4"/>
      <c r="S235" s="4"/>
      <c r="T235" s="11"/>
      <c r="U235" s="53"/>
      <c r="V235" s="53"/>
      <c r="W235" s="53"/>
      <c r="X235" s="53"/>
      <c r="Y235" s="53"/>
      <c r="Z235" s="47"/>
      <c r="AA235" s="49"/>
      <c r="AB235" s="9"/>
      <c r="AC235" s="33"/>
      <c r="AD235" s="33"/>
      <c r="AE235" s="44"/>
      <c r="AF235" s="33"/>
      <c r="AG235" s="33"/>
    </row>
    <row r="236" spans="7:33" x14ac:dyDescent="0.25">
      <c r="M236" s="5"/>
      <c r="N236" s="4"/>
      <c r="O236" s="9"/>
      <c r="P236" s="9"/>
      <c r="Q236" s="9"/>
      <c r="R236" s="4"/>
      <c r="S236" s="4"/>
      <c r="T236" s="11"/>
      <c r="U236" s="53"/>
      <c r="V236" s="53"/>
      <c r="W236" s="53"/>
      <c r="X236" s="53"/>
      <c r="Y236" s="53"/>
      <c r="Z236" s="47"/>
      <c r="AA236" s="49"/>
      <c r="AB236" s="9"/>
      <c r="AC236" s="33"/>
      <c r="AD236" s="33"/>
      <c r="AE236" s="44"/>
      <c r="AF236" s="33"/>
      <c r="AG236" s="33"/>
    </row>
    <row r="237" spans="7:33" x14ac:dyDescent="0.25">
      <c r="M237" s="5"/>
      <c r="N237" s="4"/>
      <c r="O237" s="9"/>
      <c r="P237" s="9"/>
      <c r="Q237" s="9"/>
      <c r="R237" s="4"/>
      <c r="S237" s="4"/>
      <c r="T237" s="11"/>
      <c r="U237" s="53"/>
      <c r="V237" s="53"/>
      <c r="W237" s="53"/>
      <c r="X237" s="53"/>
      <c r="Y237" s="53"/>
      <c r="Z237" s="47"/>
      <c r="AA237" s="49"/>
      <c r="AB237" s="9"/>
      <c r="AC237" s="33"/>
      <c r="AD237" s="33"/>
      <c r="AE237" s="44"/>
      <c r="AF237" s="33"/>
      <c r="AG237" s="33"/>
    </row>
    <row r="238" spans="7:33" x14ac:dyDescent="0.25">
      <c r="G238" s="33"/>
      <c r="M238" s="5"/>
      <c r="N238" s="4"/>
      <c r="O238" s="9"/>
      <c r="P238" s="9"/>
      <c r="Q238" s="9"/>
      <c r="R238" s="4"/>
      <c r="S238" s="4"/>
      <c r="T238" s="11"/>
      <c r="U238" s="53"/>
      <c r="V238" s="53"/>
      <c r="W238" s="53"/>
      <c r="X238" s="53"/>
      <c r="Y238" s="53"/>
      <c r="Z238" s="47"/>
      <c r="AA238" s="49"/>
      <c r="AB238" s="9"/>
      <c r="AC238" s="33"/>
      <c r="AD238" s="33"/>
      <c r="AE238" s="44"/>
      <c r="AF238" s="33"/>
      <c r="AG238" s="33"/>
    </row>
    <row r="239" spans="7:33" x14ac:dyDescent="0.25">
      <c r="M239" s="5"/>
      <c r="N239" s="4"/>
      <c r="O239" s="9"/>
      <c r="P239" s="9"/>
      <c r="Q239" s="9"/>
      <c r="R239" s="4"/>
      <c r="S239" s="4"/>
      <c r="T239" s="11"/>
      <c r="U239" s="53"/>
      <c r="V239" s="53"/>
      <c r="W239" s="53"/>
      <c r="X239" s="53"/>
      <c r="Y239" s="53"/>
      <c r="Z239" s="47"/>
      <c r="AA239" s="49"/>
      <c r="AB239" s="9"/>
      <c r="AC239" s="33"/>
      <c r="AD239" s="33"/>
      <c r="AE239" s="44"/>
      <c r="AF239" s="33"/>
      <c r="AG239" s="33"/>
    </row>
    <row r="240" spans="7:33" x14ac:dyDescent="0.25">
      <c r="M240" s="5"/>
      <c r="N240" s="4"/>
      <c r="O240" s="9"/>
      <c r="P240" s="9"/>
      <c r="Q240" s="9"/>
      <c r="R240" s="4"/>
      <c r="S240" s="4"/>
      <c r="T240" s="11"/>
      <c r="U240" s="53"/>
      <c r="V240" s="53"/>
      <c r="W240" s="53"/>
      <c r="X240" s="53"/>
      <c r="Y240" s="53"/>
      <c r="Z240" s="47"/>
      <c r="AA240" s="49"/>
      <c r="AB240" s="9"/>
      <c r="AC240" s="33"/>
      <c r="AD240" s="33"/>
      <c r="AE240" s="44"/>
      <c r="AF240" s="33"/>
      <c r="AG240" s="33"/>
    </row>
    <row r="241" spans="13:33" x14ac:dyDescent="0.25">
      <c r="M241" s="5"/>
      <c r="N241" s="4"/>
      <c r="O241" s="9"/>
      <c r="P241" s="9"/>
      <c r="Q241" s="9"/>
      <c r="R241" s="4"/>
      <c r="S241" s="4"/>
      <c r="T241" s="11"/>
      <c r="U241" s="53"/>
      <c r="V241" s="53"/>
      <c r="W241" s="53"/>
      <c r="X241" s="53"/>
      <c r="Y241" s="53"/>
      <c r="Z241" s="47"/>
      <c r="AA241" s="49"/>
      <c r="AB241" s="9"/>
      <c r="AC241" s="33"/>
      <c r="AD241" s="33"/>
      <c r="AE241" s="44"/>
      <c r="AF241" s="33"/>
      <c r="AG241" s="33"/>
    </row>
    <row r="242" spans="13:33" x14ac:dyDescent="0.25">
      <c r="M242" s="5"/>
      <c r="N242" s="4"/>
      <c r="O242" s="9"/>
      <c r="P242" s="9"/>
      <c r="Q242" s="9"/>
      <c r="R242" s="4"/>
      <c r="S242" s="4"/>
      <c r="T242" s="11"/>
      <c r="U242" s="53"/>
      <c r="V242" s="53"/>
      <c r="W242" s="53"/>
      <c r="X242" s="53"/>
      <c r="Y242" s="53"/>
      <c r="Z242" s="47"/>
      <c r="AA242" s="49"/>
      <c r="AB242" s="9"/>
      <c r="AC242" s="33"/>
      <c r="AD242" s="33"/>
      <c r="AE242" s="44"/>
      <c r="AF242" s="33"/>
      <c r="AG242" s="33"/>
    </row>
    <row r="243" spans="13:33" x14ac:dyDescent="0.25">
      <c r="M243" s="5"/>
      <c r="N243" s="4"/>
      <c r="O243" s="9"/>
      <c r="P243" s="9"/>
      <c r="Q243" s="9"/>
      <c r="R243" s="4"/>
      <c r="S243" s="4"/>
      <c r="T243" s="11"/>
      <c r="U243" s="53"/>
      <c r="V243" s="53"/>
      <c r="W243" s="53"/>
      <c r="X243" s="53"/>
      <c r="Y243" s="53"/>
      <c r="Z243" s="47"/>
      <c r="AA243" s="49"/>
      <c r="AB243" s="9"/>
      <c r="AC243" s="33"/>
      <c r="AD243" s="33"/>
      <c r="AE243" s="44"/>
      <c r="AF243" s="33"/>
      <c r="AG243" s="33"/>
    </row>
    <row r="244" spans="13:33" x14ac:dyDescent="0.25">
      <c r="M244" s="5"/>
      <c r="N244" s="4"/>
      <c r="O244" s="9"/>
      <c r="P244" s="9"/>
      <c r="Q244" s="9"/>
      <c r="R244" s="4"/>
      <c r="S244" s="4"/>
      <c r="T244" s="11"/>
      <c r="U244" s="53"/>
      <c r="V244" s="53"/>
      <c r="W244" s="53"/>
      <c r="X244" s="53"/>
      <c r="Y244" s="53"/>
      <c r="Z244" s="47"/>
      <c r="AA244" s="49"/>
      <c r="AB244" s="9"/>
      <c r="AC244" s="33"/>
      <c r="AD244" s="33"/>
      <c r="AE244" s="44"/>
      <c r="AF244" s="33"/>
      <c r="AG244" s="33"/>
    </row>
    <row r="245" spans="13:33" x14ac:dyDescent="0.25">
      <c r="M245" s="5"/>
      <c r="N245" s="4"/>
      <c r="O245" s="9"/>
      <c r="P245" s="9"/>
      <c r="Q245" s="9"/>
      <c r="R245" s="4"/>
      <c r="S245" s="4"/>
      <c r="T245" s="11"/>
      <c r="U245" s="53"/>
      <c r="V245" s="53"/>
      <c r="W245" s="53"/>
      <c r="X245" s="53"/>
      <c r="Y245" s="53"/>
      <c r="Z245" s="47"/>
      <c r="AA245" s="49"/>
      <c r="AB245" s="9"/>
      <c r="AC245" s="33"/>
      <c r="AD245" s="33"/>
      <c r="AE245" s="44"/>
      <c r="AF245" s="33"/>
      <c r="AG245" s="33"/>
    </row>
    <row r="246" spans="13:33" x14ac:dyDescent="0.25">
      <c r="M246" s="5"/>
      <c r="N246" s="4"/>
      <c r="O246" s="9"/>
      <c r="P246" s="9"/>
      <c r="Q246" s="9"/>
      <c r="R246" s="4"/>
      <c r="S246" s="4"/>
      <c r="T246" s="11"/>
      <c r="U246" s="53"/>
      <c r="V246" s="53"/>
      <c r="W246" s="53"/>
      <c r="X246" s="53"/>
      <c r="Y246" s="53"/>
      <c r="Z246" s="47"/>
      <c r="AA246" s="49"/>
      <c r="AB246" s="9"/>
      <c r="AC246" s="33"/>
      <c r="AD246" s="33"/>
      <c r="AE246" s="44"/>
      <c r="AF246" s="33"/>
      <c r="AG246" s="33"/>
    </row>
    <row r="247" spans="13:33" x14ac:dyDescent="0.25">
      <c r="M247" s="5"/>
      <c r="N247" s="4"/>
      <c r="O247" s="9"/>
      <c r="P247" s="9"/>
      <c r="Q247" s="9"/>
      <c r="R247" s="4"/>
      <c r="S247" s="4"/>
      <c r="T247" s="11"/>
      <c r="U247" s="53"/>
      <c r="V247" s="53"/>
      <c r="W247" s="53"/>
      <c r="X247" s="53"/>
      <c r="Y247" s="53"/>
      <c r="Z247" s="47"/>
      <c r="AA247" s="49"/>
      <c r="AB247" s="9"/>
      <c r="AC247" s="33"/>
      <c r="AD247" s="33"/>
      <c r="AE247" s="44"/>
      <c r="AF247" s="33"/>
      <c r="AG247" s="33"/>
    </row>
    <row r="248" spans="13:33" x14ac:dyDescent="0.25">
      <c r="M248" s="5"/>
      <c r="N248" s="4"/>
      <c r="O248" s="9"/>
      <c r="P248" s="9"/>
      <c r="Q248" s="9"/>
      <c r="R248" s="4"/>
      <c r="S248" s="4"/>
      <c r="T248" s="11"/>
      <c r="U248" s="53"/>
      <c r="V248" s="53"/>
      <c r="W248" s="53"/>
      <c r="X248" s="53"/>
      <c r="Y248" s="53"/>
      <c r="Z248" s="47"/>
      <c r="AA248" s="49"/>
      <c r="AB248" s="9"/>
      <c r="AC248" s="33"/>
      <c r="AD248" s="33"/>
      <c r="AE248" s="44"/>
      <c r="AF248" s="33"/>
      <c r="AG248" s="33"/>
    </row>
    <row r="249" spans="13:33" x14ac:dyDescent="0.25">
      <c r="M249" s="5"/>
      <c r="N249" s="4"/>
      <c r="O249" s="9"/>
      <c r="P249" s="9"/>
      <c r="Q249" s="9"/>
      <c r="R249" s="4"/>
      <c r="S249" s="4"/>
      <c r="T249" s="11"/>
      <c r="U249" s="53"/>
      <c r="V249" s="53"/>
      <c r="W249" s="53"/>
      <c r="X249" s="53"/>
      <c r="Y249" s="53"/>
      <c r="Z249" s="47"/>
      <c r="AA249" s="49"/>
      <c r="AB249" s="9"/>
      <c r="AC249" s="33"/>
      <c r="AD249" s="33"/>
      <c r="AE249" s="44"/>
      <c r="AF249" s="33"/>
      <c r="AG249" s="33"/>
    </row>
    <row r="250" spans="13:33" x14ac:dyDescent="0.25">
      <c r="M250" s="5"/>
      <c r="N250" s="4"/>
      <c r="O250" s="9"/>
      <c r="P250" s="9"/>
      <c r="Q250" s="9"/>
      <c r="R250" s="4"/>
      <c r="S250" s="4"/>
      <c r="T250" s="11"/>
      <c r="U250" s="53"/>
      <c r="V250" s="53"/>
      <c r="W250" s="53"/>
      <c r="X250" s="53"/>
      <c r="Y250" s="53"/>
      <c r="Z250" s="47"/>
      <c r="AA250" s="49"/>
      <c r="AB250" s="9"/>
      <c r="AC250" s="33"/>
      <c r="AD250" s="33"/>
      <c r="AE250" s="44"/>
      <c r="AF250" s="33"/>
      <c r="AG250" s="33"/>
    </row>
    <row r="251" spans="13:33" x14ac:dyDescent="0.25">
      <c r="M251" s="5"/>
      <c r="N251" s="4"/>
      <c r="O251" s="9"/>
      <c r="P251" s="9"/>
      <c r="Q251" s="9"/>
      <c r="R251" s="4"/>
      <c r="S251" s="4"/>
      <c r="T251" s="11"/>
      <c r="U251" s="53"/>
      <c r="V251" s="53"/>
      <c r="W251" s="53"/>
      <c r="X251" s="53"/>
      <c r="Y251" s="53"/>
      <c r="Z251" s="47"/>
      <c r="AA251" s="49"/>
      <c r="AB251" s="9"/>
      <c r="AC251" s="33"/>
      <c r="AD251" s="33"/>
      <c r="AE251" s="44"/>
      <c r="AF251" s="33"/>
      <c r="AG251" s="33"/>
    </row>
    <row r="252" spans="13:33" x14ac:dyDescent="0.25">
      <c r="M252" s="5"/>
      <c r="N252" s="4"/>
      <c r="O252" s="9"/>
      <c r="P252" s="9"/>
      <c r="Q252" s="9"/>
      <c r="R252" s="4"/>
      <c r="S252" s="4"/>
      <c r="T252" s="11"/>
      <c r="U252" s="53"/>
      <c r="V252" s="53"/>
      <c r="W252" s="53"/>
      <c r="X252" s="53"/>
      <c r="Y252" s="53"/>
      <c r="Z252" s="47"/>
      <c r="AA252" s="49"/>
      <c r="AB252" s="9"/>
      <c r="AC252" s="33"/>
      <c r="AD252" s="33"/>
      <c r="AE252" s="44"/>
      <c r="AF252" s="33"/>
      <c r="AG252" s="33"/>
    </row>
    <row r="253" spans="13:33" x14ac:dyDescent="0.25">
      <c r="M253" s="5"/>
      <c r="N253" s="4"/>
      <c r="O253" s="9"/>
      <c r="P253" s="9"/>
      <c r="Q253" s="9"/>
      <c r="R253" s="4"/>
      <c r="S253" s="4"/>
      <c r="T253" s="11"/>
      <c r="U253" s="53"/>
      <c r="V253" s="53"/>
      <c r="W253" s="53"/>
      <c r="X253" s="53"/>
      <c r="Y253" s="53"/>
      <c r="Z253" s="47"/>
      <c r="AA253" s="49"/>
      <c r="AB253" s="9"/>
      <c r="AC253" s="33"/>
      <c r="AD253" s="33"/>
      <c r="AE253" s="44"/>
      <c r="AF253" s="33"/>
      <c r="AG253" s="33"/>
    </row>
    <row r="254" spans="13:33" x14ac:dyDescent="0.25">
      <c r="M254" s="5"/>
      <c r="N254" s="4"/>
      <c r="O254" s="9"/>
      <c r="P254" s="9"/>
      <c r="Q254" s="9"/>
      <c r="R254" s="4"/>
      <c r="S254" s="4"/>
      <c r="T254" s="11"/>
      <c r="U254" s="53"/>
      <c r="V254" s="53"/>
      <c r="W254" s="53"/>
      <c r="X254" s="53"/>
      <c r="Y254" s="53"/>
      <c r="Z254" s="47"/>
      <c r="AA254" s="49"/>
      <c r="AB254" s="9"/>
      <c r="AC254" s="33"/>
      <c r="AD254" s="33"/>
      <c r="AE254" s="44"/>
      <c r="AF254" s="33"/>
      <c r="AG254" s="33"/>
    </row>
    <row r="255" spans="13:33" x14ac:dyDescent="0.25">
      <c r="M255" s="5"/>
      <c r="N255" s="4"/>
      <c r="O255" s="9"/>
      <c r="P255" s="9"/>
      <c r="Q255" s="9"/>
      <c r="R255" s="4"/>
      <c r="S255" s="4"/>
      <c r="T255" s="11"/>
      <c r="U255" s="53"/>
      <c r="V255" s="53"/>
      <c r="W255" s="53"/>
      <c r="X255" s="53"/>
      <c r="Y255" s="53"/>
      <c r="Z255" s="47"/>
      <c r="AA255" s="49"/>
      <c r="AB255" s="9"/>
      <c r="AC255" s="33"/>
      <c r="AD255" s="33"/>
      <c r="AE255" s="44"/>
      <c r="AF255" s="33"/>
      <c r="AG255" s="33"/>
    </row>
    <row r="256" spans="13:33" x14ac:dyDescent="0.25">
      <c r="M256" s="5"/>
      <c r="N256" s="4"/>
      <c r="O256" s="9"/>
      <c r="P256" s="9"/>
      <c r="Q256" s="9"/>
      <c r="R256" s="4"/>
      <c r="S256" s="4"/>
      <c r="T256" s="11"/>
      <c r="U256" s="53"/>
      <c r="V256" s="53"/>
      <c r="W256" s="53"/>
      <c r="X256" s="53"/>
      <c r="Y256" s="53"/>
      <c r="Z256" s="47"/>
      <c r="AA256" s="49"/>
      <c r="AB256" s="9"/>
      <c r="AC256" s="33"/>
      <c r="AD256" s="33"/>
      <c r="AE256" s="44"/>
      <c r="AF256" s="33"/>
      <c r="AG256" s="33"/>
    </row>
    <row r="257" spans="13:33" x14ac:dyDescent="0.25">
      <c r="M257" s="5"/>
      <c r="N257" s="4"/>
      <c r="O257" s="9"/>
      <c r="P257" s="9"/>
      <c r="Q257" s="9"/>
      <c r="R257" s="4"/>
      <c r="S257" s="4"/>
      <c r="T257" s="11"/>
      <c r="U257" s="53"/>
      <c r="V257" s="53"/>
      <c r="W257" s="53"/>
      <c r="X257" s="53"/>
      <c r="Y257" s="53"/>
      <c r="Z257" s="47"/>
      <c r="AA257" s="49"/>
      <c r="AB257" s="9"/>
      <c r="AC257" s="33"/>
      <c r="AD257" s="33"/>
      <c r="AE257" s="44"/>
      <c r="AF257" s="33"/>
      <c r="AG257" s="33"/>
    </row>
    <row r="258" spans="13:33" x14ac:dyDescent="0.25">
      <c r="M258" s="5"/>
      <c r="N258" s="4"/>
      <c r="O258" s="9"/>
      <c r="P258" s="9"/>
      <c r="Q258" s="9"/>
      <c r="R258" s="4"/>
      <c r="S258" s="4"/>
      <c r="T258" s="11"/>
      <c r="U258" s="53"/>
      <c r="V258" s="53"/>
      <c r="W258" s="53"/>
      <c r="X258" s="53"/>
      <c r="Y258" s="53"/>
      <c r="Z258" s="47"/>
      <c r="AA258" s="49"/>
      <c r="AB258" s="9"/>
      <c r="AC258" s="33"/>
      <c r="AD258" s="33"/>
      <c r="AE258" s="44"/>
      <c r="AF258" s="33"/>
      <c r="AG258" s="33"/>
    </row>
    <row r="259" spans="13:33" x14ac:dyDescent="0.25">
      <c r="M259" s="5"/>
      <c r="N259" s="4"/>
      <c r="O259" s="9"/>
      <c r="P259" s="9"/>
      <c r="Q259" s="9"/>
      <c r="R259" s="4"/>
      <c r="S259" s="4"/>
      <c r="T259" s="11"/>
      <c r="U259" s="53"/>
      <c r="V259" s="53"/>
      <c r="W259" s="53"/>
      <c r="X259" s="53"/>
      <c r="Y259" s="53"/>
      <c r="Z259" s="47"/>
      <c r="AA259" s="49"/>
      <c r="AB259" s="9"/>
      <c r="AC259" s="33"/>
      <c r="AD259" s="33"/>
      <c r="AE259" s="44"/>
      <c r="AF259" s="33"/>
      <c r="AG259" s="33"/>
    </row>
    <row r="260" spans="13:33" x14ac:dyDescent="0.25">
      <c r="M260" s="5"/>
      <c r="N260" s="4"/>
      <c r="O260" s="9"/>
      <c r="P260" s="9"/>
      <c r="Q260" s="9"/>
      <c r="R260" s="4"/>
      <c r="S260" s="4"/>
      <c r="T260" s="11"/>
      <c r="U260" s="53"/>
      <c r="V260" s="53"/>
      <c r="W260" s="53"/>
      <c r="X260" s="53"/>
      <c r="Y260" s="53"/>
      <c r="Z260" s="47"/>
      <c r="AA260" s="49"/>
      <c r="AB260" s="9"/>
      <c r="AC260" s="33"/>
      <c r="AD260" s="33"/>
      <c r="AE260" s="44"/>
      <c r="AF260" s="33"/>
      <c r="AG260" s="33"/>
    </row>
    <row r="261" spans="13:33" x14ac:dyDescent="0.25">
      <c r="M261" s="5"/>
      <c r="N261" s="4"/>
      <c r="O261" s="9"/>
      <c r="P261" s="9"/>
      <c r="Q261" s="9"/>
      <c r="R261" s="4"/>
      <c r="S261" s="4"/>
      <c r="T261" s="11"/>
      <c r="U261" s="53"/>
      <c r="V261" s="53"/>
      <c r="W261" s="53"/>
      <c r="X261" s="53"/>
      <c r="Y261" s="53"/>
      <c r="Z261" s="47"/>
      <c r="AA261" s="49"/>
      <c r="AB261" s="9"/>
      <c r="AC261" s="33"/>
      <c r="AD261" s="33"/>
      <c r="AE261" s="44"/>
      <c r="AF261" s="33"/>
      <c r="AG261" s="33"/>
    </row>
    <row r="262" spans="13:33" x14ac:dyDescent="0.25">
      <c r="AA262" s="33"/>
      <c r="AB262" s="33"/>
      <c r="AC262" s="33"/>
      <c r="AD262" s="33"/>
      <c r="AE262" s="44"/>
      <c r="AF262" s="33"/>
      <c r="AG262" s="33"/>
    </row>
    <row r="263" spans="13:33" x14ac:dyDescent="0.25">
      <c r="AA263" s="33"/>
      <c r="AB263" s="33"/>
      <c r="AC263" s="33"/>
      <c r="AD263" s="33"/>
      <c r="AE263" s="44"/>
      <c r="AF263" s="33"/>
      <c r="AG263" s="33"/>
    </row>
    <row r="264" spans="13:33" x14ac:dyDescent="0.25">
      <c r="AA264" s="33"/>
      <c r="AB264" s="33"/>
      <c r="AC264" s="33"/>
      <c r="AD264" s="33"/>
      <c r="AE264" s="44"/>
      <c r="AF264" s="33"/>
      <c r="AG264" s="33"/>
    </row>
    <row r="265" spans="13:33" x14ac:dyDescent="0.25">
      <c r="AA265" s="33"/>
      <c r="AB265" s="33"/>
      <c r="AC265" s="33"/>
      <c r="AD265" s="33"/>
      <c r="AE265" s="44"/>
      <c r="AF265" s="33"/>
      <c r="AG265" s="33"/>
    </row>
    <row r="266" spans="13:33" x14ac:dyDescent="0.25">
      <c r="Y266" s="11"/>
      <c r="AA266" s="33"/>
      <c r="AB266" s="33"/>
      <c r="AC266" s="33"/>
      <c r="AD266" s="33"/>
      <c r="AE266" s="44"/>
      <c r="AF266" s="33"/>
      <c r="AG266" s="33"/>
    </row>
    <row r="267" spans="13:33" x14ac:dyDescent="0.25">
      <c r="AA267" s="33"/>
      <c r="AB267" s="33"/>
      <c r="AC267" s="33"/>
      <c r="AD267" s="33"/>
      <c r="AE267" s="44"/>
      <c r="AF267" s="33"/>
      <c r="AG267" s="33"/>
    </row>
    <row r="268" spans="13:33" x14ac:dyDescent="0.25">
      <c r="AA268" s="33"/>
      <c r="AB268" s="33"/>
      <c r="AC268" s="33"/>
      <c r="AD268" s="33"/>
      <c r="AE268" s="44"/>
      <c r="AG268" s="33"/>
    </row>
    <row r="269" spans="13:33" x14ac:dyDescent="0.25">
      <c r="AA269" s="33"/>
      <c r="AB269" s="33"/>
      <c r="AC269" s="33"/>
      <c r="AD269" s="33"/>
      <c r="AE269" s="44"/>
      <c r="AF269" s="33"/>
      <c r="AG269" s="33"/>
    </row>
    <row r="270" spans="13:33" x14ac:dyDescent="0.25">
      <c r="AA270" s="33"/>
      <c r="AB270" s="33"/>
      <c r="AC270" s="33"/>
      <c r="AD270" s="33"/>
      <c r="AE270" s="44"/>
      <c r="AF270" s="33"/>
      <c r="AG270" s="33"/>
    </row>
    <row r="271" spans="13:33" x14ac:dyDescent="0.25">
      <c r="AA271" s="33"/>
      <c r="AB271" s="33"/>
      <c r="AC271" s="33"/>
      <c r="AD271" s="33"/>
      <c r="AE271" s="44"/>
      <c r="AF271" s="33"/>
      <c r="AG271" s="33"/>
    </row>
    <row r="272" spans="13:33" x14ac:dyDescent="0.25">
      <c r="AA272" s="33"/>
      <c r="AB272" s="33"/>
      <c r="AC272" s="33"/>
      <c r="AD272" s="33"/>
      <c r="AE272" s="44"/>
      <c r="AF272" s="33"/>
      <c r="AG272" s="33"/>
    </row>
    <row r="273" spans="27:33" x14ac:dyDescent="0.25">
      <c r="AA273" s="33"/>
      <c r="AB273" s="33"/>
      <c r="AC273" s="33"/>
      <c r="AD273" s="33"/>
      <c r="AE273" s="44"/>
      <c r="AF273" s="33"/>
      <c r="AG273" s="33"/>
    </row>
    <row r="274" spans="27:33" x14ac:dyDescent="0.25">
      <c r="AA274" s="33"/>
      <c r="AB274" s="33"/>
      <c r="AC274" s="33"/>
      <c r="AD274" s="33"/>
      <c r="AE274" s="44"/>
      <c r="AF274" s="33"/>
      <c r="AG274" s="33"/>
    </row>
    <row r="275" spans="27:33" x14ac:dyDescent="0.25">
      <c r="AA275" s="33"/>
      <c r="AB275" s="33"/>
      <c r="AC275" s="33"/>
      <c r="AD275" s="33"/>
      <c r="AE275" s="44"/>
      <c r="AF275" s="33"/>
      <c r="AG275" s="33"/>
    </row>
    <row r="276" spans="27:33" x14ac:dyDescent="0.25">
      <c r="AA276" s="33"/>
      <c r="AB276" s="33"/>
      <c r="AC276" s="33"/>
      <c r="AD276" s="33"/>
      <c r="AE276" s="44"/>
      <c r="AF276" s="33"/>
      <c r="AG276" s="33"/>
    </row>
    <row r="277" spans="27:33" x14ac:dyDescent="0.25">
      <c r="AA277" s="33"/>
      <c r="AB277" s="33"/>
      <c r="AC277" s="33"/>
      <c r="AD277" s="33"/>
      <c r="AE277" s="44"/>
      <c r="AF277" s="33"/>
      <c r="AG277" s="33"/>
    </row>
    <row r="278" spans="27:33" x14ac:dyDescent="0.25">
      <c r="AA278" s="33"/>
      <c r="AB278" s="33"/>
      <c r="AC278" s="33"/>
      <c r="AD278" s="33"/>
      <c r="AE278" s="44"/>
      <c r="AF278" s="33"/>
      <c r="AG278" s="33"/>
    </row>
    <row r="279" spans="27:33" x14ac:dyDescent="0.25">
      <c r="AA279" s="33"/>
      <c r="AB279" s="33"/>
      <c r="AC279" s="33"/>
      <c r="AD279" s="33"/>
      <c r="AE279" s="44"/>
      <c r="AF279" s="33"/>
      <c r="AG279" s="33"/>
    </row>
    <row r="280" spans="27:33" x14ac:dyDescent="0.25">
      <c r="AA280" s="33"/>
      <c r="AB280" s="33"/>
      <c r="AC280" s="33"/>
      <c r="AD280" s="33"/>
      <c r="AE280" s="44"/>
      <c r="AF280" s="33"/>
      <c r="AG280" s="33"/>
    </row>
    <row r="281" spans="27:33" x14ac:dyDescent="0.25">
      <c r="AA281" s="33"/>
      <c r="AB281" s="33"/>
      <c r="AC281" s="33"/>
      <c r="AD281" s="33"/>
      <c r="AE281" s="44"/>
      <c r="AF281" s="33"/>
      <c r="AG281" s="33"/>
    </row>
    <row r="282" spans="27:33" x14ac:dyDescent="0.25">
      <c r="AA282" s="33"/>
      <c r="AB282" s="33"/>
      <c r="AC282" s="33"/>
      <c r="AD282" s="33"/>
      <c r="AE282" s="44"/>
      <c r="AF282" s="33"/>
      <c r="AG282" s="33"/>
    </row>
    <row r="283" spans="27:33" x14ac:dyDescent="0.25">
      <c r="AA283" s="33"/>
      <c r="AB283" s="33"/>
      <c r="AC283" s="33"/>
      <c r="AD283" s="33"/>
      <c r="AE283" s="44"/>
      <c r="AF283" s="33"/>
      <c r="AG283" s="33"/>
    </row>
    <row r="284" spans="27:33" x14ac:dyDescent="0.25">
      <c r="AA284" s="33"/>
      <c r="AB284" s="33"/>
      <c r="AC284" s="33"/>
      <c r="AD284" s="33"/>
      <c r="AE284" s="44"/>
      <c r="AF284" s="33"/>
      <c r="AG284" s="33"/>
    </row>
    <row r="285" spans="27:33" x14ac:dyDescent="0.25">
      <c r="AA285" s="33"/>
      <c r="AB285" s="33"/>
      <c r="AC285" s="33"/>
      <c r="AD285" s="33"/>
      <c r="AE285" s="44"/>
      <c r="AF285" s="33"/>
      <c r="AG285" s="33"/>
    </row>
    <row r="286" spans="27:33" x14ac:dyDescent="0.25">
      <c r="AA286" s="33"/>
      <c r="AB286" s="33"/>
      <c r="AC286" s="33"/>
      <c r="AD286" s="33"/>
      <c r="AE286" s="44"/>
      <c r="AF286" s="33"/>
      <c r="AG286" s="33"/>
    </row>
    <row r="287" spans="27:33" x14ac:dyDescent="0.25">
      <c r="AA287" s="33"/>
      <c r="AB287" s="33"/>
      <c r="AC287" s="33"/>
      <c r="AD287" s="33"/>
      <c r="AE287" s="44"/>
      <c r="AF287" s="33"/>
      <c r="AG287" s="33"/>
    </row>
    <row r="288" spans="27:33" x14ac:dyDescent="0.25">
      <c r="AD288" s="33"/>
      <c r="AF288" s="33"/>
      <c r="AG288" s="33"/>
    </row>
    <row r="289" spans="30:33" x14ac:dyDescent="0.25">
      <c r="AD289" s="33"/>
      <c r="AF289" s="33"/>
      <c r="AG289" s="33"/>
    </row>
    <row r="290" spans="30:33" x14ac:dyDescent="0.25">
      <c r="AD290" s="33"/>
      <c r="AF290" s="33"/>
      <c r="AG290" s="33"/>
    </row>
    <row r="291" spans="30:33" x14ac:dyDescent="0.25">
      <c r="AD291" s="33"/>
      <c r="AF291" s="33"/>
      <c r="AG291" s="33"/>
    </row>
  </sheetData>
  <mergeCells count="3">
    <mergeCell ref="B16:C16"/>
    <mergeCell ref="G16:H16"/>
    <mergeCell ref="AA5:AH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M316"/>
  <sheetViews>
    <sheetView zoomScale="73" zoomScaleNormal="73" workbookViewId="0">
      <pane ySplit="16" topLeftCell="A53" activePane="bottomLeft" state="frozen"/>
      <selection pane="bottomLeft" activeCell="K27" sqref="K27"/>
    </sheetView>
  </sheetViews>
  <sheetFormatPr defaultRowHeight="15" x14ac:dyDescent="0.25"/>
  <cols>
    <col min="2" max="2" width="13.140625" customWidth="1"/>
    <col min="3" max="3" width="14" customWidth="1"/>
    <col min="4" max="4" width="13.85546875" customWidth="1"/>
    <col min="5" max="5" width="13.7109375" customWidth="1"/>
    <col min="6" max="6" width="14.28515625" customWidth="1"/>
    <col min="7" max="7" width="13.7109375" customWidth="1"/>
    <col min="8" max="8" width="13" customWidth="1"/>
    <col min="9" max="9" width="13.28515625" customWidth="1"/>
    <col min="10" max="10" width="14.42578125" customWidth="1"/>
    <col min="11" max="11" width="11.7109375" style="61" customWidth="1"/>
    <col min="12" max="12" width="12.42578125" customWidth="1"/>
    <col min="16" max="16" width="10.42578125" customWidth="1"/>
    <col min="19" max="19" width="11.7109375" bestFit="1" customWidth="1"/>
    <col min="20" max="21" width="9.42578125" bestFit="1" customWidth="1"/>
    <col min="23" max="23" width="11.42578125" customWidth="1"/>
    <col min="31" max="31" width="11.85546875" style="77" customWidth="1"/>
    <col min="32" max="32" width="11.42578125" style="77" customWidth="1"/>
    <col min="33" max="33" width="12.85546875" style="77" customWidth="1"/>
    <col min="34" max="34" width="11.5703125" customWidth="1"/>
    <col min="35" max="35" width="12.5703125" customWidth="1"/>
  </cols>
  <sheetData>
    <row r="1" spans="1:35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35" x14ac:dyDescent="0.25">
      <c r="A2" s="63" t="s">
        <v>8</v>
      </c>
      <c r="B2" s="62" t="s">
        <v>11</v>
      </c>
      <c r="C2" s="62"/>
      <c r="D2" s="62"/>
      <c r="E2" s="62"/>
      <c r="F2" s="62"/>
      <c r="G2" s="62"/>
      <c r="H2" s="62"/>
      <c r="I2" s="62"/>
      <c r="J2" s="62"/>
      <c r="K2" s="62"/>
      <c r="L2" s="63" t="s">
        <v>49</v>
      </c>
      <c r="M2" s="61" t="s">
        <v>11</v>
      </c>
      <c r="N2" s="61"/>
      <c r="O2" s="61"/>
      <c r="P2" s="61"/>
      <c r="Q2" s="61"/>
      <c r="R2" s="61"/>
      <c r="S2" s="61"/>
      <c r="T2" s="61"/>
      <c r="U2" s="61"/>
      <c r="W2" s="63" t="s">
        <v>52</v>
      </c>
      <c r="X2" s="61" t="s">
        <v>11</v>
      </c>
      <c r="Y2" s="61"/>
      <c r="Z2" s="61"/>
      <c r="AA2" s="61"/>
      <c r="AB2" s="61"/>
      <c r="AC2" s="61"/>
      <c r="AD2" s="61"/>
    </row>
    <row r="3" spans="1:35" x14ac:dyDescent="0.25">
      <c r="A3" s="64" t="s">
        <v>10</v>
      </c>
      <c r="B3" s="65">
        <v>1</v>
      </c>
      <c r="C3" s="65">
        <v>1.7782794100389201</v>
      </c>
      <c r="D3" s="65">
        <v>3.1622776601683786</v>
      </c>
      <c r="E3" s="65">
        <v>5.6234132519034885</v>
      </c>
      <c r="F3" s="65">
        <v>10</v>
      </c>
      <c r="G3" s="65">
        <v>17.782794100389225</v>
      </c>
      <c r="H3" s="65">
        <v>31.622776601683793</v>
      </c>
      <c r="I3" s="65">
        <v>56.234132519034908</v>
      </c>
      <c r="J3" s="65">
        <v>100</v>
      </c>
      <c r="K3" s="82" t="s">
        <v>60</v>
      </c>
      <c r="L3" s="68" t="s">
        <v>10</v>
      </c>
      <c r="M3" s="65">
        <v>1</v>
      </c>
      <c r="N3" s="65">
        <v>1.7782794100389225</v>
      </c>
      <c r="O3" s="65">
        <v>3.1622776601683786</v>
      </c>
      <c r="P3" s="65">
        <v>5.6234132519034885</v>
      </c>
      <c r="Q3" s="65">
        <v>10</v>
      </c>
      <c r="R3" s="65">
        <v>17.782794100389225</v>
      </c>
      <c r="S3" s="65">
        <v>31.6227766016838</v>
      </c>
      <c r="T3" s="65">
        <v>56.234132519034908</v>
      </c>
      <c r="U3" s="65">
        <v>100</v>
      </c>
      <c r="W3" s="68" t="s">
        <v>10</v>
      </c>
      <c r="X3" s="65">
        <v>1</v>
      </c>
      <c r="Y3" s="65">
        <v>1.7782794100389225</v>
      </c>
      <c r="Z3" s="65">
        <v>3.1622776601683786</v>
      </c>
      <c r="AA3" s="65">
        <v>5.6234132519034885</v>
      </c>
      <c r="AB3" s="65">
        <v>10</v>
      </c>
      <c r="AC3" s="65">
        <v>17.782794100389225</v>
      </c>
      <c r="AD3" s="65">
        <v>31.6227766016838</v>
      </c>
      <c r="AE3" s="81">
        <v>56.234132519034908</v>
      </c>
      <c r="AF3" s="81">
        <v>100</v>
      </c>
    </row>
    <row r="4" spans="1:35" s="30" customFormat="1" x14ac:dyDescent="0.25">
      <c r="A4" s="133">
        <v>1.03</v>
      </c>
      <c r="B4" s="134">
        <v>0.12768033802477841</v>
      </c>
      <c r="C4" s="134">
        <v>0.12743416393691423</v>
      </c>
      <c r="D4" s="134">
        <v>0.12765059635718137</v>
      </c>
      <c r="E4" s="134">
        <v>0.12582885114936967</v>
      </c>
      <c r="F4" s="134">
        <v>0.12672496611058384</v>
      </c>
      <c r="G4" s="134">
        <v>0.12548811714192415</v>
      </c>
      <c r="H4" s="134">
        <v>0.12174906260213449</v>
      </c>
      <c r="I4" s="134">
        <v>0.1231077313415674</v>
      </c>
      <c r="J4" s="134">
        <v>0.11954145476057909</v>
      </c>
      <c r="K4" s="10">
        <f t="shared" ref="K4:K16" si="0">GEOMEAN(B4:J4)</f>
        <v>0.12499223342569526</v>
      </c>
      <c r="L4" s="136">
        <v>1.03</v>
      </c>
      <c r="M4" s="139">
        <v>3.3114939548128052E-3</v>
      </c>
      <c r="N4" s="139">
        <v>3.6075067944770852E-3</v>
      </c>
      <c r="O4" s="139">
        <v>5.61731376442276E-3</v>
      </c>
      <c r="P4" s="139">
        <v>6.7342826958007194E-3</v>
      </c>
      <c r="Q4" s="139">
        <v>1.729842475822551E-2</v>
      </c>
      <c r="R4" s="139">
        <v>2.4596290669258065E-2</v>
      </c>
      <c r="S4" s="134">
        <v>2.3358529448143459E-2</v>
      </c>
      <c r="T4" s="134">
        <v>5.2223937828482496E-2</v>
      </c>
      <c r="U4" s="134">
        <v>4.9142398816746209E-2</v>
      </c>
      <c r="W4" s="136">
        <v>1.03</v>
      </c>
      <c r="X4" s="137">
        <f>SQRT(M4/205)</f>
        <v>4.0191577535433143E-3</v>
      </c>
      <c r="Y4" s="137">
        <f t="shared" ref="Y4:AF16" si="1">SQRT(N4/205)</f>
        <v>4.1949486432375331E-3</v>
      </c>
      <c r="Z4" s="137">
        <f t="shared" si="1"/>
        <v>5.2346471283325107E-3</v>
      </c>
      <c r="AA4" s="137">
        <f t="shared" si="1"/>
        <v>5.731505865975435E-3</v>
      </c>
      <c r="AB4" s="137">
        <f t="shared" si="1"/>
        <v>9.1859980294044258E-3</v>
      </c>
      <c r="AC4" s="137">
        <f t="shared" si="1"/>
        <v>1.0953625231114029E-2</v>
      </c>
      <c r="AD4" s="137">
        <f>SQRT(S16/205)</f>
        <v>2.3483070090816682E-2</v>
      </c>
      <c r="AE4" s="137">
        <f t="shared" si="1"/>
        <v>1.5960918402037519E-2</v>
      </c>
      <c r="AF4" s="137">
        <f t="shared" si="1"/>
        <v>1.5482862093885425E-2</v>
      </c>
    </row>
    <row r="5" spans="1:35" s="30" customFormat="1" x14ac:dyDescent="0.25">
      <c r="A5" s="133">
        <v>1.04</v>
      </c>
      <c r="B5" s="134">
        <v>0.1397478137702661</v>
      </c>
      <c r="C5" s="134">
        <v>0.14049507615912574</v>
      </c>
      <c r="D5" s="134">
        <v>0.1403666671961637</v>
      </c>
      <c r="E5" s="134">
        <v>0.13890998525994816</v>
      </c>
      <c r="F5" s="134">
        <v>0.13979960671259958</v>
      </c>
      <c r="G5" s="134">
        <v>0.13787680107779629</v>
      </c>
      <c r="H5" s="134">
        <v>0.1341626569288687</v>
      </c>
      <c r="I5" s="134">
        <v>0.13529665544720712</v>
      </c>
      <c r="J5" s="134">
        <v>0.13188400067487838</v>
      </c>
      <c r="K5" s="10">
        <f t="shared" si="0"/>
        <v>0.1375840059180142</v>
      </c>
      <c r="L5" s="133">
        <v>1.04</v>
      </c>
      <c r="M5" s="139">
        <v>5.9394696162497155E-3</v>
      </c>
      <c r="N5" s="139">
        <v>5.7978830874941259E-3</v>
      </c>
      <c r="O5" s="139">
        <v>7.6765283044816579E-3</v>
      </c>
      <c r="P5" s="139">
        <v>9.9359212012282636E-3</v>
      </c>
      <c r="Q5" s="139">
        <v>2.3627513138022992E-2</v>
      </c>
      <c r="R5" s="139">
        <v>2.8019539735496264E-2</v>
      </c>
      <c r="S5" s="134">
        <v>3.1108332195086078E-2</v>
      </c>
      <c r="T5" s="134">
        <v>5.863735065788106E-2</v>
      </c>
      <c r="U5" s="134">
        <v>6.3747393037498615E-2</v>
      </c>
      <c r="W5" s="133">
        <v>1.04</v>
      </c>
      <c r="X5" s="137">
        <f t="shared" ref="X5:X16" si="2">SQRT(M5/205)</f>
        <v>5.3826594280421735E-3</v>
      </c>
      <c r="Y5" s="137">
        <f t="shared" si="1"/>
        <v>5.3181158810580269E-3</v>
      </c>
      <c r="Z5" s="137">
        <f t="shared" si="1"/>
        <v>6.1193528688952776E-3</v>
      </c>
      <c r="AA5" s="137">
        <f t="shared" si="1"/>
        <v>6.9618897074482915E-3</v>
      </c>
      <c r="AB5" s="137">
        <f t="shared" si="1"/>
        <v>1.0735742249555577E-2</v>
      </c>
      <c r="AC5" s="137">
        <f t="shared" si="1"/>
        <v>1.1691051348641282E-2</v>
      </c>
      <c r="AD5" s="137">
        <f t="shared" si="1"/>
        <v>1.2318602271656032E-2</v>
      </c>
      <c r="AE5" s="137">
        <f t="shared" si="1"/>
        <v>1.691259462257972E-2</v>
      </c>
      <c r="AF5" s="137">
        <f t="shared" si="1"/>
        <v>1.7634139980896343E-2</v>
      </c>
    </row>
    <row r="6" spans="1:35" x14ac:dyDescent="0.25">
      <c r="A6" s="66">
        <v>1.05</v>
      </c>
      <c r="B6" s="78">
        <v>0.15166544262682163</v>
      </c>
      <c r="C6" s="78">
        <v>0.15227604908521286</v>
      </c>
      <c r="D6" s="78">
        <v>0.15207117321222927</v>
      </c>
      <c r="E6" s="78">
        <v>0.15219231933205052</v>
      </c>
      <c r="F6" s="78">
        <v>0.15126888611106462</v>
      </c>
      <c r="G6" s="78">
        <v>0.14938021333134255</v>
      </c>
      <c r="H6" s="78">
        <v>0.14553241619878726</v>
      </c>
      <c r="I6" s="78">
        <v>0.14502331259808396</v>
      </c>
      <c r="J6" s="78">
        <v>0.14253088185066107</v>
      </c>
      <c r="K6" s="35">
        <f t="shared" si="0"/>
        <v>0.14906217506885008</v>
      </c>
      <c r="L6" s="66">
        <v>1.05</v>
      </c>
      <c r="M6" s="76">
        <v>8.2621062035865677E-3</v>
      </c>
      <c r="N6" s="76">
        <v>8.1879303532546611E-3</v>
      </c>
      <c r="O6" s="76">
        <v>1.0109301601200145E-2</v>
      </c>
      <c r="P6" s="76">
        <v>1.716314193335669E-2</v>
      </c>
      <c r="Q6" s="76">
        <v>2.5494933451564131E-2</v>
      </c>
      <c r="R6" s="76">
        <v>3.1876592196360819E-2</v>
      </c>
      <c r="S6" s="78">
        <v>3.737366817749229E-2</v>
      </c>
      <c r="T6" s="78">
        <v>5.4996841048311686E-2</v>
      </c>
      <c r="U6" s="78">
        <v>7.2248852753851941E-2</v>
      </c>
      <c r="W6" s="66">
        <v>1.05</v>
      </c>
      <c r="X6" s="7">
        <f t="shared" si="2"/>
        <v>6.3484610017441375E-3</v>
      </c>
      <c r="Y6" s="7">
        <f t="shared" si="1"/>
        <v>6.319899024067788E-3</v>
      </c>
      <c r="Z6" s="7">
        <f t="shared" si="1"/>
        <v>7.0223689982311368E-3</v>
      </c>
      <c r="AA6" s="7">
        <f t="shared" si="1"/>
        <v>9.1500078457534516E-3</v>
      </c>
      <c r="AB6" s="7">
        <f t="shared" si="1"/>
        <v>1.1151929386075763E-2</v>
      </c>
      <c r="AC6" s="7">
        <f t="shared" si="1"/>
        <v>1.2469786353004008E-2</v>
      </c>
      <c r="AD6" s="7">
        <f t="shared" si="1"/>
        <v>1.3502243386769924E-2</v>
      </c>
      <c r="AE6" s="7">
        <f t="shared" si="1"/>
        <v>1.6379171938971714E-2</v>
      </c>
      <c r="AF6" s="126">
        <f t="shared" si="1"/>
        <v>1.8773210382552325E-2</v>
      </c>
      <c r="AH6" s="69">
        <f>MAX(X6:AF15)</f>
        <v>2.0234735571469882E-2</v>
      </c>
    </row>
    <row r="7" spans="1:35" x14ac:dyDescent="0.25">
      <c r="A7" s="66">
        <v>1.08</v>
      </c>
      <c r="B7" s="78">
        <v>0.18358548159641391</v>
      </c>
      <c r="C7" s="78">
        <v>0.18405293916521751</v>
      </c>
      <c r="D7" s="78">
        <v>0.1837588039114969</v>
      </c>
      <c r="E7" s="78">
        <v>0.18270790007765583</v>
      </c>
      <c r="F7" s="78">
        <v>0.1826547225985175</v>
      </c>
      <c r="G7" s="78">
        <v>0.18041836783879958</v>
      </c>
      <c r="H7" s="78">
        <v>0.178457136528375</v>
      </c>
      <c r="I7" s="78">
        <v>0.17630060747826473</v>
      </c>
      <c r="J7" s="78">
        <v>0.17322140741987793</v>
      </c>
      <c r="K7" s="35">
        <f t="shared" si="0"/>
        <v>0.18053660857062531</v>
      </c>
      <c r="L7" s="66">
        <v>1.08</v>
      </c>
      <c r="M7" s="76">
        <v>1.6407598744857674E-2</v>
      </c>
      <c r="N7" s="76">
        <v>1.6365627849860044E-2</v>
      </c>
      <c r="O7" s="76">
        <v>1.831963097802131E-2</v>
      </c>
      <c r="P7" s="76">
        <v>2.2271151217448919E-2</v>
      </c>
      <c r="Q7" s="76">
        <v>3.2786656822054373E-2</v>
      </c>
      <c r="R7" s="76">
        <v>4.0058042216928394E-2</v>
      </c>
      <c r="S7" s="78">
        <v>5.3053239422087409E-2</v>
      </c>
      <c r="T7" s="78">
        <v>6.8071447135166302E-2</v>
      </c>
      <c r="U7" s="78">
        <v>8.3936127347698244E-2</v>
      </c>
      <c r="W7" s="66">
        <v>1.08</v>
      </c>
      <c r="X7" s="7">
        <f t="shared" si="2"/>
        <v>8.946343781013907E-3</v>
      </c>
      <c r="Y7" s="7">
        <f t="shared" si="1"/>
        <v>8.9348940102794202E-3</v>
      </c>
      <c r="Z7" s="7">
        <f t="shared" si="1"/>
        <v>9.4532562406465775E-3</v>
      </c>
      <c r="AA7" s="7">
        <f t="shared" si="1"/>
        <v>1.0423039961370971E-2</v>
      </c>
      <c r="AB7" s="7">
        <f t="shared" si="1"/>
        <v>1.2646537523254913E-2</v>
      </c>
      <c r="AC7" s="7">
        <f t="shared" si="1"/>
        <v>1.3978736852270185E-2</v>
      </c>
      <c r="AD7" s="7">
        <f t="shared" si="1"/>
        <v>1.6087146728486101E-2</v>
      </c>
      <c r="AE7" s="7">
        <f t="shared" si="1"/>
        <v>1.822239939425481E-2</v>
      </c>
      <c r="AF7" s="7">
        <f t="shared" si="1"/>
        <v>2.0234735571469882E-2</v>
      </c>
    </row>
    <row r="8" spans="1:35" x14ac:dyDescent="0.25">
      <c r="A8" s="66">
        <v>1.1000000000000001</v>
      </c>
      <c r="B8" s="78">
        <v>0.20310557829661474</v>
      </c>
      <c r="C8" s="78">
        <v>0.20356937818533619</v>
      </c>
      <c r="D8" s="78">
        <v>0.20326544631893098</v>
      </c>
      <c r="E8" s="78">
        <v>0.20250410717540868</v>
      </c>
      <c r="F8" s="78">
        <v>0.20211076461370447</v>
      </c>
      <c r="G8" s="78">
        <v>0.19994395208545104</v>
      </c>
      <c r="H8" s="78">
        <v>0.19786501320569899</v>
      </c>
      <c r="I8" s="78">
        <v>0.19574851374344512</v>
      </c>
      <c r="J8" s="78">
        <v>0.19067780345103341</v>
      </c>
      <c r="K8" s="35">
        <f t="shared" si="0"/>
        <v>0.19982237429227342</v>
      </c>
      <c r="L8" s="66">
        <v>1.1000000000000001</v>
      </c>
      <c r="M8" s="76">
        <v>2.2246381529412759E-2</v>
      </c>
      <c r="N8" s="76">
        <v>2.2132901738446804E-2</v>
      </c>
      <c r="O8" s="76">
        <v>2.3975411403929926E-2</v>
      </c>
      <c r="P8" s="76">
        <v>2.8243447146765778E-2</v>
      </c>
      <c r="Q8" s="76">
        <v>3.7410556111524308E-2</v>
      </c>
      <c r="R8" s="76">
        <v>4.4674263531320833E-2</v>
      </c>
      <c r="S8" s="78">
        <v>5.5977149481924282E-2</v>
      </c>
      <c r="T8" s="78">
        <v>6.941615712626957E-2</v>
      </c>
      <c r="U8" s="78">
        <v>7.5841006840145775E-2</v>
      </c>
      <c r="W8" s="66">
        <v>1.1000000000000001</v>
      </c>
      <c r="X8" s="7">
        <f t="shared" si="2"/>
        <v>1.0417242163347185E-2</v>
      </c>
      <c r="Y8" s="7">
        <f t="shared" si="1"/>
        <v>1.0390638783726766E-2</v>
      </c>
      <c r="Z8" s="7">
        <f t="shared" si="1"/>
        <v>1.0814491498014773E-2</v>
      </c>
      <c r="AA8" s="7">
        <f t="shared" si="1"/>
        <v>1.1737670676546203E-2</v>
      </c>
      <c r="AB8" s="7">
        <f t="shared" si="1"/>
        <v>1.3508905122814052E-2</v>
      </c>
      <c r="AC8" s="7">
        <f t="shared" si="1"/>
        <v>1.4762223299291688E-2</v>
      </c>
      <c r="AD8" s="7">
        <f t="shared" si="1"/>
        <v>1.6524505008183584E-2</v>
      </c>
      <c r="AE8" s="7">
        <f t="shared" si="1"/>
        <v>1.8401505389938864E-2</v>
      </c>
      <c r="AF8" s="7">
        <f t="shared" si="1"/>
        <v>1.92342437056293E-2</v>
      </c>
      <c r="AI8" s="32"/>
    </row>
    <row r="9" spans="1:35" x14ac:dyDescent="0.25">
      <c r="A9" s="66">
        <v>1.2</v>
      </c>
      <c r="B9" s="78">
        <v>0.29342321889469153</v>
      </c>
      <c r="C9" s="78">
        <v>0.29644299527362816</v>
      </c>
      <c r="D9" s="78">
        <v>0.29394723005114592</v>
      </c>
      <c r="E9" s="78">
        <v>0.29345756611355206</v>
      </c>
      <c r="F9" s="78">
        <v>0.29265875432329957</v>
      </c>
      <c r="G9" s="78">
        <v>0.29160173902658171</v>
      </c>
      <c r="H9" s="78">
        <v>0.29081943981835956</v>
      </c>
      <c r="I9" s="78">
        <v>0.28814068491193728</v>
      </c>
      <c r="J9" s="78">
        <v>0.28429205184562856</v>
      </c>
      <c r="K9" s="35">
        <f t="shared" si="0"/>
        <v>0.29162290734148261</v>
      </c>
      <c r="L9" s="67">
        <v>1.2</v>
      </c>
      <c r="M9" s="78">
        <v>4.6504607727903637E-2</v>
      </c>
      <c r="N9" s="78">
        <v>4.0708769870481769E-2</v>
      </c>
      <c r="O9" s="78">
        <v>4.6959541070564069E-2</v>
      </c>
      <c r="P9" s="78">
        <v>4.935882563206688E-2</v>
      </c>
      <c r="Q9" s="78">
        <v>5.4013162662799936E-2</v>
      </c>
      <c r="R9" s="78">
        <v>5.5922872927378457E-2</v>
      </c>
      <c r="S9" s="78">
        <v>5.5054545269226977E-2</v>
      </c>
      <c r="T9" s="78">
        <v>5.5215675718762409E-2</v>
      </c>
      <c r="U9" s="78">
        <v>5.2689814874456405E-2</v>
      </c>
      <c r="W9" s="67">
        <v>1.2</v>
      </c>
      <c r="X9" s="7">
        <f t="shared" si="2"/>
        <v>1.5061598355226581E-2</v>
      </c>
      <c r="Y9" s="7">
        <f t="shared" si="1"/>
        <v>1.4091819088459172E-2</v>
      </c>
      <c r="Z9" s="7">
        <f t="shared" si="1"/>
        <v>1.513508942991524E-2</v>
      </c>
      <c r="AA9" s="7">
        <f t="shared" si="1"/>
        <v>1.551691848212183E-2</v>
      </c>
      <c r="AB9" s="7">
        <f t="shared" si="1"/>
        <v>1.6232031365715157E-2</v>
      </c>
      <c r="AC9" s="7">
        <f t="shared" si="1"/>
        <v>1.6516491821351561E-2</v>
      </c>
      <c r="AD9" s="7">
        <f t="shared" si="1"/>
        <v>1.6387762428436144E-2</v>
      </c>
      <c r="AE9" s="7">
        <f t="shared" si="1"/>
        <v>1.6411726283475456E-2</v>
      </c>
      <c r="AF9" s="7">
        <f t="shared" si="1"/>
        <v>1.6031952070551803E-2</v>
      </c>
    </row>
    <row r="10" spans="1:35" x14ac:dyDescent="0.25">
      <c r="A10" s="66">
        <v>1.3</v>
      </c>
      <c r="B10" s="78">
        <v>0.38128498916132375</v>
      </c>
      <c r="C10" s="78">
        <v>0.38548401177877945</v>
      </c>
      <c r="D10" s="78">
        <v>0.38234582682798868</v>
      </c>
      <c r="E10" s="78">
        <v>0.38227077909428298</v>
      </c>
      <c r="F10" s="78">
        <v>0.38117080395496994</v>
      </c>
      <c r="G10" s="78">
        <v>0.38188838222693589</v>
      </c>
      <c r="H10" s="78">
        <v>0.38735608595608084</v>
      </c>
      <c r="I10" s="78">
        <v>0.38042445719991502</v>
      </c>
      <c r="J10" s="78">
        <v>0.38171737513282589</v>
      </c>
      <c r="K10" s="35">
        <f t="shared" si="0"/>
        <v>0.38265439485467767</v>
      </c>
      <c r="L10" s="66">
        <v>1.3</v>
      </c>
      <c r="M10" s="76">
        <v>5.5121633024256808E-2</v>
      </c>
      <c r="N10" s="76">
        <v>4.6390948843210961E-2</v>
      </c>
      <c r="O10" s="76">
        <v>5.5134558527546153E-2</v>
      </c>
      <c r="P10" s="76">
        <v>5.664420782103767E-2</v>
      </c>
      <c r="Q10" s="76">
        <v>6.4316090008053342E-2</v>
      </c>
      <c r="R10" s="76">
        <v>5.8836207395913262E-2</v>
      </c>
      <c r="S10" s="78">
        <v>4.1505194425039228E-2</v>
      </c>
      <c r="T10" s="78">
        <v>4.4360786025312793E-2</v>
      </c>
      <c r="U10" s="78">
        <v>3.2514708926381183E-2</v>
      </c>
      <c r="W10" s="66">
        <v>1.3</v>
      </c>
      <c r="X10" s="7">
        <f t="shared" si="2"/>
        <v>1.6397744197067847E-2</v>
      </c>
      <c r="Y10" s="7">
        <f t="shared" si="1"/>
        <v>1.5043181559440722E-2</v>
      </c>
      <c r="Z10" s="7">
        <f t="shared" si="1"/>
        <v>1.6399666642588503E-2</v>
      </c>
      <c r="AA10" s="7">
        <f t="shared" si="1"/>
        <v>1.6622671532672197E-2</v>
      </c>
      <c r="AB10" s="7">
        <f t="shared" si="1"/>
        <v>1.7712623307390932E-2</v>
      </c>
      <c r="AC10" s="7">
        <f t="shared" si="1"/>
        <v>1.694124817527216E-2</v>
      </c>
      <c r="AD10" s="7">
        <f t="shared" si="1"/>
        <v>1.4228997260839284E-2</v>
      </c>
      <c r="AE10" s="7">
        <f t="shared" si="1"/>
        <v>1.4710339158981262E-2</v>
      </c>
      <c r="AF10" s="7">
        <f t="shared" si="1"/>
        <v>1.2593980158244242E-2</v>
      </c>
    </row>
    <row r="11" spans="1:35" x14ac:dyDescent="0.25">
      <c r="A11" s="66">
        <v>1.5</v>
      </c>
      <c r="B11" s="78">
        <v>0.56192491056278016</v>
      </c>
      <c r="C11" s="78">
        <v>0.56587813133848563</v>
      </c>
      <c r="D11" s="78">
        <v>0.56696204338280798</v>
      </c>
      <c r="E11" s="78">
        <v>0.56856298687035056</v>
      </c>
      <c r="F11" s="78">
        <v>0.5712206481089086</v>
      </c>
      <c r="G11" s="78">
        <v>0.57487107862551767</v>
      </c>
      <c r="H11" s="78">
        <v>0.58229619115781739</v>
      </c>
      <c r="I11" s="78">
        <v>0.58049931846066238</v>
      </c>
      <c r="J11" s="78">
        <v>0.58503731068489784</v>
      </c>
      <c r="K11" s="35">
        <f t="shared" si="0"/>
        <v>0.57297738807790366</v>
      </c>
      <c r="L11" s="66">
        <v>1.5</v>
      </c>
      <c r="M11" s="76">
        <v>4.5705008744834311E-2</v>
      </c>
      <c r="N11" s="76">
        <v>4.2047571531412135E-2</v>
      </c>
      <c r="O11" s="76">
        <v>4.4452603179962476E-2</v>
      </c>
      <c r="P11" s="76">
        <v>4.6411386051836416E-2</v>
      </c>
      <c r="Q11" s="76">
        <v>4.745762505864784E-2</v>
      </c>
      <c r="R11" s="76">
        <v>4.7915220028094174E-2</v>
      </c>
      <c r="S11" s="78">
        <v>2.8349689846296867E-2</v>
      </c>
      <c r="T11" s="78">
        <v>2.8068222317151198E-2</v>
      </c>
      <c r="U11" s="78">
        <v>9.3530862516516995E-3</v>
      </c>
      <c r="W11" s="66">
        <v>1.5</v>
      </c>
      <c r="X11" s="7">
        <f t="shared" si="2"/>
        <v>1.4931552570644603E-2</v>
      </c>
      <c r="Y11" s="7">
        <f t="shared" si="1"/>
        <v>1.4321665581603233E-2</v>
      </c>
      <c r="Z11" s="7">
        <f t="shared" si="1"/>
        <v>1.4725554887050072E-2</v>
      </c>
      <c r="AA11" s="7">
        <f t="shared" si="1"/>
        <v>1.5046494778881536E-2</v>
      </c>
      <c r="AB11" s="7">
        <f t="shared" si="1"/>
        <v>1.521514410191979E-2</v>
      </c>
      <c r="AC11" s="7">
        <f t="shared" si="1"/>
        <v>1.5288321707265635E-2</v>
      </c>
      <c r="AD11" s="7">
        <f t="shared" si="1"/>
        <v>1.1759726611700458E-2</v>
      </c>
      <c r="AE11" s="7">
        <f t="shared" si="1"/>
        <v>1.1701203256274117E-2</v>
      </c>
      <c r="AF11" s="7">
        <f t="shared" si="1"/>
        <v>6.7546140514219482E-3</v>
      </c>
    </row>
    <row r="12" spans="1:35" x14ac:dyDescent="0.25">
      <c r="A12" s="66">
        <v>1.7</v>
      </c>
      <c r="B12" s="78">
        <v>0.75569190046601153</v>
      </c>
      <c r="C12" s="78">
        <v>0.76821059373919021</v>
      </c>
      <c r="D12" s="78">
        <v>0.77140102518747444</v>
      </c>
      <c r="E12" s="78">
        <v>0.77888419462100666</v>
      </c>
      <c r="F12" s="78">
        <v>0.78670087531615385</v>
      </c>
      <c r="G12" s="78">
        <v>0.79497812872285623</v>
      </c>
      <c r="H12" s="78">
        <v>0.80795606346825988</v>
      </c>
      <c r="I12" s="78">
        <v>0.81636837379809513</v>
      </c>
      <c r="J12" s="78">
        <v>0.82073075591860434</v>
      </c>
      <c r="K12" s="35">
        <f t="shared" si="0"/>
        <v>0.78870222634800413</v>
      </c>
      <c r="L12" s="66">
        <v>1.7</v>
      </c>
      <c r="M12" s="76">
        <v>3.5788271499222195E-2</v>
      </c>
      <c r="N12" s="76">
        <v>1.8978891296503497E-2</v>
      </c>
      <c r="O12" s="76">
        <v>3.6443980794199887E-2</v>
      </c>
      <c r="P12" s="76">
        <v>4.006702747689888E-2</v>
      </c>
      <c r="Q12" s="78">
        <v>4.3359748478469871E-2</v>
      </c>
      <c r="R12" s="78">
        <v>3.2113324196818262E-2</v>
      </c>
      <c r="S12" s="78">
        <v>1.2726242171618437E-2</v>
      </c>
      <c r="T12" s="78">
        <v>2.5867305894741885E-2</v>
      </c>
      <c r="U12" s="78">
        <v>2.7782181125173208E-2</v>
      </c>
      <c r="W12" s="66">
        <v>1.7</v>
      </c>
      <c r="X12" s="7">
        <f t="shared" si="2"/>
        <v>1.3212756492971E-2</v>
      </c>
      <c r="Y12" s="7">
        <f t="shared" si="1"/>
        <v>9.6218479277070008E-3</v>
      </c>
      <c r="Z12" s="7">
        <f t="shared" si="1"/>
        <v>1.3333248518994452E-2</v>
      </c>
      <c r="AA12" s="7">
        <f t="shared" si="1"/>
        <v>1.3980304521771261E-2</v>
      </c>
      <c r="AB12" s="7">
        <f t="shared" si="1"/>
        <v>1.4543416661419624E-2</v>
      </c>
      <c r="AC12" s="7">
        <f t="shared" ref="AC12" si="3">SQRT(R12/205)</f>
        <v>1.2516004232010264E-2</v>
      </c>
      <c r="AD12" s="7">
        <f t="shared" ref="AD12" si="4">SQRT(S12/205)</f>
        <v>7.8790373844433437E-3</v>
      </c>
      <c r="AE12" s="7">
        <f t="shared" ref="AE12" si="5">SQRT(T12/205)</f>
        <v>1.123307526790196E-2</v>
      </c>
      <c r="AF12" s="7">
        <f t="shared" si="1"/>
        <v>1.164142752229908E-2</v>
      </c>
    </row>
    <row r="13" spans="1:35" x14ac:dyDescent="0.25">
      <c r="A13" s="66">
        <v>2</v>
      </c>
      <c r="B13" s="78">
        <v>1.0745477338157678</v>
      </c>
      <c r="C13" s="78">
        <v>1.0746352210311374</v>
      </c>
      <c r="D13" s="78">
        <v>1.1090268204242244</v>
      </c>
      <c r="E13" s="78">
        <v>1.1100647008018516</v>
      </c>
      <c r="F13" s="78">
        <v>1.1261751728399079</v>
      </c>
      <c r="G13" s="78">
        <v>1.1515367659016227</v>
      </c>
      <c r="H13" s="78">
        <v>1.1015997988927124</v>
      </c>
      <c r="I13" s="78">
        <v>1.1748536893078096</v>
      </c>
      <c r="J13" s="78">
        <v>1.1994267834940782</v>
      </c>
      <c r="K13" s="35">
        <f t="shared" si="0"/>
        <v>1.123926804014908</v>
      </c>
      <c r="L13" s="66">
        <v>2</v>
      </c>
      <c r="M13" s="76">
        <v>4.2829246573704245E-2</v>
      </c>
      <c r="N13" s="76">
        <v>3.0917968938912587E-2</v>
      </c>
      <c r="O13" s="76">
        <v>5.277302244204151E-2</v>
      </c>
      <c r="P13" s="76">
        <v>4.4557690714778893E-2</v>
      </c>
      <c r="Q13" s="78">
        <v>5.945456159636392E-2</v>
      </c>
      <c r="R13" s="78">
        <v>1.4943227134353117E-2</v>
      </c>
      <c r="S13" s="78">
        <v>2.1586199694614061E-2</v>
      </c>
      <c r="T13" s="78">
        <v>3.7300604831885936E-2</v>
      </c>
      <c r="U13" s="78">
        <v>3.8319702883204992E-2</v>
      </c>
      <c r="W13" s="66">
        <v>2</v>
      </c>
      <c r="X13" s="7">
        <f t="shared" si="2"/>
        <v>1.4454174276591156E-2</v>
      </c>
      <c r="Y13" s="7">
        <f t="shared" si="1"/>
        <v>1.2280853418131102E-2</v>
      </c>
      <c r="Z13" s="7">
        <f t="shared" si="1"/>
        <v>1.6044605877554491E-2</v>
      </c>
      <c r="AA13" s="7">
        <f t="shared" si="1"/>
        <v>1.4742950479893092E-2</v>
      </c>
      <c r="AB13" s="7">
        <f t="shared" si="1"/>
        <v>1.7030039685496334E-2</v>
      </c>
      <c r="AC13" s="7">
        <f t="shared" si="1"/>
        <v>8.5377860654436335E-3</v>
      </c>
      <c r="AD13" s="7">
        <f t="shared" si="1"/>
        <v>1.026150744752828E-2</v>
      </c>
      <c r="AE13" s="7">
        <f t="shared" si="1"/>
        <v>1.3489038880203389E-2</v>
      </c>
      <c r="AF13" s="7">
        <f t="shared" si="1"/>
        <v>1.3672065678531286E-2</v>
      </c>
    </row>
    <row r="14" spans="1:35" s="61" customFormat="1" x14ac:dyDescent="0.25">
      <c r="A14" s="66">
        <v>2.2000000000000002</v>
      </c>
      <c r="B14" s="78">
        <v>1.2679026673770162</v>
      </c>
      <c r="C14" s="78">
        <v>1.2960556554739358</v>
      </c>
      <c r="D14" s="78">
        <v>1.3221536222805366</v>
      </c>
      <c r="E14" s="78">
        <v>1.3450101215907926</v>
      </c>
      <c r="F14" s="78">
        <v>1.349314018625086</v>
      </c>
      <c r="G14" s="78">
        <v>1.3555425538834465</v>
      </c>
      <c r="H14" s="78">
        <v>1.3753866896929368</v>
      </c>
      <c r="I14" s="78">
        <v>1.4093126026596678</v>
      </c>
      <c r="J14" s="62">
        <v>1.439078919703882</v>
      </c>
      <c r="K14" s="35">
        <f t="shared" si="0"/>
        <v>1.3501575317937062</v>
      </c>
      <c r="L14" s="66">
        <v>2.2000000000000002</v>
      </c>
      <c r="M14" s="76">
        <v>3.7861152225763875E-2</v>
      </c>
      <c r="N14" s="76">
        <v>4.7249022371889909E-2</v>
      </c>
      <c r="O14" s="76">
        <v>5.721592506310047E-2</v>
      </c>
      <c r="P14" s="76">
        <v>6.6800838098929186E-2</v>
      </c>
      <c r="Q14" s="78">
        <v>6.6898514010324678E-2</v>
      </c>
      <c r="R14" s="78">
        <v>6.7541054776833212E-2</v>
      </c>
      <c r="S14" s="78">
        <v>6.4821453604697377E-2</v>
      </c>
      <c r="T14" s="78">
        <v>4.78588863087753E-2</v>
      </c>
      <c r="U14" s="78">
        <v>4.0393480957739245E-2</v>
      </c>
      <c r="W14" s="66">
        <v>2.2000000000000002</v>
      </c>
      <c r="X14" s="7">
        <f t="shared" si="2"/>
        <v>1.3590016462195717E-2</v>
      </c>
      <c r="Y14" s="7">
        <f t="shared" si="1"/>
        <v>1.5181667759519657E-2</v>
      </c>
      <c r="Z14" s="7">
        <f t="shared" si="1"/>
        <v>1.6706348298731799E-2</v>
      </c>
      <c r="AA14" s="7">
        <f t="shared" si="1"/>
        <v>1.8051530318065691E-2</v>
      </c>
      <c r="AB14" s="126">
        <f t="shared" si="1"/>
        <v>1.8064722934064352E-2</v>
      </c>
      <c r="AC14" s="7">
        <f t="shared" si="1"/>
        <v>1.8151268823060035E-2</v>
      </c>
      <c r="AD14" s="7">
        <f t="shared" si="1"/>
        <v>1.7782075601735611E-2</v>
      </c>
      <c r="AE14" s="7">
        <f t="shared" si="1"/>
        <v>1.5279331856924433E-2</v>
      </c>
      <c r="AF14" s="7">
        <f t="shared" si="1"/>
        <v>1.4037142534203935E-2</v>
      </c>
      <c r="AG14" s="77"/>
    </row>
    <row r="15" spans="1:35" x14ac:dyDescent="0.25">
      <c r="A15" s="66">
        <v>2.5</v>
      </c>
      <c r="B15" s="78">
        <v>1.6535711829138371</v>
      </c>
      <c r="C15" s="78">
        <v>1.6476325268382337</v>
      </c>
      <c r="D15" s="78">
        <v>1.6400748848398725</v>
      </c>
      <c r="E15" s="78">
        <v>1.65540274410929</v>
      </c>
      <c r="F15" s="78">
        <v>1.6629921200024769</v>
      </c>
      <c r="G15" s="78">
        <v>1.67</v>
      </c>
      <c r="H15" s="78">
        <v>1.6898639786008141</v>
      </c>
      <c r="I15" s="78">
        <v>1.7402758838559322</v>
      </c>
      <c r="J15" s="78">
        <v>1.6589942678349401</v>
      </c>
      <c r="K15" s="35">
        <f t="shared" si="0"/>
        <v>1.668515410467228</v>
      </c>
      <c r="L15" s="66">
        <v>2.5</v>
      </c>
      <c r="M15" s="76">
        <v>8.0130760254825448E-2</v>
      </c>
      <c r="N15" s="76">
        <v>7.4739005731700517E-2</v>
      </c>
      <c r="O15" s="76">
        <v>7.074077061011276E-2</v>
      </c>
      <c r="P15" s="76">
        <v>7.4454382806919434E-2</v>
      </c>
      <c r="Q15" s="78">
        <v>7.8328350539141181E-2</v>
      </c>
      <c r="R15" s="78">
        <v>7.9565539811058961E-2</v>
      </c>
      <c r="S15" s="78">
        <v>7.8695324681728115E-2</v>
      </c>
      <c r="T15" s="78">
        <v>5.5460433065426584E-2</v>
      </c>
      <c r="U15" s="78">
        <v>6.7921070339098E-2</v>
      </c>
      <c r="W15" s="66">
        <v>2.5</v>
      </c>
      <c r="X15" s="7">
        <f t="shared" si="2"/>
        <v>1.9770729813049691E-2</v>
      </c>
      <c r="Y15" s="7">
        <f t="shared" si="1"/>
        <v>1.9093991614232808E-2</v>
      </c>
      <c r="Z15" s="7">
        <f t="shared" si="1"/>
        <v>1.8576246386324342E-2</v>
      </c>
      <c r="AA15" s="7">
        <f t="shared" si="1"/>
        <v>1.9057599829287671E-2</v>
      </c>
      <c r="AB15" s="7">
        <f t="shared" si="1"/>
        <v>1.9547110139994581E-2</v>
      </c>
      <c r="AC15" s="7">
        <f t="shared" si="1"/>
        <v>1.9700877758216512E-2</v>
      </c>
      <c r="AD15" s="7">
        <f t="shared" si="1"/>
        <v>1.9592846464814542E-2</v>
      </c>
      <c r="AE15" s="7">
        <f t="shared" si="1"/>
        <v>1.6448060611516779E-2</v>
      </c>
      <c r="AF15" s="126">
        <f t="shared" si="1"/>
        <v>1.8202260693031054E-2</v>
      </c>
    </row>
    <row r="16" spans="1:35" s="30" customFormat="1" x14ac:dyDescent="0.25">
      <c r="A16" s="133">
        <v>3</v>
      </c>
      <c r="B16" s="134">
        <v>2.2095863115887608</v>
      </c>
      <c r="C16" s="134">
        <v>2.2548451379674308</v>
      </c>
      <c r="D16" s="134">
        <v>2.2377774187122115</v>
      </c>
      <c r="E16" s="134">
        <v>2.2173696444356308</v>
      </c>
      <c r="F16" s="134">
        <v>2.2397327329109817</v>
      </c>
      <c r="G16" s="134">
        <v>2.2200000000000002</v>
      </c>
      <c r="H16" s="134">
        <v>2.1949999999999998</v>
      </c>
      <c r="I16" s="134">
        <v>2.1960000000000002</v>
      </c>
      <c r="J16" s="134">
        <v>2.1949999999999998</v>
      </c>
      <c r="K16" s="10">
        <f t="shared" si="0"/>
        <v>2.2182720316298221</v>
      </c>
      <c r="L16" s="133">
        <v>3</v>
      </c>
      <c r="M16" s="139">
        <v>9.6690630567543262E-2</v>
      </c>
      <c r="N16" s="139">
        <v>0.1092627336714395</v>
      </c>
      <c r="O16" s="139">
        <v>0.10439054231479387</v>
      </c>
      <c r="P16" s="139">
        <v>9.8424715713984895E-2</v>
      </c>
      <c r="Q16" s="134">
        <v>0.10476358180969542</v>
      </c>
      <c r="R16" s="134">
        <v>0.11087502038613432</v>
      </c>
      <c r="S16" s="134">
        <v>0.11304818908249285</v>
      </c>
      <c r="T16" s="134">
        <v>0.10266830600712386</v>
      </c>
      <c r="U16" s="134">
        <v>3.3414493809910809E-2</v>
      </c>
      <c r="W16" s="133">
        <v>3</v>
      </c>
      <c r="X16" s="134">
        <f t="shared" si="2"/>
        <v>2.1717771813070542E-2</v>
      </c>
      <c r="Y16" s="134">
        <f t="shared" si="1"/>
        <v>2.3086553331728175E-2</v>
      </c>
      <c r="Z16" s="134">
        <f t="shared" si="1"/>
        <v>2.2565951290232391E-2</v>
      </c>
      <c r="AA16" s="134">
        <f t="shared" si="1"/>
        <v>2.1911653622181573E-2</v>
      </c>
      <c r="AB16" s="134">
        <f t="shared" si="1"/>
        <v>2.2606235035633842E-2</v>
      </c>
      <c r="AC16" s="134">
        <f t="shared" si="1"/>
        <v>2.3256262769007899E-2</v>
      </c>
      <c r="AD16" s="134">
        <f t="shared" si="1"/>
        <v>2.3483070090816682E-2</v>
      </c>
      <c r="AE16" s="134">
        <f t="shared" si="1"/>
        <v>2.2379030473029863E-2</v>
      </c>
      <c r="AF16" s="134">
        <f t="shared" si="1"/>
        <v>1.2767048632321126E-2</v>
      </c>
    </row>
    <row r="17" spans="1:33" x14ac:dyDescent="0.25">
      <c r="A17" s="63" t="s">
        <v>7</v>
      </c>
      <c r="B17" s="77" t="s">
        <v>11</v>
      </c>
      <c r="C17" s="77"/>
      <c r="D17" s="77"/>
      <c r="E17" s="77"/>
      <c r="F17" s="77"/>
      <c r="G17" s="77"/>
      <c r="H17" s="77"/>
      <c r="I17" s="77"/>
      <c r="J17" s="77"/>
      <c r="K17" s="35"/>
      <c r="L17" s="63" t="s">
        <v>118</v>
      </c>
      <c r="M17" s="77" t="s">
        <v>11</v>
      </c>
      <c r="N17" s="77"/>
      <c r="O17" s="77"/>
      <c r="P17" s="77"/>
      <c r="Q17" s="83"/>
      <c r="R17" s="83"/>
      <c r="S17" s="83"/>
      <c r="T17" s="77"/>
      <c r="U17" s="77"/>
      <c r="V17" s="61"/>
      <c r="W17" s="63" t="s">
        <v>119</v>
      </c>
      <c r="X17" s="61" t="s">
        <v>11</v>
      </c>
      <c r="Y17" s="61"/>
      <c r="Z17" s="61"/>
      <c r="AA17" s="61"/>
      <c r="AB17" s="61"/>
      <c r="AC17" s="61"/>
      <c r="AD17" s="61"/>
    </row>
    <row r="18" spans="1:33" x14ac:dyDescent="0.25">
      <c r="A18" s="64" t="s">
        <v>10</v>
      </c>
      <c r="B18" s="65">
        <v>1</v>
      </c>
      <c r="C18" s="65">
        <v>1.7782794100389225</v>
      </c>
      <c r="D18" s="65">
        <v>3.1622776601683786</v>
      </c>
      <c r="E18" s="65">
        <v>5.6234132519034885</v>
      </c>
      <c r="F18" s="65">
        <v>10</v>
      </c>
      <c r="G18" s="65">
        <v>17.782794100389225</v>
      </c>
      <c r="H18" s="65">
        <v>31.622776601683793</v>
      </c>
      <c r="I18" s="65">
        <v>56.234132519034908</v>
      </c>
      <c r="J18" s="65">
        <v>100</v>
      </c>
      <c r="K18" s="35"/>
      <c r="L18" s="68" t="s">
        <v>10</v>
      </c>
      <c r="M18" s="65">
        <v>1</v>
      </c>
      <c r="N18" s="65">
        <v>1.7782794100389225</v>
      </c>
      <c r="O18" s="65">
        <v>3.1622776601683786</v>
      </c>
      <c r="P18" s="81">
        <v>5.6234132519034885</v>
      </c>
      <c r="Q18" s="81">
        <v>10</v>
      </c>
      <c r="R18" s="81">
        <v>17.782794100389225</v>
      </c>
      <c r="S18" s="81">
        <v>31.622776601683793</v>
      </c>
      <c r="T18" s="81">
        <v>56.234132519034908</v>
      </c>
      <c r="U18" s="81">
        <v>100</v>
      </c>
      <c r="V18" s="61"/>
      <c r="W18" s="68" t="s">
        <v>10</v>
      </c>
      <c r="X18" s="65">
        <v>1</v>
      </c>
      <c r="Y18" s="65">
        <v>1.7782794100389225</v>
      </c>
      <c r="Z18" s="65">
        <v>3.1622776601683786</v>
      </c>
      <c r="AA18" s="65">
        <v>5.6234132519034885</v>
      </c>
      <c r="AB18" s="65">
        <v>10</v>
      </c>
      <c r="AC18" s="65">
        <v>17.782794100389225</v>
      </c>
      <c r="AD18" s="65">
        <v>31.622776601683793</v>
      </c>
      <c r="AE18" s="81">
        <v>56.234132519034908</v>
      </c>
      <c r="AF18" s="81">
        <v>100</v>
      </c>
    </row>
    <row r="19" spans="1:33" s="138" customFormat="1" x14ac:dyDescent="0.25">
      <c r="A19" s="136">
        <v>1.03</v>
      </c>
      <c r="B19" s="137">
        <v>25241.8845271924</v>
      </c>
      <c r="C19" s="137">
        <v>14737.706970029136</v>
      </c>
      <c r="D19" s="137">
        <v>7852.8845438481831</v>
      </c>
      <c r="E19" s="137">
        <v>5728.8656354883697</v>
      </c>
      <c r="F19" s="137">
        <v>2716.2601142366825</v>
      </c>
      <c r="G19" s="137">
        <v>1778.2592502872023</v>
      </c>
      <c r="H19" s="137">
        <v>1673.3983827991631</v>
      </c>
      <c r="I19" s="134">
        <v>740.30457504724279</v>
      </c>
      <c r="J19" s="134">
        <v>703.33489044350631</v>
      </c>
      <c r="K19" s="134"/>
      <c r="L19" s="136">
        <v>1.03</v>
      </c>
      <c r="M19" s="134">
        <v>12.61726085898322</v>
      </c>
      <c r="N19" s="134">
        <v>10.314746845370866</v>
      </c>
      <c r="O19" s="134">
        <v>9.5866709283081519</v>
      </c>
      <c r="P19" s="134">
        <v>10.665070227628449</v>
      </c>
      <c r="Q19" s="134">
        <v>11.506579235235996</v>
      </c>
      <c r="R19" s="134">
        <v>13.353076182644026</v>
      </c>
      <c r="S19" s="134">
        <v>16.594269350888961</v>
      </c>
      <c r="T19" s="134">
        <v>15.74634228366034</v>
      </c>
      <c r="U19" s="134">
        <v>17.522744166683687</v>
      </c>
      <c r="W19" s="136">
        <v>1.03</v>
      </c>
      <c r="X19" s="137">
        <f>SQRT(M19/205)</f>
        <v>0.24808791576023934</v>
      </c>
      <c r="Y19" s="137">
        <f t="shared" ref="Y19:AF31" si="6">SQRT(N19/205)</f>
        <v>0.22431192181893003</v>
      </c>
      <c r="Z19" s="137">
        <f t="shared" si="6"/>
        <v>0.21625042989731019</v>
      </c>
      <c r="AA19" s="137">
        <f t="shared" si="6"/>
        <v>0.22808930886321646</v>
      </c>
      <c r="AB19" s="137">
        <f t="shared" si="6"/>
        <v>0.23691697872045653</v>
      </c>
      <c r="AC19" s="137">
        <f t="shared" si="6"/>
        <v>0.25521942909682138</v>
      </c>
      <c r="AD19" s="137">
        <f t="shared" si="6"/>
        <v>0.28451301441268034</v>
      </c>
      <c r="AE19" s="137">
        <f t="shared" si="6"/>
        <v>0.27714874304956333</v>
      </c>
      <c r="AF19" s="137">
        <f t="shared" si="6"/>
        <v>0.29236415788035847</v>
      </c>
    </row>
    <row r="20" spans="1:33" s="30" customFormat="1" x14ac:dyDescent="0.25">
      <c r="A20" s="136">
        <v>1.04</v>
      </c>
      <c r="B20" s="137">
        <v>6304.116175161942</v>
      </c>
      <c r="C20" s="137">
        <v>3233.9516267146314</v>
      </c>
      <c r="D20" s="137">
        <v>1832.9565752536419</v>
      </c>
      <c r="E20" s="137">
        <v>1210.9960858890852</v>
      </c>
      <c r="F20" s="137">
        <v>594.00855566407859</v>
      </c>
      <c r="G20" s="137">
        <v>408.53178454639868</v>
      </c>
      <c r="H20" s="137">
        <v>332.33171803491638</v>
      </c>
      <c r="I20" s="134">
        <v>163.21110245572348</v>
      </c>
      <c r="J20" s="134">
        <v>133.72928310256012</v>
      </c>
      <c r="K20" s="139"/>
      <c r="L20" s="133">
        <v>1.04</v>
      </c>
      <c r="M20" s="134">
        <v>11.818285433476293</v>
      </c>
      <c r="N20" s="134">
        <v>9.5256741924878998</v>
      </c>
      <c r="O20" s="134">
        <v>8.6215557438404193</v>
      </c>
      <c r="P20" s="134">
        <v>9.1832362731306958</v>
      </c>
      <c r="Q20" s="134">
        <v>9.6749510202526938</v>
      </c>
      <c r="R20" s="134">
        <v>11.369684770595386</v>
      </c>
      <c r="S20" s="134">
        <v>14.142511788469985</v>
      </c>
      <c r="T20" s="134">
        <v>13.172266435734619</v>
      </c>
      <c r="U20" s="134">
        <v>14.364179956954297</v>
      </c>
      <c r="W20" s="133">
        <v>1.04</v>
      </c>
      <c r="X20" s="135">
        <f t="shared" ref="X20:X31" si="7">SQRT(M20/205)</f>
        <v>0.24010450401070327</v>
      </c>
      <c r="Y20" s="135">
        <f t="shared" si="6"/>
        <v>0.21556136800918144</v>
      </c>
      <c r="Z20" s="135">
        <f t="shared" si="6"/>
        <v>0.20507649665953528</v>
      </c>
      <c r="AA20" s="135">
        <f t="shared" si="6"/>
        <v>0.21165130404293889</v>
      </c>
      <c r="AB20" s="135">
        <f t="shared" si="6"/>
        <v>0.21724383311298598</v>
      </c>
      <c r="AC20" s="135">
        <f t="shared" si="6"/>
        <v>0.23550345417792409</v>
      </c>
      <c r="AD20" s="135">
        <f t="shared" si="6"/>
        <v>0.26265540615563276</v>
      </c>
      <c r="AE20" s="135">
        <f t="shared" si="6"/>
        <v>0.25348561738902603</v>
      </c>
      <c r="AF20" s="135">
        <f t="shared" si="6"/>
        <v>0.26470581882861638</v>
      </c>
    </row>
    <row r="21" spans="1:33" x14ac:dyDescent="0.25">
      <c r="A21" s="66">
        <v>1.05</v>
      </c>
      <c r="B21" s="130">
        <v>2056.209198690045</v>
      </c>
      <c r="C21" s="130">
        <v>1089.4032888097854</v>
      </c>
      <c r="D21" s="130">
        <v>621.61525407790828</v>
      </c>
      <c r="E21" s="130">
        <v>340.02364056618899</v>
      </c>
      <c r="F21" s="130">
        <v>205.05747280158053</v>
      </c>
      <c r="G21" s="130">
        <v>135.17983994913638</v>
      </c>
      <c r="H21" s="130">
        <v>101.03767327950958</v>
      </c>
      <c r="I21" s="78">
        <v>60.888689076673259</v>
      </c>
      <c r="J21" s="78">
        <v>40.569215392887614</v>
      </c>
      <c r="K21" s="62"/>
      <c r="L21" s="66">
        <v>1.05</v>
      </c>
      <c r="M21" s="78">
        <v>11.246773388474466</v>
      </c>
      <c r="N21" s="78">
        <v>8.9336912440418832</v>
      </c>
      <c r="O21" s="78">
        <v>7.885285079063129</v>
      </c>
      <c r="P21" s="78">
        <v>7.7631127376877034</v>
      </c>
      <c r="Q21" s="78">
        <v>8.4975499367498202</v>
      </c>
      <c r="R21" s="78">
        <v>9.8285285888592231</v>
      </c>
      <c r="S21" s="78">
        <v>12.442437266109014</v>
      </c>
      <c r="T21" s="78">
        <v>12.000170626808151</v>
      </c>
      <c r="U21" s="78">
        <v>12.889130022687567</v>
      </c>
      <c r="V21" s="61"/>
      <c r="W21" s="66">
        <v>1.05</v>
      </c>
      <c r="X21" s="79">
        <f t="shared" si="7"/>
        <v>0.23422704628644098</v>
      </c>
      <c r="Y21" s="79">
        <f t="shared" si="6"/>
        <v>0.20875579435851138</v>
      </c>
      <c r="Z21" s="79">
        <f t="shared" si="6"/>
        <v>0.19612446370537914</v>
      </c>
      <c r="AA21" s="79">
        <f t="shared" si="6"/>
        <v>0.19459918453803152</v>
      </c>
      <c r="AB21" s="79">
        <f t="shared" si="6"/>
        <v>0.20359632390123522</v>
      </c>
      <c r="AC21" s="79">
        <f t="shared" si="6"/>
        <v>0.21896127944655938</v>
      </c>
      <c r="AD21" s="79">
        <f t="shared" si="6"/>
        <v>0.24636317892948023</v>
      </c>
      <c r="AE21" s="79">
        <f t="shared" si="6"/>
        <v>0.24194507164178211</v>
      </c>
      <c r="AF21" s="79">
        <f t="shared" si="6"/>
        <v>0.2507464954664767</v>
      </c>
      <c r="AG21" s="79"/>
    </row>
    <row r="22" spans="1:33" x14ac:dyDescent="0.25">
      <c r="A22" s="67">
        <v>1.08</v>
      </c>
      <c r="B22" s="130">
        <v>243.55536406860236</v>
      </c>
      <c r="C22" s="130">
        <v>133.56872399995927</v>
      </c>
      <c r="D22" s="130">
        <v>76.251404351405441</v>
      </c>
      <c r="E22" s="130">
        <v>45.448514434909278</v>
      </c>
      <c r="F22" s="130">
        <v>25.150418645779492</v>
      </c>
      <c r="G22" s="130">
        <v>15.855771533106868</v>
      </c>
      <c r="H22" s="130">
        <v>10.156034557990163</v>
      </c>
      <c r="I22" s="78">
        <v>5.9819872955947142</v>
      </c>
      <c r="J22" s="78">
        <v>3.6876058829745735</v>
      </c>
      <c r="K22" s="62"/>
      <c r="L22" s="66">
        <v>1.08</v>
      </c>
      <c r="M22" s="78">
        <v>9.9075892098687177</v>
      </c>
      <c r="N22" s="78">
        <v>7.6960368211113614</v>
      </c>
      <c r="O22" s="78">
        <v>6.4250151392889565</v>
      </c>
      <c r="P22" s="78">
        <v>6.1074348762719906</v>
      </c>
      <c r="Q22" s="78">
        <v>6.1313412688522675</v>
      </c>
      <c r="R22" s="78">
        <v>6.8994084622691103</v>
      </c>
      <c r="S22" s="78">
        <v>7.804970026106262</v>
      </c>
      <c r="T22" s="78">
        <v>7.8740156540090229</v>
      </c>
      <c r="U22" s="78">
        <v>9.3272925007217129</v>
      </c>
      <c r="V22" s="61"/>
      <c r="W22" s="66">
        <v>1.08</v>
      </c>
      <c r="X22" s="79">
        <f t="shared" si="7"/>
        <v>0.21984017708957165</v>
      </c>
      <c r="Y22" s="79">
        <f t="shared" si="6"/>
        <v>0.19375665931732908</v>
      </c>
      <c r="Z22" s="79">
        <f t="shared" si="6"/>
        <v>0.17703541245983578</v>
      </c>
      <c r="AA22" s="79">
        <f t="shared" si="6"/>
        <v>0.17260465014045034</v>
      </c>
      <c r="AB22" s="79">
        <f t="shared" si="6"/>
        <v>0.17294213425096661</v>
      </c>
      <c r="AC22" s="79">
        <f t="shared" si="6"/>
        <v>0.18345476563845126</v>
      </c>
      <c r="AD22" s="79">
        <f t="shared" si="6"/>
        <v>0.19512310093269716</v>
      </c>
      <c r="AE22" s="79">
        <f t="shared" si="6"/>
        <v>0.19598426584443099</v>
      </c>
      <c r="AF22" s="79">
        <f t="shared" si="6"/>
        <v>0.21330491745011085</v>
      </c>
    </row>
    <row r="23" spans="1:33" x14ac:dyDescent="0.25">
      <c r="A23" s="67">
        <v>1.1000000000000001</v>
      </c>
      <c r="B23" s="130">
        <v>99.185494083100849</v>
      </c>
      <c r="C23" s="130">
        <v>54.793925091894344</v>
      </c>
      <c r="D23" s="130">
        <v>31.184955253819538</v>
      </c>
      <c r="E23" s="130">
        <v>18.041717697129116</v>
      </c>
      <c r="F23" s="130">
        <v>10.187583920010699</v>
      </c>
      <c r="G23" s="130">
        <v>6.2265561195941501</v>
      </c>
      <c r="H23" s="130">
        <v>3.8333180299287988</v>
      </c>
      <c r="I23" s="78">
        <v>2.233699556231509</v>
      </c>
      <c r="J23" s="78">
        <v>1.3318009528952044</v>
      </c>
      <c r="K23" s="62"/>
      <c r="L23" s="66">
        <v>1.1000000000000001</v>
      </c>
      <c r="M23" s="78">
        <v>9.1950472738684397</v>
      </c>
      <c r="N23" s="78">
        <v>7.1156840431810586</v>
      </c>
      <c r="O23" s="78">
        <v>5.7959945881121246</v>
      </c>
      <c r="P23" s="78">
        <v>5.2433796321181321</v>
      </c>
      <c r="Q23" s="78">
        <v>5.1302972736888215</v>
      </c>
      <c r="R23" s="78">
        <v>5.6051617196432693</v>
      </c>
      <c r="S23" s="78">
        <v>6.1072395704959828</v>
      </c>
      <c r="T23" s="78">
        <v>6.1935574694472963</v>
      </c>
      <c r="U23" s="78">
        <v>12.200866719858919</v>
      </c>
      <c r="V23" s="61"/>
      <c r="W23" s="66">
        <v>1.1000000000000001</v>
      </c>
      <c r="X23" s="79">
        <f t="shared" si="7"/>
        <v>0.2117873677555431</v>
      </c>
      <c r="Y23" s="79">
        <f t="shared" si="6"/>
        <v>0.18630795439050879</v>
      </c>
      <c r="Z23" s="79">
        <f t="shared" si="6"/>
        <v>0.16814619927983585</v>
      </c>
      <c r="AA23" s="79">
        <f t="shared" si="6"/>
        <v>0.15992955205367285</v>
      </c>
      <c r="AB23" s="79">
        <f t="shared" si="6"/>
        <v>0.15819557629547568</v>
      </c>
      <c r="AC23" s="79">
        <f t="shared" si="6"/>
        <v>0.16535492823300665</v>
      </c>
      <c r="AD23" s="79">
        <f t="shared" si="6"/>
        <v>0.17260189031121528</v>
      </c>
      <c r="AE23" s="79">
        <f t="shared" si="6"/>
        <v>0.17381736236843118</v>
      </c>
      <c r="AF23" s="79">
        <f t="shared" si="6"/>
        <v>0.24395987994689217</v>
      </c>
    </row>
    <row r="24" spans="1:33" x14ac:dyDescent="0.25">
      <c r="A24" s="66">
        <v>1.2</v>
      </c>
      <c r="B24" s="130">
        <v>10.237255501352449</v>
      </c>
      <c r="C24" s="130">
        <v>5.7239993110523466</v>
      </c>
      <c r="D24" s="130">
        <v>3.2138924703761109</v>
      </c>
      <c r="E24" s="130">
        <v>1.8164420090326483</v>
      </c>
      <c r="F24" s="130">
        <v>1.0214210531541281</v>
      </c>
      <c r="G24" s="130">
        <v>0.58415494833667214</v>
      </c>
      <c r="H24" s="130">
        <v>0.33901770746413556</v>
      </c>
      <c r="I24" s="78">
        <v>0.1893539334377761</v>
      </c>
      <c r="J24" s="78">
        <v>0.10623431336359555</v>
      </c>
      <c r="K24" s="62"/>
      <c r="L24" s="67">
        <v>1.2</v>
      </c>
      <c r="M24" s="78">
        <v>6.7611047704184042</v>
      </c>
      <c r="N24" s="78">
        <v>6.2751288710393718</v>
      </c>
      <c r="O24" s="78">
        <v>4.3531029082832218</v>
      </c>
      <c r="P24" s="78">
        <v>3.5107251920593168</v>
      </c>
      <c r="Q24" s="78">
        <v>2.9270996966880269</v>
      </c>
      <c r="R24" s="78">
        <v>2.8035058271679292</v>
      </c>
      <c r="S24" s="78">
        <v>3.0990606189149963</v>
      </c>
      <c r="T24" s="78">
        <v>2.4371940353351156</v>
      </c>
      <c r="U24" s="78">
        <v>2.5625695044859529</v>
      </c>
      <c r="V24" s="61"/>
      <c r="W24" s="67">
        <v>1.2</v>
      </c>
      <c r="X24" s="79">
        <f t="shared" si="7"/>
        <v>0.18160671485407628</v>
      </c>
      <c r="Y24" s="79">
        <f t="shared" si="6"/>
        <v>0.17495823712182695</v>
      </c>
      <c r="Z24" s="79">
        <f t="shared" si="6"/>
        <v>0.14572113207455153</v>
      </c>
      <c r="AA24" s="79">
        <f t="shared" si="6"/>
        <v>0.13086439065594874</v>
      </c>
      <c r="AB24" s="79">
        <f t="shared" si="6"/>
        <v>0.11949282449500996</v>
      </c>
      <c r="AC24" s="79">
        <f t="shared" si="6"/>
        <v>0.11694288426965949</v>
      </c>
      <c r="AD24" s="79">
        <f t="shared" si="6"/>
        <v>0.12295270990407686</v>
      </c>
      <c r="AE24" s="79">
        <f t="shared" si="6"/>
        <v>0.10903555104587959</v>
      </c>
      <c r="AF24" s="79">
        <f t="shared" si="6"/>
        <v>0.11180491512573561</v>
      </c>
    </row>
    <row r="25" spans="1:33" x14ac:dyDescent="0.25">
      <c r="A25" s="66">
        <v>1.3</v>
      </c>
      <c r="B25" s="130">
        <v>4.006188018827495</v>
      </c>
      <c r="C25" s="130">
        <v>2.2626205560709618</v>
      </c>
      <c r="D25" s="130">
        <v>1.257609045519382</v>
      </c>
      <c r="E25" s="130">
        <v>0.70583297220392249</v>
      </c>
      <c r="F25" s="130">
        <v>0.39092657640991263</v>
      </c>
      <c r="G25" s="130">
        <v>0.22287676970844034</v>
      </c>
      <c r="H25" s="130">
        <v>0.13120208646732331</v>
      </c>
      <c r="I25" s="78">
        <v>7.1182824342369458E-2</v>
      </c>
      <c r="J25" s="78">
        <v>4.0693188585799227E-2</v>
      </c>
      <c r="K25" s="62"/>
      <c r="L25" s="66">
        <v>1.3</v>
      </c>
      <c r="M25" s="78">
        <v>5.471457261534046</v>
      </c>
      <c r="N25" s="78">
        <v>5.9780571713622717</v>
      </c>
      <c r="O25" s="78">
        <v>4.2674159082485756</v>
      </c>
      <c r="P25" s="78">
        <v>3.479524555038723</v>
      </c>
      <c r="Q25" s="78">
        <v>2.3992518294934269</v>
      </c>
      <c r="R25" s="78">
        <v>2.4944712479971622</v>
      </c>
      <c r="S25" s="78">
        <v>5.7524663012766668</v>
      </c>
      <c r="T25" s="78">
        <v>2.3132682658470181</v>
      </c>
      <c r="U25" s="78">
        <v>3.0111889415317825</v>
      </c>
      <c r="V25" s="61"/>
      <c r="W25" s="66">
        <v>1.3</v>
      </c>
      <c r="X25" s="79">
        <f t="shared" si="7"/>
        <v>0.16337085242514129</v>
      </c>
      <c r="Y25" s="79">
        <f t="shared" si="6"/>
        <v>0.17076666681308184</v>
      </c>
      <c r="Z25" s="79">
        <f t="shared" si="6"/>
        <v>0.14427980789793915</v>
      </c>
      <c r="AA25" s="79">
        <f t="shared" si="6"/>
        <v>0.1302815816314187</v>
      </c>
      <c r="AB25" s="79">
        <f t="shared" si="6"/>
        <v>0.10818348977983445</v>
      </c>
      <c r="AC25" s="79">
        <f t="shared" si="6"/>
        <v>0.1103093487844727</v>
      </c>
      <c r="AD25" s="79">
        <f t="shared" si="6"/>
        <v>0.16751361504588169</v>
      </c>
      <c r="AE25" s="79">
        <f t="shared" si="6"/>
        <v>0.10622728200964282</v>
      </c>
      <c r="AF25" s="79">
        <f t="shared" si="6"/>
        <v>0.12119705666416769</v>
      </c>
    </row>
    <row r="26" spans="1:33" x14ac:dyDescent="0.25">
      <c r="A26" s="66">
        <v>1.5</v>
      </c>
      <c r="B26" s="130">
        <v>1.8356578582863128</v>
      </c>
      <c r="C26" s="130">
        <v>1.034300940153579</v>
      </c>
      <c r="D26" s="130">
        <v>0.57809547212770496</v>
      </c>
      <c r="E26" s="130">
        <v>0.323457322953903</v>
      </c>
      <c r="F26" s="130">
        <v>0.18126212819358153</v>
      </c>
      <c r="G26" s="130">
        <v>0.10175421271225078</v>
      </c>
      <c r="H26" s="130">
        <v>5.9259426117066236E-2</v>
      </c>
      <c r="I26" s="78">
        <v>3.2991539131636147E-2</v>
      </c>
      <c r="J26" s="78">
        <v>1.9441482491817055E-2</v>
      </c>
      <c r="K26" s="62"/>
      <c r="L26" s="66">
        <v>1.5</v>
      </c>
      <c r="M26" s="78">
        <v>4.5479187988319971</v>
      </c>
      <c r="N26" s="78">
        <v>5.1838327065864007</v>
      </c>
      <c r="O26" s="78">
        <v>5.0919854981992687</v>
      </c>
      <c r="P26" s="78">
        <v>4.7892377936847046</v>
      </c>
      <c r="Q26" s="78">
        <v>4.3455001608743684</v>
      </c>
      <c r="R26" s="78">
        <v>3.9266762118711944</v>
      </c>
      <c r="S26" s="78">
        <v>6.3573663439762544</v>
      </c>
      <c r="T26" s="78">
        <v>5.4732422301639083</v>
      </c>
      <c r="U26" s="78">
        <v>10.220591721423558</v>
      </c>
      <c r="V26" s="61"/>
      <c r="W26" s="66">
        <v>1.5</v>
      </c>
      <c r="X26" s="79">
        <f t="shared" si="7"/>
        <v>0.14894619750231958</v>
      </c>
      <c r="Y26" s="79">
        <f t="shared" si="6"/>
        <v>0.15901883162888786</v>
      </c>
      <c r="Z26" s="79">
        <f t="shared" si="6"/>
        <v>0.15760378691437757</v>
      </c>
      <c r="AA26" s="79">
        <f t="shared" si="6"/>
        <v>0.15284677156861959</v>
      </c>
      <c r="AB26" s="79">
        <f t="shared" si="6"/>
        <v>0.14559382459556028</v>
      </c>
      <c r="AC26" s="79">
        <f t="shared" si="6"/>
        <v>0.13839984865124944</v>
      </c>
      <c r="AD26" s="79">
        <f t="shared" si="6"/>
        <v>0.17610094588430689</v>
      </c>
      <c r="AE26" s="79">
        <f t="shared" si="6"/>
        <v>0.16339749871453174</v>
      </c>
      <c r="AF26" s="79">
        <f t="shared" si="6"/>
        <v>0.22328579216455743</v>
      </c>
    </row>
    <row r="27" spans="1:33" x14ac:dyDescent="0.25">
      <c r="A27" s="66">
        <v>1.7</v>
      </c>
      <c r="B27" s="130">
        <v>1.3522678166582751</v>
      </c>
      <c r="C27" s="130">
        <v>0.78831785671113175</v>
      </c>
      <c r="D27" s="130">
        <v>0.42895970950430196</v>
      </c>
      <c r="E27" s="130">
        <v>0.24083350752020763</v>
      </c>
      <c r="F27" s="130">
        <v>0.13539998326751848</v>
      </c>
      <c r="G27" s="130">
        <v>7.7736105956524276E-2</v>
      </c>
      <c r="H27" s="130">
        <v>4.3301631211846998E-2</v>
      </c>
      <c r="I27" s="78">
        <v>2.5269962812120496E-2</v>
      </c>
      <c r="J27" s="78">
        <v>1.4168826973411951E-2</v>
      </c>
      <c r="K27" s="62"/>
      <c r="L27" s="66">
        <v>1.7</v>
      </c>
      <c r="M27" s="78">
        <v>4.256016726843141</v>
      </c>
      <c r="N27" s="78">
        <v>7.0197379641318198</v>
      </c>
      <c r="O27" s="78">
        <v>5.2532954494222279</v>
      </c>
      <c r="P27" s="78">
        <v>5.2924113146788594</v>
      </c>
      <c r="Q27" s="78">
        <v>5.1070689219280938</v>
      </c>
      <c r="R27" s="78">
        <v>6.2197732357644311</v>
      </c>
      <c r="S27" s="78">
        <v>4.172141219779264</v>
      </c>
      <c r="T27" s="78">
        <v>6.4319305716516695</v>
      </c>
      <c r="U27" s="78">
        <v>5.4955230779540809</v>
      </c>
      <c r="V27" s="61"/>
      <c r="W27" s="66">
        <v>1.7</v>
      </c>
      <c r="X27" s="79">
        <f t="shared" si="7"/>
        <v>0.14408697791304001</v>
      </c>
      <c r="Y27" s="79">
        <f t="shared" si="6"/>
        <v>0.18504762688366791</v>
      </c>
      <c r="Z27" s="79">
        <f t="shared" si="6"/>
        <v>0.16008070296133833</v>
      </c>
      <c r="AA27" s="79">
        <f t="shared" si="6"/>
        <v>0.16067557549114012</v>
      </c>
      <c r="AB27" s="79">
        <f t="shared" si="6"/>
        <v>0.15783704041345462</v>
      </c>
      <c r="AC27" s="79">
        <f t="shared" si="6"/>
        <v>0.17418483644574626</v>
      </c>
      <c r="AD27" s="79">
        <f t="shared" si="6"/>
        <v>0.14266011492062924</v>
      </c>
      <c r="AE27" s="79">
        <f t="shared" si="6"/>
        <v>0.17713066104214609</v>
      </c>
      <c r="AF27" s="79">
        <f t="shared" si="6"/>
        <v>0.16372974576587021</v>
      </c>
    </row>
    <row r="28" spans="1:33" x14ac:dyDescent="0.25">
      <c r="A28" s="66">
        <v>2</v>
      </c>
      <c r="B28" s="130">
        <v>1.1244984512483536</v>
      </c>
      <c r="C28" s="130">
        <v>0.64682003546578526</v>
      </c>
      <c r="D28" s="130">
        <v>0.35998403248922045</v>
      </c>
      <c r="E28" s="130">
        <v>0.20575952264980388</v>
      </c>
      <c r="F28" s="130">
        <v>0.11615561195489697</v>
      </c>
      <c r="G28" s="130">
        <v>6.6266614228974619E-2</v>
      </c>
      <c r="H28" s="130">
        <v>3.7519698109574964E-2</v>
      </c>
      <c r="I28" s="78">
        <v>2.1562290915925836E-2</v>
      </c>
      <c r="J28" s="78">
        <v>1.2369150055755984E-2</v>
      </c>
      <c r="K28" s="62"/>
      <c r="L28" s="66">
        <v>2</v>
      </c>
      <c r="M28" s="78">
        <v>3.4599526347880021</v>
      </c>
      <c r="N28" s="78">
        <v>6.0912210911639422</v>
      </c>
      <c r="O28" s="78">
        <v>4.1848223911611333</v>
      </c>
      <c r="P28" s="78">
        <v>6.5055119527617844</v>
      </c>
      <c r="Q28" s="78">
        <v>5.7994561659211348</v>
      </c>
      <c r="R28" s="78">
        <v>37.766652209692637</v>
      </c>
      <c r="S28" s="78">
        <v>20.628329088275891</v>
      </c>
      <c r="T28" s="78">
        <v>5.5760656830385642</v>
      </c>
      <c r="U28" s="78">
        <v>3.7078822678606591</v>
      </c>
      <c r="V28" s="61"/>
      <c r="W28" s="66">
        <v>2</v>
      </c>
      <c r="X28" s="79">
        <f t="shared" si="7"/>
        <v>0.12991465556538717</v>
      </c>
      <c r="Y28" s="79">
        <f t="shared" si="6"/>
        <v>0.17237538575862235</v>
      </c>
      <c r="Z28" s="79">
        <f t="shared" si="6"/>
        <v>0.14287675724820195</v>
      </c>
      <c r="AA28" s="79">
        <f t="shared" si="6"/>
        <v>0.17814096847053026</v>
      </c>
      <c r="AB28" s="79">
        <f t="shared" si="6"/>
        <v>0.16819640328397059</v>
      </c>
      <c r="AC28" s="79">
        <f t="shared" si="6"/>
        <v>0.4292173945154113</v>
      </c>
      <c r="AD28" s="79">
        <f t="shared" si="6"/>
        <v>0.3172160077180301</v>
      </c>
      <c r="AE28" s="79">
        <f t="shared" si="6"/>
        <v>0.16492519639238321</v>
      </c>
      <c r="AF28" s="79">
        <f t="shared" si="6"/>
        <v>0.13448877490307526</v>
      </c>
    </row>
    <row r="29" spans="1:33" s="61" customFormat="1" x14ac:dyDescent="0.25">
      <c r="A29" s="66">
        <v>2.2000000000000002</v>
      </c>
      <c r="B29" s="130">
        <v>1.0763601372532892</v>
      </c>
      <c r="C29" s="130">
        <v>0.60783034660869206</v>
      </c>
      <c r="D29" s="130">
        <v>0.34348192841741232</v>
      </c>
      <c r="E29" s="130">
        <v>0.19413133709203595</v>
      </c>
      <c r="F29" s="130">
        <v>0.10978150696805988</v>
      </c>
      <c r="G29" s="130">
        <v>6.1991610332533587E-2</v>
      </c>
      <c r="H29" s="130">
        <v>3.5095945505513808E-2</v>
      </c>
      <c r="I29" s="78">
        <v>2.0300587219538691E-2</v>
      </c>
      <c r="J29" s="78">
        <v>1.1839977193108716E-2</v>
      </c>
      <c r="K29" s="62"/>
      <c r="L29" s="66">
        <v>2.2000000000000002</v>
      </c>
      <c r="M29" s="78">
        <v>5.3791048168571622</v>
      </c>
      <c r="N29" s="78">
        <v>5.6347091731887362</v>
      </c>
      <c r="O29" s="78">
        <v>5.7094407029438567</v>
      </c>
      <c r="P29" s="78">
        <v>5.7000296681127791</v>
      </c>
      <c r="Q29" s="78">
        <v>7.7636184948721985</v>
      </c>
      <c r="R29" s="78">
        <v>9.7020328124446458</v>
      </c>
      <c r="S29" s="78">
        <v>8.4908644134106446</v>
      </c>
      <c r="T29" s="78">
        <v>5.6513582042997852</v>
      </c>
      <c r="U29" s="78">
        <v>4.050841784397238</v>
      </c>
      <c r="W29" s="66"/>
      <c r="X29" s="79">
        <f t="shared" si="7"/>
        <v>0.16198622068554522</v>
      </c>
      <c r="Y29" s="79">
        <f t="shared" si="6"/>
        <v>0.16579018731721357</v>
      </c>
      <c r="Z29" s="79">
        <f t="shared" si="6"/>
        <v>0.16688597981335254</v>
      </c>
      <c r="AA29" s="79">
        <f t="shared" si="6"/>
        <v>0.16674838161518046</v>
      </c>
      <c r="AB29" s="79">
        <f t="shared" si="6"/>
        <v>0.19460552338277529</v>
      </c>
      <c r="AC29" s="79">
        <f t="shared" si="6"/>
        <v>0.2175476713941068</v>
      </c>
      <c r="AD29" s="79">
        <f t="shared" si="6"/>
        <v>0.20351621752854265</v>
      </c>
      <c r="AE29" s="79">
        <f t="shared" si="6"/>
        <v>0.16603493908386968</v>
      </c>
      <c r="AF29" s="79">
        <f t="shared" si="6"/>
        <v>0.14057099212258548</v>
      </c>
      <c r="AG29" s="77"/>
    </row>
    <row r="30" spans="1:33" x14ac:dyDescent="0.25">
      <c r="A30" s="66">
        <v>2.5</v>
      </c>
      <c r="B30" s="130">
        <v>1.0217250468200685</v>
      </c>
      <c r="C30" s="130">
        <v>0.57871843633680353</v>
      </c>
      <c r="D30" s="130">
        <v>0.32645601322763718</v>
      </c>
      <c r="E30" s="130">
        <v>0.18556502288895921</v>
      </c>
      <c r="F30" s="130">
        <v>0.1038690899340656</v>
      </c>
      <c r="G30" s="130">
        <v>5.7334003809898726E-2</v>
      </c>
      <c r="H30" s="130">
        <v>3.3041909825766734E-2</v>
      </c>
      <c r="I30" s="78">
        <v>1.9094854301019048E-2</v>
      </c>
      <c r="J30" s="78">
        <v>9.9236915005575608E-3</v>
      </c>
      <c r="K30" s="62"/>
      <c r="L30" s="66">
        <v>2.5</v>
      </c>
      <c r="M30" s="78">
        <v>2.6819012084811185</v>
      </c>
      <c r="N30" s="78">
        <v>5.1481679021239826</v>
      </c>
      <c r="O30" s="78">
        <v>9.8348860472444937</v>
      </c>
      <c r="P30" s="78">
        <v>13.439677280941329</v>
      </c>
      <c r="Q30" s="78">
        <v>16.8979385175037</v>
      </c>
      <c r="R30" s="78">
        <v>27.476457445241859</v>
      </c>
      <c r="S30" s="78">
        <v>22.244129885093422</v>
      </c>
      <c r="T30" s="78">
        <v>12.538024740980118</v>
      </c>
      <c r="U30" s="78">
        <v>48.654010244793596</v>
      </c>
      <c r="V30" s="61"/>
      <c r="W30" s="66">
        <v>2.5</v>
      </c>
      <c r="X30" s="79">
        <f t="shared" si="7"/>
        <v>0.11437851598713847</v>
      </c>
      <c r="Y30" s="79">
        <f t="shared" si="6"/>
        <v>0.15847086216936651</v>
      </c>
      <c r="Z30" s="79">
        <f t="shared" si="6"/>
        <v>0.21903208415434833</v>
      </c>
      <c r="AA30" s="79">
        <f t="shared" si="6"/>
        <v>0.25604570172226188</v>
      </c>
      <c r="AB30" s="79">
        <f t="shared" si="6"/>
        <v>0.28710445551761615</v>
      </c>
      <c r="AC30" s="79">
        <f t="shared" si="6"/>
        <v>0.36610312718261107</v>
      </c>
      <c r="AD30" s="79">
        <f t="shared" si="6"/>
        <v>0.32940545025696266</v>
      </c>
      <c r="AE30" s="79">
        <f t="shared" si="6"/>
        <v>0.2473076955888433</v>
      </c>
      <c r="AF30" s="79">
        <f t="shared" si="6"/>
        <v>0.48717207980389904</v>
      </c>
    </row>
    <row r="31" spans="1:33" s="30" customFormat="1" x14ac:dyDescent="0.25">
      <c r="A31" s="133">
        <v>3</v>
      </c>
      <c r="B31" s="137">
        <v>0.98842269432683405</v>
      </c>
      <c r="C31" s="137">
        <v>0.55931158159943006</v>
      </c>
      <c r="D31" s="137">
        <v>0.31383696834553571</v>
      </c>
      <c r="E31" s="137">
        <v>0.17627573719325279</v>
      </c>
      <c r="F31" s="137">
        <v>9.9365064961301472E-2</v>
      </c>
      <c r="G31" s="137">
        <v>5.4293329430378096E-2</v>
      </c>
      <c r="H31" s="137">
        <v>0.03</v>
      </c>
      <c r="I31" s="134">
        <v>1.6676679999999999E-2</v>
      </c>
      <c r="J31" s="134">
        <v>1.0076999999999999E-2</v>
      </c>
      <c r="K31" s="139"/>
      <c r="L31" s="133">
        <v>3</v>
      </c>
      <c r="M31" s="134">
        <v>5.0887984120532028</v>
      </c>
      <c r="N31" s="134">
        <v>5.4156857105507203</v>
      </c>
      <c r="O31" s="134">
        <v>10.95449680533974</v>
      </c>
      <c r="P31" s="134">
        <v>22.793241928075819</v>
      </c>
      <c r="Q31" s="134">
        <v>25.654046670507384</v>
      </c>
      <c r="R31" s="134">
        <v>39.013424509606331</v>
      </c>
      <c r="S31" s="134">
        <v>65.232481496848948</v>
      </c>
      <c r="T31" s="134">
        <v>73.39599356202919</v>
      </c>
      <c r="U31" s="134" t="s">
        <v>120</v>
      </c>
      <c r="W31" s="133">
        <v>3</v>
      </c>
      <c r="X31" s="135">
        <f t="shared" si="7"/>
        <v>0.15755445689685965</v>
      </c>
      <c r="Y31" s="135">
        <f t="shared" si="6"/>
        <v>0.16253608545752901</v>
      </c>
      <c r="Z31" s="135">
        <f t="shared" si="6"/>
        <v>0.23116351308574862</v>
      </c>
      <c r="AA31" s="135">
        <f t="shared" si="6"/>
        <v>0.33344646645393283</v>
      </c>
      <c r="AB31" s="135">
        <f t="shared" si="6"/>
        <v>0.35375371528175609</v>
      </c>
      <c r="AC31" s="135">
        <f t="shared" si="6"/>
        <v>0.43624464220404841</v>
      </c>
      <c r="AD31" s="135">
        <f t="shared" si="6"/>
        <v>0.56409859671328499</v>
      </c>
      <c r="AE31" s="135">
        <f t="shared" si="6"/>
        <v>0.59835544360183379</v>
      </c>
      <c r="AF31" s="135" t="e">
        <f t="shared" si="6"/>
        <v>#VALUE!</v>
      </c>
    </row>
    <row r="32" spans="1:33" x14ac:dyDescent="0.25">
      <c r="A32" s="61"/>
      <c r="B32" s="69"/>
      <c r="C32" s="69"/>
      <c r="D32" s="69"/>
      <c r="E32" s="69"/>
      <c r="F32" s="69"/>
      <c r="G32" s="132"/>
      <c r="H32" s="69"/>
      <c r="I32" s="78"/>
      <c r="J32" s="78"/>
      <c r="K32" s="62"/>
      <c r="L32" s="63" t="s">
        <v>50</v>
      </c>
      <c r="M32" s="77" t="s">
        <v>11</v>
      </c>
      <c r="N32" s="77"/>
      <c r="O32" s="77"/>
      <c r="P32" s="77"/>
      <c r="Q32" s="77"/>
      <c r="R32" s="77"/>
      <c r="S32" s="77"/>
      <c r="T32" s="77"/>
      <c r="U32" s="77"/>
      <c r="W32" s="63" t="s">
        <v>53</v>
      </c>
      <c r="X32" s="61" t="s">
        <v>11</v>
      </c>
      <c r="Y32" s="61"/>
      <c r="Z32" s="61"/>
      <c r="AA32" s="61"/>
      <c r="AB32" s="61"/>
      <c r="AC32" s="61"/>
      <c r="AD32" s="61"/>
    </row>
    <row r="33" spans="1:33" x14ac:dyDescent="0.25">
      <c r="A33" t="s">
        <v>3</v>
      </c>
      <c r="B33" t="s">
        <v>9</v>
      </c>
      <c r="C33" t="s">
        <v>12</v>
      </c>
      <c r="D33" s="19" t="s">
        <v>51</v>
      </c>
      <c r="E33" t="s">
        <v>7</v>
      </c>
      <c r="F33" s="19" t="s">
        <v>13</v>
      </c>
      <c r="G33" s="18"/>
      <c r="H33" s="18"/>
      <c r="I33" s="18"/>
      <c r="J33" s="18"/>
      <c r="K33" s="62"/>
      <c r="L33" s="68" t="s">
        <v>10</v>
      </c>
      <c r="M33" s="65">
        <v>1</v>
      </c>
      <c r="N33" s="65">
        <v>1.7782794100389225</v>
      </c>
      <c r="O33" s="65">
        <v>3.1622776601683786</v>
      </c>
      <c r="P33" s="81">
        <v>5.6234132519034885</v>
      </c>
      <c r="Q33" s="81">
        <v>10</v>
      </c>
      <c r="R33" s="81">
        <v>17.782794100389225</v>
      </c>
      <c r="S33" s="81">
        <v>31.622776601683793</v>
      </c>
      <c r="T33" s="81">
        <v>56.234132519034908</v>
      </c>
      <c r="U33" s="81">
        <v>100</v>
      </c>
      <c r="W33" s="68" t="s">
        <v>10</v>
      </c>
      <c r="X33" s="65">
        <v>1</v>
      </c>
      <c r="Y33" s="65">
        <v>1.7782794100389225</v>
      </c>
      <c r="Z33" s="65">
        <v>3.1622776601683786</v>
      </c>
      <c r="AA33" s="65">
        <v>5.6234132519034885</v>
      </c>
      <c r="AB33" s="65">
        <v>10</v>
      </c>
      <c r="AC33" s="65">
        <v>17.782794100389225</v>
      </c>
      <c r="AD33" s="65">
        <v>31.622776601683793</v>
      </c>
      <c r="AE33" s="81">
        <v>56.234132519034908</v>
      </c>
      <c r="AF33" s="81">
        <v>100</v>
      </c>
    </row>
    <row r="34" spans="1:33" x14ac:dyDescent="0.25">
      <c r="A34" s="116">
        <v>1.03</v>
      </c>
      <c r="B34" s="88">
        <v>1</v>
      </c>
      <c r="C34" s="117">
        <f t="shared" ref="C34:C56" si="8">1/B34</f>
        <v>1</v>
      </c>
      <c r="D34" s="79">
        <f>(LOG10(C34))</f>
        <v>0</v>
      </c>
      <c r="E34" s="137">
        <v>25241.8845271924</v>
      </c>
      <c r="F34" s="71">
        <f t="shared" ref="F34:F56" si="9">LOG10(E34)</f>
        <v>4.4021217756595794</v>
      </c>
      <c r="L34" s="67">
        <v>1.03</v>
      </c>
      <c r="M34" s="78">
        <v>0.18781159774840359</v>
      </c>
      <c r="N34" s="78">
        <v>7.7727043004889723E-2</v>
      </c>
      <c r="O34" s="78">
        <v>2.8270284762339417E-2</v>
      </c>
      <c r="P34" s="78">
        <v>7.6992643332362979E-3</v>
      </c>
      <c r="Q34" s="78">
        <v>2.0202622089130584E-3</v>
      </c>
      <c r="R34" s="78">
        <v>3.1722902567935408E-4</v>
      </c>
      <c r="S34" s="78">
        <v>2.3470895023831088E-5</v>
      </c>
      <c r="T34" s="78">
        <v>1.1454920979033358E-5</v>
      </c>
      <c r="U34" s="78">
        <v>1.4259065894494358E-5</v>
      </c>
      <c r="W34" s="67">
        <v>1.03</v>
      </c>
      <c r="X34" s="135">
        <f>SQRT(M34/205)</f>
        <v>3.0268038181521878E-2</v>
      </c>
      <c r="Y34" s="135">
        <f t="shared" ref="X34:AF46" si="10">SQRT(N34/205)</f>
        <v>1.9471936404500848E-2</v>
      </c>
      <c r="Z34" s="135">
        <f t="shared" si="10"/>
        <v>1.1743246063545324E-2</v>
      </c>
      <c r="AA34" s="135">
        <f t="shared" si="10"/>
        <v>6.1284081939274064E-3</v>
      </c>
      <c r="AB34" s="135">
        <f t="shared" si="10"/>
        <v>3.1392574925376772E-3</v>
      </c>
      <c r="AC34" s="135">
        <f t="shared" si="10"/>
        <v>1.2439689151463986E-3</v>
      </c>
      <c r="AD34" s="135">
        <f t="shared" si="10"/>
        <v>3.3836691748449126E-4</v>
      </c>
      <c r="AE34" s="135">
        <f t="shared" si="10"/>
        <v>2.3638456656972732E-4</v>
      </c>
      <c r="AF34" s="135">
        <f t="shared" si="10"/>
        <v>2.6373550954987736E-4</v>
      </c>
    </row>
    <row r="35" spans="1:33" x14ac:dyDescent="0.25">
      <c r="A35" s="116">
        <v>1.03</v>
      </c>
      <c r="B35" s="88">
        <v>1.7782794100389201</v>
      </c>
      <c r="C35" s="117">
        <f t="shared" si="8"/>
        <v>0.56234132519034996</v>
      </c>
      <c r="D35" s="79">
        <f t="shared" ref="D35:D89" si="11">ABS(LOG10(C35))</f>
        <v>0.24999999999999931</v>
      </c>
      <c r="E35" s="137">
        <v>14737.706970029136</v>
      </c>
      <c r="F35" s="71">
        <f t="shared" si="9"/>
        <v>4.1684299171912143</v>
      </c>
      <c r="L35" s="66">
        <v>1.04</v>
      </c>
      <c r="M35" s="78">
        <v>0.39530422574448099</v>
      </c>
      <c r="N35" s="78">
        <v>0.1835348698026715</v>
      </c>
      <c r="O35" s="78">
        <v>7.2214474847362167E-2</v>
      </c>
      <c r="P35" s="78">
        <v>2.2271489076360344E-2</v>
      </c>
      <c r="Q35" s="78">
        <v>6.3231567458948623E-3</v>
      </c>
      <c r="R35" s="78">
        <v>1.065051517725394E-3</v>
      </c>
      <c r="S35" s="78">
        <v>7.455539325912464E-5</v>
      </c>
      <c r="T35" s="78">
        <v>2.6238229002447263E-5</v>
      </c>
      <c r="U35" s="78">
        <v>3.565617300188441E-5</v>
      </c>
      <c r="W35" s="66">
        <v>1.04</v>
      </c>
      <c r="X35" s="135">
        <f t="shared" ref="X35:X46" si="12">SQRT(M35/205)</f>
        <v>4.3912564219304492E-2</v>
      </c>
      <c r="Y35" s="135">
        <f t="shared" si="10"/>
        <v>2.9921431246147129E-2</v>
      </c>
      <c r="Z35" s="135">
        <f t="shared" si="10"/>
        <v>1.876874345721477E-2</v>
      </c>
      <c r="AA35" s="135">
        <f t="shared" si="10"/>
        <v>1.0423119021127364E-2</v>
      </c>
      <c r="AB35" s="135">
        <f t="shared" si="10"/>
        <v>5.5537975344034348E-3</v>
      </c>
      <c r="AC35" s="135">
        <f t="shared" si="10"/>
        <v>2.2793361439675903E-3</v>
      </c>
      <c r="AD35" s="135">
        <f t="shared" si="10"/>
        <v>6.0306288657689894E-4</v>
      </c>
      <c r="AE35" s="135">
        <f t="shared" si="10"/>
        <v>3.5775880280930559E-4</v>
      </c>
      <c r="AF35" s="135">
        <f t="shared" si="10"/>
        <v>4.170522164294352E-4</v>
      </c>
    </row>
    <row r="36" spans="1:33" x14ac:dyDescent="0.25">
      <c r="A36" s="116">
        <v>1.03</v>
      </c>
      <c r="B36" s="88">
        <v>3.1622776601683786</v>
      </c>
      <c r="C36" s="117">
        <f t="shared" si="8"/>
        <v>0.316227766016838</v>
      </c>
      <c r="D36" s="79">
        <f t="shared" si="11"/>
        <v>0.49999999999999989</v>
      </c>
      <c r="E36" s="137">
        <v>7852.8845438481831</v>
      </c>
      <c r="F36" s="71">
        <f t="shared" si="9"/>
        <v>3.8950292123334842</v>
      </c>
      <c r="L36" s="66">
        <v>1.05</v>
      </c>
      <c r="M36" s="78">
        <v>0.69523438505193125</v>
      </c>
      <c r="N36" s="78">
        <v>0.34109775618978139</v>
      </c>
      <c r="O36" s="78">
        <v>0.14339545056880171</v>
      </c>
      <c r="P36" s="78">
        <v>5.195987252021507E-2</v>
      </c>
      <c r="Q36" s="78">
        <v>1.446128100626789E-2</v>
      </c>
      <c r="R36" s="78">
        <v>2.7136366977958803E-3</v>
      </c>
      <c r="S36" s="78">
        <v>1.8787758428389894E-4</v>
      </c>
      <c r="T36" s="78">
        <v>5.9921925055553464E-5</v>
      </c>
      <c r="U36" s="78">
        <v>8.3435571681836828E-5</v>
      </c>
      <c r="W36" s="66">
        <v>1.05</v>
      </c>
      <c r="X36" s="79">
        <f t="shared" si="12"/>
        <v>5.8235618346126984E-2</v>
      </c>
      <c r="Y36" s="79">
        <f t="shared" si="10"/>
        <v>4.0790826096178658E-2</v>
      </c>
      <c r="Z36" s="79">
        <f t="shared" si="10"/>
        <v>2.6447873312889308E-2</v>
      </c>
      <c r="AA36" s="79">
        <f t="shared" si="10"/>
        <v>1.5920514840341592E-2</v>
      </c>
      <c r="AB36" s="79">
        <f t="shared" si="10"/>
        <v>8.3989781626645828E-3</v>
      </c>
      <c r="AC36" s="79">
        <f t="shared" si="10"/>
        <v>3.6383034761231984E-3</v>
      </c>
      <c r="AD36" s="79">
        <f t="shared" si="10"/>
        <v>9.5732754107310007E-4</v>
      </c>
      <c r="AE36" s="79">
        <f t="shared" si="10"/>
        <v>5.4064967718636832E-4</v>
      </c>
      <c r="AF36" s="79">
        <f t="shared" si="10"/>
        <v>6.3796770191906034E-4</v>
      </c>
    </row>
    <row r="37" spans="1:33" x14ac:dyDescent="0.25">
      <c r="A37" s="116">
        <v>1.03</v>
      </c>
      <c r="B37" s="88">
        <v>5.6234132519034885</v>
      </c>
      <c r="C37" s="117">
        <f t="shared" si="8"/>
        <v>0.17782794100389235</v>
      </c>
      <c r="D37" s="79">
        <f t="shared" si="11"/>
        <v>0.74999999999999989</v>
      </c>
      <c r="E37" s="137">
        <v>5728.8656354883697</v>
      </c>
      <c r="F37" s="71">
        <f t="shared" si="9"/>
        <v>3.7580686364492508</v>
      </c>
      <c r="L37" s="66">
        <v>1.08</v>
      </c>
      <c r="M37" s="78">
        <v>1.8628588827673507</v>
      </c>
      <c r="N37" s="78">
        <v>1.0362500876494942</v>
      </c>
      <c r="O37" s="78">
        <v>0.51174315434485629</v>
      </c>
      <c r="P37" s="78">
        <v>0.21400417028611668</v>
      </c>
      <c r="Q37" s="78">
        <v>7.5149624869599654E-2</v>
      </c>
      <c r="R37" s="78">
        <v>1.7772969094117606E-2</v>
      </c>
      <c r="S37" s="78">
        <v>3.098887634937434E-3</v>
      </c>
      <c r="T37" s="78">
        <v>2.4673406418291238E-4</v>
      </c>
      <c r="U37" s="78">
        <v>3.2512417223172881E-4</v>
      </c>
      <c r="W37" s="66">
        <v>1.08</v>
      </c>
      <c r="X37" s="79">
        <f t="shared" si="12"/>
        <v>9.5326368342154674E-2</v>
      </c>
      <c r="Y37" s="79">
        <f t="shared" si="10"/>
        <v>7.1097668571754147E-2</v>
      </c>
      <c r="Z37" s="79">
        <f t="shared" si="10"/>
        <v>4.9963067059328022E-2</v>
      </c>
      <c r="AA37" s="79">
        <f t="shared" si="10"/>
        <v>3.2309793900356217E-2</v>
      </c>
      <c r="AB37" s="79">
        <f t="shared" si="10"/>
        <v>1.9146371352015155E-2</v>
      </c>
      <c r="AC37" s="79">
        <f t="shared" si="10"/>
        <v>9.3111444095346219E-3</v>
      </c>
      <c r="AD37" s="79">
        <f t="shared" si="10"/>
        <v>3.8879975628175602E-3</v>
      </c>
      <c r="AE37" s="79">
        <f t="shared" si="10"/>
        <v>1.0970783020788695E-3</v>
      </c>
      <c r="AF37" s="79">
        <f t="shared" si="10"/>
        <v>1.2593536325679502E-3</v>
      </c>
      <c r="AG37" s="61"/>
    </row>
    <row r="38" spans="1:33" x14ac:dyDescent="0.25">
      <c r="A38" s="116">
        <v>1.03</v>
      </c>
      <c r="B38" s="88">
        <v>10</v>
      </c>
      <c r="C38" s="117">
        <f t="shared" si="8"/>
        <v>0.1</v>
      </c>
      <c r="D38" s="79">
        <f t="shared" si="11"/>
        <v>1</v>
      </c>
      <c r="E38" s="137">
        <v>2716.2601142366825</v>
      </c>
      <c r="F38" s="71">
        <f t="shared" si="9"/>
        <v>3.4339713564658112</v>
      </c>
      <c r="L38" s="66">
        <v>1.1000000000000001</v>
      </c>
      <c r="M38" s="78">
        <v>2.6877430178886494</v>
      </c>
      <c r="N38" s="78">
        <v>1.5734100561456392</v>
      </c>
      <c r="O38" s="78">
        <v>0.83967505094025097</v>
      </c>
      <c r="P38" s="78">
        <v>0.39100103209942555</v>
      </c>
      <c r="Q38" s="78">
        <v>0.15247054399395821</v>
      </c>
      <c r="R38" s="78">
        <v>4.1969950252279689E-2</v>
      </c>
      <c r="S38" s="78">
        <v>7.9468148617500133E-3</v>
      </c>
      <c r="T38" s="78">
        <v>6.3969529397453484E-4</v>
      </c>
      <c r="U38" s="78">
        <v>8.334844059385844E-4</v>
      </c>
      <c r="W38" s="66">
        <v>1.1000000000000001</v>
      </c>
      <c r="X38" s="79">
        <f t="shared" si="12"/>
        <v>0.11450301983212643</v>
      </c>
      <c r="Y38" s="79">
        <f t="shared" si="10"/>
        <v>8.7608053314683826E-2</v>
      </c>
      <c r="Z38" s="79">
        <f t="shared" si="10"/>
        <v>6.3999811392262143E-2</v>
      </c>
      <c r="AA38" s="79">
        <f t="shared" si="10"/>
        <v>4.3672899008447744E-2</v>
      </c>
      <c r="AB38" s="79">
        <f t="shared" si="10"/>
        <v>2.7271940730172469E-2</v>
      </c>
      <c r="AC38" s="79">
        <f t="shared" si="10"/>
        <v>1.4308440328885143E-2</v>
      </c>
      <c r="AD38" s="79">
        <f t="shared" si="10"/>
        <v>6.2261505398698812E-3</v>
      </c>
      <c r="AE38" s="79">
        <f t="shared" si="10"/>
        <v>1.7664837527292085E-3</v>
      </c>
      <c r="AF38" s="79">
        <f t="shared" si="10"/>
        <v>2.0163773431439648E-3</v>
      </c>
      <c r="AG38" s="61"/>
    </row>
    <row r="39" spans="1:33" x14ac:dyDescent="0.25">
      <c r="A39" s="116">
        <v>1.03</v>
      </c>
      <c r="B39" s="88">
        <v>17.782794100389225</v>
      </c>
      <c r="C39" s="117">
        <f t="shared" si="8"/>
        <v>5.6234132519034918E-2</v>
      </c>
      <c r="D39" s="79">
        <f t="shared" si="11"/>
        <v>1.25</v>
      </c>
      <c r="E39" s="137">
        <v>1778.2592502872023</v>
      </c>
      <c r="F39" s="71">
        <f t="shared" si="9"/>
        <v>3.2499950765225605</v>
      </c>
      <c r="L39" s="67">
        <v>1.2</v>
      </c>
      <c r="M39" s="78">
        <v>6.0816854565585592</v>
      </c>
      <c r="N39" s="78">
        <v>4.2487631694987709</v>
      </c>
      <c r="O39" s="78">
        <v>2.3224565650422027</v>
      </c>
      <c r="P39" s="78">
        <v>1.3891323598627761</v>
      </c>
      <c r="Q39" s="78">
        <v>0.78067822551319688</v>
      </c>
      <c r="R39" s="78">
        <v>0.38261215207559335</v>
      </c>
      <c r="S39" s="78">
        <v>0.15206139762278403</v>
      </c>
      <c r="T39" s="78">
        <v>2.8686408652834137E-2</v>
      </c>
      <c r="U39" s="78">
        <v>1.7645130318499661E-3</v>
      </c>
      <c r="W39" s="67">
        <v>1.2</v>
      </c>
      <c r="X39" s="79">
        <f t="shared" si="12"/>
        <v>0.1722404085128571</v>
      </c>
      <c r="Y39" s="79">
        <f t="shared" si="10"/>
        <v>0.14396414136011432</v>
      </c>
      <c r="Z39" s="79">
        <f t="shared" si="10"/>
        <v>0.10643804026211688</v>
      </c>
      <c r="AA39" s="79">
        <f t="shared" si="10"/>
        <v>8.2318013909257803E-2</v>
      </c>
      <c r="AB39" s="79">
        <f t="shared" si="10"/>
        <v>6.1710505312450925E-2</v>
      </c>
      <c r="AC39" s="79">
        <f t="shared" si="10"/>
        <v>4.3201860397813457E-2</v>
      </c>
      <c r="AD39" s="79">
        <f t="shared" si="10"/>
        <v>2.723532476826911E-2</v>
      </c>
      <c r="AE39" s="79">
        <f t="shared" si="10"/>
        <v>1.1829357579578545E-2</v>
      </c>
      <c r="AF39" s="79">
        <f t="shared" si="10"/>
        <v>2.9338337790629121E-3</v>
      </c>
      <c r="AG39" s="61"/>
    </row>
    <row r="40" spans="1:33" x14ac:dyDescent="0.25">
      <c r="A40" s="116">
        <v>1.03</v>
      </c>
      <c r="B40" s="88">
        <v>31.622776601683793</v>
      </c>
      <c r="C40" s="117">
        <f t="shared" si="8"/>
        <v>3.1622776601683791E-2</v>
      </c>
      <c r="D40" s="79">
        <f t="shared" si="11"/>
        <v>1.5</v>
      </c>
      <c r="E40" s="137">
        <v>1673.3983827991631</v>
      </c>
      <c r="F40" s="71">
        <f t="shared" si="9"/>
        <v>3.223599344940276</v>
      </c>
      <c r="L40" s="66">
        <v>1.3</v>
      </c>
      <c r="M40" s="78">
        <v>7.609757719770208</v>
      </c>
      <c r="N40" s="78">
        <v>0.17076666681308184</v>
      </c>
      <c r="O40" s="78">
        <v>3.4725738404077502</v>
      </c>
      <c r="P40" s="78">
        <v>2.0500589327648777</v>
      </c>
      <c r="Q40" s="78">
        <v>1.1990298512213522</v>
      </c>
      <c r="R40" s="78">
        <v>0.7915070086201218</v>
      </c>
      <c r="S40" s="78">
        <v>0.58045805818160556</v>
      </c>
      <c r="T40" s="78">
        <v>0.18061548661127982</v>
      </c>
      <c r="U40" s="78">
        <v>5.5051576933243744E-2</v>
      </c>
      <c r="W40" s="66">
        <v>1.3</v>
      </c>
      <c r="X40" s="79">
        <f t="shared" si="12"/>
        <v>0.19266750988356268</v>
      </c>
      <c r="Y40" s="79">
        <f t="shared" si="10"/>
        <v>2.8861880236663744E-2</v>
      </c>
      <c r="Z40" s="79">
        <f t="shared" si="10"/>
        <v>0.13015139103119444</v>
      </c>
      <c r="AA40" s="79">
        <f t="shared" si="10"/>
        <v>0.10000143737417899</v>
      </c>
      <c r="AB40" s="79">
        <f t="shared" si="10"/>
        <v>7.6478272100765923E-2</v>
      </c>
      <c r="AC40" s="79">
        <f t="shared" si="10"/>
        <v>6.2137024374739218E-2</v>
      </c>
      <c r="AD40" s="79">
        <f t="shared" si="10"/>
        <v>5.3211866372427682E-2</v>
      </c>
      <c r="AE40" s="79">
        <f t="shared" si="10"/>
        <v>2.968250586122009E-2</v>
      </c>
      <c r="AF40" s="79">
        <f t="shared" si="10"/>
        <v>1.6387320638931193E-2</v>
      </c>
      <c r="AG40" s="61"/>
    </row>
    <row r="41" spans="1:33" x14ac:dyDescent="0.25">
      <c r="A41" s="116">
        <v>1.03</v>
      </c>
      <c r="B41" s="88">
        <v>56.234132519034908</v>
      </c>
      <c r="C41" s="117">
        <f t="shared" si="8"/>
        <v>1.7782794100389229E-2</v>
      </c>
      <c r="D41" s="79">
        <f t="shared" si="11"/>
        <v>1.75</v>
      </c>
      <c r="E41" s="134">
        <v>740.30457504724279</v>
      </c>
      <c r="F41" s="71">
        <f t="shared" si="9"/>
        <v>2.8694104333098425</v>
      </c>
      <c r="L41" s="66">
        <v>1.5</v>
      </c>
      <c r="M41" s="78">
        <v>6.3284599520800544</v>
      </c>
      <c r="N41" s="78">
        <v>5.9391607492555076</v>
      </c>
      <c r="O41" s="78">
        <v>4.9225418016692064</v>
      </c>
      <c r="P41" s="78">
        <v>3.4932810122845108</v>
      </c>
      <c r="Q41" s="78">
        <v>2.0903087607510904</v>
      </c>
      <c r="R41" s="78">
        <v>1.251144405772121</v>
      </c>
      <c r="S41" s="78">
        <v>0.97104568597361152</v>
      </c>
      <c r="T41" s="78">
        <v>0.63813971213300547</v>
      </c>
      <c r="U41" s="78">
        <v>0.45743992910305031</v>
      </c>
      <c r="W41" s="66">
        <v>1.5</v>
      </c>
      <c r="X41" s="79">
        <f t="shared" si="12"/>
        <v>0.1757001319054998</v>
      </c>
      <c r="Y41" s="79">
        <f t="shared" si="10"/>
        <v>0.17021021076899842</v>
      </c>
      <c r="Z41" s="79">
        <f t="shared" si="10"/>
        <v>0.15495934638650458</v>
      </c>
      <c r="AA41" s="79">
        <f t="shared" si="10"/>
        <v>0.13053886464143796</v>
      </c>
      <c r="AB41" s="79">
        <f t="shared" si="10"/>
        <v>0.10097835461733783</v>
      </c>
      <c r="AC41" s="79">
        <f t="shared" si="10"/>
        <v>7.8122617997548147E-2</v>
      </c>
      <c r="AD41" s="79">
        <f t="shared" si="10"/>
        <v>6.8824474020957982E-2</v>
      </c>
      <c r="AE41" s="79">
        <f t="shared" si="10"/>
        <v>5.5793159478122821E-2</v>
      </c>
      <c r="AF41" s="79">
        <f t="shared" si="10"/>
        <v>4.7237848049075673E-2</v>
      </c>
      <c r="AG41" s="61"/>
    </row>
    <row r="42" spans="1:33" x14ac:dyDescent="0.25">
      <c r="A42" s="118">
        <v>1.03</v>
      </c>
      <c r="B42" s="81">
        <v>100</v>
      </c>
      <c r="C42" s="119">
        <f t="shared" si="8"/>
        <v>0.01</v>
      </c>
      <c r="D42" s="81">
        <f t="shared" si="11"/>
        <v>2</v>
      </c>
      <c r="E42" s="144">
        <v>703.33489044350631</v>
      </c>
      <c r="F42" s="120">
        <f t="shared" si="9"/>
        <v>2.8471621620618319</v>
      </c>
      <c r="L42" s="66">
        <v>1.7</v>
      </c>
      <c r="M42" s="78">
        <v>4.7816706965007736</v>
      </c>
      <c r="N42" s="78">
        <v>5.286141560026139</v>
      </c>
      <c r="O42" s="78">
        <v>4.8011959710576173</v>
      </c>
      <c r="P42" s="78">
        <v>4.3810616642817859</v>
      </c>
      <c r="Q42" s="78">
        <v>3.414508381989942</v>
      </c>
      <c r="R42" s="78">
        <v>2.1867179171158764</v>
      </c>
      <c r="S42" s="78">
        <v>1.244453519261751</v>
      </c>
      <c r="T42" s="78">
        <v>0.95895692275495059</v>
      </c>
      <c r="U42" s="78">
        <v>0.69566157004550677</v>
      </c>
      <c r="W42" s="66">
        <v>1.7</v>
      </c>
      <c r="X42" s="79">
        <f t="shared" si="12"/>
        <v>0.15272597326506016</v>
      </c>
      <c r="Y42" s="79">
        <f t="shared" si="10"/>
        <v>0.16058037361511965</v>
      </c>
      <c r="Z42" s="79">
        <f t="shared" si="10"/>
        <v>0.15303747303030252</v>
      </c>
      <c r="AA42" s="79">
        <f t="shared" si="10"/>
        <v>0.14618834600846825</v>
      </c>
      <c r="AB42" s="79">
        <f t="shared" si="10"/>
        <v>0.1290586628193994</v>
      </c>
      <c r="AC42" s="79">
        <f t="shared" si="10"/>
        <v>0.10328076620967688</v>
      </c>
      <c r="AD42" s="79">
        <f t="shared" si="10"/>
        <v>7.7913445386586136E-2</v>
      </c>
      <c r="AE42" s="79">
        <f t="shared" si="10"/>
        <v>6.8394726752763077E-2</v>
      </c>
      <c r="AF42" s="79">
        <f t="shared" si="10"/>
        <v>5.8253506962179673E-2</v>
      </c>
      <c r="AG42" s="61"/>
    </row>
    <row r="43" spans="1:33" x14ac:dyDescent="0.25">
      <c r="A43" s="18">
        <v>1.04</v>
      </c>
      <c r="B43" s="21">
        <v>1</v>
      </c>
      <c r="C43" s="16">
        <f t="shared" si="8"/>
        <v>1</v>
      </c>
      <c r="D43" s="70">
        <f>LOG10(C43)</f>
        <v>0</v>
      </c>
      <c r="E43" s="137">
        <v>6304.116175161942</v>
      </c>
      <c r="F43" s="3">
        <f t="shared" si="9"/>
        <v>3.7996242079343645</v>
      </c>
      <c r="L43" s="66">
        <v>2</v>
      </c>
      <c r="M43" s="78">
        <v>3.6362537090599516</v>
      </c>
      <c r="N43" s="78">
        <v>3.8200267986118077</v>
      </c>
      <c r="O43" s="78">
        <v>4.0913987453719889</v>
      </c>
      <c r="P43" s="78">
        <v>4.1415528365385486</v>
      </c>
      <c r="Q43" s="78">
        <v>3.490954740011281</v>
      </c>
      <c r="R43" s="78">
        <v>2.2178060302082376</v>
      </c>
      <c r="S43" s="78">
        <v>1.4699398633194822</v>
      </c>
      <c r="T43" s="78">
        <v>1.088288486186838</v>
      </c>
      <c r="U43" s="78">
        <v>0.8897919522505694</v>
      </c>
      <c r="W43" s="66">
        <v>2</v>
      </c>
      <c r="X43" s="79">
        <f t="shared" si="10"/>
        <v>0.13318341852882495</v>
      </c>
      <c r="Y43" s="79">
        <f t="shared" si="10"/>
        <v>0.13650742494970397</v>
      </c>
      <c r="Z43" s="79">
        <f t="shared" ref="Z43:Z44" si="13">SQRT(O43/205)</f>
        <v>0.14127293675842931</v>
      </c>
      <c r="AA43" s="79">
        <f t="shared" ref="AA43:AA44" si="14">SQRT(P43/205)</f>
        <v>0.14213619090014576</v>
      </c>
      <c r="AB43" s="79">
        <f t="shared" ref="AB43:AB44" si="15">SQRT(Q43/205)</f>
        <v>0.13049539268591115</v>
      </c>
      <c r="AC43" s="79">
        <f t="shared" ref="AC43:AC44" si="16">SQRT(R43/205)</f>
        <v>0.10401233581174779</v>
      </c>
      <c r="AD43" s="79">
        <f t="shared" ref="AD43:AD44" si="17">SQRT(S43/205)</f>
        <v>8.4678440925987836E-2</v>
      </c>
      <c r="AE43" s="79">
        <f t="shared" ref="AE43:AE44" si="18">SQRT(T43/205)</f>
        <v>7.2860993150399928E-2</v>
      </c>
      <c r="AF43" s="79">
        <f t="shared" ref="AF43:AF44" si="19">SQRT(U43/205)</f>
        <v>6.5882080625643213E-2</v>
      </c>
      <c r="AG43" s="61"/>
    </row>
    <row r="44" spans="1:33" x14ac:dyDescent="0.25">
      <c r="A44" s="18">
        <v>1.04</v>
      </c>
      <c r="B44" s="21">
        <v>1.7782794100389201</v>
      </c>
      <c r="C44" s="16">
        <f t="shared" si="8"/>
        <v>0.56234132519034996</v>
      </c>
      <c r="D44" s="70">
        <f t="shared" si="11"/>
        <v>0.24999999999999931</v>
      </c>
      <c r="E44" s="137">
        <v>3233.9516267146314</v>
      </c>
      <c r="F44" s="3">
        <f t="shared" si="9"/>
        <v>3.5097335194640045</v>
      </c>
      <c r="L44" s="66">
        <v>2.2000000000000002</v>
      </c>
      <c r="M44" s="78">
        <v>3.0503260473247984</v>
      </c>
      <c r="N44" s="78">
        <v>3.3001152593897083</v>
      </c>
      <c r="O44" s="78">
        <v>3.5344618960365466</v>
      </c>
      <c r="P44" s="78">
        <v>3.7192269928379078</v>
      </c>
      <c r="Q44" s="78">
        <v>3.6635891819335082</v>
      </c>
      <c r="R44" s="78">
        <v>3.2225528437677631</v>
      </c>
      <c r="S44" s="78">
        <v>1.9673886952852075</v>
      </c>
      <c r="T44" s="78">
        <v>1.034154638538558</v>
      </c>
      <c r="U44" s="78">
        <v>0.89613161614484715</v>
      </c>
      <c r="V44" s="61"/>
      <c r="W44" s="66">
        <v>2.2000000000000002</v>
      </c>
      <c r="X44" s="79">
        <f t="shared" si="10"/>
        <v>0.12198212678602927</v>
      </c>
      <c r="Y44" s="79">
        <f t="shared" si="10"/>
        <v>0.12687837962606224</v>
      </c>
      <c r="Z44" s="79">
        <f t="shared" si="13"/>
        <v>0.13130604533547452</v>
      </c>
      <c r="AA44" s="79">
        <f t="shared" si="14"/>
        <v>0.13469436030053478</v>
      </c>
      <c r="AB44" s="79">
        <f t="shared" si="15"/>
        <v>0.1336830832272321</v>
      </c>
      <c r="AC44" s="79">
        <f t="shared" si="16"/>
        <v>0.12537850680877821</v>
      </c>
      <c r="AD44" s="79">
        <f t="shared" si="17"/>
        <v>9.7964371205972123E-2</v>
      </c>
      <c r="AE44" s="79">
        <f t="shared" si="18"/>
        <v>7.1025747256602795E-2</v>
      </c>
      <c r="AF44" s="79">
        <f t="shared" si="19"/>
        <v>6.6116365124619006E-2</v>
      </c>
      <c r="AG44" s="61"/>
    </row>
    <row r="45" spans="1:33" x14ac:dyDescent="0.25">
      <c r="A45" s="18">
        <v>1.04</v>
      </c>
      <c r="B45" s="21">
        <v>3.1622776601683786</v>
      </c>
      <c r="C45" s="16">
        <f t="shared" si="8"/>
        <v>0.316227766016838</v>
      </c>
      <c r="D45" s="70">
        <f t="shared" si="11"/>
        <v>0.49999999999999989</v>
      </c>
      <c r="E45" s="137">
        <v>1832.9565752536419</v>
      </c>
      <c r="F45" s="3">
        <f t="shared" si="9"/>
        <v>3.2631521761727371</v>
      </c>
      <c r="L45" s="66">
        <v>2.5</v>
      </c>
      <c r="M45" s="78">
        <v>2.7627384575131733</v>
      </c>
      <c r="N45" s="78">
        <v>2.8016819741236656</v>
      </c>
      <c r="O45" s="78">
        <v>2.7952632202996015</v>
      </c>
      <c r="P45" s="78">
        <v>2.9571581876661743</v>
      </c>
      <c r="Q45" s="78">
        <v>2.9102492992594109</v>
      </c>
      <c r="R45" s="78">
        <v>3.0009539195695103</v>
      </c>
      <c r="S45" s="78">
        <v>1.9507490111856656</v>
      </c>
      <c r="T45" s="78">
        <v>0.88599269882904008</v>
      </c>
      <c r="U45" s="78">
        <v>0.42992563313362969</v>
      </c>
      <c r="W45" s="66">
        <v>2.5</v>
      </c>
      <c r="X45" s="79">
        <f t="shared" si="12"/>
        <v>0.11608950410557749</v>
      </c>
      <c r="Y45" s="79">
        <f t="shared" si="10"/>
        <v>0.11690483880998516</v>
      </c>
      <c r="Z45" s="79">
        <f t="shared" si="10"/>
        <v>0.11677084543208928</v>
      </c>
      <c r="AA45" s="79">
        <f t="shared" si="10"/>
        <v>0.12010479545403051</v>
      </c>
      <c r="AB45" s="79">
        <f t="shared" si="10"/>
        <v>0.11914838666624009</v>
      </c>
      <c r="AC45" s="79">
        <f t="shared" si="10"/>
        <v>0.12099090712799929</v>
      </c>
      <c r="AD45" s="79">
        <f t="shared" si="10"/>
        <v>9.7549212375354563E-2</v>
      </c>
      <c r="AE45" s="79">
        <f t="shared" si="10"/>
        <v>6.5741277779216442E-2</v>
      </c>
      <c r="AF45" s="79">
        <f t="shared" si="10"/>
        <v>4.5795176715544506E-2</v>
      </c>
      <c r="AG45" s="61"/>
    </row>
    <row r="46" spans="1:33" x14ac:dyDescent="0.25">
      <c r="A46" s="18">
        <v>1.04</v>
      </c>
      <c r="B46" s="21">
        <v>5.6234132519034885</v>
      </c>
      <c r="C46" s="16">
        <f t="shared" si="8"/>
        <v>0.17782794100389235</v>
      </c>
      <c r="D46" s="70">
        <f t="shared" si="11"/>
        <v>0.74999999999999989</v>
      </c>
      <c r="E46" s="137">
        <v>1210.9960858890852</v>
      </c>
      <c r="F46" s="3">
        <f t="shared" si="9"/>
        <v>3.0831427394440274</v>
      </c>
      <c r="L46" s="133">
        <v>3</v>
      </c>
      <c r="M46" s="134">
        <v>2.0895949268849709</v>
      </c>
      <c r="N46" s="134">
        <v>2.2444112884777936</v>
      </c>
      <c r="O46" s="134">
        <v>2.1872805615332531</v>
      </c>
      <c r="P46" s="134">
        <v>2.1317991644003031</v>
      </c>
      <c r="Q46" s="134">
        <v>2.1983248431998099</v>
      </c>
      <c r="R46" s="134">
        <v>1.866464159374301</v>
      </c>
      <c r="S46" s="134">
        <v>1.3187294321483805</v>
      </c>
      <c r="T46" s="134">
        <v>0.36049184498881159</v>
      </c>
      <c r="U46" s="134">
        <v>0.42791424431056835</v>
      </c>
      <c r="W46" s="66">
        <v>3</v>
      </c>
      <c r="X46" s="135">
        <f t="shared" si="12"/>
        <v>0.10096111124985073</v>
      </c>
      <c r="Y46" s="135">
        <f t="shared" si="10"/>
        <v>0.10463435262222519</v>
      </c>
      <c r="Z46" s="135">
        <f t="shared" si="10"/>
        <v>0.10329405247046883</v>
      </c>
      <c r="AA46" s="135">
        <f t="shared" si="10"/>
        <v>0.10197558685365739</v>
      </c>
      <c r="AB46" s="135">
        <f t="shared" si="10"/>
        <v>0.10355450651945031</v>
      </c>
      <c r="AC46" s="135">
        <f t="shared" si="10"/>
        <v>9.5418568509803195E-2</v>
      </c>
      <c r="AD46" s="135">
        <f t="shared" si="10"/>
        <v>8.0204903206005942E-2</v>
      </c>
      <c r="AE46" s="79">
        <f t="shared" si="10"/>
        <v>4.1934434595252042E-2</v>
      </c>
      <c r="AF46" s="79">
        <f t="shared" si="10"/>
        <v>4.5687925731122098E-2</v>
      </c>
      <c r="AG46" s="61"/>
    </row>
    <row r="47" spans="1:33" x14ac:dyDescent="0.25">
      <c r="A47" s="18">
        <v>1.04</v>
      </c>
      <c r="B47" s="21">
        <v>10</v>
      </c>
      <c r="C47" s="16">
        <f t="shared" si="8"/>
        <v>0.1</v>
      </c>
      <c r="D47" s="70">
        <f t="shared" si="11"/>
        <v>1</v>
      </c>
      <c r="E47" s="137">
        <v>594.00855566407859</v>
      </c>
      <c r="F47" s="3">
        <f t="shared" si="9"/>
        <v>2.7737927002858052</v>
      </c>
      <c r="L47" s="61"/>
      <c r="M47" s="61"/>
      <c r="N47" s="61"/>
      <c r="O47" s="61"/>
      <c r="P47" s="61"/>
      <c r="Q47" s="83"/>
      <c r="R47" s="83"/>
      <c r="S47" s="83"/>
      <c r="T47" s="61"/>
      <c r="U47" s="61"/>
      <c r="X47" s="77"/>
      <c r="Y47" s="77"/>
      <c r="Z47" s="77"/>
      <c r="AA47" s="77"/>
      <c r="AB47" s="77"/>
      <c r="AC47" s="77"/>
      <c r="AD47" s="77"/>
      <c r="AG47" s="61"/>
    </row>
    <row r="48" spans="1:33" x14ac:dyDescent="0.25">
      <c r="A48" s="18">
        <v>1.04</v>
      </c>
      <c r="B48" s="21">
        <v>17.782794100389225</v>
      </c>
      <c r="C48" s="16">
        <f t="shared" si="8"/>
        <v>5.6234132519034918E-2</v>
      </c>
      <c r="D48" s="70">
        <f t="shared" si="11"/>
        <v>1.25</v>
      </c>
      <c r="E48" s="137">
        <v>408.53178454639868</v>
      </c>
      <c r="F48" s="3">
        <f t="shared" si="9"/>
        <v>2.6112258511159592</v>
      </c>
      <c r="K48" s="3"/>
      <c r="X48" s="70"/>
      <c r="AG48" s="61"/>
    </row>
    <row r="49" spans="1:33" x14ac:dyDescent="0.25">
      <c r="A49" s="18">
        <v>1.04</v>
      </c>
      <c r="B49" s="21">
        <v>31.622776601683793</v>
      </c>
      <c r="C49" s="16">
        <f t="shared" si="8"/>
        <v>3.1622776601683791E-2</v>
      </c>
      <c r="D49" s="70">
        <f t="shared" si="11"/>
        <v>1.5</v>
      </c>
      <c r="E49" s="137">
        <v>332.33171803491638</v>
      </c>
      <c r="F49" s="3">
        <f t="shared" si="9"/>
        <v>2.5215717927086616</v>
      </c>
      <c r="L49" s="18"/>
      <c r="AC49" s="62"/>
      <c r="AD49" s="6"/>
      <c r="AE49" s="83"/>
      <c r="AG49" s="61"/>
    </row>
    <row r="50" spans="1:33" x14ac:dyDescent="0.25">
      <c r="A50" s="18">
        <v>1.04</v>
      </c>
      <c r="B50" s="21">
        <v>56.234132519034908</v>
      </c>
      <c r="C50" s="16">
        <f t="shared" si="8"/>
        <v>1.7782794100389229E-2</v>
      </c>
      <c r="D50" s="70">
        <f t="shared" si="11"/>
        <v>1.75</v>
      </c>
      <c r="E50" s="134">
        <v>163.21110245572348</v>
      </c>
      <c r="F50" s="3">
        <f t="shared" si="9"/>
        <v>2.2127496983593433</v>
      </c>
      <c r="L50" s="18"/>
      <c r="O50" s="77" t="s">
        <v>63</v>
      </c>
      <c r="P50" s="77"/>
      <c r="Q50" s="77" t="s">
        <v>64</v>
      </c>
      <c r="R50" s="77"/>
      <c r="S50" s="77" t="s">
        <v>65</v>
      </c>
      <c r="T50" s="77"/>
      <c r="U50" s="77" t="s">
        <v>66</v>
      </c>
      <c r="V50" s="77"/>
      <c r="W50" s="77" t="s">
        <v>67</v>
      </c>
      <c r="X50" s="77"/>
      <c r="AC50" s="62"/>
      <c r="AD50" s="6"/>
      <c r="AE50" s="83"/>
      <c r="AG50" s="61"/>
    </row>
    <row r="51" spans="1:33" x14ac:dyDescent="0.25">
      <c r="A51" s="20">
        <v>1.04</v>
      </c>
      <c r="B51" s="65">
        <v>100</v>
      </c>
      <c r="C51" s="14">
        <f t="shared" si="8"/>
        <v>0.01</v>
      </c>
      <c r="D51" s="65">
        <f t="shared" si="11"/>
        <v>2</v>
      </c>
      <c r="E51" s="144">
        <v>133.72928310256012</v>
      </c>
      <c r="F51" s="15">
        <f t="shared" si="9"/>
        <v>2.1262265164419376</v>
      </c>
      <c r="K51" s="3"/>
      <c r="L51" s="18"/>
      <c r="O51" s="79">
        <v>1.03</v>
      </c>
      <c r="P51" s="79">
        <v>0.12768033802477841</v>
      </c>
      <c r="Q51" s="79">
        <v>1.03</v>
      </c>
      <c r="R51" s="79">
        <v>0.12743416393691423</v>
      </c>
      <c r="S51" s="79">
        <v>1.03</v>
      </c>
      <c r="T51" s="79">
        <v>0.12765059635718137</v>
      </c>
      <c r="U51" s="79">
        <v>1.03</v>
      </c>
      <c r="V51" s="79">
        <v>0.12582885114936967</v>
      </c>
      <c r="W51" s="79">
        <v>1.03</v>
      </c>
      <c r="X51" s="79">
        <v>0.12672496611058384</v>
      </c>
      <c r="Z51" s="61"/>
      <c r="AC51" s="62"/>
      <c r="AD51" s="6"/>
      <c r="AE51" s="83"/>
      <c r="AF51" s="61"/>
      <c r="AG51" s="61"/>
    </row>
    <row r="52" spans="1:33" x14ac:dyDescent="0.25">
      <c r="A52" s="12">
        <v>1.05</v>
      </c>
      <c r="B52" s="21">
        <v>1</v>
      </c>
      <c r="C52" s="16">
        <f t="shared" si="8"/>
        <v>1</v>
      </c>
      <c r="D52" s="70">
        <f t="shared" si="11"/>
        <v>0</v>
      </c>
      <c r="E52" s="130">
        <v>2056.209198690045</v>
      </c>
      <c r="F52" s="3">
        <f t="shared" si="9"/>
        <v>3.3130672976845306</v>
      </c>
      <c r="G52" s="18"/>
      <c r="H52" s="17"/>
      <c r="I52" s="17"/>
      <c r="J52" s="17"/>
      <c r="L52" s="18"/>
      <c r="O52" s="79">
        <v>1.04</v>
      </c>
      <c r="P52" s="79">
        <v>0.1397478137702661</v>
      </c>
      <c r="Q52" s="79">
        <v>1.04</v>
      </c>
      <c r="R52" s="79">
        <v>0.14049507615912574</v>
      </c>
      <c r="S52" s="79">
        <v>1.04</v>
      </c>
      <c r="T52" s="79">
        <v>0.1403666671961637</v>
      </c>
      <c r="U52" s="79">
        <v>1.04</v>
      </c>
      <c r="V52" s="79">
        <v>0.13890998525994816</v>
      </c>
      <c r="W52" s="79">
        <v>1.04</v>
      </c>
      <c r="X52" s="79">
        <v>0.13979960671259958</v>
      </c>
      <c r="Z52" s="61"/>
      <c r="AC52" s="62"/>
      <c r="AD52" s="6"/>
      <c r="AE52" s="83"/>
      <c r="AF52" s="61"/>
      <c r="AG52" s="61"/>
    </row>
    <row r="53" spans="1:33" x14ac:dyDescent="0.25">
      <c r="A53" s="12">
        <v>1.05</v>
      </c>
      <c r="B53" s="21">
        <v>1.7782794100389201</v>
      </c>
      <c r="C53" s="16">
        <f t="shared" si="8"/>
        <v>0.56234132519034996</v>
      </c>
      <c r="D53" s="70">
        <f t="shared" si="11"/>
        <v>0.24999999999999931</v>
      </c>
      <c r="E53" s="130">
        <v>1089.4032888097854</v>
      </c>
      <c r="F53" s="3">
        <f t="shared" si="9"/>
        <v>3.0371886820347687</v>
      </c>
      <c r="G53" s="18"/>
      <c r="H53" s="17"/>
      <c r="I53" s="17"/>
      <c r="J53" s="17"/>
      <c r="L53" s="18"/>
      <c r="O53" s="79">
        <v>1.05</v>
      </c>
      <c r="P53" s="79">
        <v>0.15166544262682163</v>
      </c>
      <c r="Q53" s="79">
        <v>1.05</v>
      </c>
      <c r="R53" s="79">
        <v>0.15227604908521286</v>
      </c>
      <c r="S53" s="79">
        <v>1.05</v>
      </c>
      <c r="T53" s="79">
        <v>0.15207117321222927</v>
      </c>
      <c r="U53" s="79">
        <v>1.05</v>
      </c>
      <c r="V53" s="79">
        <v>0.15219231933205052</v>
      </c>
      <c r="W53" s="79">
        <v>1.05</v>
      </c>
      <c r="X53" s="79">
        <v>0.15126888611106462</v>
      </c>
      <c r="Z53" s="61"/>
      <c r="AC53" s="62"/>
      <c r="AD53" s="6"/>
      <c r="AE53" s="83"/>
      <c r="AF53" s="61"/>
      <c r="AG53" s="61"/>
    </row>
    <row r="54" spans="1:33" x14ac:dyDescent="0.25">
      <c r="A54" s="12">
        <v>1.05</v>
      </c>
      <c r="B54" s="21">
        <v>3.1622776601683786</v>
      </c>
      <c r="C54" s="16">
        <f t="shared" si="8"/>
        <v>0.316227766016838</v>
      </c>
      <c r="D54" s="70">
        <f t="shared" si="11"/>
        <v>0.49999999999999989</v>
      </c>
      <c r="E54" s="130">
        <v>621.61525407790828</v>
      </c>
      <c r="F54" s="3">
        <f t="shared" si="9"/>
        <v>2.7935216632583946</v>
      </c>
      <c r="G54" s="18"/>
      <c r="H54" s="17"/>
      <c r="I54" s="17"/>
      <c r="J54" s="17"/>
      <c r="K54" s="17"/>
      <c r="L54" s="18"/>
      <c r="O54" s="79">
        <v>1.08</v>
      </c>
      <c r="P54" s="79">
        <v>0.18358548159641391</v>
      </c>
      <c r="Q54" s="79">
        <v>1.08</v>
      </c>
      <c r="R54" s="79">
        <v>0.18405293916521751</v>
      </c>
      <c r="S54" s="79">
        <v>1.08</v>
      </c>
      <c r="T54" s="79">
        <v>0.1837588039114969</v>
      </c>
      <c r="U54" s="79">
        <v>1.08</v>
      </c>
      <c r="V54" s="79">
        <v>0.18270790007765583</v>
      </c>
      <c r="W54" s="79">
        <v>1.08</v>
      </c>
      <c r="X54" s="79">
        <v>0.1826547225985175</v>
      </c>
      <c r="Z54" s="61"/>
      <c r="AC54" s="62"/>
      <c r="AD54" s="6"/>
      <c r="AE54" s="83"/>
      <c r="AF54" s="61"/>
      <c r="AG54" s="61"/>
    </row>
    <row r="55" spans="1:33" x14ac:dyDescent="0.25">
      <c r="A55" s="12">
        <v>1.05</v>
      </c>
      <c r="B55" s="21">
        <v>5.6234132519034885</v>
      </c>
      <c r="C55" s="16">
        <f t="shared" si="8"/>
        <v>0.17782794100389235</v>
      </c>
      <c r="D55" s="70">
        <f t="shared" si="11"/>
        <v>0.74999999999999989</v>
      </c>
      <c r="E55" s="130">
        <v>340.02364056618899</v>
      </c>
      <c r="F55" s="3">
        <f t="shared" si="9"/>
        <v>2.5315091129555634</v>
      </c>
      <c r="G55" s="18"/>
      <c r="H55" s="17"/>
      <c r="I55" s="17"/>
      <c r="J55" s="17"/>
      <c r="K55" s="17"/>
      <c r="O55" s="79">
        <v>1.1000000000000001</v>
      </c>
      <c r="P55" s="79">
        <v>0.20310557829661474</v>
      </c>
      <c r="Q55" s="79">
        <v>1.1000000000000001</v>
      </c>
      <c r="R55" s="79">
        <v>0.20356937818533619</v>
      </c>
      <c r="S55" s="79">
        <v>1.1000000000000001</v>
      </c>
      <c r="T55" s="79">
        <v>0.20326544631893098</v>
      </c>
      <c r="U55" s="79">
        <v>1.1000000000000001</v>
      </c>
      <c r="V55" s="79">
        <v>0.20250410717540868</v>
      </c>
      <c r="W55" s="79">
        <v>1.1000000000000001</v>
      </c>
      <c r="X55" s="79">
        <v>0.20211076461370447</v>
      </c>
      <c r="Z55" s="61"/>
      <c r="AC55" s="62"/>
      <c r="AD55" s="6"/>
      <c r="AE55" s="83"/>
      <c r="AF55" s="61"/>
      <c r="AG55" s="61"/>
    </row>
    <row r="56" spans="1:33" x14ac:dyDescent="0.25">
      <c r="A56" s="12">
        <v>1.05</v>
      </c>
      <c r="B56" s="21">
        <v>10</v>
      </c>
      <c r="C56" s="16">
        <f t="shared" si="8"/>
        <v>0.1</v>
      </c>
      <c r="D56" s="70">
        <f t="shared" si="11"/>
        <v>1</v>
      </c>
      <c r="E56" s="130">
        <v>205.05747280158053</v>
      </c>
      <c r="F56" s="3">
        <f t="shared" si="9"/>
        <v>2.311875600677173</v>
      </c>
      <c r="G56" s="18"/>
      <c r="H56" s="17"/>
      <c r="I56" s="17"/>
      <c r="J56" s="17"/>
      <c r="K56" s="17"/>
      <c r="O56" s="79">
        <v>1.2</v>
      </c>
      <c r="P56" s="79">
        <v>0.29342321889469153</v>
      </c>
      <c r="Q56" s="79">
        <v>1.2</v>
      </c>
      <c r="R56" s="79">
        <v>0.29644299527362816</v>
      </c>
      <c r="S56" s="79">
        <v>1.2</v>
      </c>
      <c r="T56" s="79">
        <v>0.29394723005114592</v>
      </c>
      <c r="U56" s="79">
        <v>1.2</v>
      </c>
      <c r="V56" s="79">
        <v>0.29345756611355206</v>
      </c>
      <c r="W56" s="79">
        <v>1.2</v>
      </c>
      <c r="X56" s="79">
        <v>0.29265875432329957</v>
      </c>
      <c r="Z56" s="61"/>
      <c r="AC56" s="62"/>
      <c r="AD56" s="6"/>
      <c r="AE56" s="83"/>
      <c r="AF56" s="61"/>
      <c r="AG56" s="61"/>
    </row>
    <row r="57" spans="1:33" x14ac:dyDescent="0.25">
      <c r="A57" s="12">
        <v>1.05</v>
      </c>
      <c r="B57" s="21">
        <v>17.782794100389225</v>
      </c>
      <c r="C57" s="16">
        <f t="shared" ref="C57:C88" si="20">1/B57</f>
        <v>5.6234132519034918E-2</v>
      </c>
      <c r="D57" s="70">
        <f t="shared" si="11"/>
        <v>1.25</v>
      </c>
      <c r="E57" s="130">
        <v>135.17983994913638</v>
      </c>
      <c r="F57" s="3">
        <f t="shared" ref="F57:F88" si="21">LOG10(E57)</f>
        <v>2.1309119279097524</v>
      </c>
      <c r="G57" s="18"/>
      <c r="H57" s="17"/>
      <c r="I57" s="17"/>
      <c r="J57" s="17"/>
      <c r="K57" s="17"/>
      <c r="O57" s="79">
        <v>1.3</v>
      </c>
      <c r="P57" s="79">
        <v>0.38128498916132375</v>
      </c>
      <c r="Q57" s="79">
        <v>1.3</v>
      </c>
      <c r="R57" s="79">
        <v>0.38548401177877945</v>
      </c>
      <c r="S57" s="79">
        <v>1.3</v>
      </c>
      <c r="T57" s="79">
        <v>0.38234582682798868</v>
      </c>
      <c r="U57" s="79">
        <v>1.3</v>
      </c>
      <c r="V57" s="79">
        <v>0.38227077909428298</v>
      </c>
      <c r="W57" s="79">
        <v>1.3</v>
      </c>
      <c r="X57" s="79">
        <v>0.38117080395496994</v>
      </c>
      <c r="Z57" s="61"/>
      <c r="AC57" s="62"/>
      <c r="AD57" s="6"/>
      <c r="AE57" s="83"/>
      <c r="AF57" s="61"/>
      <c r="AG57" s="61"/>
    </row>
    <row r="58" spans="1:33" x14ac:dyDescent="0.25">
      <c r="A58" s="12">
        <v>1.05</v>
      </c>
      <c r="B58" s="21">
        <v>31.622776601683793</v>
      </c>
      <c r="C58" s="16">
        <f t="shared" si="20"/>
        <v>3.1622776601683791E-2</v>
      </c>
      <c r="D58" s="70">
        <f t="shared" si="11"/>
        <v>1.5</v>
      </c>
      <c r="E58" s="130">
        <v>101.03767327950958</v>
      </c>
      <c r="F58" s="3">
        <f t="shared" si="21"/>
        <v>2.0044833366218522</v>
      </c>
      <c r="G58" s="18"/>
      <c r="H58" s="17"/>
      <c r="I58" s="17"/>
      <c r="J58" s="17"/>
      <c r="K58" s="17"/>
      <c r="O58" s="79">
        <v>1.5</v>
      </c>
      <c r="P58" s="79">
        <v>0.56192491056278016</v>
      </c>
      <c r="Q58" s="79">
        <v>1.5</v>
      </c>
      <c r="R58" s="79">
        <v>0.56587813133848563</v>
      </c>
      <c r="S58" s="79">
        <v>1.5</v>
      </c>
      <c r="T58" s="79">
        <v>0.56696204338280798</v>
      </c>
      <c r="U58" s="79">
        <v>1.5</v>
      </c>
      <c r="V58" s="79">
        <v>0.56856298687035056</v>
      </c>
      <c r="W58" s="79">
        <v>1.5</v>
      </c>
      <c r="X58" s="79">
        <v>0.5712206481089086</v>
      </c>
      <c r="Z58" s="61"/>
      <c r="AC58" s="62"/>
      <c r="AD58" s="6"/>
      <c r="AE58" s="83"/>
      <c r="AF58" s="61"/>
      <c r="AG58" s="61"/>
    </row>
    <row r="59" spans="1:33" x14ac:dyDescent="0.25">
      <c r="A59" s="12">
        <v>1.05</v>
      </c>
      <c r="B59" s="21">
        <v>56.234132519034908</v>
      </c>
      <c r="C59" s="16">
        <f t="shared" si="20"/>
        <v>1.7782794100389229E-2</v>
      </c>
      <c r="D59" s="70">
        <f t="shared" si="11"/>
        <v>1.75</v>
      </c>
      <c r="E59" s="78">
        <v>60.888689076673259</v>
      </c>
      <c r="F59" s="3">
        <f t="shared" si="21"/>
        <v>1.7845366238673701</v>
      </c>
      <c r="G59" s="18"/>
      <c r="H59" s="17"/>
      <c r="I59" s="17"/>
      <c r="J59" s="17"/>
      <c r="K59" s="17"/>
      <c r="O59" s="79">
        <v>1.7</v>
      </c>
      <c r="P59" s="79">
        <v>0.75569190046601153</v>
      </c>
      <c r="Q59" s="79">
        <v>1.7</v>
      </c>
      <c r="R59" s="79">
        <v>0.76821059373919021</v>
      </c>
      <c r="S59" s="79">
        <v>1.7</v>
      </c>
      <c r="T59" s="79">
        <v>0.77140102518747444</v>
      </c>
      <c r="U59" s="79">
        <v>1.7</v>
      </c>
      <c r="V59" s="79">
        <v>0.77888419462100666</v>
      </c>
      <c r="W59" s="79">
        <v>1.7</v>
      </c>
      <c r="X59" s="79">
        <v>0.78670087531615385</v>
      </c>
      <c r="Z59" s="61"/>
      <c r="AC59" s="62"/>
      <c r="AD59" s="6"/>
      <c r="AE59" s="83"/>
      <c r="AF59" s="61"/>
      <c r="AG59" s="61"/>
    </row>
    <row r="60" spans="1:33" x14ac:dyDescent="0.25">
      <c r="A60" s="13">
        <v>1.05</v>
      </c>
      <c r="B60" s="65">
        <v>100</v>
      </c>
      <c r="C60" s="14">
        <f t="shared" si="20"/>
        <v>0.01</v>
      </c>
      <c r="D60" s="65">
        <f t="shared" si="11"/>
        <v>2</v>
      </c>
      <c r="E60" s="143">
        <v>40.569215392887614</v>
      </c>
      <c r="F60" s="15">
        <f t="shared" si="21"/>
        <v>1.6081966085464656</v>
      </c>
      <c r="G60" s="18"/>
      <c r="H60" s="17"/>
      <c r="I60" s="17"/>
      <c r="J60" s="17"/>
      <c r="K60" s="17"/>
      <c r="O60" s="79">
        <v>2</v>
      </c>
      <c r="P60" s="79">
        <v>1.0745477338157678</v>
      </c>
      <c r="Q60" s="79">
        <v>2</v>
      </c>
      <c r="R60" s="79">
        <v>1.0746352210311374</v>
      </c>
      <c r="S60" s="79">
        <v>2</v>
      </c>
      <c r="T60" s="79">
        <v>1.1090268204242244</v>
      </c>
      <c r="U60" s="79">
        <v>2</v>
      </c>
      <c r="V60" s="79">
        <v>1.1100647008018516</v>
      </c>
      <c r="W60" s="79">
        <v>2</v>
      </c>
      <c r="X60" s="79">
        <v>1.1261751728399079</v>
      </c>
      <c r="Z60" s="61"/>
      <c r="AC60" s="62"/>
      <c r="AD60" s="6"/>
      <c r="AE60" s="83"/>
      <c r="AF60" s="61"/>
      <c r="AG60" s="61"/>
    </row>
    <row r="61" spans="1:33" x14ac:dyDescent="0.25">
      <c r="A61" s="12">
        <v>1.08</v>
      </c>
      <c r="B61" s="21">
        <v>1</v>
      </c>
      <c r="C61" s="16">
        <f t="shared" si="20"/>
        <v>1</v>
      </c>
      <c r="D61" s="70">
        <f t="shared" si="11"/>
        <v>0</v>
      </c>
      <c r="E61" s="130">
        <v>243.55536406860236</v>
      </c>
      <c r="F61" s="3">
        <f t="shared" si="21"/>
        <v>2.3865976989241755</v>
      </c>
      <c r="K61" s="17"/>
      <c r="O61" s="79">
        <v>2.2000000000000002</v>
      </c>
      <c r="P61" s="78">
        <v>1.2679026673770162</v>
      </c>
      <c r="Q61" s="79">
        <v>2.2000000000000002</v>
      </c>
      <c r="R61" s="78">
        <v>1.2960556554739358</v>
      </c>
      <c r="S61" s="79">
        <v>2.2000000000000002</v>
      </c>
      <c r="T61" s="78">
        <v>1.3221536222805366</v>
      </c>
      <c r="U61" s="79">
        <v>2.2000000000000002</v>
      </c>
      <c r="V61" s="78">
        <v>1.3450101215907926</v>
      </c>
      <c r="W61" s="79">
        <v>2.2000000000000002</v>
      </c>
      <c r="X61" s="78">
        <v>1.349314018625086</v>
      </c>
      <c r="Z61" s="61"/>
      <c r="AC61" s="62"/>
      <c r="AD61" s="6"/>
      <c r="AE61" s="83"/>
      <c r="AF61" s="61"/>
      <c r="AG61" s="61"/>
    </row>
    <row r="62" spans="1:33" x14ac:dyDescent="0.25">
      <c r="A62" s="18">
        <v>1.08</v>
      </c>
      <c r="B62" s="21">
        <v>1.7782794100389201</v>
      </c>
      <c r="C62" s="16">
        <f t="shared" si="20"/>
        <v>0.56234132519034996</v>
      </c>
      <c r="D62" s="70">
        <f t="shared" si="11"/>
        <v>0.24999999999999931</v>
      </c>
      <c r="E62" s="130">
        <v>133.56872399995927</v>
      </c>
      <c r="F62" s="3">
        <f t="shared" si="21"/>
        <v>2.1257047771186919</v>
      </c>
      <c r="K62" s="17"/>
      <c r="O62" s="79">
        <v>2.5</v>
      </c>
      <c r="P62" s="79">
        <v>1.6535711829138371</v>
      </c>
      <c r="Q62" s="79">
        <v>2.5</v>
      </c>
      <c r="R62" s="79">
        <v>1.6476325268382337</v>
      </c>
      <c r="S62" s="79">
        <v>2.5</v>
      </c>
      <c r="T62" s="79">
        <v>1.6400748848398725</v>
      </c>
      <c r="U62" s="79">
        <v>2.5</v>
      </c>
      <c r="V62" s="79">
        <v>1.65540274410929</v>
      </c>
      <c r="W62" s="79">
        <v>2.5</v>
      </c>
      <c r="X62" s="79">
        <v>1.6629921200024769</v>
      </c>
      <c r="Z62" s="61"/>
      <c r="AC62" s="62"/>
      <c r="AD62" s="6"/>
      <c r="AE62" s="83"/>
      <c r="AF62" s="61"/>
    </row>
    <row r="63" spans="1:33" x14ac:dyDescent="0.25">
      <c r="A63" s="12">
        <v>1.08</v>
      </c>
      <c r="B63" s="21">
        <v>3.1622776601683786</v>
      </c>
      <c r="C63" s="16">
        <f t="shared" si="20"/>
        <v>0.316227766016838</v>
      </c>
      <c r="D63" s="70">
        <f t="shared" si="11"/>
        <v>0.49999999999999989</v>
      </c>
      <c r="E63" s="130">
        <v>76.251404351405441</v>
      </c>
      <c r="F63" s="3">
        <f t="shared" si="21"/>
        <v>1.8822478466607855</v>
      </c>
      <c r="O63" s="79">
        <v>3</v>
      </c>
      <c r="P63" s="79">
        <v>2.2095863115887608</v>
      </c>
      <c r="Q63" s="79">
        <v>3</v>
      </c>
      <c r="R63" s="79">
        <v>2.2548451379674308</v>
      </c>
      <c r="S63" s="79">
        <v>3</v>
      </c>
      <c r="T63" s="79">
        <v>2.2377774187122115</v>
      </c>
      <c r="U63" s="79">
        <v>3</v>
      </c>
      <c r="V63" s="79">
        <v>2.2173696444356308</v>
      </c>
      <c r="W63" s="79">
        <v>3</v>
      </c>
      <c r="X63" s="79">
        <v>2.2397327329109817</v>
      </c>
      <c r="Z63" s="61"/>
      <c r="AC63" s="62"/>
      <c r="AD63" s="6"/>
      <c r="AE63" s="83"/>
      <c r="AF63" s="61"/>
    </row>
    <row r="64" spans="1:33" x14ac:dyDescent="0.25">
      <c r="A64" s="18">
        <v>1.08</v>
      </c>
      <c r="B64" s="21">
        <v>5.6234132519034885</v>
      </c>
      <c r="C64" s="16">
        <f t="shared" si="20"/>
        <v>0.17782794100389235</v>
      </c>
      <c r="D64" s="70">
        <f t="shared" si="11"/>
        <v>0.74999999999999989</v>
      </c>
      <c r="E64" s="130">
        <v>45.448514434909278</v>
      </c>
      <c r="F64" s="3">
        <f t="shared" si="21"/>
        <v>1.657519692106598</v>
      </c>
      <c r="L64" s="12"/>
      <c r="O64" s="77" t="s">
        <v>68</v>
      </c>
      <c r="P64" s="77"/>
      <c r="Q64" s="77" t="s">
        <v>69</v>
      </c>
      <c r="R64" s="77"/>
      <c r="S64" s="77" t="s">
        <v>70</v>
      </c>
      <c r="T64" s="77"/>
      <c r="U64" s="77" t="s">
        <v>71</v>
      </c>
      <c r="V64" s="79"/>
      <c r="W64" s="77" t="s">
        <v>75</v>
      </c>
      <c r="X64" s="77"/>
      <c r="Z64" s="61"/>
      <c r="AC64" s="62"/>
      <c r="AD64" s="6"/>
      <c r="AE64" s="83"/>
      <c r="AF64" s="61"/>
    </row>
    <row r="65" spans="1:32" x14ac:dyDescent="0.25">
      <c r="A65" s="12">
        <v>1.08</v>
      </c>
      <c r="B65" s="21">
        <v>10</v>
      </c>
      <c r="C65" s="16">
        <f t="shared" si="20"/>
        <v>0.1</v>
      </c>
      <c r="D65" s="70">
        <f t="shared" si="11"/>
        <v>1</v>
      </c>
      <c r="E65" s="130">
        <v>25.150418645779492</v>
      </c>
      <c r="F65" s="3">
        <f t="shared" si="21"/>
        <v>1.4005452185783747</v>
      </c>
      <c r="L65" s="12"/>
      <c r="O65" s="79">
        <v>1.03</v>
      </c>
      <c r="P65" s="79">
        <v>0.12548811714192415</v>
      </c>
      <c r="Q65" s="79">
        <v>1.03</v>
      </c>
      <c r="R65" s="79">
        <v>0.12174906260213449</v>
      </c>
      <c r="S65" s="79">
        <v>1.03</v>
      </c>
      <c r="T65" s="79">
        <v>0.1231077313415674</v>
      </c>
      <c r="U65" s="79">
        <v>1.03</v>
      </c>
      <c r="V65" s="79">
        <v>0.11954145476057909</v>
      </c>
      <c r="W65" s="79">
        <v>1.03</v>
      </c>
      <c r="X65" s="79">
        <f t="shared" ref="X65:X77" si="22">AVERAGE(V65,T65,R65,P65,X51,V51,T51,R51,P51)</f>
        <v>0.12502280904722585</v>
      </c>
      <c r="Z65" s="61"/>
      <c r="AC65" s="62"/>
      <c r="AD65" s="6"/>
      <c r="AE65" s="83"/>
      <c r="AF65" s="61"/>
    </row>
    <row r="66" spans="1:32" x14ac:dyDescent="0.25">
      <c r="A66" s="18">
        <v>1.08</v>
      </c>
      <c r="B66" s="21">
        <v>17.782794100389225</v>
      </c>
      <c r="C66" s="16">
        <f t="shared" si="20"/>
        <v>5.6234132519034918E-2</v>
      </c>
      <c r="D66" s="70">
        <f t="shared" si="11"/>
        <v>1.25</v>
      </c>
      <c r="E66" s="130">
        <v>15.855771533106868</v>
      </c>
      <c r="F66" s="3">
        <f t="shared" si="21"/>
        <v>1.2001873794074824</v>
      </c>
      <c r="L66" s="12"/>
      <c r="O66" s="79">
        <v>1.04</v>
      </c>
      <c r="P66" s="79">
        <v>0.13787680107779629</v>
      </c>
      <c r="Q66" s="79">
        <v>1.04</v>
      </c>
      <c r="R66" s="79">
        <v>0.1341626569288687</v>
      </c>
      <c r="S66" s="79">
        <v>1.04</v>
      </c>
      <c r="T66" s="79">
        <v>0.13529665544720712</v>
      </c>
      <c r="U66" s="79">
        <v>1.04</v>
      </c>
      <c r="V66" s="79">
        <v>0.13188400067487838</v>
      </c>
      <c r="W66" s="79">
        <v>1.04</v>
      </c>
      <c r="X66" s="79">
        <f t="shared" si="22"/>
        <v>0.13761547369187263</v>
      </c>
      <c r="Z66" s="61"/>
      <c r="AC66" s="62"/>
      <c r="AD66" s="6"/>
      <c r="AE66" s="83"/>
      <c r="AF66" s="61"/>
    </row>
    <row r="67" spans="1:32" x14ac:dyDescent="0.25">
      <c r="A67" s="12">
        <v>1.08</v>
      </c>
      <c r="B67" s="21">
        <v>31.622776601683793</v>
      </c>
      <c r="C67" s="16">
        <f t="shared" si="20"/>
        <v>3.1622776601683791E-2</v>
      </c>
      <c r="D67" s="70">
        <f t="shared" si="11"/>
        <v>1.5</v>
      </c>
      <c r="E67" s="130">
        <v>10.156034557990163</v>
      </c>
      <c r="F67" s="3">
        <f t="shared" si="21"/>
        <v>1.0067241699802292</v>
      </c>
      <c r="L67" s="12"/>
      <c r="O67" s="79">
        <v>1.05</v>
      </c>
      <c r="P67" s="79">
        <v>0.14938021333134255</v>
      </c>
      <c r="Q67" s="79">
        <v>1.05</v>
      </c>
      <c r="R67" s="79">
        <v>0.14553241619878726</v>
      </c>
      <c r="S67" s="79">
        <v>1.05</v>
      </c>
      <c r="T67" s="79">
        <v>0.14502331259808396</v>
      </c>
      <c r="U67" s="79">
        <v>1.05</v>
      </c>
      <c r="V67" s="79">
        <v>0.14253088185066107</v>
      </c>
      <c r="W67" s="79">
        <v>1.05</v>
      </c>
      <c r="X67" s="79">
        <f t="shared" si="22"/>
        <v>0.14910452159402821</v>
      </c>
      <c r="Z67" s="61"/>
      <c r="AC67" s="62"/>
      <c r="AD67" s="6"/>
      <c r="AE67" s="83"/>
      <c r="AF67" s="61"/>
    </row>
    <row r="68" spans="1:32" x14ac:dyDescent="0.25">
      <c r="A68" s="18">
        <v>1.08</v>
      </c>
      <c r="B68" s="21">
        <v>56.234132519034908</v>
      </c>
      <c r="C68" s="16">
        <f t="shared" si="20"/>
        <v>1.7782794100389229E-2</v>
      </c>
      <c r="D68" s="70">
        <f t="shared" si="11"/>
        <v>1.75</v>
      </c>
      <c r="E68" s="78">
        <v>5.9819872955947142</v>
      </c>
      <c r="F68" s="3">
        <f t="shared" si="21"/>
        <v>0.77684548635177375</v>
      </c>
      <c r="L68" s="12"/>
      <c r="O68" s="79">
        <v>1.08</v>
      </c>
      <c r="P68" s="79">
        <v>0.18041836783879958</v>
      </c>
      <c r="Q68" s="79">
        <v>1.08</v>
      </c>
      <c r="R68" s="79">
        <v>0.178457136528375</v>
      </c>
      <c r="S68" s="79">
        <v>1.08</v>
      </c>
      <c r="T68" s="79">
        <v>0.17630060747826473</v>
      </c>
      <c r="U68" s="79">
        <v>1.08</v>
      </c>
      <c r="V68" s="79">
        <v>0.17322140741987793</v>
      </c>
      <c r="W68" s="79">
        <v>1.08</v>
      </c>
      <c r="X68" s="79">
        <f t="shared" si="22"/>
        <v>0.18057304073495767</v>
      </c>
      <c r="Z68" s="61"/>
      <c r="AC68" s="62"/>
      <c r="AD68" s="6"/>
      <c r="AE68" s="83"/>
      <c r="AF68" s="61"/>
    </row>
    <row r="69" spans="1:32" x14ac:dyDescent="0.25">
      <c r="A69" s="13">
        <v>1.08</v>
      </c>
      <c r="B69" s="65">
        <v>100</v>
      </c>
      <c r="C69" s="14">
        <f t="shared" si="20"/>
        <v>0.01</v>
      </c>
      <c r="D69" s="65">
        <f t="shared" si="11"/>
        <v>2</v>
      </c>
      <c r="E69" s="143">
        <v>3.6876058829745735</v>
      </c>
      <c r="F69" s="15">
        <f t="shared" si="21"/>
        <v>0.5667444991506666</v>
      </c>
      <c r="L69" s="12"/>
      <c r="O69" s="79">
        <v>1.1000000000000001</v>
      </c>
      <c r="P69" s="79">
        <v>0.19994395208545104</v>
      </c>
      <c r="Q69" s="79">
        <v>1.1000000000000001</v>
      </c>
      <c r="R69" s="79">
        <v>0.19786501320569899</v>
      </c>
      <c r="S69" s="79">
        <v>1.1000000000000001</v>
      </c>
      <c r="T69" s="79">
        <v>0.19574851374344512</v>
      </c>
      <c r="U69" s="79">
        <v>1.1000000000000001</v>
      </c>
      <c r="V69" s="79">
        <v>0.19067780345103341</v>
      </c>
      <c r="W69" s="79">
        <v>1.1000000000000001</v>
      </c>
      <c r="X69" s="79">
        <f t="shared" si="22"/>
        <v>0.19986561745284709</v>
      </c>
      <c r="Z69" s="61"/>
      <c r="AC69" s="62"/>
      <c r="AD69" s="6"/>
      <c r="AE69" s="83"/>
      <c r="AF69" s="61"/>
    </row>
    <row r="70" spans="1:32" x14ac:dyDescent="0.25">
      <c r="A70" s="12">
        <v>1.1000000000000001</v>
      </c>
      <c r="B70" s="21">
        <v>1</v>
      </c>
      <c r="C70" s="16">
        <f t="shared" si="20"/>
        <v>1</v>
      </c>
      <c r="D70" s="70">
        <f t="shared" si="11"/>
        <v>0</v>
      </c>
      <c r="E70" s="130">
        <v>99.185494083100849</v>
      </c>
      <c r="F70" s="3">
        <f t="shared" si="21"/>
        <v>1.9964481610622553</v>
      </c>
      <c r="G70" s="12"/>
      <c r="H70" s="12"/>
      <c r="I70" s="12"/>
      <c r="J70" s="12"/>
      <c r="L70" s="12"/>
      <c r="O70" s="79">
        <v>1.2</v>
      </c>
      <c r="P70" s="79">
        <v>0.29160173902658171</v>
      </c>
      <c r="Q70" s="79">
        <v>1.2</v>
      </c>
      <c r="R70" s="79">
        <v>0.29081943981835956</v>
      </c>
      <c r="S70" s="79">
        <v>1.2</v>
      </c>
      <c r="T70" s="79">
        <v>0.28814068491193728</v>
      </c>
      <c r="U70" s="79">
        <v>1.2</v>
      </c>
      <c r="V70" s="79">
        <v>0.28429205184562856</v>
      </c>
      <c r="W70" s="79">
        <v>1.2</v>
      </c>
      <c r="X70" s="79">
        <f t="shared" si="22"/>
        <v>0.29164263113986943</v>
      </c>
      <c r="Z70" s="61"/>
      <c r="AC70" s="62"/>
      <c r="AD70" s="6"/>
      <c r="AE70" s="83"/>
      <c r="AF70" s="61"/>
    </row>
    <row r="71" spans="1:32" x14ac:dyDescent="0.25">
      <c r="A71" s="12">
        <v>1.1000000000000001</v>
      </c>
      <c r="B71" s="21">
        <v>1.7782794100389201</v>
      </c>
      <c r="C71" s="16">
        <f t="shared" si="20"/>
        <v>0.56234132519034996</v>
      </c>
      <c r="D71" s="70">
        <f t="shared" si="11"/>
        <v>0.24999999999999931</v>
      </c>
      <c r="E71" s="130">
        <v>54.793925091894344</v>
      </c>
      <c r="F71" s="3">
        <f t="shared" si="21"/>
        <v>1.7387324116720555</v>
      </c>
      <c r="G71" s="12"/>
      <c r="H71" s="12"/>
      <c r="I71" s="12"/>
      <c r="J71" s="12"/>
      <c r="L71" s="12"/>
      <c r="O71" s="79">
        <v>1.3</v>
      </c>
      <c r="P71" s="79">
        <v>0.38188838222693589</v>
      </c>
      <c r="Q71" s="79">
        <v>1.3</v>
      </c>
      <c r="R71" s="79">
        <v>0.38735608595608084</v>
      </c>
      <c r="S71" s="79">
        <v>1.3</v>
      </c>
      <c r="T71" s="79">
        <v>0.38042445719991502</v>
      </c>
      <c r="U71" s="79">
        <v>1.3</v>
      </c>
      <c r="V71" s="79">
        <v>0.38171737513282589</v>
      </c>
      <c r="W71" s="79">
        <v>1.3</v>
      </c>
      <c r="X71" s="79">
        <f t="shared" si="22"/>
        <v>0.38266030125923356</v>
      </c>
      <c r="Z71" s="61"/>
      <c r="AC71" s="62"/>
      <c r="AD71" s="6"/>
      <c r="AE71" s="83"/>
      <c r="AF71" s="61"/>
    </row>
    <row r="72" spans="1:32" x14ac:dyDescent="0.25">
      <c r="A72" s="12">
        <v>1.1000000000000001</v>
      </c>
      <c r="B72" s="21">
        <v>3.1622776601683786</v>
      </c>
      <c r="C72" s="16">
        <f t="shared" si="20"/>
        <v>0.316227766016838</v>
      </c>
      <c r="D72" s="70">
        <f t="shared" si="11"/>
        <v>0.49999999999999989</v>
      </c>
      <c r="E72" s="130">
        <v>31.184955253819538</v>
      </c>
      <c r="F72" s="3">
        <f t="shared" si="21"/>
        <v>1.4939451252339293</v>
      </c>
      <c r="G72" s="12"/>
      <c r="H72" s="12"/>
      <c r="I72" s="12"/>
      <c r="J72" s="12"/>
      <c r="K72" s="12"/>
      <c r="L72" s="12"/>
      <c r="O72" s="79">
        <v>1.5</v>
      </c>
      <c r="P72" s="79">
        <v>0.57487107862551767</v>
      </c>
      <c r="Q72" s="79">
        <v>1.5</v>
      </c>
      <c r="R72" s="79">
        <v>0.58229619115781739</v>
      </c>
      <c r="S72" s="79">
        <v>1.5</v>
      </c>
      <c r="T72" s="79">
        <v>0.58049931846066238</v>
      </c>
      <c r="U72" s="79">
        <v>1.5</v>
      </c>
      <c r="V72" s="79">
        <v>0.58503731068489784</v>
      </c>
      <c r="W72" s="79">
        <v>1.5</v>
      </c>
      <c r="X72" s="79">
        <f t="shared" si="22"/>
        <v>0.57302806879913648</v>
      </c>
      <c r="Z72" s="61"/>
      <c r="AC72" s="62"/>
      <c r="AD72" s="6"/>
      <c r="AE72" s="83"/>
      <c r="AF72" s="61"/>
    </row>
    <row r="73" spans="1:32" x14ac:dyDescent="0.25">
      <c r="A73" s="12">
        <v>1.1000000000000001</v>
      </c>
      <c r="B73" s="21">
        <v>5.6234132519034885</v>
      </c>
      <c r="C73" s="16">
        <f t="shared" si="20"/>
        <v>0.17782794100389235</v>
      </c>
      <c r="D73" s="70">
        <f t="shared" si="11"/>
        <v>0.74999999999999989</v>
      </c>
      <c r="E73" s="130">
        <v>18.041717697129116</v>
      </c>
      <c r="F73" s="3">
        <f t="shared" si="21"/>
        <v>1.256277883032535</v>
      </c>
      <c r="G73" s="12"/>
      <c r="H73" s="12"/>
      <c r="I73" s="12"/>
      <c r="J73" s="12"/>
      <c r="K73" s="12"/>
      <c r="O73" s="79">
        <v>1.7</v>
      </c>
      <c r="P73" s="79">
        <v>0.79497812872285623</v>
      </c>
      <c r="Q73" s="79">
        <v>1.7</v>
      </c>
      <c r="R73" s="79">
        <v>0.80795606346825988</v>
      </c>
      <c r="S73" s="79">
        <v>1.7</v>
      </c>
      <c r="T73" s="79">
        <v>0.81636837379809513</v>
      </c>
      <c r="U73" s="79">
        <v>1.7</v>
      </c>
      <c r="V73" s="79">
        <v>0.82073075591860434</v>
      </c>
      <c r="W73" s="79">
        <v>1.7</v>
      </c>
      <c r="X73" s="79">
        <f t="shared" si="22"/>
        <v>0.78899132347085033</v>
      </c>
      <c r="Z73" s="61"/>
      <c r="AC73" s="62"/>
      <c r="AD73" s="6"/>
      <c r="AE73" s="83"/>
      <c r="AF73" s="61"/>
    </row>
    <row r="74" spans="1:32" x14ac:dyDescent="0.25">
      <c r="A74" s="12">
        <v>1.1000000000000001</v>
      </c>
      <c r="B74" s="21">
        <v>10</v>
      </c>
      <c r="C74" s="16">
        <f t="shared" si="20"/>
        <v>0.1</v>
      </c>
      <c r="D74" s="70">
        <f t="shared" si="11"/>
        <v>1</v>
      </c>
      <c r="E74" s="130">
        <v>10.187583920010699</v>
      </c>
      <c r="F74" s="3">
        <f t="shared" si="21"/>
        <v>1.0080711992545317</v>
      </c>
      <c r="G74" s="12"/>
      <c r="H74" s="12"/>
      <c r="I74" s="12"/>
      <c r="J74" s="12"/>
      <c r="K74" s="12"/>
      <c r="O74" s="79">
        <v>2</v>
      </c>
      <c r="P74" s="79">
        <v>1.1515367659016227</v>
      </c>
      <c r="Q74" s="79">
        <v>2</v>
      </c>
      <c r="R74" s="79">
        <v>1.1015997988927124</v>
      </c>
      <c r="S74" s="79">
        <v>2</v>
      </c>
      <c r="T74" s="79">
        <v>1.1748536893078096</v>
      </c>
      <c r="U74" s="79">
        <v>2</v>
      </c>
      <c r="V74" s="79">
        <v>1.1994267834940782</v>
      </c>
      <c r="W74" s="79">
        <v>2</v>
      </c>
      <c r="X74" s="79">
        <f t="shared" si="22"/>
        <v>1.124651854056568</v>
      </c>
      <c r="Z74" s="61"/>
      <c r="AC74" s="62"/>
      <c r="AD74" s="6"/>
      <c r="AE74" s="83"/>
    </row>
    <row r="75" spans="1:32" x14ac:dyDescent="0.25">
      <c r="A75" s="12">
        <v>1.1000000000000001</v>
      </c>
      <c r="B75" s="21">
        <v>17.782794100389225</v>
      </c>
      <c r="C75" s="16">
        <f t="shared" si="20"/>
        <v>5.6234132519034918E-2</v>
      </c>
      <c r="D75" s="70">
        <f t="shared" si="11"/>
        <v>1.25</v>
      </c>
      <c r="E75" s="130">
        <v>6.2265561195941501</v>
      </c>
      <c r="F75" s="3">
        <f t="shared" si="21"/>
        <v>0.79424790672316437</v>
      </c>
      <c r="G75" s="12"/>
      <c r="H75" s="12"/>
      <c r="I75" s="12"/>
      <c r="J75" s="12"/>
      <c r="K75" s="12"/>
      <c r="O75" s="79">
        <v>2.2000000000000002</v>
      </c>
      <c r="P75" s="78">
        <v>1.3555425538834465</v>
      </c>
      <c r="Q75" s="79">
        <v>2.2000000000000002</v>
      </c>
      <c r="R75" s="78">
        <v>1.3753866896929368</v>
      </c>
      <c r="S75" s="79">
        <v>2.2000000000000002</v>
      </c>
      <c r="T75" s="78">
        <v>1.4093126026596678</v>
      </c>
      <c r="U75" s="79">
        <v>2.2000000000000002</v>
      </c>
      <c r="V75" s="62">
        <v>1.439078919703882</v>
      </c>
      <c r="W75" s="79">
        <v>2.2000000000000002</v>
      </c>
      <c r="X75" s="79">
        <f t="shared" si="22"/>
        <v>1.351084094587478</v>
      </c>
      <c r="Z75" s="61"/>
      <c r="AC75" s="62"/>
      <c r="AD75" s="6"/>
      <c r="AE75" s="83"/>
    </row>
    <row r="76" spans="1:32" x14ac:dyDescent="0.25">
      <c r="A76" s="12">
        <v>1.1000000000000001</v>
      </c>
      <c r="B76" s="21">
        <v>31.622776601683793</v>
      </c>
      <c r="C76" s="16">
        <f t="shared" si="20"/>
        <v>3.1622776601683791E-2</v>
      </c>
      <c r="D76" s="70">
        <f t="shared" si="11"/>
        <v>1.5</v>
      </c>
      <c r="E76" s="130">
        <v>3.8333180299287988</v>
      </c>
      <c r="F76" s="3">
        <f t="shared" si="21"/>
        <v>0.58357485184332047</v>
      </c>
      <c r="G76" s="12"/>
      <c r="H76" s="12"/>
      <c r="I76" s="12"/>
      <c r="J76" s="12"/>
      <c r="K76" s="12"/>
      <c r="O76" s="79">
        <v>2.5</v>
      </c>
      <c r="P76" s="79">
        <v>1.67</v>
      </c>
      <c r="Q76" s="79">
        <v>2.5</v>
      </c>
      <c r="R76" s="79">
        <v>1.6898639786008141</v>
      </c>
      <c r="S76" s="79">
        <v>2.5</v>
      </c>
      <c r="T76" s="79">
        <v>1.7402758838559322</v>
      </c>
      <c r="U76" s="79">
        <v>2.5</v>
      </c>
      <c r="V76" s="79">
        <v>1.6589942678349401</v>
      </c>
      <c r="W76" s="79">
        <v>2.5</v>
      </c>
      <c r="X76" s="79">
        <f t="shared" si="22"/>
        <v>1.6687563987772662</v>
      </c>
      <c r="Z76" s="61"/>
      <c r="AC76" s="62"/>
      <c r="AD76" s="6"/>
      <c r="AE76" s="83"/>
    </row>
    <row r="77" spans="1:32" x14ac:dyDescent="0.25">
      <c r="A77" s="12">
        <v>1.1000000000000001</v>
      </c>
      <c r="B77" s="21">
        <v>56.234132519034908</v>
      </c>
      <c r="C77" s="16">
        <f t="shared" si="20"/>
        <v>1.7782794100389229E-2</v>
      </c>
      <c r="D77" s="70">
        <f t="shared" si="11"/>
        <v>1.75</v>
      </c>
      <c r="E77" s="78">
        <v>2.233699556231509</v>
      </c>
      <c r="F77" s="3">
        <f t="shared" si="21"/>
        <v>0.3490247579266077</v>
      </c>
      <c r="G77" s="12"/>
      <c r="H77" s="12"/>
      <c r="I77" s="12"/>
      <c r="J77" s="12"/>
      <c r="K77" s="12"/>
      <c r="O77" s="79">
        <v>3</v>
      </c>
      <c r="P77" s="79">
        <v>2.2200000000000002</v>
      </c>
      <c r="Q77" s="79">
        <v>3</v>
      </c>
      <c r="R77" s="79">
        <v>2.1949999999999998</v>
      </c>
      <c r="S77" s="79">
        <v>3</v>
      </c>
      <c r="T77" s="79">
        <v>2.1960000000000002</v>
      </c>
      <c r="U77" s="79">
        <v>3</v>
      </c>
      <c r="V77" s="79">
        <v>2.1949999999999998</v>
      </c>
      <c r="W77" s="79">
        <v>3</v>
      </c>
      <c r="X77" s="79">
        <f t="shared" si="22"/>
        <v>2.2183679161794463</v>
      </c>
      <c r="Z77" s="61"/>
      <c r="AC77" s="62"/>
      <c r="AD77" s="6"/>
      <c r="AE77" s="83"/>
    </row>
    <row r="78" spans="1:32" x14ac:dyDescent="0.25">
      <c r="A78" s="13">
        <v>1.1000000000000001</v>
      </c>
      <c r="B78" s="65">
        <v>100</v>
      </c>
      <c r="C78" s="14">
        <f t="shared" si="20"/>
        <v>0.01</v>
      </c>
      <c r="D78" s="65">
        <f t="shared" si="11"/>
        <v>2</v>
      </c>
      <c r="E78" s="143">
        <v>1.3318009528952044</v>
      </c>
      <c r="F78" s="15">
        <f t="shared" si="21"/>
        <v>0.12443932129160691</v>
      </c>
      <c r="G78" s="12"/>
      <c r="H78" s="12"/>
      <c r="I78" s="12"/>
      <c r="J78" s="12"/>
      <c r="K78" s="12"/>
      <c r="O78" t="s">
        <v>73</v>
      </c>
      <c r="V78" s="79"/>
      <c r="W78" t="s">
        <v>74</v>
      </c>
      <c r="Z78" s="61"/>
      <c r="AC78" s="62"/>
      <c r="AD78" s="6"/>
      <c r="AE78" s="83"/>
    </row>
    <row r="79" spans="1:32" x14ac:dyDescent="0.25">
      <c r="A79" s="18">
        <v>1.2</v>
      </c>
      <c r="B79" s="21">
        <v>1</v>
      </c>
      <c r="C79" s="16">
        <f t="shared" si="20"/>
        <v>1</v>
      </c>
      <c r="D79" s="70">
        <f t="shared" si="11"/>
        <v>0</v>
      </c>
      <c r="E79" s="130">
        <v>10.237255501352449</v>
      </c>
      <c r="F79" s="3">
        <f t="shared" si="21"/>
        <v>1.0101835425407368</v>
      </c>
      <c r="K79" s="12"/>
      <c r="Z79" s="61"/>
      <c r="AC79" s="62"/>
      <c r="AD79" s="6"/>
      <c r="AE79" s="83"/>
    </row>
    <row r="80" spans="1:32" x14ac:dyDescent="0.25">
      <c r="A80" s="18">
        <v>1.2</v>
      </c>
      <c r="B80" s="21">
        <v>1.7782794100389201</v>
      </c>
      <c r="C80" s="16">
        <f t="shared" si="20"/>
        <v>0.56234132519034996</v>
      </c>
      <c r="D80" s="70">
        <f t="shared" si="11"/>
        <v>0.24999999999999931</v>
      </c>
      <c r="E80" s="130">
        <v>5.7239993110523466</v>
      </c>
      <c r="F80" s="3">
        <f t="shared" si="21"/>
        <v>0.75769957281551958</v>
      </c>
      <c r="K80" s="12"/>
      <c r="Z80" s="61"/>
      <c r="AC80" s="62"/>
      <c r="AD80" s="6"/>
      <c r="AE80" s="83"/>
    </row>
    <row r="81" spans="1:33" x14ac:dyDescent="0.25">
      <c r="A81" s="18">
        <v>1.2</v>
      </c>
      <c r="B81" s="21">
        <v>3.1622776601683786</v>
      </c>
      <c r="C81" s="16">
        <f t="shared" si="20"/>
        <v>0.316227766016838</v>
      </c>
      <c r="D81" s="70">
        <f t="shared" si="11"/>
        <v>0.49999999999999989</v>
      </c>
      <c r="E81" s="130">
        <v>3.2138924703761109</v>
      </c>
      <c r="F81" s="3">
        <f t="shared" si="21"/>
        <v>0.50703134215242907</v>
      </c>
      <c r="Z81" s="61"/>
      <c r="AC81" s="62"/>
      <c r="AD81" s="6"/>
      <c r="AE81" s="83"/>
    </row>
    <row r="82" spans="1:33" x14ac:dyDescent="0.25">
      <c r="A82" s="18">
        <v>1.2</v>
      </c>
      <c r="B82" s="21">
        <v>5.6234132519034885</v>
      </c>
      <c r="C82" s="16">
        <f t="shared" si="20"/>
        <v>0.17782794100389235</v>
      </c>
      <c r="D82" s="70">
        <f t="shared" si="11"/>
        <v>0.74999999999999989</v>
      </c>
      <c r="E82" s="130">
        <v>1.8164420090326483</v>
      </c>
      <c r="F82" s="3">
        <f t="shared" si="21"/>
        <v>0.25922153731618891</v>
      </c>
      <c r="L82" s="18"/>
      <c r="Z82" s="61"/>
      <c r="AC82" s="62"/>
      <c r="AD82" s="6"/>
      <c r="AE82" s="83"/>
    </row>
    <row r="83" spans="1:33" x14ac:dyDescent="0.25">
      <c r="A83" s="18">
        <v>1.2</v>
      </c>
      <c r="B83" s="21">
        <v>10</v>
      </c>
      <c r="C83" s="16">
        <f t="shared" si="20"/>
        <v>0.1</v>
      </c>
      <c r="D83" s="70">
        <f t="shared" si="11"/>
        <v>1</v>
      </c>
      <c r="E83" s="130">
        <v>1.0214210531541281</v>
      </c>
      <c r="F83" s="3">
        <f t="shared" si="21"/>
        <v>9.2048051295026724E-3</v>
      </c>
      <c r="L83" s="12"/>
      <c r="W83" s="3"/>
      <c r="Z83" s="61"/>
      <c r="AC83" s="62"/>
      <c r="AD83" s="6"/>
      <c r="AE83" s="83"/>
    </row>
    <row r="84" spans="1:33" x14ac:dyDescent="0.25">
      <c r="A84" s="18">
        <v>1.2</v>
      </c>
      <c r="B84" s="21">
        <v>17.782794100389225</v>
      </c>
      <c r="C84" s="16">
        <f t="shared" si="20"/>
        <v>5.6234132519034918E-2</v>
      </c>
      <c r="D84" s="70">
        <f t="shared" si="11"/>
        <v>1.25</v>
      </c>
      <c r="E84" s="130">
        <v>0.58415494833667214</v>
      </c>
      <c r="F84" s="3">
        <f t="shared" si="21"/>
        <v>-0.233471940076</v>
      </c>
      <c r="Z84" s="61"/>
      <c r="AC84" s="62"/>
      <c r="AD84" s="6"/>
      <c r="AE84" s="83"/>
    </row>
    <row r="85" spans="1:33" x14ac:dyDescent="0.25">
      <c r="A85" s="18">
        <v>1.2</v>
      </c>
      <c r="B85" s="21">
        <v>31.622776601683793</v>
      </c>
      <c r="C85" s="17">
        <f t="shared" si="20"/>
        <v>3.1622776601683791E-2</v>
      </c>
      <c r="D85" s="70">
        <f t="shared" si="11"/>
        <v>1.5</v>
      </c>
      <c r="E85" s="130">
        <v>0.33901770746413556</v>
      </c>
      <c r="F85" s="37">
        <f t="shared" si="21"/>
        <v>-0.46977761727443512</v>
      </c>
      <c r="G85" s="6"/>
      <c r="H85" s="6"/>
      <c r="I85" s="6"/>
      <c r="J85" s="6"/>
      <c r="Z85" s="61"/>
      <c r="AC85" s="62"/>
      <c r="AD85" s="6"/>
      <c r="AE85" s="83"/>
    </row>
    <row r="86" spans="1:33" x14ac:dyDescent="0.25">
      <c r="A86" s="18">
        <v>1.2</v>
      </c>
      <c r="B86" s="21">
        <v>56.234132519034908</v>
      </c>
      <c r="C86" s="16">
        <f t="shared" si="20"/>
        <v>1.7782794100389229E-2</v>
      </c>
      <c r="D86" s="70">
        <f t="shared" si="11"/>
        <v>1.75</v>
      </c>
      <c r="E86" s="78">
        <v>0.1893539334377761</v>
      </c>
      <c r="F86" s="3">
        <f t="shared" si="21"/>
        <v>-0.72272566887651613</v>
      </c>
      <c r="L86" s="6"/>
      <c r="Z86" s="61"/>
      <c r="AC86" s="62"/>
      <c r="AD86" s="6"/>
      <c r="AE86" s="83"/>
      <c r="AG86" s="70"/>
    </row>
    <row r="87" spans="1:33" x14ac:dyDescent="0.25">
      <c r="A87" s="20">
        <v>1.2</v>
      </c>
      <c r="B87" s="65">
        <v>100</v>
      </c>
      <c r="C87" s="14">
        <f t="shared" si="20"/>
        <v>0.01</v>
      </c>
      <c r="D87" s="65">
        <f t="shared" si="11"/>
        <v>2</v>
      </c>
      <c r="E87" s="143">
        <v>0.10623431336359555</v>
      </c>
      <c r="F87" s="15">
        <f t="shared" si="21"/>
        <v>-0.9737351847843192</v>
      </c>
      <c r="K87" s="6"/>
      <c r="Z87" s="61"/>
      <c r="AC87" s="62"/>
      <c r="AD87" s="6"/>
      <c r="AE87" s="83"/>
      <c r="AG87" s="70"/>
    </row>
    <row r="88" spans="1:33" x14ac:dyDescent="0.25">
      <c r="A88" s="12">
        <v>1.3</v>
      </c>
      <c r="B88" s="21">
        <v>1</v>
      </c>
      <c r="C88" s="16">
        <f t="shared" si="20"/>
        <v>1</v>
      </c>
      <c r="D88" s="70">
        <f t="shared" si="11"/>
        <v>0</v>
      </c>
      <c r="E88" s="130">
        <v>4.006188018827495</v>
      </c>
      <c r="F88" s="3">
        <f t="shared" si="21"/>
        <v>0.60273132778908811</v>
      </c>
      <c r="G88" s="12"/>
      <c r="H88" s="12"/>
      <c r="I88" s="12"/>
      <c r="J88" s="12"/>
      <c r="Z88" s="61"/>
      <c r="AC88" s="62"/>
      <c r="AD88" s="6"/>
      <c r="AE88" s="83"/>
      <c r="AG88" s="70"/>
    </row>
    <row r="89" spans="1:33" x14ac:dyDescent="0.25">
      <c r="A89" s="18">
        <v>1.3</v>
      </c>
      <c r="B89" s="21">
        <v>1.7782794100389201</v>
      </c>
      <c r="C89" s="17">
        <f t="shared" ref="C89:C120" si="23">1/B89</f>
        <v>0.56234132519034996</v>
      </c>
      <c r="D89" s="70">
        <f t="shared" si="11"/>
        <v>0.24999999999999931</v>
      </c>
      <c r="E89" s="130">
        <v>2.2626205560709618</v>
      </c>
      <c r="F89" s="37">
        <f t="shared" ref="F89:F120" si="24">LOG10(E89)</f>
        <v>0.35461172840388205</v>
      </c>
      <c r="G89" s="18"/>
      <c r="H89" s="18"/>
      <c r="I89" s="18"/>
      <c r="J89" s="18"/>
      <c r="Z89" s="61"/>
      <c r="AC89" s="62"/>
      <c r="AD89" s="6"/>
      <c r="AE89" s="83"/>
      <c r="AG89" s="70"/>
    </row>
    <row r="90" spans="1:33" x14ac:dyDescent="0.25">
      <c r="A90" s="12">
        <v>1.3</v>
      </c>
      <c r="B90" s="21">
        <v>3.1622776601683786</v>
      </c>
      <c r="C90" s="16">
        <f t="shared" si="23"/>
        <v>0.316227766016838</v>
      </c>
      <c r="D90" s="70">
        <f t="shared" ref="D90:D150" si="25">ABS(LOG10(C90))</f>
        <v>0.49999999999999989</v>
      </c>
      <c r="E90" s="130">
        <v>1.257609045519382</v>
      </c>
      <c r="F90" s="3">
        <f t="shared" si="24"/>
        <v>9.9545652427064299E-2</v>
      </c>
      <c r="K90" s="12"/>
      <c r="Z90" s="61"/>
      <c r="AC90" s="62"/>
      <c r="AD90" s="6"/>
      <c r="AE90" s="83"/>
      <c r="AG90" s="70"/>
    </row>
    <row r="91" spans="1:33" x14ac:dyDescent="0.25">
      <c r="A91" s="12">
        <v>1.3</v>
      </c>
      <c r="B91" s="21">
        <v>5.6234132519034885</v>
      </c>
      <c r="C91" s="16">
        <f t="shared" si="23"/>
        <v>0.17782794100389235</v>
      </c>
      <c r="D91" s="70">
        <f t="shared" si="25"/>
        <v>0.74999999999999989</v>
      </c>
      <c r="E91" s="130">
        <v>0.70583297220392249</v>
      </c>
      <c r="F91" s="3">
        <f t="shared" si="24"/>
        <v>-0.15129805791746173</v>
      </c>
      <c r="K91" s="18"/>
      <c r="Z91" s="61"/>
      <c r="AC91" s="62"/>
      <c r="AD91" s="6"/>
      <c r="AE91" s="83"/>
      <c r="AG91" s="70"/>
    </row>
    <row r="92" spans="1:33" x14ac:dyDescent="0.25">
      <c r="A92" s="12">
        <v>1.3</v>
      </c>
      <c r="B92" s="21">
        <v>10</v>
      </c>
      <c r="C92" s="16">
        <f t="shared" si="23"/>
        <v>0.1</v>
      </c>
      <c r="D92" s="70">
        <f t="shared" si="25"/>
        <v>1</v>
      </c>
      <c r="E92" s="130">
        <v>0.39092657640991263</v>
      </c>
      <c r="F92" s="3">
        <f t="shared" si="24"/>
        <v>-0.40790480386850814</v>
      </c>
      <c r="Z92" s="61"/>
      <c r="AC92" s="62"/>
      <c r="AD92" s="6"/>
      <c r="AE92" s="83"/>
      <c r="AG92" s="70"/>
    </row>
    <row r="93" spans="1:33" x14ac:dyDescent="0.25">
      <c r="A93" s="12">
        <v>1.3</v>
      </c>
      <c r="B93" s="21">
        <v>17.782794100389225</v>
      </c>
      <c r="C93" s="16">
        <f t="shared" si="23"/>
        <v>5.6234132519034918E-2</v>
      </c>
      <c r="D93" s="70">
        <f t="shared" si="25"/>
        <v>1.25</v>
      </c>
      <c r="E93" s="130">
        <v>0.22287676970844034</v>
      </c>
      <c r="F93" s="3">
        <f t="shared" si="24"/>
        <v>-0.65193519537437317</v>
      </c>
      <c r="Z93" s="61"/>
      <c r="AC93" s="62"/>
      <c r="AD93" s="6"/>
      <c r="AE93" s="83"/>
      <c r="AG93" s="70"/>
    </row>
    <row r="94" spans="1:33" x14ac:dyDescent="0.25">
      <c r="A94" s="12">
        <v>1.3</v>
      </c>
      <c r="B94" s="21">
        <v>31.622776601683793</v>
      </c>
      <c r="C94" s="16">
        <f t="shared" si="23"/>
        <v>3.1622776601683791E-2</v>
      </c>
      <c r="D94" s="70">
        <f t="shared" si="25"/>
        <v>1.5</v>
      </c>
      <c r="E94" s="130">
        <v>0.13120208646732331</v>
      </c>
      <c r="F94" s="3">
        <f t="shared" si="24"/>
        <v>-0.88205925845090649</v>
      </c>
      <c r="O94" t="s">
        <v>64</v>
      </c>
      <c r="W94" t="s">
        <v>76</v>
      </c>
      <c r="Z94" s="61"/>
      <c r="AC94" s="62"/>
      <c r="AD94" s="6"/>
      <c r="AE94" s="83"/>
      <c r="AG94" s="70"/>
    </row>
    <row r="95" spans="1:33" x14ac:dyDescent="0.25">
      <c r="A95" s="12">
        <v>1.3</v>
      </c>
      <c r="B95" s="21">
        <v>56.234132519034908</v>
      </c>
      <c r="C95" s="16">
        <f t="shared" si="23"/>
        <v>1.7782794100389229E-2</v>
      </c>
      <c r="D95" s="70">
        <f t="shared" si="25"/>
        <v>1.75</v>
      </c>
      <c r="E95" s="78">
        <v>7.1182824342369458E-2</v>
      </c>
      <c r="F95" s="3">
        <f t="shared" si="24"/>
        <v>-1.1476247843572962</v>
      </c>
      <c r="Z95" s="61"/>
      <c r="AC95" s="62"/>
      <c r="AD95" s="6"/>
      <c r="AE95" s="87"/>
      <c r="AG95" s="70"/>
    </row>
    <row r="96" spans="1:33" x14ac:dyDescent="0.25">
      <c r="A96" s="13">
        <v>1.3</v>
      </c>
      <c r="B96" s="65">
        <v>100</v>
      </c>
      <c r="C96" s="14">
        <f t="shared" si="23"/>
        <v>0.01</v>
      </c>
      <c r="D96" s="65">
        <f t="shared" si="25"/>
        <v>2</v>
      </c>
      <c r="E96" s="143">
        <v>4.0693188585799227E-2</v>
      </c>
      <c r="F96" s="15">
        <f t="shared" si="24"/>
        <v>-1.3904782789114571</v>
      </c>
      <c r="Z96" s="61"/>
      <c r="AC96" s="62"/>
      <c r="AD96" s="6"/>
      <c r="AE96" s="83"/>
      <c r="AG96" s="70"/>
    </row>
    <row r="97" spans="1:33" x14ac:dyDescent="0.25">
      <c r="A97" s="12">
        <v>1.5</v>
      </c>
      <c r="B97" s="21">
        <v>1</v>
      </c>
      <c r="C97" s="16">
        <f t="shared" si="23"/>
        <v>1</v>
      </c>
      <c r="D97" s="70">
        <f t="shared" si="25"/>
        <v>0</v>
      </c>
      <c r="E97" s="130">
        <v>1.8356578582863128</v>
      </c>
      <c r="F97" s="3">
        <f t="shared" si="24"/>
        <v>0.2637917378101981</v>
      </c>
      <c r="Z97" s="61"/>
      <c r="AC97" s="62"/>
      <c r="AD97" s="6"/>
      <c r="AE97" s="83"/>
      <c r="AG97" s="70"/>
    </row>
    <row r="98" spans="1:33" x14ac:dyDescent="0.25">
      <c r="A98" s="12">
        <v>1.5</v>
      </c>
      <c r="B98" s="21">
        <v>1.7782794100389201</v>
      </c>
      <c r="C98" s="16">
        <f t="shared" si="23"/>
        <v>0.56234132519034996</v>
      </c>
      <c r="D98" s="70">
        <f t="shared" si="25"/>
        <v>0.24999999999999931</v>
      </c>
      <c r="E98" s="130">
        <v>1.034300940153579</v>
      </c>
      <c r="F98" s="3">
        <f t="shared" si="24"/>
        <v>1.4646919446988295E-2</v>
      </c>
      <c r="Z98" s="61"/>
      <c r="AC98" s="62"/>
      <c r="AD98" s="6"/>
      <c r="AE98" s="83"/>
      <c r="AF98" s="70"/>
      <c r="AG98" s="70"/>
    </row>
    <row r="99" spans="1:33" x14ac:dyDescent="0.25">
      <c r="A99" s="12">
        <v>1.5</v>
      </c>
      <c r="B99" s="21">
        <v>3.1622776601683786</v>
      </c>
      <c r="C99" s="16">
        <f t="shared" si="23"/>
        <v>0.316227766016838</v>
      </c>
      <c r="D99" s="70">
        <f t="shared" si="25"/>
        <v>0.49999999999999989</v>
      </c>
      <c r="E99" s="130">
        <v>0.57809547212770496</v>
      </c>
      <c r="F99" s="3">
        <f t="shared" si="24"/>
        <v>-0.23800043217764955</v>
      </c>
      <c r="Z99" s="61"/>
      <c r="AC99" s="62"/>
      <c r="AD99" s="6"/>
      <c r="AE99" s="83"/>
      <c r="AF99" s="70"/>
      <c r="AG99" s="70"/>
    </row>
    <row r="100" spans="1:33" x14ac:dyDescent="0.25">
      <c r="A100" s="12">
        <v>1.5</v>
      </c>
      <c r="B100" s="21">
        <v>5.6234132519034885</v>
      </c>
      <c r="C100" s="16">
        <f t="shared" si="23"/>
        <v>0.17782794100389235</v>
      </c>
      <c r="D100" s="70">
        <f t="shared" si="25"/>
        <v>0.74999999999999989</v>
      </c>
      <c r="E100" s="130">
        <v>0.323457322953903</v>
      </c>
      <c r="F100" s="3">
        <f t="shared" si="24"/>
        <v>-0.49018301214609167</v>
      </c>
      <c r="Z100" s="61"/>
      <c r="AC100" s="62"/>
      <c r="AD100" s="6"/>
      <c r="AE100" s="83"/>
      <c r="AF100" s="70"/>
      <c r="AG100" s="70"/>
    </row>
    <row r="101" spans="1:33" x14ac:dyDescent="0.25">
      <c r="A101" s="12">
        <v>1.5</v>
      </c>
      <c r="B101" s="21">
        <v>10</v>
      </c>
      <c r="C101" s="16">
        <f t="shared" si="23"/>
        <v>0.1</v>
      </c>
      <c r="D101" s="70">
        <f t="shared" si="25"/>
        <v>1</v>
      </c>
      <c r="E101" s="130">
        <v>0.18126212819358153</v>
      </c>
      <c r="F101" s="3">
        <f t="shared" si="24"/>
        <v>-0.74169292527376673</v>
      </c>
      <c r="Z101" s="61"/>
      <c r="AC101" s="62"/>
      <c r="AD101" s="6"/>
      <c r="AE101" s="83"/>
      <c r="AF101" s="70"/>
      <c r="AG101" s="70"/>
    </row>
    <row r="102" spans="1:33" x14ac:dyDescent="0.25">
      <c r="A102" s="12">
        <v>1.5</v>
      </c>
      <c r="B102" s="21">
        <v>17.782794100389225</v>
      </c>
      <c r="C102" s="16">
        <f t="shared" si="23"/>
        <v>5.6234132519034918E-2</v>
      </c>
      <c r="D102" s="70">
        <f t="shared" si="25"/>
        <v>1.25</v>
      </c>
      <c r="E102" s="130">
        <v>0.10175421271225078</v>
      </c>
      <c r="F102" s="3">
        <f t="shared" si="24"/>
        <v>-0.99244760156405731</v>
      </c>
      <c r="Z102" s="61"/>
      <c r="AC102" s="62"/>
      <c r="AD102" s="6"/>
      <c r="AE102" s="83"/>
      <c r="AF102" s="70"/>
      <c r="AG102" s="70"/>
    </row>
    <row r="103" spans="1:33" x14ac:dyDescent="0.25">
      <c r="A103" s="12">
        <v>1.5</v>
      </c>
      <c r="B103" s="21">
        <v>31.622776601683793</v>
      </c>
      <c r="C103" s="16">
        <f t="shared" si="23"/>
        <v>3.1622776601683791E-2</v>
      </c>
      <c r="D103" s="70">
        <f t="shared" si="25"/>
        <v>1.5</v>
      </c>
      <c r="E103" s="130">
        <v>5.9259426117066236E-2</v>
      </c>
      <c r="F103" s="3">
        <f t="shared" si="24"/>
        <v>-1.2272425586507401</v>
      </c>
      <c r="Z103" s="61"/>
      <c r="AC103" s="62"/>
      <c r="AD103" s="6"/>
      <c r="AE103" s="83"/>
      <c r="AF103" s="70"/>
      <c r="AG103" s="70"/>
    </row>
    <row r="104" spans="1:33" x14ac:dyDescent="0.25">
      <c r="A104" s="12">
        <v>1.5</v>
      </c>
      <c r="B104" s="21">
        <v>56.234132519034908</v>
      </c>
      <c r="C104" s="16">
        <f t="shared" si="23"/>
        <v>1.7782794100389229E-2</v>
      </c>
      <c r="D104" s="70">
        <f t="shared" si="25"/>
        <v>1.75</v>
      </c>
      <c r="E104" s="78">
        <v>3.2991539131636147E-2</v>
      </c>
      <c r="F104" s="3">
        <f t="shared" si="24"/>
        <v>-1.4815974231395848</v>
      </c>
      <c r="Z104" s="61"/>
      <c r="AC104" s="62"/>
      <c r="AD104" s="6"/>
      <c r="AE104" s="83"/>
      <c r="AF104" s="70"/>
      <c r="AG104" s="70"/>
    </row>
    <row r="105" spans="1:33" x14ac:dyDescent="0.25">
      <c r="A105" s="13">
        <v>1.5</v>
      </c>
      <c r="B105" s="65">
        <v>100</v>
      </c>
      <c r="C105" s="14">
        <f t="shared" si="23"/>
        <v>0.01</v>
      </c>
      <c r="D105" s="65">
        <f t="shared" si="25"/>
        <v>2</v>
      </c>
      <c r="E105" s="143">
        <v>1.9441482491817055E-2</v>
      </c>
      <c r="F105" s="15">
        <f t="shared" si="24"/>
        <v>-1.7112706214330282</v>
      </c>
      <c r="Z105" s="61"/>
      <c r="AC105" s="62"/>
      <c r="AD105" s="6"/>
      <c r="AE105" s="83"/>
      <c r="AF105" s="70"/>
      <c r="AG105" s="70"/>
    </row>
    <row r="106" spans="1:33" x14ac:dyDescent="0.25">
      <c r="A106" s="12">
        <v>1.7</v>
      </c>
      <c r="B106" s="21">
        <v>1</v>
      </c>
      <c r="C106" s="16">
        <f t="shared" si="23"/>
        <v>1</v>
      </c>
      <c r="D106" s="70">
        <f t="shared" si="25"/>
        <v>0</v>
      </c>
      <c r="E106" s="130">
        <v>1.3522678166582751</v>
      </c>
      <c r="F106" s="3">
        <f t="shared" si="24"/>
        <v>0.13106271215174384</v>
      </c>
      <c r="Z106" s="61"/>
      <c r="AC106" s="62"/>
      <c r="AD106" s="6"/>
      <c r="AE106" s="83"/>
      <c r="AF106" s="70"/>
      <c r="AG106" s="70"/>
    </row>
    <row r="107" spans="1:33" x14ac:dyDescent="0.25">
      <c r="A107" s="12">
        <v>1.7</v>
      </c>
      <c r="B107" s="21">
        <v>1.7782794100389201</v>
      </c>
      <c r="C107" s="16">
        <f t="shared" si="23"/>
        <v>0.56234132519034996</v>
      </c>
      <c r="D107" s="70">
        <f t="shared" si="25"/>
        <v>0.24999999999999931</v>
      </c>
      <c r="E107" s="130">
        <v>0.78831785671113175</v>
      </c>
      <c r="F107" s="3">
        <f t="shared" si="24"/>
        <v>-0.10329863583306144</v>
      </c>
      <c r="Z107" s="61"/>
      <c r="AC107" s="62"/>
      <c r="AD107" s="6"/>
      <c r="AE107" s="83"/>
      <c r="AF107" s="70"/>
      <c r="AG107" s="70"/>
    </row>
    <row r="108" spans="1:33" x14ac:dyDescent="0.25">
      <c r="A108" s="12">
        <v>1.7</v>
      </c>
      <c r="B108" s="21">
        <v>3.1622776601683786</v>
      </c>
      <c r="C108" s="16">
        <f t="shared" si="23"/>
        <v>0.316227766016838</v>
      </c>
      <c r="D108" s="70">
        <f t="shared" si="25"/>
        <v>0.49999999999999989</v>
      </c>
      <c r="E108" s="130">
        <v>0.42895970950430196</v>
      </c>
      <c r="F108" s="3">
        <f t="shared" si="24"/>
        <v>-0.36758349746955399</v>
      </c>
      <c r="Z108" s="61"/>
      <c r="AC108" s="62"/>
      <c r="AD108" s="6"/>
      <c r="AE108" s="83"/>
      <c r="AF108" s="70"/>
      <c r="AG108" s="70"/>
    </row>
    <row r="109" spans="1:33" x14ac:dyDescent="0.25">
      <c r="A109" s="12">
        <v>1.7</v>
      </c>
      <c r="B109" s="21">
        <v>5.6234132519034885</v>
      </c>
      <c r="C109" s="16">
        <f t="shared" si="23"/>
        <v>0.17782794100389235</v>
      </c>
      <c r="D109" s="70">
        <f t="shared" si="25"/>
        <v>0.74999999999999989</v>
      </c>
      <c r="E109" s="130">
        <v>0.24083350752020763</v>
      </c>
      <c r="F109" s="3">
        <f t="shared" si="24"/>
        <v>-0.61828308918019403</v>
      </c>
      <c r="Z109" s="61"/>
      <c r="AC109" s="62"/>
      <c r="AD109" s="6"/>
      <c r="AE109" s="83"/>
      <c r="AF109" s="70"/>
      <c r="AG109" s="70"/>
    </row>
    <row r="110" spans="1:33" x14ac:dyDescent="0.25">
      <c r="A110" s="12">
        <v>1.7</v>
      </c>
      <c r="B110" s="21">
        <v>10</v>
      </c>
      <c r="C110" s="16">
        <f t="shared" si="23"/>
        <v>0.1</v>
      </c>
      <c r="D110" s="70">
        <f t="shared" si="25"/>
        <v>1</v>
      </c>
      <c r="E110" s="130">
        <v>0.13539998326751848</v>
      </c>
      <c r="F110" s="3">
        <f t="shared" si="24"/>
        <v>-0.86838138932018649</v>
      </c>
      <c r="O110" t="s">
        <v>65</v>
      </c>
      <c r="W110" t="s">
        <v>70</v>
      </c>
      <c r="Z110" s="61"/>
      <c r="AC110" s="62"/>
      <c r="AD110" s="6"/>
      <c r="AE110" s="83"/>
      <c r="AF110" s="70"/>
      <c r="AG110" s="70"/>
    </row>
    <row r="111" spans="1:33" x14ac:dyDescent="0.25">
      <c r="A111" s="12">
        <v>1.7</v>
      </c>
      <c r="B111" s="21">
        <v>17.782794100389225</v>
      </c>
      <c r="C111" s="16">
        <f t="shared" si="23"/>
        <v>5.6234132519034918E-2</v>
      </c>
      <c r="D111" s="70">
        <f t="shared" si="25"/>
        <v>1.25</v>
      </c>
      <c r="E111" s="130">
        <v>7.7736105956524276E-2</v>
      </c>
      <c r="F111" s="3">
        <f t="shared" si="24"/>
        <v>-1.1093772183220776</v>
      </c>
      <c r="Z111" s="61"/>
      <c r="AC111" s="62"/>
      <c r="AD111" s="6"/>
      <c r="AE111" s="87"/>
      <c r="AF111" s="70"/>
      <c r="AG111" s="70"/>
    </row>
    <row r="112" spans="1:33" x14ac:dyDescent="0.25">
      <c r="A112" s="12">
        <v>1.7</v>
      </c>
      <c r="B112" s="21">
        <v>31.622776601683793</v>
      </c>
      <c r="C112" s="16">
        <f t="shared" si="23"/>
        <v>3.1622776601683791E-2</v>
      </c>
      <c r="D112" s="70">
        <f t="shared" si="25"/>
        <v>1.5</v>
      </c>
      <c r="E112" s="130">
        <v>4.3301631211846998E-2</v>
      </c>
      <c r="F112" s="3">
        <f t="shared" si="24"/>
        <v>-1.3634957430701851</v>
      </c>
      <c r="Z112" s="61"/>
      <c r="AC112" s="62"/>
      <c r="AD112" s="6"/>
      <c r="AE112" s="83"/>
      <c r="AF112" s="61"/>
      <c r="AG112" s="70"/>
    </row>
    <row r="113" spans="1:33" x14ac:dyDescent="0.25">
      <c r="A113" s="12">
        <v>1.7</v>
      </c>
      <c r="B113" s="21">
        <v>56.234132519034908</v>
      </c>
      <c r="C113" s="16">
        <f t="shared" si="23"/>
        <v>1.7782794100389229E-2</v>
      </c>
      <c r="D113" s="70">
        <f t="shared" si="25"/>
        <v>1.75</v>
      </c>
      <c r="E113" s="78">
        <v>2.5269962812120496E-2</v>
      </c>
      <c r="F113" s="3">
        <f t="shared" si="24"/>
        <v>-1.5973953971977246</v>
      </c>
      <c r="Z113" s="61"/>
      <c r="AC113" s="62"/>
      <c r="AD113" s="6"/>
      <c r="AE113" s="83"/>
      <c r="AF113" s="61"/>
      <c r="AG113" s="70"/>
    </row>
    <row r="114" spans="1:33" x14ac:dyDescent="0.25">
      <c r="A114" s="13">
        <v>1.7</v>
      </c>
      <c r="B114" s="65">
        <v>100</v>
      </c>
      <c r="C114" s="14">
        <f t="shared" si="23"/>
        <v>0.01</v>
      </c>
      <c r="D114" s="65">
        <f t="shared" si="25"/>
        <v>2</v>
      </c>
      <c r="E114" s="143">
        <v>1.4168826973411951E-2</v>
      </c>
      <c r="F114" s="15">
        <f t="shared" si="24"/>
        <v>-1.8486661031796228</v>
      </c>
      <c r="Z114" s="61"/>
      <c r="AC114" s="62"/>
      <c r="AD114" s="6"/>
      <c r="AE114" s="83"/>
      <c r="AF114" s="61"/>
      <c r="AG114" s="70"/>
    </row>
    <row r="115" spans="1:33" x14ac:dyDescent="0.25">
      <c r="A115" s="12">
        <v>2</v>
      </c>
      <c r="B115" s="21">
        <v>1</v>
      </c>
      <c r="C115" s="16">
        <f t="shared" si="23"/>
        <v>1</v>
      </c>
      <c r="D115" s="70">
        <f t="shared" si="25"/>
        <v>0</v>
      </c>
      <c r="E115" s="130">
        <v>1.1244984512483536</v>
      </c>
      <c r="F115" s="3">
        <f t="shared" si="24"/>
        <v>5.0958861626024421E-2</v>
      </c>
      <c r="Z115" s="61"/>
      <c r="AC115" s="62"/>
      <c r="AD115" s="6"/>
      <c r="AE115" s="83"/>
      <c r="AF115" s="61"/>
      <c r="AG115" s="70"/>
    </row>
    <row r="116" spans="1:33" x14ac:dyDescent="0.25">
      <c r="A116" s="12">
        <v>2</v>
      </c>
      <c r="B116" s="21">
        <v>1.7782794100389201</v>
      </c>
      <c r="C116" s="16">
        <f t="shared" si="23"/>
        <v>0.56234132519034996</v>
      </c>
      <c r="D116" s="70">
        <f t="shared" si="25"/>
        <v>0.24999999999999931</v>
      </c>
      <c r="E116" s="130">
        <v>0.64682003546578526</v>
      </c>
      <c r="F116" s="3">
        <f t="shared" si="24"/>
        <v>-0.18921653614122583</v>
      </c>
      <c r="Z116" s="61"/>
      <c r="AC116" s="62"/>
      <c r="AD116" s="6"/>
      <c r="AE116" s="83"/>
      <c r="AF116" s="61"/>
      <c r="AG116" s="70"/>
    </row>
    <row r="117" spans="1:33" x14ac:dyDescent="0.25">
      <c r="A117" s="12">
        <v>2</v>
      </c>
      <c r="B117" s="21">
        <v>3.1622776601683786</v>
      </c>
      <c r="C117" s="16">
        <f t="shared" si="23"/>
        <v>0.316227766016838</v>
      </c>
      <c r="D117" s="70">
        <f t="shared" si="25"/>
        <v>0.49999999999999989</v>
      </c>
      <c r="E117" s="130">
        <v>0.35998403248922045</v>
      </c>
      <c r="F117" s="3">
        <f t="shared" si="24"/>
        <v>-0.44371676244275493</v>
      </c>
      <c r="Z117" s="61"/>
      <c r="AC117" s="62"/>
      <c r="AD117" s="6"/>
      <c r="AE117" s="83"/>
      <c r="AF117" s="61"/>
      <c r="AG117" s="70"/>
    </row>
    <row r="118" spans="1:33" x14ac:dyDescent="0.25">
      <c r="A118" s="12">
        <v>2</v>
      </c>
      <c r="B118" s="21">
        <v>5.6234132519034885</v>
      </c>
      <c r="C118" s="16">
        <f t="shared" si="23"/>
        <v>0.17782794100389235</v>
      </c>
      <c r="D118" s="70">
        <f t="shared" si="25"/>
        <v>0.74999999999999989</v>
      </c>
      <c r="E118" s="130">
        <v>0.20575952264980388</v>
      </c>
      <c r="F118" s="3">
        <f t="shared" si="24"/>
        <v>-0.68664005629279157</v>
      </c>
      <c r="Z118" s="61"/>
      <c r="AC118" s="62"/>
      <c r="AD118" s="6"/>
      <c r="AE118" s="83"/>
      <c r="AF118" s="61"/>
      <c r="AG118" s="70"/>
    </row>
    <row r="119" spans="1:33" x14ac:dyDescent="0.25">
      <c r="A119" s="12">
        <v>2</v>
      </c>
      <c r="B119" s="21">
        <v>10</v>
      </c>
      <c r="C119" s="16">
        <f t="shared" si="23"/>
        <v>0.1</v>
      </c>
      <c r="D119" s="70">
        <f t="shared" si="25"/>
        <v>1</v>
      </c>
      <c r="E119" s="130">
        <v>0.11615561195489697</v>
      </c>
      <c r="F119" s="3">
        <f t="shared" si="24"/>
        <v>-0.93495980280591595</v>
      </c>
      <c r="Z119" s="61"/>
      <c r="AC119" s="62"/>
      <c r="AD119" s="6"/>
      <c r="AE119" s="83"/>
      <c r="AF119" s="61"/>
      <c r="AG119" s="70"/>
    </row>
    <row r="120" spans="1:33" x14ac:dyDescent="0.25">
      <c r="A120" s="12">
        <v>2</v>
      </c>
      <c r="B120" s="21">
        <v>17.782794100389225</v>
      </c>
      <c r="C120" s="16">
        <f t="shared" si="23"/>
        <v>5.6234132519034918E-2</v>
      </c>
      <c r="D120" s="70">
        <f t="shared" si="25"/>
        <v>1.25</v>
      </c>
      <c r="E120" s="130">
        <v>6.6266614228974619E-2</v>
      </c>
      <c r="F120" s="3">
        <f t="shared" si="24"/>
        <v>-1.1787052183214863</v>
      </c>
      <c r="Z120" s="61"/>
      <c r="AC120" s="62"/>
      <c r="AD120" s="6"/>
      <c r="AE120" s="83"/>
      <c r="AF120" s="61"/>
      <c r="AG120" s="70"/>
    </row>
    <row r="121" spans="1:33" x14ac:dyDescent="0.25">
      <c r="A121" s="12">
        <v>2</v>
      </c>
      <c r="B121" s="21">
        <v>31.622776601683793</v>
      </c>
      <c r="C121" s="16">
        <f t="shared" ref="C121:C150" si="26">1/B121</f>
        <v>3.1622776601683791E-2</v>
      </c>
      <c r="D121" s="70">
        <f t="shared" si="25"/>
        <v>1.5</v>
      </c>
      <c r="E121" s="130">
        <v>3.7519698109574964E-2</v>
      </c>
      <c r="F121" s="3">
        <f t="shared" ref="F121:F150" si="27">LOG10(E121)</f>
        <v>-1.4257406646925785</v>
      </c>
      <c r="Z121" s="61"/>
      <c r="AC121" s="62"/>
      <c r="AD121" s="6"/>
      <c r="AE121" s="83"/>
      <c r="AF121" s="61"/>
      <c r="AG121" s="70"/>
    </row>
    <row r="122" spans="1:33" x14ac:dyDescent="0.25">
      <c r="A122" s="12">
        <v>2</v>
      </c>
      <c r="B122" s="21">
        <v>56.234132519034908</v>
      </c>
      <c r="C122" s="16">
        <f t="shared" si="26"/>
        <v>1.7782794100389229E-2</v>
      </c>
      <c r="D122" s="70">
        <f t="shared" si="25"/>
        <v>1.75</v>
      </c>
      <c r="E122" s="78">
        <v>2.1562290915925836E-2</v>
      </c>
      <c r="F122" s="3">
        <f t="shared" si="27"/>
        <v>-1.666305098805835</v>
      </c>
      <c r="Z122" s="61"/>
      <c r="AC122" s="62"/>
      <c r="AD122" s="6"/>
      <c r="AE122" s="83"/>
      <c r="AF122" s="61"/>
      <c r="AG122" s="70"/>
    </row>
    <row r="123" spans="1:33" x14ac:dyDescent="0.25">
      <c r="A123" s="13">
        <v>2</v>
      </c>
      <c r="B123" s="65">
        <v>100</v>
      </c>
      <c r="C123" s="14">
        <f t="shared" si="26"/>
        <v>0.01</v>
      </c>
      <c r="D123" s="65">
        <f t="shared" si="25"/>
        <v>2</v>
      </c>
      <c r="E123" s="143">
        <v>1.2369150055755984E-2</v>
      </c>
      <c r="F123" s="15">
        <f t="shared" si="27"/>
        <v>-1.9076601418241561</v>
      </c>
      <c r="Z123" s="61"/>
      <c r="AC123" s="62"/>
      <c r="AD123" s="6"/>
      <c r="AE123" s="83"/>
      <c r="AF123" s="61"/>
      <c r="AG123" s="70"/>
    </row>
    <row r="124" spans="1:33" x14ac:dyDescent="0.25">
      <c r="A124" s="18">
        <v>2.2000000000000002</v>
      </c>
      <c r="B124" s="21">
        <v>1</v>
      </c>
      <c r="C124" s="16">
        <f t="shared" si="26"/>
        <v>1</v>
      </c>
      <c r="D124" s="21">
        <f t="shared" si="25"/>
        <v>0</v>
      </c>
      <c r="E124" s="130">
        <v>1.0763601372532892</v>
      </c>
      <c r="F124" s="23">
        <f t="shared" si="27"/>
        <v>3.1957605394669186E-2</v>
      </c>
      <c r="G124" s="61"/>
      <c r="H124" s="61"/>
      <c r="I124" s="61"/>
      <c r="J124" s="61"/>
      <c r="L124" s="61"/>
      <c r="M124" s="61"/>
      <c r="Z124" s="61"/>
      <c r="AC124" s="62"/>
      <c r="AD124" s="6"/>
      <c r="AE124" s="83"/>
      <c r="AF124" s="61"/>
      <c r="AG124" s="70"/>
    </row>
    <row r="125" spans="1:33" x14ac:dyDescent="0.25">
      <c r="A125" s="18">
        <v>2.2000000000000002</v>
      </c>
      <c r="B125" s="21">
        <v>1.7782794100389201</v>
      </c>
      <c r="C125" s="16">
        <f t="shared" si="26"/>
        <v>0.56234132519034996</v>
      </c>
      <c r="D125" s="21">
        <f t="shared" si="25"/>
        <v>0.24999999999999931</v>
      </c>
      <c r="E125" s="130">
        <v>0.60783034660869206</v>
      </c>
      <c r="F125" s="23">
        <f t="shared" si="27"/>
        <v>-0.21621762107789774</v>
      </c>
      <c r="G125" s="61"/>
      <c r="H125" s="61"/>
      <c r="I125" s="61"/>
      <c r="J125" s="61"/>
      <c r="L125" s="61"/>
      <c r="M125" s="61"/>
      <c r="Z125" s="61"/>
      <c r="AC125" s="62"/>
      <c r="AD125" s="6"/>
      <c r="AE125" s="83"/>
      <c r="AF125" s="61"/>
      <c r="AG125" s="70"/>
    </row>
    <row r="126" spans="1:33" x14ac:dyDescent="0.25">
      <c r="A126" s="18">
        <v>2.2000000000000002</v>
      </c>
      <c r="B126" s="21">
        <v>3.1622776601683786</v>
      </c>
      <c r="C126" s="16">
        <f t="shared" si="26"/>
        <v>0.316227766016838</v>
      </c>
      <c r="D126" s="21">
        <f t="shared" si="25"/>
        <v>0.49999999999999989</v>
      </c>
      <c r="E126" s="130">
        <v>0.34348192841741232</v>
      </c>
      <c r="F126" s="23">
        <f t="shared" si="27"/>
        <v>-0.46409610749833685</v>
      </c>
      <c r="G126" s="61"/>
      <c r="H126" s="61"/>
      <c r="I126" s="61"/>
      <c r="J126" s="61"/>
      <c r="L126" s="61"/>
      <c r="M126" s="61"/>
      <c r="O126" t="s">
        <v>66</v>
      </c>
      <c r="W126" t="s">
        <v>71</v>
      </c>
      <c r="Z126" s="61"/>
      <c r="AC126" s="62"/>
      <c r="AD126" s="6"/>
      <c r="AE126" s="83"/>
      <c r="AF126" s="61"/>
      <c r="AG126" s="70"/>
    </row>
    <row r="127" spans="1:33" x14ac:dyDescent="0.25">
      <c r="A127" s="18">
        <v>2.2000000000000002</v>
      </c>
      <c r="B127" s="21">
        <v>5.6234132519034885</v>
      </c>
      <c r="C127" s="16">
        <f t="shared" si="26"/>
        <v>0.17782794100389235</v>
      </c>
      <c r="D127" s="21">
        <f t="shared" si="25"/>
        <v>0.74999999999999989</v>
      </c>
      <c r="E127" s="130">
        <v>0.19413133709203595</v>
      </c>
      <c r="F127" s="23">
        <f t="shared" si="27"/>
        <v>-0.71190435421672882</v>
      </c>
      <c r="G127" s="61"/>
      <c r="H127" s="61"/>
      <c r="I127" s="61"/>
      <c r="J127" s="61"/>
      <c r="L127" s="61"/>
      <c r="M127" s="61"/>
      <c r="Z127" s="61"/>
      <c r="AC127" s="62"/>
      <c r="AD127" s="6"/>
      <c r="AE127" s="83"/>
      <c r="AF127" s="61"/>
      <c r="AG127" s="70"/>
    </row>
    <row r="128" spans="1:33" x14ac:dyDescent="0.25">
      <c r="A128" s="18">
        <v>2.2000000000000002</v>
      </c>
      <c r="B128" s="21">
        <v>10</v>
      </c>
      <c r="C128" s="16">
        <f t="shared" si="26"/>
        <v>0.1</v>
      </c>
      <c r="D128" s="21">
        <f t="shared" si="25"/>
        <v>1</v>
      </c>
      <c r="E128" s="130">
        <v>0.10978150696805988</v>
      </c>
      <c r="F128" s="23">
        <f t="shared" si="27"/>
        <v>-0.95947081196376016</v>
      </c>
      <c r="G128" s="61"/>
      <c r="H128" s="61"/>
      <c r="I128" s="61"/>
      <c r="J128" s="61"/>
      <c r="L128" s="61"/>
      <c r="M128" s="61"/>
      <c r="Z128" s="61"/>
      <c r="AC128" s="62"/>
      <c r="AD128" s="6"/>
      <c r="AE128" s="83"/>
      <c r="AF128" s="61"/>
    </row>
    <row r="129" spans="1:33" x14ac:dyDescent="0.25">
      <c r="A129" s="18">
        <v>2.2000000000000002</v>
      </c>
      <c r="B129" s="21">
        <v>17.782794100389225</v>
      </c>
      <c r="C129" s="16">
        <f t="shared" si="26"/>
        <v>5.6234132519034918E-2</v>
      </c>
      <c r="D129" s="21">
        <f t="shared" si="25"/>
        <v>1.25</v>
      </c>
      <c r="E129" s="130">
        <v>6.1991610332533587E-2</v>
      </c>
      <c r="F129" s="23">
        <f t="shared" si="27"/>
        <v>-1.2076670819989701</v>
      </c>
      <c r="G129" s="61"/>
      <c r="H129" s="61"/>
      <c r="I129" s="61"/>
      <c r="J129" s="61"/>
      <c r="L129" s="61"/>
      <c r="M129" s="61"/>
      <c r="Z129" s="61"/>
      <c r="AC129" s="62"/>
      <c r="AD129" s="6"/>
      <c r="AE129" s="87"/>
      <c r="AF129" s="61"/>
    </row>
    <row r="130" spans="1:33" x14ac:dyDescent="0.25">
      <c r="A130" s="18">
        <v>2.2000000000000002</v>
      </c>
      <c r="B130" s="21">
        <v>31.622776601683793</v>
      </c>
      <c r="C130" s="16">
        <f t="shared" si="26"/>
        <v>3.1622776601683791E-2</v>
      </c>
      <c r="D130" s="21">
        <f t="shared" si="25"/>
        <v>1.5</v>
      </c>
      <c r="E130" s="130">
        <v>3.5095945505513808E-2</v>
      </c>
      <c r="F130" s="23">
        <f t="shared" si="27"/>
        <v>-1.4547430529441479</v>
      </c>
      <c r="G130" s="61"/>
      <c r="H130" s="61"/>
      <c r="I130" s="61"/>
      <c r="J130" s="61"/>
      <c r="L130" s="61"/>
      <c r="M130" s="61"/>
      <c r="Z130" s="61"/>
      <c r="AC130" s="62"/>
      <c r="AD130" s="6"/>
      <c r="AE130" s="83"/>
      <c r="AF130" s="61"/>
    </row>
    <row r="131" spans="1:33" x14ac:dyDescent="0.25">
      <c r="A131" s="18">
        <v>2.2000000000000002</v>
      </c>
      <c r="B131" s="21">
        <v>56.234132519034908</v>
      </c>
      <c r="C131" s="16">
        <f t="shared" si="26"/>
        <v>1.7782794100389229E-2</v>
      </c>
      <c r="D131" s="21">
        <f t="shared" si="25"/>
        <v>1.75</v>
      </c>
      <c r="E131" s="78">
        <v>2.0300587219538691E-2</v>
      </c>
      <c r="F131" s="23">
        <f t="shared" si="27"/>
        <v>-1.6924913994012298</v>
      </c>
      <c r="G131" s="61"/>
      <c r="H131" s="61"/>
      <c r="I131" s="61"/>
      <c r="J131" s="61"/>
      <c r="L131" s="61"/>
      <c r="M131" s="61"/>
      <c r="W131" s="3"/>
      <c r="Z131" s="61"/>
      <c r="AC131" s="62"/>
      <c r="AD131" s="6"/>
      <c r="AE131" s="83"/>
      <c r="AF131" s="61"/>
    </row>
    <row r="132" spans="1:33" x14ac:dyDescent="0.25">
      <c r="A132" s="20">
        <v>2.2000000000000002</v>
      </c>
      <c r="B132" s="65">
        <v>100</v>
      </c>
      <c r="C132" s="14">
        <f t="shared" si="26"/>
        <v>0.01</v>
      </c>
      <c r="D132" s="65">
        <f t="shared" si="25"/>
        <v>2</v>
      </c>
      <c r="E132" s="78">
        <v>1.1839977193108716E-2</v>
      </c>
      <c r="F132" s="15">
        <f t="shared" si="27"/>
        <v>-1.9266491341769989</v>
      </c>
      <c r="G132" s="61"/>
      <c r="H132" s="61"/>
      <c r="I132" s="61"/>
      <c r="J132" s="61"/>
      <c r="L132" s="61"/>
      <c r="M132" s="61"/>
      <c r="Z132" s="61"/>
      <c r="AC132" s="62"/>
      <c r="AD132" s="6"/>
      <c r="AE132" s="83"/>
      <c r="AF132" s="61"/>
    </row>
    <row r="133" spans="1:33" x14ac:dyDescent="0.25">
      <c r="A133" s="12">
        <v>2.5</v>
      </c>
      <c r="B133" s="21">
        <v>1</v>
      </c>
      <c r="C133" s="16">
        <f t="shared" si="26"/>
        <v>1</v>
      </c>
      <c r="D133" s="70">
        <f t="shared" si="25"/>
        <v>0</v>
      </c>
      <c r="E133" s="130">
        <v>1.0217250468200685</v>
      </c>
      <c r="F133" s="3">
        <f t="shared" si="27"/>
        <v>9.3340399136694306E-3</v>
      </c>
      <c r="Z133" s="61"/>
      <c r="AC133" s="62"/>
      <c r="AD133" s="6"/>
      <c r="AE133" s="83"/>
      <c r="AF133" s="61"/>
    </row>
    <row r="134" spans="1:33" x14ac:dyDescent="0.25">
      <c r="A134" s="12">
        <v>2.5</v>
      </c>
      <c r="B134" s="21">
        <v>1.7782794100389201</v>
      </c>
      <c r="C134" s="16">
        <f t="shared" si="26"/>
        <v>0.56234132519034996</v>
      </c>
      <c r="D134" s="70">
        <f t="shared" si="25"/>
        <v>0.24999999999999931</v>
      </c>
      <c r="E134" s="130">
        <v>0.57871843633680353</v>
      </c>
      <c r="F134" s="3">
        <f t="shared" si="27"/>
        <v>-0.23753268201903141</v>
      </c>
      <c r="Z134" s="61"/>
      <c r="AC134" s="62"/>
      <c r="AD134" s="6"/>
      <c r="AE134" s="83"/>
      <c r="AF134" s="61"/>
    </row>
    <row r="135" spans="1:33" x14ac:dyDescent="0.25">
      <c r="A135" s="12">
        <v>2.5</v>
      </c>
      <c r="B135" s="21">
        <v>3.1622776601683786</v>
      </c>
      <c r="C135" s="16">
        <f t="shared" si="26"/>
        <v>0.316227766016838</v>
      </c>
      <c r="D135" s="70">
        <f t="shared" si="25"/>
        <v>0.49999999999999989</v>
      </c>
      <c r="E135" s="130">
        <v>0.32645601322763718</v>
      </c>
      <c r="F135" s="3">
        <f t="shared" si="27"/>
        <v>-0.48617532740404401</v>
      </c>
      <c r="Z135" s="61"/>
      <c r="AC135" s="62"/>
      <c r="AD135" s="6"/>
      <c r="AE135" s="83"/>
      <c r="AF135" s="61"/>
    </row>
    <row r="136" spans="1:33" x14ac:dyDescent="0.25">
      <c r="A136" s="12">
        <v>2.5</v>
      </c>
      <c r="B136" s="21">
        <v>5.6234132519034885</v>
      </c>
      <c r="C136" s="16">
        <f t="shared" si="26"/>
        <v>0.17782794100389235</v>
      </c>
      <c r="D136" s="70">
        <f t="shared" si="25"/>
        <v>0.74999999999999989</v>
      </c>
      <c r="E136" s="130">
        <v>0.18556502288895921</v>
      </c>
      <c r="F136" s="3">
        <f t="shared" si="27"/>
        <v>-0.7315038804762215</v>
      </c>
      <c r="Z136" s="61"/>
      <c r="AC136" s="62"/>
      <c r="AD136" s="6"/>
      <c r="AE136" s="83"/>
      <c r="AF136" s="61"/>
    </row>
    <row r="137" spans="1:33" x14ac:dyDescent="0.25">
      <c r="A137" s="12">
        <v>2.5</v>
      </c>
      <c r="B137" s="21">
        <v>10</v>
      </c>
      <c r="C137" s="16">
        <f t="shared" si="26"/>
        <v>0.1</v>
      </c>
      <c r="D137" s="70">
        <f t="shared" si="25"/>
        <v>1</v>
      </c>
      <c r="E137" s="130">
        <v>0.1038690899340656</v>
      </c>
      <c r="F137" s="3">
        <f t="shared" si="27"/>
        <v>-0.98351367350427954</v>
      </c>
      <c r="Z137" s="61"/>
      <c r="AC137" s="62"/>
      <c r="AD137" s="6"/>
      <c r="AE137" s="83"/>
      <c r="AF137" s="61"/>
    </row>
    <row r="138" spans="1:33" x14ac:dyDescent="0.25">
      <c r="A138" s="12">
        <v>2.5</v>
      </c>
      <c r="B138" s="21">
        <v>17.782794100389225</v>
      </c>
      <c r="C138" s="16">
        <f t="shared" si="26"/>
        <v>5.6234132519034918E-2</v>
      </c>
      <c r="D138" s="70">
        <f t="shared" si="25"/>
        <v>1.25</v>
      </c>
      <c r="E138" s="130">
        <v>5.7334003809898726E-2</v>
      </c>
      <c r="F138" s="3">
        <f t="shared" si="27"/>
        <v>-1.2415877290463577</v>
      </c>
      <c r="Z138" s="61"/>
      <c r="AC138" s="62"/>
      <c r="AD138" s="6"/>
      <c r="AE138" s="83"/>
      <c r="AF138" s="61"/>
    </row>
    <row r="139" spans="1:33" x14ac:dyDescent="0.25">
      <c r="A139" s="12">
        <v>2.5</v>
      </c>
      <c r="B139" s="21">
        <v>31.622776601683793</v>
      </c>
      <c r="C139" s="16">
        <f t="shared" si="26"/>
        <v>3.1622776601683791E-2</v>
      </c>
      <c r="D139" s="70">
        <f t="shared" si="25"/>
        <v>1.5</v>
      </c>
      <c r="E139" s="130">
        <v>3.3041909825766734E-2</v>
      </c>
      <c r="F139" s="3">
        <f t="shared" si="27"/>
        <v>-1.4809348583607065</v>
      </c>
      <c r="Z139" s="61"/>
      <c r="AC139" s="62"/>
      <c r="AD139" s="6"/>
      <c r="AE139" s="83"/>
      <c r="AF139" s="61"/>
    </row>
    <row r="140" spans="1:33" x14ac:dyDescent="0.25">
      <c r="A140" s="12">
        <v>2.5</v>
      </c>
      <c r="B140" s="21">
        <v>56.234132519034908</v>
      </c>
      <c r="C140" s="16">
        <f t="shared" si="26"/>
        <v>1.7782794100389229E-2</v>
      </c>
      <c r="D140" s="70">
        <f t="shared" si="25"/>
        <v>1.75</v>
      </c>
      <c r="E140" s="78">
        <v>1.9094854301019048E-2</v>
      </c>
      <c r="F140" s="3">
        <f t="shared" si="27"/>
        <v>-1.7190836510641565</v>
      </c>
      <c r="Z140" s="61"/>
      <c r="AC140" s="62"/>
      <c r="AD140" s="6"/>
      <c r="AE140" s="83"/>
    </row>
    <row r="141" spans="1:33" x14ac:dyDescent="0.25">
      <c r="A141" s="13">
        <v>2.5</v>
      </c>
      <c r="B141" s="65">
        <v>100</v>
      </c>
      <c r="C141" s="14">
        <f t="shared" si="26"/>
        <v>0.01</v>
      </c>
      <c r="D141" s="65">
        <f t="shared" si="25"/>
        <v>2</v>
      </c>
      <c r="E141" s="78">
        <v>9.9236915005575608E-3</v>
      </c>
      <c r="F141" s="15">
        <f t="shared" si="27"/>
        <v>-2.0033267451745185</v>
      </c>
      <c r="Z141" s="61"/>
      <c r="AC141" s="62"/>
      <c r="AD141" s="6"/>
      <c r="AE141" s="83"/>
    </row>
    <row r="142" spans="1:33" x14ac:dyDescent="0.25">
      <c r="A142" s="12">
        <v>3</v>
      </c>
      <c r="B142" s="21">
        <v>1</v>
      </c>
      <c r="C142" s="16">
        <f t="shared" si="26"/>
        <v>1</v>
      </c>
      <c r="D142" s="70">
        <f t="shared" si="25"/>
        <v>0</v>
      </c>
      <c r="E142" s="137">
        <v>0.98842269432683405</v>
      </c>
      <c r="F142" s="3">
        <f t="shared" si="27"/>
        <v>-5.05729169188674E-3</v>
      </c>
      <c r="O142" t="s">
        <v>67</v>
      </c>
      <c r="AD142" s="6"/>
      <c r="AE142" s="83"/>
      <c r="AG142" s="70"/>
    </row>
    <row r="143" spans="1:33" x14ac:dyDescent="0.25">
      <c r="A143" s="12">
        <v>3</v>
      </c>
      <c r="B143" s="21">
        <v>1.7782794100389201</v>
      </c>
      <c r="C143" s="16">
        <f t="shared" si="26"/>
        <v>0.56234132519034996</v>
      </c>
      <c r="D143" s="70">
        <f t="shared" si="25"/>
        <v>0.24999999999999931</v>
      </c>
      <c r="E143" s="137">
        <v>0.55931158159943006</v>
      </c>
      <c r="F143" s="3">
        <f t="shared" si="27"/>
        <v>-0.25234618769365819</v>
      </c>
      <c r="AD143" s="6"/>
      <c r="AE143" s="87"/>
      <c r="AG143" s="70"/>
    </row>
    <row r="144" spans="1:33" x14ac:dyDescent="0.25">
      <c r="A144" s="12">
        <v>3</v>
      </c>
      <c r="B144" s="21">
        <v>3.1622776601683786</v>
      </c>
      <c r="C144" s="16">
        <f t="shared" si="26"/>
        <v>0.316227766016838</v>
      </c>
      <c r="D144" s="70">
        <f t="shared" si="25"/>
        <v>0.49999999999999989</v>
      </c>
      <c r="E144" s="137">
        <v>0.31383696834553571</v>
      </c>
      <c r="F144" s="3">
        <f t="shared" si="27"/>
        <v>-0.50329590012821512</v>
      </c>
      <c r="AD144" s="6"/>
      <c r="AE144" s="83"/>
      <c r="AG144" s="70"/>
    </row>
    <row r="145" spans="1:33" x14ac:dyDescent="0.25">
      <c r="A145" s="12">
        <v>3</v>
      </c>
      <c r="B145" s="21">
        <v>5.6234132519034885</v>
      </c>
      <c r="C145" s="16">
        <f t="shared" si="26"/>
        <v>0.17782794100389235</v>
      </c>
      <c r="D145" s="70">
        <f t="shared" si="25"/>
        <v>0.74999999999999989</v>
      </c>
      <c r="E145" s="137">
        <v>0.17627573719325279</v>
      </c>
      <c r="F145" s="3">
        <f t="shared" si="27"/>
        <v>-0.75380746040759372</v>
      </c>
      <c r="AD145" s="6"/>
      <c r="AE145" s="83"/>
      <c r="AG145" s="70"/>
    </row>
    <row r="146" spans="1:33" x14ac:dyDescent="0.25">
      <c r="A146" s="12">
        <v>3</v>
      </c>
      <c r="B146" s="21">
        <v>10</v>
      </c>
      <c r="C146" s="16">
        <f t="shared" si="26"/>
        <v>0.1</v>
      </c>
      <c r="D146" s="70">
        <f t="shared" si="25"/>
        <v>1</v>
      </c>
      <c r="E146" s="137">
        <v>9.9365064961301472E-2</v>
      </c>
      <c r="F146" s="3">
        <f t="shared" si="27"/>
        <v>-1.0027662791976804</v>
      </c>
      <c r="AD146" s="6"/>
      <c r="AE146" s="83"/>
      <c r="AG146" s="70"/>
    </row>
    <row r="147" spans="1:33" x14ac:dyDescent="0.25">
      <c r="A147" s="12">
        <v>3</v>
      </c>
      <c r="B147" s="21">
        <v>17.782794100389225</v>
      </c>
      <c r="C147" s="16">
        <f t="shared" si="26"/>
        <v>5.6234132519034918E-2</v>
      </c>
      <c r="D147" s="70">
        <f t="shared" si="25"/>
        <v>1.25</v>
      </c>
      <c r="E147" s="137">
        <v>5.4293329430378096E-2</v>
      </c>
      <c r="F147" s="3">
        <f t="shared" si="27"/>
        <v>-1.2652535252828894</v>
      </c>
      <c r="AD147" s="6"/>
      <c r="AE147" s="83"/>
      <c r="AG147" s="70"/>
    </row>
    <row r="148" spans="1:33" x14ac:dyDescent="0.25">
      <c r="A148" s="12">
        <v>3</v>
      </c>
      <c r="B148" s="21">
        <v>31.622776601683793</v>
      </c>
      <c r="C148" s="16">
        <f t="shared" si="26"/>
        <v>3.1622776601683791E-2</v>
      </c>
      <c r="D148" s="70">
        <f t="shared" si="25"/>
        <v>1.5</v>
      </c>
      <c r="E148" s="137">
        <v>0.03</v>
      </c>
      <c r="F148" s="3">
        <f t="shared" si="27"/>
        <v>-1.5228787452803376</v>
      </c>
      <c r="AD148" s="6"/>
      <c r="AE148" s="83"/>
      <c r="AG148" s="70"/>
    </row>
    <row r="149" spans="1:33" x14ac:dyDescent="0.25">
      <c r="A149" s="12">
        <v>3</v>
      </c>
      <c r="B149" s="21">
        <v>56.234132519034908</v>
      </c>
      <c r="C149" s="16">
        <f t="shared" si="26"/>
        <v>1.7782794100389229E-2</v>
      </c>
      <c r="D149" s="70">
        <f t="shared" si="25"/>
        <v>1.75</v>
      </c>
      <c r="E149" s="134">
        <v>1.6676679999999999E-2</v>
      </c>
      <c r="F149" s="3">
        <f t="shared" si="27"/>
        <v>-1.777890404609143</v>
      </c>
      <c r="AD149" s="6"/>
      <c r="AE149" s="83"/>
      <c r="AG149" s="70"/>
    </row>
    <row r="150" spans="1:33" x14ac:dyDescent="0.25">
      <c r="A150" s="13">
        <v>3</v>
      </c>
      <c r="B150" s="65">
        <v>100</v>
      </c>
      <c r="C150" s="14">
        <f t="shared" si="26"/>
        <v>0.01</v>
      </c>
      <c r="D150" s="65">
        <f t="shared" si="25"/>
        <v>2</v>
      </c>
      <c r="E150" s="144">
        <v>1.0076999999999999E-2</v>
      </c>
      <c r="F150" s="15">
        <f t="shared" si="27"/>
        <v>-1.9966687414386732</v>
      </c>
      <c r="AD150" s="6"/>
      <c r="AE150" s="83"/>
      <c r="AG150" s="70"/>
    </row>
    <row r="151" spans="1:33" x14ac:dyDescent="0.25">
      <c r="B151" s="22" t="s">
        <v>3</v>
      </c>
      <c r="C151" s="22" t="s">
        <v>16</v>
      </c>
      <c r="D151" s="22" t="s">
        <v>14</v>
      </c>
      <c r="AE151" s="83"/>
      <c r="AG151" s="70"/>
    </row>
    <row r="152" spans="1:33" x14ac:dyDescent="0.25">
      <c r="A152" s="12"/>
      <c r="B152" s="77">
        <v>1.03</v>
      </c>
      <c r="C152" s="122">
        <f t="array" ref="C152:D154">LINEST(F34:F42,D34:D42,TRUE,TRUE)</f>
        <v>-0.79785534671654723</v>
      </c>
      <c r="D152" s="123">
        <v>4.3364984483758633</v>
      </c>
      <c r="AE152" s="83"/>
      <c r="AG152" s="70"/>
    </row>
    <row r="153" spans="1:33" x14ac:dyDescent="0.25">
      <c r="A153" s="12"/>
      <c r="B153" s="77"/>
      <c r="C153" s="121">
        <v>4.3547819199593663E-2</v>
      </c>
      <c r="D153" s="71">
        <v>5.1832272338837054E-2</v>
      </c>
      <c r="AD153" s="6"/>
      <c r="AE153" s="83"/>
      <c r="AG153" s="70"/>
    </row>
    <row r="154" spans="1:33" x14ac:dyDescent="0.25">
      <c r="A154" s="12"/>
      <c r="B154" s="77"/>
      <c r="C154" s="121">
        <v>0.97957231993085581</v>
      </c>
      <c r="D154" s="71">
        <v>8.4329989261838947E-2</v>
      </c>
      <c r="F154" s="124" t="s">
        <v>3</v>
      </c>
      <c r="G154" s="124" t="s">
        <v>15</v>
      </c>
      <c r="H154" s="124" t="s">
        <v>72</v>
      </c>
      <c r="I154" s="124" t="s">
        <v>14</v>
      </c>
      <c r="J154" s="22"/>
      <c r="L154" s="18"/>
      <c r="M154" s="18"/>
      <c r="AD154" s="6"/>
      <c r="AE154" s="83"/>
      <c r="AF154" s="61"/>
      <c r="AG154" s="70"/>
    </row>
    <row r="155" spans="1:33" x14ac:dyDescent="0.25">
      <c r="A155" s="12"/>
      <c r="B155" s="77">
        <v>1.04</v>
      </c>
      <c r="C155" s="122">
        <f t="array" ref="C155:D157">LINEST(F43:F51,D43:D51,TRUE,TRUE)</f>
        <v>-0.8359746589693271</v>
      </c>
      <c r="D155" s="123">
        <v>3.7138879036278656</v>
      </c>
      <c r="F155" s="30">
        <v>1.03</v>
      </c>
      <c r="G155" s="140">
        <f>C152</f>
        <v>-0.79785534671654723</v>
      </c>
      <c r="H155" s="140">
        <f>G155+1</f>
        <v>0.20214465328345277</v>
      </c>
      <c r="I155" s="140">
        <f>D152</f>
        <v>4.3364984483758633</v>
      </c>
      <c r="J155" s="167" t="s">
        <v>56</v>
      </c>
      <c r="K155" s="166">
        <v>212.60452069399301</v>
      </c>
      <c r="L155" s="171" t="s">
        <v>57</v>
      </c>
      <c r="M155" s="166">
        <v>-56.598384785982603</v>
      </c>
      <c r="AD155" s="6"/>
      <c r="AE155" s="83"/>
      <c r="AF155" s="61"/>
      <c r="AG155" s="70"/>
    </row>
    <row r="156" spans="1:33" x14ac:dyDescent="0.25">
      <c r="A156" s="12"/>
      <c r="C156" s="23">
        <v>3.6511180248016188E-2</v>
      </c>
      <c r="D156" s="3">
        <v>4.3456996763805829E-2</v>
      </c>
      <c r="F156" s="141">
        <v>1.04</v>
      </c>
      <c r="G156" s="140">
        <f>C155</f>
        <v>-0.8359746589693271</v>
      </c>
      <c r="H156" s="140">
        <f>G156+1</f>
        <v>0.1640253410306729</v>
      </c>
      <c r="I156" s="140">
        <f>D155</f>
        <v>3.7138879036278656</v>
      </c>
      <c r="J156" s="167" t="s">
        <v>58</v>
      </c>
      <c r="K156" s="166">
        <v>-2779.2888248709801</v>
      </c>
      <c r="L156" s="171" t="s">
        <v>59</v>
      </c>
      <c r="M156" s="166">
        <v>207.15714780700901</v>
      </c>
      <c r="AD156" s="6"/>
      <c r="AE156" s="83"/>
      <c r="AF156" s="61"/>
    </row>
    <row r="157" spans="1:33" x14ac:dyDescent="0.25">
      <c r="C157" s="23">
        <v>0.98682341092005565</v>
      </c>
      <c r="D157" s="3">
        <v>7.0703596525471951E-2</v>
      </c>
      <c r="F157" s="125">
        <f>B158</f>
        <v>1.05</v>
      </c>
      <c r="G157" s="71">
        <f>C158</f>
        <v>-0.83707418462488981</v>
      </c>
      <c r="H157" s="71">
        <f t="shared" ref="H157:H167" si="28">G157+1</f>
        <v>0.16292581537511019</v>
      </c>
      <c r="I157" s="71">
        <f>D158</f>
        <v>3.2276620572422088</v>
      </c>
      <c r="J157" s="167" t="s">
        <v>121</v>
      </c>
      <c r="K157" s="166">
        <v>15551.0356600301</v>
      </c>
      <c r="L157" s="171" t="s">
        <v>128</v>
      </c>
      <c r="M157" s="166">
        <v>-304.96389959903701</v>
      </c>
      <c r="AD157" s="6"/>
      <c r="AE157" s="83"/>
      <c r="AF157" s="61"/>
    </row>
    <row r="158" spans="1:33" x14ac:dyDescent="0.25">
      <c r="B158" s="21">
        <f>A52</f>
        <v>1.05</v>
      </c>
      <c r="C158" s="73">
        <f t="array" ref="C158:D160">LINEST(F52:F60,D52:D60,TRUE,TRUE)</f>
        <v>-0.83707418462488981</v>
      </c>
      <c r="D158" s="74">
        <v>3.2276620572422088</v>
      </c>
      <c r="F158" s="125">
        <v>1.08</v>
      </c>
      <c r="G158" s="71">
        <f>C161</f>
        <v>-0.90229135583033426</v>
      </c>
      <c r="H158" s="71">
        <f t="shared" si="28"/>
        <v>9.7708644169665737E-2</v>
      </c>
      <c r="I158" s="71">
        <f>D161</f>
        <v>2.3470821078613096</v>
      </c>
      <c r="J158" s="167" t="s">
        <v>122</v>
      </c>
      <c r="K158" s="166">
        <v>-48905.025027269097</v>
      </c>
      <c r="L158" s="171" t="s">
        <v>129</v>
      </c>
      <c r="M158" s="166">
        <v>224.58742505544501</v>
      </c>
      <c r="AD158" s="6"/>
      <c r="AE158" s="83"/>
      <c r="AF158" s="61"/>
      <c r="AG158" s="74"/>
    </row>
    <row r="159" spans="1:33" x14ac:dyDescent="0.25">
      <c r="B159" s="21"/>
      <c r="C159" s="23">
        <v>3.1359059962787171E-2</v>
      </c>
      <c r="D159" s="3">
        <v>3.7324747051771356E-2</v>
      </c>
      <c r="F159" s="125">
        <f>B164</f>
        <v>1.1000000000000001</v>
      </c>
      <c r="G159" s="71">
        <f>C164</f>
        <v>-0.9293285895606348</v>
      </c>
      <c r="H159" s="71">
        <f t="shared" si="28"/>
        <v>7.0671410439365201E-2</v>
      </c>
      <c r="I159" s="71">
        <f>D164</f>
        <v>1.9676354360095245</v>
      </c>
      <c r="J159" s="167" t="s">
        <v>123</v>
      </c>
      <c r="K159" s="166">
        <v>94620.2831513118</v>
      </c>
      <c r="L159" s="171" t="s">
        <v>130</v>
      </c>
      <c r="M159" s="166">
        <v>-82.922074111919102</v>
      </c>
      <c r="O159" s="77"/>
      <c r="P159" s="77"/>
      <c r="Q159" s="77"/>
      <c r="S159" s="77"/>
      <c r="T159" s="77"/>
      <c r="U159" s="77"/>
      <c r="X159" t="s">
        <v>3</v>
      </c>
      <c r="Y159" t="s">
        <v>8</v>
      </c>
      <c r="Z159" s="63">
        <v>7.8993786400000002E-2</v>
      </c>
      <c r="AC159" s="32"/>
      <c r="AD159" s="6"/>
      <c r="AE159" s="83"/>
      <c r="AF159" s="61"/>
      <c r="AG159" s="3"/>
    </row>
    <row r="160" spans="1:33" x14ac:dyDescent="0.25">
      <c r="B160" s="21"/>
      <c r="C160" s="23">
        <v>0.99027139771172346</v>
      </c>
      <c r="D160" s="3">
        <v>6.0726558494297242E-2</v>
      </c>
      <c r="F160" s="125">
        <v>1.2</v>
      </c>
      <c r="G160" s="71">
        <f>C167</f>
        <v>-0.98821746870814986</v>
      </c>
      <c r="H160" s="71">
        <f t="shared" si="28"/>
        <v>1.178253129185014E-2</v>
      </c>
      <c r="I160" s="71">
        <f>D167</f>
        <v>1.0041764008129395</v>
      </c>
      <c r="J160" s="167" t="s">
        <v>124</v>
      </c>
      <c r="K160" s="166">
        <v>-115433.29388831901</v>
      </c>
      <c r="L160" s="171" t="s">
        <v>131</v>
      </c>
      <c r="M160" s="166">
        <v>12.8656313929368</v>
      </c>
      <c r="O160" s="21"/>
      <c r="P160" s="73"/>
      <c r="Q160" s="73"/>
      <c r="S160" s="70"/>
      <c r="T160" s="62"/>
      <c r="U160" s="62"/>
      <c r="X160">
        <v>1.05</v>
      </c>
      <c r="Y160">
        <f>$Z$159*X160^2+$Z$160*X160+$Z$161</f>
        <v>0.14782405511099994</v>
      </c>
      <c r="Z160" s="63">
        <v>0.77639716609999998</v>
      </c>
      <c r="AC160" s="32"/>
      <c r="AD160" s="6"/>
      <c r="AE160" s="83"/>
      <c r="AF160" s="61"/>
      <c r="AG160" s="3"/>
    </row>
    <row r="161" spans="2:39" x14ac:dyDescent="0.25">
      <c r="B161" s="9">
        <v>1.08</v>
      </c>
      <c r="C161" s="73">
        <f t="array" ref="C161:D163">LINEST(F61:F69,D61:D69,TRUE,TRUE)</f>
        <v>-0.90229135583033426</v>
      </c>
      <c r="D161" s="74">
        <v>2.3470821078613096</v>
      </c>
      <c r="F161" s="125">
        <f>B170</f>
        <v>1.3</v>
      </c>
      <c r="G161" s="71">
        <f>C170</f>
        <v>-0.99622632828657132</v>
      </c>
      <c r="H161" s="71">
        <f t="shared" si="28"/>
        <v>3.7736717134286835E-3</v>
      </c>
      <c r="I161" s="71">
        <f>D170</f>
        <v>0.59906947603546368</v>
      </c>
      <c r="J161" s="167" t="s">
        <v>125</v>
      </c>
      <c r="K161" s="166">
        <v>86795.884594446907</v>
      </c>
      <c r="L161" s="171"/>
      <c r="M161" s="104"/>
      <c r="O161" s="21"/>
      <c r="P161" s="89"/>
      <c r="Q161" s="89"/>
      <c r="S161" s="70"/>
      <c r="T161" s="62"/>
      <c r="U161" s="62"/>
      <c r="X161">
        <v>1.06</v>
      </c>
      <c r="Y161" s="61">
        <f t="shared" ref="Y161:Y224" si="29">$Z$159*X161^2+$Z$160*X161+$Z$161</f>
        <v>0.15725479566504008</v>
      </c>
      <c r="Z161" s="63">
        <v>-0.75448361880000003</v>
      </c>
      <c r="AD161" s="6"/>
      <c r="AE161" s="83"/>
      <c r="AF161" s="61"/>
      <c r="AG161" s="74"/>
    </row>
    <row r="162" spans="2:39" x14ac:dyDescent="0.25">
      <c r="B162" s="9"/>
      <c r="C162" s="23">
        <v>1.3921019970003367E-2</v>
      </c>
      <c r="D162" s="3">
        <v>1.6569327961349127E-2</v>
      </c>
      <c r="F162" s="125">
        <f>B173</f>
        <v>1.5</v>
      </c>
      <c r="G162" s="71">
        <f>C173</f>
        <v>-0.99131542047311794</v>
      </c>
      <c r="H162" s="71">
        <f t="shared" si="28"/>
        <v>8.6845795268820636E-3</v>
      </c>
      <c r="I162" s="71">
        <f>D173</f>
        <v>0.25753809634781433</v>
      </c>
      <c r="J162" s="167" t="s">
        <v>126</v>
      </c>
      <c r="K162" s="166">
        <v>-36813.4734782987</v>
      </c>
      <c r="L162" s="171"/>
      <c r="M162" s="104"/>
      <c r="O162" s="21"/>
      <c r="P162" s="89"/>
      <c r="Q162" s="89"/>
      <c r="S162" s="70"/>
      <c r="T162" s="62"/>
      <c r="U162" s="62"/>
      <c r="X162" s="61">
        <v>1.07</v>
      </c>
      <c r="Y162" s="61">
        <f t="shared" si="29"/>
        <v>0.16670133497635997</v>
      </c>
      <c r="AD162" s="6"/>
      <c r="AE162" s="83"/>
      <c r="AF162" s="61"/>
      <c r="AG162" s="3"/>
    </row>
    <row r="163" spans="2:39" x14ac:dyDescent="0.25">
      <c r="B163" s="9"/>
      <c r="C163" s="23">
        <v>0.99833649730851759</v>
      </c>
      <c r="D163" s="3">
        <v>2.6957939253021961E-2</v>
      </c>
      <c r="F163" s="125">
        <f>B176</f>
        <v>1.7</v>
      </c>
      <c r="G163" s="71">
        <f>C176</f>
        <v>-0.99227494438417341</v>
      </c>
      <c r="H163" s="71">
        <f t="shared" si="28"/>
        <v>7.7250556158265926E-3</v>
      </c>
      <c r="I163" s="71">
        <f>D176</f>
        <v>0.13167290422629985</v>
      </c>
      <c r="J163" s="167" t="s">
        <v>127</v>
      </c>
      <c r="K163" s="166">
        <v>6750.7002977396196</v>
      </c>
      <c r="L163" s="171"/>
      <c r="M163" s="104"/>
      <c r="O163" s="21"/>
      <c r="P163" s="73"/>
      <c r="Q163" s="74"/>
      <c r="S163" s="70"/>
      <c r="T163" s="62"/>
      <c r="U163" s="62"/>
      <c r="X163" s="61">
        <v>1.08</v>
      </c>
      <c r="Y163" s="61">
        <f t="shared" si="29"/>
        <v>0.17616367304496006</v>
      </c>
      <c r="AD163" s="6"/>
      <c r="AE163" s="83"/>
      <c r="AF163" s="61"/>
      <c r="AG163" s="3"/>
    </row>
    <row r="164" spans="2:39" x14ac:dyDescent="0.25">
      <c r="B164" s="21">
        <f>A70</f>
        <v>1.1000000000000001</v>
      </c>
      <c r="C164" s="73">
        <f t="array" ref="C164:D166">LINEST(F70:F78,D70:D78,TRUE,TRUE)</f>
        <v>-0.9293285895606348</v>
      </c>
      <c r="D164" s="74">
        <v>1.9676354360095245</v>
      </c>
      <c r="F164" s="125">
        <f>B179</f>
        <v>2</v>
      </c>
      <c r="G164" s="71">
        <f>C179</f>
        <v>-0.98145697788819275</v>
      </c>
      <c r="H164" s="71">
        <f t="shared" si="28"/>
        <v>1.854302211180725E-2</v>
      </c>
      <c r="I164" s="71">
        <f>D179</f>
        <v>5.0125264588112728E-2</v>
      </c>
      <c r="J164" s="168"/>
      <c r="K164" s="169"/>
      <c r="L164" s="172"/>
      <c r="M164" s="169"/>
      <c r="O164" s="21"/>
      <c r="P164" s="23"/>
      <c r="Q164" s="3"/>
      <c r="S164" s="70"/>
      <c r="T164" s="62"/>
      <c r="U164" s="62"/>
      <c r="X164" s="61">
        <v>1.0900000000000001</v>
      </c>
      <c r="Y164" s="61">
        <f t="shared" si="29"/>
        <v>0.18564180987084</v>
      </c>
      <c r="AD164" s="6"/>
      <c r="AE164" s="83"/>
      <c r="AF164" s="61"/>
      <c r="AG164" s="74"/>
    </row>
    <row r="165" spans="2:39" x14ac:dyDescent="0.25">
      <c r="B165" s="16"/>
      <c r="C165" s="23">
        <v>9.9111497567945257E-3</v>
      </c>
      <c r="D165" s="3">
        <v>1.1796627772119664E-2</v>
      </c>
      <c r="F165" s="125">
        <v>2.2000000000000002</v>
      </c>
      <c r="G165" s="71">
        <f>C182</f>
        <v>-0.98268699412870197</v>
      </c>
      <c r="H165" s="71">
        <f t="shared" si="28"/>
        <v>1.7313005871298026E-2</v>
      </c>
      <c r="I165" s="71">
        <f>D182</f>
        <v>2.6988998808324061E-2</v>
      </c>
      <c r="J165" s="170"/>
      <c r="K165" s="18"/>
      <c r="L165" s="18"/>
      <c r="M165" s="18"/>
      <c r="O165" s="21"/>
      <c r="P165" s="23"/>
      <c r="Q165" s="3"/>
      <c r="S165" s="70"/>
      <c r="T165" s="62"/>
      <c r="U165" s="62"/>
      <c r="X165" s="61">
        <v>1.1000000000000001</v>
      </c>
      <c r="Y165" s="61">
        <f t="shared" si="29"/>
        <v>0.19513574545400003</v>
      </c>
      <c r="AD165" s="6"/>
      <c r="AE165" s="83"/>
      <c r="AF165" s="61"/>
      <c r="AG165" s="3"/>
    </row>
    <row r="166" spans="2:39" x14ac:dyDescent="0.25">
      <c r="B166" s="16"/>
      <c r="C166" s="23">
        <v>0.99920446024914211</v>
      </c>
      <c r="D166" s="3">
        <v>1.9192858974916446E-2</v>
      </c>
      <c r="F166" s="125">
        <f>B185</f>
        <v>2.5</v>
      </c>
      <c r="G166" s="71">
        <f>C185</f>
        <v>-0.99965993053143898</v>
      </c>
      <c r="H166" s="71">
        <f t="shared" si="28"/>
        <v>3.4006946856102171E-4</v>
      </c>
      <c r="I166" s="71">
        <f>D185</f>
        <v>1.3623874183033791E-2</v>
      </c>
      <c r="J166" s="71"/>
      <c r="K166"/>
      <c r="O166" s="21"/>
      <c r="P166" s="73"/>
      <c r="Q166" s="74"/>
      <c r="S166" s="70"/>
      <c r="T166" s="62"/>
      <c r="U166" s="62"/>
      <c r="X166" s="61">
        <v>1.1100000000000001</v>
      </c>
      <c r="Y166" s="61">
        <f t="shared" si="29"/>
        <v>0.20464547979444003</v>
      </c>
      <c r="AB166" s="3"/>
      <c r="AD166" s="6"/>
      <c r="AE166" s="83"/>
      <c r="AF166" s="61"/>
      <c r="AG166" s="3"/>
    </row>
    <row r="167" spans="2:39" x14ac:dyDescent="0.25">
      <c r="B167" s="9">
        <v>1.2</v>
      </c>
      <c r="C167" s="73">
        <f t="array" ref="C167:D169">LINEST(F79:F87,D79:D87,TRUE,TRUE)</f>
        <v>-0.98821746870814986</v>
      </c>
      <c r="D167" s="74">
        <v>1.0041764008129395</v>
      </c>
      <c r="F167" s="142">
        <f>B188</f>
        <v>3</v>
      </c>
      <c r="G167" s="140">
        <f>C188</f>
        <v>-1.0062460136608757</v>
      </c>
      <c r="H167" s="140">
        <f t="shared" si="28"/>
        <v>-6.2460136608757377E-3</v>
      </c>
      <c r="I167" s="140">
        <f>D188</f>
        <v>-2.6389347535773489E-3</v>
      </c>
      <c r="J167" s="71"/>
      <c r="K167"/>
      <c r="O167" s="21"/>
      <c r="P167" s="23"/>
      <c r="Q167" s="3"/>
      <c r="S167" s="70"/>
      <c r="T167" s="62"/>
      <c r="U167" s="62"/>
      <c r="X167" s="61">
        <v>1.1200000000000001</v>
      </c>
      <c r="Y167" s="61">
        <f t="shared" si="29"/>
        <v>0.21417101289216001</v>
      </c>
      <c r="AD167" s="6"/>
      <c r="AE167" s="83"/>
      <c r="AF167" s="61"/>
      <c r="AG167" s="74"/>
    </row>
    <row r="168" spans="2:39" x14ac:dyDescent="0.25">
      <c r="B168" s="9"/>
      <c r="C168" s="23">
        <v>2.6882387269964187E-3</v>
      </c>
      <c r="D168" s="3">
        <v>3.199644077947011E-3</v>
      </c>
      <c r="F168" s="77"/>
      <c r="G168" s="77"/>
      <c r="H168" s="77"/>
      <c r="I168" s="77"/>
      <c r="J168" s="71"/>
      <c r="K168"/>
      <c r="O168" s="21"/>
      <c r="P168" s="23"/>
      <c r="Q168" s="3"/>
      <c r="S168" s="70"/>
      <c r="T168" s="62"/>
      <c r="U168" s="62"/>
      <c r="X168" s="61">
        <v>1.1299999999999999</v>
      </c>
      <c r="Y168" s="61">
        <f t="shared" si="29"/>
        <v>0.22371234474715984</v>
      </c>
      <c r="AD168" s="6"/>
      <c r="AE168" s="83"/>
      <c r="AG168" s="3"/>
    </row>
    <row r="169" spans="2:39" x14ac:dyDescent="0.25">
      <c r="B169" s="9"/>
      <c r="C169" s="23">
        <v>0.99994820281505647</v>
      </c>
      <c r="D169" s="3">
        <v>5.2057519101434786E-3</v>
      </c>
      <c r="F169" s="77"/>
      <c r="G169" s="77"/>
      <c r="H169" s="77"/>
      <c r="I169" s="77"/>
      <c r="J169" s="71"/>
      <c r="K169"/>
      <c r="O169" s="21"/>
      <c r="P169" s="73"/>
      <c r="Q169" s="74"/>
      <c r="X169" s="61">
        <v>1.1399999999999999</v>
      </c>
      <c r="Y169" s="61">
        <f t="shared" si="29"/>
        <v>0.23326947535943987</v>
      </c>
      <c r="AG169" s="3"/>
    </row>
    <row r="170" spans="2:39" x14ac:dyDescent="0.25">
      <c r="B170" s="21">
        <f>A88</f>
        <v>1.3</v>
      </c>
      <c r="C170" s="73">
        <f t="array" ref="C170:D172">LINEST(F88:F96,D88:D96,TRUE,TRUE)</f>
        <v>-0.99622632828657132</v>
      </c>
      <c r="D170" s="74">
        <v>0.59906947603546368</v>
      </c>
      <c r="F170" s="124" t="s">
        <v>3</v>
      </c>
      <c r="G170" s="124" t="s">
        <v>15</v>
      </c>
      <c r="H170" s="124" t="s">
        <v>3</v>
      </c>
      <c r="I170" s="124" t="s">
        <v>14</v>
      </c>
      <c r="J170" s="71" t="s">
        <v>138</v>
      </c>
      <c r="K170" s="124" t="s">
        <v>139</v>
      </c>
      <c r="O170" s="21"/>
      <c r="P170" s="23"/>
      <c r="Q170" s="3"/>
      <c r="X170" s="61">
        <v>1.1499999999999999</v>
      </c>
      <c r="Y170" s="61">
        <f t="shared" si="29"/>
        <v>0.24284240472899987</v>
      </c>
      <c r="AE170" s="21"/>
      <c r="AF170" s="73"/>
      <c r="AG170" s="74"/>
    </row>
    <row r="171" spans="2:39" x14ac:dyDescent="0.25">
      <c r="B171" s="21"/>
      <c r="C171" s="23">
        <v>3.848917550198777E-3</v>
      </c>
      <c r="D171" s="3">
        <v>4.5811282020178411E-3</v>
      </c>
      <c r="F171" s="125">
        <f>F157</f>
        <v>1.05</v>
      </c>
      <c r="G171" s="71">
        <f>G157</f>
        <v>-0.83707418462488981</v>
      </c>
      <c r="H171" s="79">
        <v>1.05</v>
      </c>
      <c r="I171" s="71">
        <f t="shared" ref="I171:I179" si="30">I157</f>
        <v>3.2276620572422088</v>
      </c>
      <c r="J171" s="3">
        <f>$K$155+$K$156/H171+$K$157/H171^2+$K$158/H171^3+$K$159/H171^4+$K$160/H171^5+$K$161/H171^6+$K$162/H171^7+$K$163/H171^8</f>
        <v>-0.83712423151246185</v>
      </c>
      <c r="K171" s="3">
        <f>1/($M$155+$M$156*H171+$M$157*H171^2+$M$158*H171^3+$M$159*H171^4+$M$160*H171^5)</f>
        <v>3.2278074426066969</v>
      </c>
      <c r="O171" s="21"/>
      <c r="P171" s="23"/>
      <c r="Q171" s="3"/>
      <c r="X171" s="61">
        <v>1.1599999999999999</v>
      </c>
      <c r="Y171" s="61">
        <f t="shared" si="29"/>
        <v>0.25243113285583985</v>
      </c>
      <c r="AE171" s="21"/>
      <c r="AF171" s="23"/>
      <c r="AG171" s="3"/>
      <c r="AM171" s="32"/>
    </row>
    <row r="172" spans="2:39" x14ac:dyDescent="0.25">
      <c r="B172" s="21"/>
      <c r="C172" s="23">
        <v>0.99989552464626652</v>
      </c>
      <c r="D172" s="3">
        <v>7.4533967864226572E-3</v>
      </c>
      <c r="F172" s="125">
        <f t="shared" ref="F172:G180" si="31">F158</f>
        <v>1.08</v>
      </c>
      <c r="G172" s="71">
        <f t="shared" si="31"/>
        <v>-0.90229135583033426</v>
      </c>
      <c r="H172" s="79">
        <v>1.06</v>
      </c>
      <c r="I172" s="71">
        <f t="shared" si="30"/>
        <v>2.3470821078613096</v>
      </c>
      <c r="J172" s="3">
        <f t="shared" ref="J172:J235" si="32">$K$155+$K$156/H172+$K$157/H172^2+$K$158/H172^3+$K$159/H172^4+$K$160/H172^5+$K$161/H172^6+$K$162/H172^7+$K$163/H172^8</f>
        <v>-0.86314409851638629</v>
      </c>
      <c r="K172" s="3">
        <f t="shared" ref="K172:K235" si="33">1/($M$155+$M$156*H172+$M$157*H172^2+$M$158*H172^3+$M$159*H172^4+$M$160*H172^5)</f>
        <v>2.8745552695739485</v>
      </c>
      <c r="O172" s="21"/>
      <c r="P172" s="73"/>
      <c r="Q172" s="74"/>
      <c r="X172" s="61">
        <v>1.17</v>
      </c>
      <c r="Y172" s="61">
        <f t="shared" si="29"/>
        <v>0.2620356597399599</v>
      </c>
      <c r="AE172" s="21"/>
      <c r="AF172" s="23"/>
      <c r="AG172" s="3"/>
      <c r="AM172" s="32"/>
    </row>
    <row r="173" spans="2:39" x14ac:dyDescent="0.25">
      <c r="B173" s="21">
        <f>A97</f>
        <v>1.5</v>
      </c>
      <c r="C173" s="73">
        <f t="array" ref="C173:D175">LINEST(F97:F105,D97:D105,TRUE,TRUE)</f>
        <v>-0.99131542047311794</v>
      </c>
      <c r="D173" s="74">
        <v>0.25753809634781433</v>
      </c>
      <c r="F173" s="125">
        <f t="shared" si="31"/>
        <v>1.1000000000000001</v>
      </c>
      <c r="G173" s="71">
        <f t="shared" si="31"/>
        <v>-0.9293285895606348</v>
      </c>
      <c r="H173" s="79">
        <v>1.07</v>
      </c>
      <c r="I173" s="71">
        <f t="shared" si="30"/>
        <v>1.9676354360095245</v>
      </c>
      <c r="J173" s="3">
        <f t="shared" si="32"/>
        <v>-0.88448775731194473</v>
      </c>
      <c r="K173" s="3">
        <f t="shared" si="33"/>
        <v>2.5864029370132555</v>
      </c>
      <c r="O173" s="21"/>
      <c r="P173" s="23"/>
      <c r="Q173" s="3"/>
      <c r="X173" s="61">
        <v>1.18</v>
      </c>
      <c r="Y173" s="61">
        <f t="shared" si="29"/>
        <v>0.27165598538135993</v>
      </c>
      <c r="AC173" s="32"/>
      <c r="AE173" s="21"/>
      <c r="AF173" s="73"/>
      <c r="AG173" s="74"/>
      <c r="AM173" s="32"/>
    </row>
    <row r="174" spans="2:39" x14ac:dyDescent="0.25">
      <c r="B174" s="21"/>
      <c r="C174" s="23">
        <v>4.2595103210140003E-3</v>
      </c>
      <c r="D174" s="3">
        <v>5.0698313496935106E-3</v>
      </c>
      <c r="F174" s="125">
        <f t="shared" si="31"/>
        <v>1.2</v>
      </c>
      <c r="G174" s="71">
        <f t="shared" si="31"/>
        <v>-0.98821746870814986</v>
      </c>
      <c r="H174" s="79">
        <v>1.08</v>
      </c>
      <c r="I174" s="71">
        <f t="shared" si="30"/>
        <v>1.0041764008129395</v>
      </c>
      <c r="J174" s="3">
        <f t="shared" si="32"/>
        <v>-0.90216906111891149</v>
      </c>
      <c r="K174" s="3">
        <f t="shared" si="33"/>
        <v>2.3464054350110093</v>
      </c>
      <c r="O174" s="21"/>
      <c r="P174" s="23"/>
      <c r="Q174" s="3"/>
      <c r="X174" s="61">
        <v>1.19</v>
      </c>
      <c r="Y174" s="61">
        <f t="shared" si="29"/>
        <v>0.28129210978003993</v>
      </c>
      <c r="AC174" s="32"/>
      <c r="AE174" s="21"/>
      <c r="AF174" s="23"/>
      <c r="AG174" s="3"/>
    </row>
    <row r="175" spans="2:39" x14ac:dyDescent="0.25">
      <c r="B175" s="21"/>
      <c r="C175" s="23">
        <v>0.99987077767765342</v>
      </c>
      <c r="D175" s="3">
        <v>8.2485062681429185E-3</v>
      </c>
      <c r="F175" s="125">
        <f t="shared" si="31"/>
        <v>1.3</v>
      </c>
      <c r="G175" s="71">
        <f t="shared" si="31"/>
        <v>-0.99622632828657132</v>
      </c>
      <c r="H175" s="79">
        <v>1.0900000000000001</v>
      </c>
      <c r="I175" s="71">
        <f t="shared" si="30"/>
        <v>0.59906947603546368</v>
      </c>
      <c r="J175" s="3">
        <f t="shared" si="32"/>
        <v>-0.9169577666357327</v>
      </c>
      <c r="K175" s="3">
        <f t="shared" si="33"/>
        <v>2.1430738896158652</v>
      </c>
      <c r="O175" s="21"/>
      <c r="P175" s="73"/>
      <c r="Q175" s="73"/>
      <c r="X175" s="61">
        <v>1.2</v>
      </c>
      <c r="Y175" s="61">
        <f t="shared" si="29"/>
        <v>0.29094403293599991</v>
      </c>
      <c r="AE175" s="21"/>
      <c r="AF175" s="23"/>
      <c r="AG175" s="3"/>
      <c r="AM175" s="32"/>
    </row>
    <row r="176" spans="2:39" x14ac:dyDescent="0.25">
      <c r="B176" s="21">
        <f>A106</f>
        <v>1.7</v>
      </c>
      <c r="C176" s="73">
        <f t="array" ref="C176:D178">LINEST(F106:F114,D106:D114,TRUE,TRUE)</f>
        <v>-0.99227494438417341</v>
      </c>
      <c r="D176" s="74">
        <v>0.13167290422629985</v>
      </c>
      <c r="F176" s="125">
        <f t="shared" si="31"/>
        <v>1.5</v>
      </c>
      <c r="G176" s="71">
        <f t="shared" si="31"/>
        <v>-0.99131542047311794</v>
      </c>
      <c r="H176" s="79">
        <v>1.1000000000000001</v>
      </c>
      <c r="I176" s="71">
        <f t="shared" si="30"/>
        <v>0.25753809634781433</v>
      </c>
      <c r="J176" s="3">
        <f t="shared" si="32"/>
        <v>-0.92943745291540836</v>
      </c>
      <c r="K176" s="3">
        <f t="shared" si="33"/>
        <v>1.9683437453370305</v>
      </c>
      <c r="O176" s="21"/>
      <c r="P176" s="89"/>
      <c r="Q176" s="89"/>
      <c r="X176" s="61">
        <v>1.21</v>
      </c>
      <c r="Y176" s="61">
        <f t="shared" si="29"/>
        <v>0.30061175484923985</v>
      </c>
      <c r="AE176" s="21"/>
      <c r="AF176" s="73"/>
      <c r="AG176" s="74"/>
    </row>
    <row r="177" spans="2:39" x14ac:dyDescent="0.25">
      <c r="B177" s="21"/>
      <c r="C177" s="23">
        <v>3.8744216224838252E-3</v>
      </c>
      <c r="D177" s="3">
        <v>4.6114841198278498E-3</v>
      </c>
      <c r="F177" s="125">
        <f t="shared" si="31"/>
        <v>1.7</v>
      </c>
      <c r="G177" s="71">
        <f t="shared" si="31"/>
        <v>-0.99227494438417341</v>
      </c>
      <c r="H177" s="79">
        <v>1.1100000000000001</v>
      </c>
      <c r="I177" s="71">
        <f t="shared" si="30"/>
        <v>0.13167290422629985</v>
      </c>
      <c r="J177" s="3">
        <f t="shared" si="32"/>
        <v>-0.94005047183782153</v>
      </c>
      <c r="K177" s="3">
        <f t="shared" si="33"/>
        <v>1.8163873797809127</v>
      </c>
      <c r="O177" s="21"/>
      <c r="P177" s="89"/>
      <c r="Q177" s="89"/>
      <c r="X177" s="61">
        <v>1.22</v>
      </c>
      <c r="Y177" s="61">
        <f t="shared" si="29"/>
        <v>0.31029527551975999</v>
      </c>
      <c r="AE177" s="21"/>
      <c r="AF177" s="23"/>
      <c r="AG177" s="3"/>
    </row>
    <row r="178" spans="2:39" x14ac:dyDescent="0.25">
      <c r="B178" s="21"/>
      <c r="C178" s="23">
        <v>0.99989329091317836</v>
      </c>
      <c r="D178" s="3">
        <v>7.5027852100328883E-3</v>
      </c>
      <c r="F178" s="125">
        <f t="shared" si="31"/>
        <v>2</v>
      </c>
      <c r="G178" s="71">
        <f t="shared" si="31"/>
        <v>-0.98145697788819275</v>
      </c>
      <c r="H178" s="79">
        <v>1.1200000000000001</v>
      </c>
      <c r="I178" s="71">
        <f t="shared" si="30"/>
        <v>5.0125264588112728E-2</v>
      </c>
      <c r="J178" s="3">
        <f t="shared" si="32"/>
        <v>-0.94913267893889497</v>
      </c>
      <c r="K178" s="3">
        <f t="shared" si="33"/>
        <v>1.682888287347996</v>
      </c>
      <c r="O178" s="21"/>
      <c r="P178" s="73"/>
      <c r="Q178" s="73"/>
      <c r="X178" s="61">
        <v>1.23</v>
      </c>
      <c r="Y178" s="61">
        <f t="shared" si="29"/>
        <v>0.31999459494755988</v>
      </c>
      <c r="AE178" s="21"/>
      <c r="AF178" s="23"/>
      <c r="AG178" s="3"/>
    </row>
    <row r="179" spans="2:39" x14ac:dyDescent="0.25">
      <c r="B179" s="21">
        <f>A115</f>
        <v>2</v>
      </c>
      <c r="C179" s="73">
        <f t="array" ref="C179:D181">LINEST(F115:F123,D115:D123,TRUE,TRUE)</f>
        <v>-0.98145697788819275</v>
      </c>
      <c r="D179" s="74">
        <v>5.0125264588112728E-2</v>
      </c>
      <c r="F179" s="125">
        <f t="shared" si="31"/>
        <v>2.2000000000000002</v>
      </c>
      <c r="G179" s="71">
        <f t="shared" si="31"/>
        <v>-0.98268699412870197</v>
      </c>
      <c r="H179" s="79">
        <v>1.1299999999999999</v>
      </c>
      <c r="I179" s="71">
        <f t="shared" si="30"/>
        <v>2.6988998808324061E-2</v>
      </c>
      <c r="J179" s="3">
        <f t="shared" si="32"/>
        <v>-0.9569401328017193</v>
      </c>
      <c r="K179" s="3">
        <f t="shared" si="33"/>
        <v>1.5645802941738116</v>
      </c>
      <c r="O179" s="21"/>
      <c r="P179" s="89"/>
      <c r="Q179" s="89"/>
      <c r="X179" s="61">
        <v>1.24</v>
      </c>
      <c r="Y179" s="61">
        <f t="shared" si="29"/>
        <v>0.32970971313263997</v>
      </c>
      <c r="AE179" s="21"/>
      <c r="AF179" s="73"/>
      <c r="AG179" s="74"/>
    </row>
    <row r="180" spans="2:39" x14ac:dyDescent="0.25">
      <c r="B180" s="21"/>
      <c r="C180" s="23">
        <v>2.0039211993591287E-3</v>
      </c>
      <c r="D180" s="3">
        <v>2.3851433036104941E-3</v>
      </c>
      <c r="F180" s="125">
        <f t="shared" si="31"/>
        <v>2.5</v>
      </c>
      <c r="G180" s="71">
        <f t="shared" si="31"/>
        <v>-0.99965993053143898</v>
      </c>
      <c r="H180" s="79">
        <v>1.1399999999999999</v>
      </c>
      <c r="I180" s="71">
        <f t="shared" ref="I180" si="34">I166</f>
        <v>1.3623874183033791E-2</v>
      </c>
      <c r="J180" s="3">
        <f t="shared" si="32"/>
        <v>-0.96366950191440992</v>
      </c>
      <c r="K180" s="3">
        <f t="shared" si="33"/>
        <v>1.4589454268603144</v>
      </c>
      <c r="O180" s="21"/>
      <c r="P180" s="89"/>
      <c r="Q180" s="89"/>
      <c r="X180" s="61">
        <v>1.25</v>
      </c>
      <c r="Y180" s="61">
        <f t="shared" si="29"/>
        <v>0.33944063007499981</v>
      </c>
      <c r="AE180" s="21"/>
      <c r="AF180" s="23"/>
      <c r="AG180" s="3"/>
    </row>
    <row r="181" spans="2:39" x14ac:dyDescent="0.25">
      <c r="B181" s="21"/>
      <c r="C181" s="23">
        <v>0.99997081873518556</v>
      </c>
      <c r="D181" s="3">
        <v>3.8805767161149501E-3</v>
      </c>
      <c r="F181" s="125"/>
      <c r="G181" s="71"/>
      <c r="H181" s="79">
        <v>1.1499999999999999</v>
      </c>
      <c r="I181" s="71"/>
      <c r="J181" s="3">
        <f t="shared" si="32"/>
        <v>-0.96947355996144324</v>
      </c>
      <c r="K181" s="3">
        <f t="shared" si="33"/>
        <v>1.3640102089183794</v>
      </c>
      <c r="O181" s="88"/>
      <c r="P181" s="73"/>
      <c r="Q181" s="74"/>
      <c r="X181" s="61">
        <v>1.26</v>
      </c>
      <c r="Y181" s="61">
        <f t="shared" si="29"/>
        <v>0.34918734577464006</v>
      </c>
      <c r="AE181" s="21"/>
      <c r="AF181" s="23"/>
      <c r="AG181" s="3"/>
    </row>
    <row r="182" spans="2:39" x14ac:dyDescent="0.25">
      <c r="B182" s="21">
        <v>2.2000000000000002</v>
      </c>
      <c r="C182" s="73">
        <f t="array" ref="C182:D184">LINEST(F124:F132,D124:D132,TRUE,TRUE)</f>
        <v>-0.98268699412870197</v>
      </c>
      <c r="D182" s="73">
        <v>2.6988998808324061E-2</v>
      </c>
      <c r="F182" s="79"/>
      <c r="G182" s="71"/>
      <c r="H182" s="79">
        <v>1.1599999999999999</v>
      </c>
      <c r="I182" s="71"/>
      <c r="J182" s="3">
        <f t="shared" si="32"/>
        <v>-0.97447286236001673</v>
      </c>
      <c r="K182" s="3">
        <f t="shared" si="33"/>
        <v>1.2782049420525674</v>
      </c>
      <c r="O182" s="88"/>
      <c r="P182" s="23"/>
      <c r="Q182" s="3"/>
      <c r="X182" s="61">
        <v>1.27</v>
      </c>
      <c r="Y182" s="61">
        <f t="shared" si="29"/>
        <v>0.35894986023155984</v>
      </c>
      <c r="AE182" s="21"/>
      <c r="AF182" s="73"/>
      <c r="AG182" s="74"/>
      <c r="AL182" s="61"/>
    </row>
    <row r="183" spans="2:39" x14ac:dyDescent="0.25">
      <c r="B183" s="21"/>
      <c r="C183" s="89">
        <v>3.2969950230522498E-3</v>
      </c>
      <c r="D183" s="89">
        <v>3.9242089977316041E-3</v>
      </c>
      <c r="F183" s="79"/>
      <c r="G183" s="71"/>
      <c r="H183" s="79">
        <v>1.17</v>
      </c>
      <c r="I183" s="71"/>
      <c r="J183" s="3">
        <f t="shared" si="32"/>
        <v>-0.97876446838881748</v>
      </c>
      <c r="K183" s="3">
        <f t="shared" si="33"/>
        <v>1.2002643996529052</v>
      </c>
      <c r="O183" s="88"/>
      <c r="P183" s="23"/>
      <c r="Q183" s="3"/>
      <c r="U183" s="3"/>
      <c r="X183" s="61">
        <v>1.28</v>
      </c>
      <c r="Y183" s="61">
        <f t="shared" si="29"/>
        <v>0.36872817344576003</v>
      </c>
      <c r="AE183" s="21"/>
      <c r="AF183" s="23"/>
      <c r="AG183" s="3"/>
      <c r="AL183" s="61"/>
    </row>
    <row r="184" spans="2:39" x14ac:dyDescent="0.25">
      <c r="B184" s="21"/>
      <c r="C184" s="89">
        <v>0.99992121020193336</v>
      </c>
      <c r="D184" s="89">
        <v>6.3846034084050519E-3</v>
      </c>
      <c r="F184" s="79"/>
      <c r="G184" s="71"/>
      <c r="H184" s="79">
        <v>1.18</v>
      </c>
      <c r="I184" s="71"/>
      <c r="J184" s="3">
        <f t="shared" si="32"/>
        <v>-0.98242838971373203</v>
      </c>
      <c r="K184" s="3">
        <f t="shared" si="33"/>
        <v>1.1291564076405611</v>
      </c>
      <c r="O184" s="88"/>
      <c r="P184" s="73"/>
      <c r="Q184" s="74"/>
      <c r="X184" s="61">
        <v>1.29</v>
      </c>
      <c r="Y184" s="61">
        <f t="shared" si="29"/>
        <v>0.37852228541723998</v>
      </c>
      <c r="AE184" s="21"/>
      <c r="AF184" s="23"/>
      <c r="AG184" s="3"/>
      <c r="AL184" s="61"/>
      <c r="AM184" s="61"/>
    </row>
    <row r="185" spans="2:39" x14ac:dyDescent="0.25">
      <c r="B185" s="21">
        <f>A133</f>
        <v>2.5</v>
      </c>
      <c r="C185" s="73">
        <f t="array" ref="C185:D187">LINEST(F133:F141,D133:D141,TRUE,TRUE)</f>
        <v>-0.99965993053143898</v>
      </c>
      <c r="D185" s="74">
        <v>1.3623874183033791E-2</v>
      </c>
      <c r="F185" s="79"/>
      <c r="G185" s="71"/>
      <c r="H185" s="79">
        <v>1.19</v>
      </c>
      <c r="I185" s="71"/>
      <c r="J185" s="3">
        <f t="shared" si="32"/>
        <v>-0.9855323005435821</v>
      </c>
      <c r="K185" s="3">
        <f t="shared" si="33"/>
        <v>1.0640296080640861</v>
      </c>
      <c r="P185" s="3"/>
      <c r="Q185" s="3"/>
      <c r="X185" s="61">
        <v>1.3</v>
      </c>
      <c r="Y185" s="61">
        <f t="shared" si="29"/>
        <v>0.38833219614600012</v>
      </c>
      <c r="AE185" s="21"/>
      <c r="AF185" s="73"/>
      <c r="AG185" s="74"/>
      <c r="AL185" s="61"/>
      <c r="AM185" s="61"/>
    </row>
    <row r="186" spans="2:39" x14ac:dyDescent="0.25">
      <c r="B186" s="21"/>
      <c r="C186" s="23">
        <v>5.1394270768006347E-3</v>
      </c>
      <c r="D186" s="3">
        <v>6.1171417721144882E-3</v>
      </c>
      <c r="F186" s="77"/>
      <c r="G186" s="77"/>
      <c r="H186" s="79">
        <v>1.2</v>
      </c>
      <c r="I186" s="77"/>
      <c r="J186" s="3">
        <f t="shared" si="32"/>
        <v>-0.98813492861722807</v>
      </c>
      <c r="K186" s="3">
        <f t="shared" si="33"/>
        <v>1.0041746706005195</v>
      </c>
      <c r="P186" s="3"/>
      <c r="Q186" s="3"/>
      <c r="X186" s="61">
        <v>1.31</v>
      </c>
      <c r="Y186" s="61">
        <f t="shared" si="29"/>
        <v>0.39815790563204001</v>
      </c>
      <c r="AE186" s="21"/>
      <c r="AF186" s="23"/>
      <c r="AG186" s="3"/>
      <c r="AL186" s="61"/>
      <c r="AM186" s="32"/>
    </row>
    <row r="187" spans="2:39" x14ac:dyDescent="0.25">
      <c r="B187" s="21"/>
      <c r="C187" s="23">
        <v>0.99981501243285831</v>
      </c>
      <c r="D187" s="3">
        <v>9.9524577387481647E-3</v>
      </c>
      <c r="F187" s="77"/>
      <c r="G187" s="77"/>
      <c r="H187" s="79">
        <v>1.21</v>
      </c>
      <c r="I187" s="77"/>
      <c r="J187" s="3">
        <f t="shared" si="32"/>
        <v>-0.99028845383986663</v>
      </c>
      <c r="K187" s="3">
        <f t="shared" si="33"/>
        <v>0.94899509356513068</v>
      </c>
      <c r="X187" s="61">
        <v>1.32</v>
      </c>
      <c r="Y187" s="61">
        <f t="shared" si="29"/>
        <v>0.40799941387535987</v>
      </c>
      <c r="AE187" s="21"/>
      <c r="AF187" s="23"/>
      <c r="AG187" s="3"/>
      <c r="AL187" s="61"/>
      <c r="AM187" s="32"/>
    </row>
    <row r="188" spans="2:39" x14ac:dyDescent="0.25">
      <c r="B188" s="21">
        <f>A142</f>
        <v>3</v>
      </c>
      <c r="C188" s="73">
        <f t="array" ref="C188:D190">LINEST(F142:F150,D142:D150,TRUE,TRUE)</f>
        <v>-1.0062460136608757</v>
      </c>
      <c r="D188" s="74">
        <v>-2.6389347535773489E-3</v>
      </c>
      <c r="F188" s="75"/>
      <c r="G188" s="33"/>
      <c r="H188" s="79">
        <v>1.22</v>
      </c>
      <c r="J188" s="3">
        <f t="shared" si="32"/>
        <v>-0.99204016840735676</v>
      </c>
      <c r="K188" s="3">
        <f t="shared" si="33"/>
        <v>0.89798494893469105</v>
      </c>
      <c r="X188" s="61">
        <v>1.33</v>
      </c>
      <c r="Y188" s="61">
        <f t="shared" si="29"/>
        <v>0.41785672087595993</v>
      </c>
      <c r="AE188" s="21"/>
      <c r="AF188" s="73"/>
      <c r="AG188" s="74"/>
      <c r="AL188" s="61"/>
      <c r="AM188" s="32"/>
    </row>
    <row r="189" spans="2:39" x14ac:dyDescent="0.25">
      <c r="B189" s="21"/>
      <c r="C189" s="23">
        <v>5.3537469961437364E-3</v>
      </c>
      <c r="D189" s="3">
        <v>6.3722334995811279E-3</v>
      </c>
      <c r="F189" s="26"/>
      <c r="G189" s="33"/>
      <c r="H189" s="79">
        <v>1.23</v>
      </c>
      <c r="J189" s="3">
        <f t="shared" si="32"/>
        <v>-0.99343359458816849</v>
      </c>
      <c r="K189" s="3">
        <f t="shared" si="33"/>
        <v>0.85071172617866542</v>
      </c>
      <c r="S189" s="3"/>
      <c r="X189" s="61">
        <v>1.34</v>
      </c>
      <c r="Y189" s="61">
        <f t="shared" si="29"/>
        <v>0.42772982663384018</v>
      </c>
      <c r="AE189" s="21"/>
      <c r="AF189" s="23"/>
      <c r="AG189" s="3"/>
      <c r="AL189" s="61"/>
      <c r="AM189" s="61"/>
    </row>
    <row r="190" spans="2:39" x14ac:dyDescent="0.25">
      <c r="B190" s="21"/>
      <c r="C190" s="23">
        <v>0.99980188409961024</v>
      </c>
      <c r="D190" s="3">
        <v>1.036748647793634E-2</v>
      </c>
      <c r="F190" s="26"/>
      <c r="G190" s="33"/>
      <c r="H190" s="79">
        <v>1.24</v>
      </c>
      <c r="J190" s="3">
        <f t="shared" si="32"/>
        <v>-0.99450921028073935</v>
      </c>
      <c r="K190" s="3">
        <f t="shared" si="33"/>
        <v>0.80680296769884619</v>
      </c>
      <c r="X190" s="61">
        <v>1.35</v>
      </c>
      <c r="Y190" s="61">
        <f t="shared" si="29"/>
        <v>0.43761873114899996</v>
      </c>
      <c r="AE190" s="21"/>
      <c r="AF190" s="23"/>
      <c r="AG190" s="3"/>
      <c r="AM190" s="32"/>
    </row>
    <row r="191" spans="2:39" x14ac:dyDescent="0.25">
      <c r="F191" s="26"/>
      <c r="G191" s="33"/>
      <c r="H191" s="79">
        <v>1.25</v>
      </c>
      <c r="J191" s="3">
        <f t="shared" si="32"/>
        <v>-0.99530489735730043</v>
      </c>
      <c r="K191" s="3">
        <f t="shared" si="33"/>
        <v>0.76593575659434365</v>
      </c>
      <c r="X191" s="61">
        <v>1.36</v>
      </c>
      <c r="Y191" s="61">
        <f t="shared" si="29"/>
        <v>0.44752343442143994</v>
      </c>
      <c r="AE191" s="88"/>
      <c r="AF191" s="73"/>
      <c r="AG191" s="74"/>
      <c r="AM191" s="61"/>
    </row>
    <row r="192" spans="2:39" x14ac:dyDescent="0.25">
      <c r="F192" s="26"/>
      <c r="G192" s="33"/>
      <c r="H192" s="79">
        <v>1.26</v>
      </c>
      <c r="J192" s="3">
        <f t="shared" si="32"/>
        <v>-0.9958561987232315</v>
      </c>
      <c r="K192" s="3">
        <f t="shared" si="33"/>
        <v>0.72782837302808479</v>
      </c>
      <c r="X192" s="61">
        <v>1.37</v>
      </c>
      <c r="Y192" s="61">
        <f t="shared" si="29"/>
        <v>0.4574439364511601</v>
      </c>
      <c r="AE192" s="88"/>
      <c r="AF192" s="23"/>
      <c r="AG192" s="3"/>
    </row>
    <row r="193" spans="6:33" x14ac:dyDescent="0.25">
      <c r="F193" s="26"/>
      <c r="G193" s="33"/>
      <c r="H193" s="79">
        <v>1.27</v>
      </c>
      <c r="J193" s="3">
        <f t="shared" si="32"/>
        <v>-0.99619644909694216</v>
      </c>
      <c r="K193" s="3">
        <f t="shared" si="33"/>
        <v>0.69223361555293639</v>
      </c>
      <c r="X193" s="61">
        <v>1.38</v>
      </c>
      <c r="Y193" s="61">
        <f t="shared" si="29"/>
        <v>0.4673802372381598</v>
      </c>
      <c r="AE193" s="88"/>
      <c r="AF193" s="23"/>
      <c r="AG193" s="3"/>
    </row>
    <row r="194" spans="6:33" x14ac:dyDescent="0.25">
      <c r="F194" s="26"/>
      <c r="G194" s="33"/>
      <c r="H194" s="79">
        <v>1.28</v>
      </c>
      <c r="J194" s="3">
        <f t="shared" si="32"/>
        <v>-0.99635682672499115</v>
      </c>
      <c r="K194" s="3">
        <f t="shared" si="33"/>
        <v>0.65893341234058034</v>
      </c>
      <c r="X194" s="61">
        <v>1.39</v>
      </c>
      <c r="Y194" s="61">
        <f t="shared" si="29"/>
        <v>0.47733233678243991</v>
      </c>
      <c r="AE194" s="88"/>
      <c r="AF194" s="73"/>
      <c r="AG194" s="74"/>
    </row>
    <row r="195" spans="6:33" x14ac:dyDescent="0.25">
      <c r="F195" s="26"/>
      <c r="G195" s="33"/>
      <c r="H195" s="79">
        <v>1.29</v>
      </c>
      <c r="J195" s="3">
        <f t="shared" si="32"/>
        <v>-0.99636636063689821</v>
      </c>
      <c r="K195" s="3">
        <f t="shared" si="33"/>
        <v>0.62773444019302083</v>
      </c>
      <c r="X195" s="61">
        <v>1.4</v>
      </c>
      <c r="Y195" s="61">
        <f t="shared" si="29"/>
        <v>0.48730023508399978</v>
      </c>
      <c r="AF195" s="23"/>
      <c r="AG195" s="3"/>
    </row>
    <row r="196" spans="6:33" x14ac:dyDescent="0.25">
      <c r="F196" s="26"/>
      <c r="G196" s="33"/>
      <c r="H196" s="79">
        <v>1.3</v>
      </c>
      <c r="J196" s="3">
        <f t="shared" si="32"/>
        <v>-0.99625191750101294</v>
      </c>
      <c r="K196" s="3">
        <f t="shared" si="33"/>
        <v>0.59846453714601844</v>
      </c>
      <c r="X196" s="61">
        <v>1.41</v>
      </c>
      <c r="Y196" s="61">
        <f t="shared" si="29"/>
        <v>0.49728393214283984</v>
      </c>
      <c r="AF196" s="23"/>
      <c r="AG196" s="3"/>
    </row>
    <row r="197" spans="6:33" x14ac:dyDescent="0.25">
      <c r="F197" s="26"/>
      <c r="G197" s="33"/>
      <c r="H197" s="79">
        <v>1.31</v>
      </c>
      <c r="J197" s="3">
        <f t="shared" si="32"/>
        <v>-0.99603818507773667</v>
      </c>
      <c r="K197" s="3">
        <f t="shared" si="33"/>
        <v>0.57096974464829797</v>
      </c>
      <c r="L197" s="61"/>
      <c r="X197" s="61">
        <v>1.42</v>
      </c>
      <c r="Y197" s="61">
        <f t="shared" si="29"/>
        <v>0.50728342795895986</v>
      </c>
      <c r="AF197" s="73"/>
      <c r="AG197" s="74"/>
    </row>
    <row r="198" spans="6:33" x14ac:dyDescent="0.25">
      <c r="F198" s="26"/>
      <c r="G198" s="33"/>
      <c r="H198" s="79">
        <v>1.32</v>
      </c>
      <c r="J198" s="3">
        <f t="shared" si="32"/>
        <v>-0.99574766281318716</v>
      </c>
      <c r="K198" s="3">
        <f t="shared" si="33"/>
        <v>0.54511185271009244</v>
      </c>
      <c r="L198" s="61"/>
      <c r="T198" s="3"/>
      <c r="X198" s="61">
        <v>1.43</v>
      </c>
      <c r="Y198" s="61">
        <f t="shared" si="29"/>
        <v>0.51729872253235987</v>
      </c>
      <c r="AF198" s="23"/>
      <c r="AG198" s="3"/>
    </row>
    <row r="199" spans="6:33" x14ac:dyDescent="0.25">
      <c r="F199" s="26"/>
      <c r="G199" s="33"/>
      <c r="H199" s="79">
        <v>1.33</v>
      </c>
      <c r="J199" s="3">
        <f t="shared" si="32"/>
        <v>-0.99540066649353776</v>
      </c>
      <c r="K199" s="3">
        <f t="shared" si="33"/>
        <v>0.52076634956534251</v>
      </c>
      <c r="L199" s="61"/>
      <c r="X199" s="61">
        <v>1.44</v>
      </c>
      <c r="Y199" s="61">
        <f t="shared" si="29"/>
        <v>0.52732981586303984</v>
      </c>
      <c r="AF199" s="23"/>
      <c r="AG199" s="3"/>
    </row>
    <row r="200" spans="6:33" x14ac:dyDescent="0.25">
      <c r="F200" s="26"/>
      <c r="G200" s="33"/>
      <c r="H200" s="79">
        <v>1.34</v>
      </c>
      <c r="J200" s="3">
        <f t="shared" si="32"/>
        <v>-0.99501535024785426</v>
      </c>
      <c r="K200" s="3">
        <f t="shared" si="33"/>
        <v>0.4978206987449012</v>
      </c>
      <c r="L200" s="61"/>
      <c r="X200" s="61">
        <v>1.45</v>
      </c>
      <c r="Y200" s="61">
        <f t="shared" si="29"/>
        <v>0.53737670795100001</v>
      </c>
      <c r="AF200" s="73"/>
    </row>
    <row r="201" spans="6:33" x14ac:dyDescent="0.25">
      <c r="F201" s="26"/>
      <c r="G201" s="33"/>
      <c r="H201" s="79">
        <v>1.35</v>
      </c>
      <c r="J201" s="3">
        <f t="shared" si="32"/>
        <v>-0.99460774727288026</v>
      </c>
      <c r="K201" s="3">
        <f t="shared" si="33"/>
        <v>0.47617288278131825</v>
      </c>
      <c r="L201" s="61"/>
      <c r="X201" s="61">
        <v>1.46</v>
      </c>
      <c r="Y201" s="61">
        <f t="shared" si="29"/>
        <v>0.54743939879623993</v>
      </c>
      <c r="AF201" s="23"/>
    </row>
    <row r="202" spans="6:33" x14ac:dyDescent="0.25">
      <c r="H202" s="79">
        <v>1.36</v>
      </c>
      <c r="J202" s="3">
        <f t="shared" si="32"/>
        <v>-0.99419182888357227</v>
      </c>
      <c r="K202" s="3">
        <f t="shared" si="33"/>
        <v>0.45573016533707084</v>
      </c>
      <c r="L202" s="61"/>
      <c r="X202" s="61">
        <v>1.47</v>
      </c>
      <c r="Y202" s="61">
        <f t="shared" si="29"/>
        <v>0.55751788839875982</v>
      </c>
      <c r="AF202" s="23"/>
    </row>
    <row r="203" spans="6:33" x14ac:dyDescent="0.25">
      <c r="H203" s="79">
        <v>1.37</v>
      </c>
      <c r="J203" s="3">
        <f t="shared" si="32"/>
        <v>-0.99377958056845728</v>
      </c>
      <c r="K203" s="3">
        <f t="shared" si="33"/>
        <v>0.43640803328818306</v>
      </c>
      <c r="L203" s="61"/>
      <c r="X203" s="61">
        <v>1.48</v>
      </c>
      <c r="Y203" s="61">
        <f t="shared" si="29"/>
        <v>0.56761217675855991</v>
      </c>
      <c r="AF203" s="73"/>
    </row>
    <row r="204" spans="6:33" x14ac:dyDescent="0.25">
      <c r="H204" s="79">
        <v>1.38</v>
      </c>
      <c r="J204" s="3">
        <f t="shared" si="32"/>
        <v>-0.99338109306995648</v>
      </c>
      <c r="K204" s="3">
        <f t="shared" si="33"/>
        <v>0.41812928789762338</v>
      </c>
      <c r="L204" s="61"/>
      <c r="X204" s="61">
        <v>1.49</v>
      </c>
      <c r="Y204" s="61">
        <f t="shared" si="29"/>
        <v>0.57772226387563996</v>
      </c>
      <c r="AF204" s="23"/>
    </row>
    <row r="205" spans="6:33" x14ac:dyDescent="0.25">
      <c r="H205" s="79">
        <v>1.39</v>
      </c>
      <c r="J205" s="3">
        <f t="shared" si="32"/>
        <v>-0.99300466604898929</v>
      </c>
      <c r="K205" s="3">
        <f t="shared" si="33"/>
        <v>0.40082326017362957</v>
      </c>
      <c r="L205" s="61"/>
      <c r="X205" s="61">
        <v>1.5</v>
      </c>
      <c r="Y205" s="61">
        <f t="shared" si="29"/>
        <v>0.58784814974999999</v>
      </c>
      <c r="AF205" s="23"/>
    </row>
    <row r="206" spans="6:33" x14ac:dyDescent="0.25">
      <c r="H206" s="79">
        <v>1.4</v>
      </c>
      <c r="J206" s="3">
        <f t="shared" si="32"/>
        <v>-0.99265692182530074</v>
      </c>
      <c r="K206" s="3">
        <f t="shared" si="33"/>
        <v>0.38442513021451247</v>
      </c>
      <c r="L206" s="61"/>
      <c r="X206" s="61">
        <v>1.51</v>
      </c>
      <c r="Y206" s="61">
        <f t="shared" si="29"/>
        <v>0.59798983438164</v>
      </c>
      <c r="AF206" s="73"/>
    </row>
    <row r="207" spans="6:33" x14ac:dyDescent="0.25">
      <c r="H207" s="79">
        <v>1.41</v>
      </c>
      <c r="J207" s="3">
        <f t="shared" si="32"/>
        <v>-0.99234292680745284</v>
      </c>
      <c r="K207" s="3">
        <f t="shared" si="33"/>
        <v>0.36887533407372752</v>
      </c>
      <c r="L207" s="61"/>
      <c r="X207" s="61">
        <v>1.52</v>
      </c>
      <c r="Y207" s="61">
        <f t="shared" si="29"/>
        <v>0.60814731777055997</v>
      </c>
      <c r="AF207" s="23"/>
    </row>
    <row r="208" spans="6:33" x14ac:dyDescent="0.25">
      <c r="H208" s="79">
        <v>1.42</v>
      </c>
      <c r="J208" s="3">
        <f t="shared" si="32"/>
        <v>-0.99206631790718802</v>
      </c>
      <c r="K208" s="3">
        <f t="shared" si="33"/>
        <v>0.35411904465438776</v>
      </c>
      <c r="L208" s="61"/>
      <c r="X208" s="61">
        <v>1.53</v>
      </c>
      <c r="Y208" s="61">
        <f t="shared" si="29"/>
        <v>0.61832059991676014</v>
      </c>
      <c r="AF208" s="23"/>
    </row>
    <row r="209" spans="8:35" x14ac:dyDescent="0.25">
      <c r="H209" s="79">
        <v>1.43</v>
      </c>
      <c r="J209" s="3">
        <f t="shared" si="32"/>
        <v>-0.99182943200042928</v>
      </c>
      <c r="K209" s="3">
        <f t="shared" si="33"/>
        <v>0.34010571552717433</v>
      </c>
      <c r="L209" s="61"/>
      <c r="X209" s="61">
        <v>1.54</v>
      </c>
      <c r="Y209" s="61">
        <f t="shared" si="29"/>
        <v>0.62850968082023984</v>
      </c>
      <c r="AF209" s="73"/>
    </row>
    <row r="210" spans="8:35" x14ac:dyDescent="0.25">
      <c r="H210" s="79">
        <v>1.44</v>
      </c>
      <c r="J210" s="3">
        <f t="shared" si="32"/>
        <v>-0.99163343618778299</v>
      </c>
      <c r="K210" s="3">
        <f t="shared" si="33"/>
        <v>0.32678867848415566</v>
      </c>
      <c r="L210" s="61"/>
      <c r="X210" s="61">
        <v>1.55</v>
      </c>
      <c r="Y210" s="61">
        <f t="shared" si="29"/>
        <v>0.63871456048099995</v>
      </c>
      <c r="AF210" s="23"/>
    </row>
    <row r="211" spans="8:35" x14ac:dyDescent="0.25">
      <c r="H211" s="79">
        <v>1.45</v>
      </c>
      <c r="J211" s="3">
        <f t="shared" si="32"/>
        <v>-0.99147845712559501</v>
      </c>
      <c r="K211" s="3">
        <f t="shared" si="33"/>
        <v>0.31412478719336473</v>
      </c>
      <c r="L211" s="61"/>
      <c r="X211" s="61">
        <v>1.56</v>
      </c>
      <c r="Y211" s="61">
        <f t="shared" si="29"/>
        <v>0.64893523889904003</v>
      </c>
      <c r="AF211" s="23"/>
    </row>
    <row r="212" spans="8:35" x14ac:dyDescent="0.25">
      <c r="H212" s="79">
        <v>1.46</v>
      </c>
      <c r="J212" s="3">
        <f t="shared" si="32"/>
        <v>-0.99136370790364481</v>
      </c>
      <c r="K212" s="3">
        <f t="shared" si="33"/>
        <v>0.30207410057918821</v>
      </c>
      <c r="L212" s="61"/>
      <c r="X212" s="61">
        <v>1.57</v>
      </c>
      <c r="Y212" s="61">
        <f t="shared" si="29"/>
        <v>0.65917171607436009</v>
      </c>
    </row>
    <row r="213" spans="8:35" x14ac:dyDescent="0.25">
      <c r="H213" s="79">
        <v>1.47</v>
      </c>
      <c r="J213" s="3">
        <f t="shared" si="32"/>
        <v>-0.99128761115099451</v>
      </c>
      <c r="K213" s="3">
        <f t="shared" si="33"/>
        <v>0.29059960058203299</v>
      </c>
      <c r="L213" s="61"/>
      <c r="X213" s="61">
        <v>1.58</v>
      </c>
      <c r="Y213" s="61">
        <f t="shared" si="29"/>
        <v>0.6694239920069599</v>
      </c>
    </row>
    <row r="214" spans="8:35" x14ac:dyDescent="0.25">
      <c r="H214" s="79">
        <v>1.48</v>
      </c>
      <c r="J214" s="3">
        <f t="shared" si="32"/>
        <v>-0.99124791717656535</v>
      </c>
      <c r="K214" s="3">
        <f t="shared" si="33"/>
        <v>0.27966693979288304</v>
      </c>
      <c r="X214" s="61">
        <v>1.59</v>
      </c>
      <c r="Y214" s="61">
        <f t="shared" si="29"/>
        <v>0.6796920666968399</v>
      </c>
    </row>
    <row r="215" spans="8:35" x14ac:dyDescent="0.25">
      <c r="H215" s="79">
        <v>1.49</v>
      </c>
      <c r="J215" s="3">
        <f t="shared" si="32"/>
        <v>-0.99124181650836363</v>
      </c>
      <c r="K215" s="3">
        <f t="shared" si="33"/>
        <v>0.26924421515170682</v>
      </c>
      <c r="X215" s="61">
        <v>1.6</v>
      </c>
      <c r="Y215" s="61">
        <f t="shared" si="29"/>
        <v>0.6899759401440001</v>
      </c>
    </row>
    <row r="216" spans="8:35" x14ac:dyDescent="0.25">
      <c r="H216" s="79">
        <v>1.5</v>
      </c>
      <c r="J216" s="3">
        <f t="shared" si="32"/>
        <v>-0.99126604590730949</v>
      </c>
      <c r="K216" s="3">
        <f t="shared" si="33"/>
        <v>0.25930176447089848</v>
      </c>
      <c r="X216" s="61">
        <v>1.61</v>
      </c>
      <c r="Y216" s="61">
        <f t="shared" si="29"/>
        <v>0.70027561234844005</v>
      </c>
    </row>
    <row r="217" spans="8:35" x14ac:dyDescent="0.25">
      <c r="H217" s="79">
        <v>1.51</v>
      </c>
      <c r="J217" s="3">
        <f t="shared" si="32"/>
        <v>-0.99131698758864673</v>
      </c>
      <c r="K217" s="3">
        <f t="shared" si="33"/>
        <v>0.24981198301998919</v>
      </c>
      <c r="X217" s="61">
        <v>1.62</v>
      </c>
      <c r="Y217" s="61">
        <f t="shared" si="29"/>
        <v>0.71059108331015997</v>
      </c>
    </row>
    <row r="218" spans="8:35" x14ac:dyDescent="0.25">
      <c r="H218" s="79">
        <v>1.52</v>
      </c>
      <c r="J218" s="3">
        <f t="shared" si="32"/>
        <v>-0.9913907611702939</v>
      </c>
      <c r="K218" s="3">
        <f t="shared" si="33"/>
        <v>0.24074915780350181</v>
      </c>
      <c r="X218" s="61">
        <v>1.63</v>
      </c>
      <c r="Y218" s="61">
        <f t="shared" si="29"/>
        <v>0.72092235302915986</v>
      </c>
    </row>
    <row r="219" spans="8:35" x14ac:dyDescent="0.25">
      <c r="H219" s="79">
        <v>1.53</v>
      </c>
      <c r="J219" s="3">
        <f t="shared" si="32"/>
        <v>-0.99148330825596531</v>
      </c>
      <c r="K219" s="3">
        <f t="shared" si="33"/>
        <v>0.23208931749433248</v>
      </c>
      <c r="X219" s="61">
        <v>1.64</v>
      </c>
      <c r="Y219" s="61">
        <f t="shared" si="29"/>
        <v>0.73126942150543994</v>
      </c>
    </row>
    <row r="220" spans="8:35" x14ac:dyDescent="0.25">
      <c r="H220" s="79">
        <v>1.54</v>
      </c>
      <c r="J220" s="3">
        <f t="shared" si="32"/>
        <v>-0.99159046952223662</v>
      </c>
      <c r="K220" s="3">
        <f t="shared" si="33"/>
        <v>0.22381009626310694</v>
      </c>
      <c r="X220" s="61">
        <v>1.65</v>
      </c>
      <c r="Y220" s="61">
        <f t="shared" si="29"/>
        <v>0.741632288739</v>
      </c>
    </row>
    <row r="221" spans="8:35" x14ac:dyDescent="0.25">
      <c r="H221" s="79">
        <v>1.55</v>
      </c>
      <c r="J221" s="3">
        <f t="shared" si="32"/>
        <v>-0.99170805442969368</v>
      </c>
      <c r="K221" s="3">
        <f t="shared" si="33"/>
        <v>0.21589060997806256</v>
      </c>
      <c r="X221" s="61">
        <v>1.66</v>
      </c>
      <c r="Y221" s="61">
        <f t="shared" si="29"/>
        <v>0.75201095472983981</v>
      </c>
    </row>
    <row r="222" spans="8:35" x14ac:dyDescent="0.25">
      <c r="H222" s="79">
        <v>1.56</v>
      </c>
      <c r="J222" s="3">
        <f t="shared" si="32"/>
        <v>-0.99183190356396267</v>
      </c>
      <c r="K222" s="3">
        <f t="shared" si="33"/>
        <v>0.20831134344770147</v>
      </c>
      <c r="X222" s="61">
        <v>1.67</v>
      </c>
      <c r="Y222" s="61">
        <f t="shared" si="29"/>
        <v>0.76240541947795981</v>
      </c>
    </row>
    <row r="223" spans="8:35" x14ac:dyDescent="0.25">
      <c r="H223" s="79">
        <v>1.57</v>
      </c>
      <c r="J223" s="3">
        <f t="shared" si="32"/>
        <v>-0.99195794391090431</v>
      </c>
      <c r="K223" s="3">
        <f t="shared" si="33"/>
        <v>0.20105404754754461</v>
      </c>
      <c r="X223" s="61">
        <v>1.68</v>
      </c>
      <c r="Y223" s="61">
        <f t="shared" si="29"/>
        <v>0.77281568298336001</v>
      </c>
      <c r="AH223" s="61"/>
      <c r="AI223" s="73"/>
    </row>
    <row r="224" spans="8:35" x14ac:dyDescent="0.25">
      <c r="H224" s="79">
        <v>1.58</v>
      </c>
      <c r="J224" s="3">
        <f t="shared" si="32"/>
        <v>-0.99208223728433609</v>
      </c>
      <c r="K224" s="3">
        <f t="shared" si="33"/>
        <v>0.19410164521519374</v>
      </c>
      <c r="X224" s="61">
        <v>1.69</v>
      </c>
      <c r="Y224" s="61">
        <f t="shared" si="29"/>
        <v>0.78324174524603973</v>
      </c>
      <c r="AH224" s="61"/>
      <c r="AI224" s="23"/>
    </row>
    <row r="225" spans="8:36" x14ac:dyDescent="0.25">
      <c r="H225" s="79">
        <v>1.59</v>
      </c>
      <c r="J225" s="3">
        <f t="shared" si="32"/>
        <v>-0.99220102211964445</v>
      </c>
      <c r="K225" s="3">
        <f t="shared" si="33"/>
        <v>0.18743814542115469</v>
      </c>
      <c r="X225" s="61">
        <v>1.7</v>
      </c>
      <c r="Y225" s="61">
        <f t="shared" ref="Y225:Y288" si="35">$Z$159*X225^2+$Z$160*X225+$Z$161</f>
        <v>0.79368360626599987</v>
      </c>
      <c r="AH225" s="61"/>
      <c r="AI225" s="23"/>
    </row>
    <row r="226" spans="8:36" x14ac:dyDescent="0.25">
      <c r="H226" s="79">
        <v>1.6</v>
      </c>
      <c r="J226" s="3">
        <f t="shared" si="32"/>
        <v>-0.99231074917076967</v>
      </c>
      <c r="K226" s="3">
        <f t="shared" si="33"/>
        <v>0.18104856432844024</v>
      </c>
      <c r="X226" s="61">
        <v>1.71</v>
      </c>
      <c r="Y226" s="61">
        <f t="shared" si="35"/>
        <v>0.80414126604323999</v>
      </c>
      <c r="AH226" s="61"/>
      <c r="AI226" s="61"/>
      <c r="AJ226" s="74"/>
    </row>
    <row r="227" spans="8:36" x14ac:dyDescent="0.25">
      <c r="H227" s="79">
        <v>1.61</v>
      </c>
      <c r="J227" s="3">
        <f t="shared" si="32"/>
        <v>-0.99240811117391559</v>
      </c>
      <c r="K227" s="3">
        <f t="shared" si="33"/>
        <v>0.17491885294485257</v>
      </c>
      <c r="X227" s="61">
        <v>1.72</v>
      </c>
      <c r="Y227" s="61">
        <f t="shared" si="35"/>
        <v>0.81461472457776007</v>
      </c>
      <c r="AI227" s="61"/>
      <c r="AJ227" s="3"/>
    </row>
    <row r="228" spans="8:36" x14ac:dyDescent="0.25">
      <c r="H228" s="79">
        <v>1.62</v>
      </c>
      <c r="J228" s="3">
        <f t="shared" si="32"/>
        <v>-0.99249006715061228</v>
      </c>
      <c r="K228" s="3">
        <f t="shared" si="33"/>
        <v>0.1690358306508466</v>
      </c>
      <c r="X228" s="61">
        <v>1.73</v>
      </c>
      <c r="Y228" s="61">
        <f t="shared" si="35"/>
        <v>0.82510398186955991</v>
      </c>
      <c r="AI228" s="61"/>
      <c r="AJ228" s="3"/>
    </row>
    <row r="229" spans="8:36" x14ac:dyDescent="0.25">
      <c r="H229" s="79">
        <v>1.63</v>
      </c>
      <c r="J229" s="3">
        <f t="shared" si="32"/>
        <v>-0.99255386153285485</v>
      </c>
      <c r="K229" s="3">
        <f t="shared" si="33"/>
        <v>0.16338712405409297</v>
      </c>
      <c r="X229" s="61">
        <v>1.74</v>
      </c>
      <c r="Y229" s="61">
        <f t="shared" si="35"/>
        <v>0.83560903791863994</v>
      </c>
      <c r="AJ229" s="61"/>
    </row>
    <row r="230" spans="8:36" x14ac:dyDescent="0.25">
      <c r="H230" s="79">
        <v>1.64</v>
      </c>
      <c r="J230" s="3">
        <f t="shared" si="32"/>
        <v>-0.99259703855128123</v>
      </c>
      <c r="K230" s="3">
        <f t="shared" si="33"/>
        <v>0.15796111068155771</v>
      </c>
      <c r="X230" s="61">
        <v>1.75</v>
      </c>
      <c r="Y230" s="61">
        <f t="shared" si="35"/>
        <v>0.84612989272499994</v>
      </c>
      <c r="AJ230" s="61"/>
    </row>
    <row r="231" spans="8:36" x14ac:dyDescent="0.25">
      <c r="H231" s="79">
        <v>1.65</v>
      </c>
      <c r="J231" s="3">
        <f t="shared" si="32"/>
        <v>-0.99261745231621035</v>
      </c>
      <c r="K231" s="3">
        <f t="shared" si="33"/>
        <v>0.15274686707200608</v>
      </c>
      <c r="X231" s="61">
        <v>1.76</v>
      </c>
      <c r="Y231" s="61">
        <f t="shared" si="35"/>
        <v>0.85666654628863992</v>
      </c>
      <c r="AJ231" s="61"/>
    </row>
    <row r="232" spans="8:36" x14ac:dyDescent="0.25">
      <c r="H232" s="79">
        <v>1.66</v>
      </c>
      <c r="J232" s="3">
        <f t="shared" si="32"/>
        <v>-0.99261327290641077</v>
      </c>
      <c r="K232" s="3">
        <f t="shared" si="33"/>
        <v>0.1477341208773835</v>
      </c>
      <c r="X232" s="61">
        <v>1.77</v>
      </c>
      <c r="Y232" s="61">
        <f t="shared" si="35"/>
        <v>0.86721899860955987</v>
      </c>
    </row>
    <row r="233" spans="8:36" x14ac:dyDescent="0.25">
      <c r="H233" s="79">
        <v>1.67</v>
      </c>
      <c r="J233" s="3">
        <f t="shared" si="32"/>
        <v>-0.99258298888604202</v>
      </c>
      <c r="K233" s="3">
        <f t="shared" si="33"/>
        <v>0.14291320662180787</v>
      </c>
      <c r="X233" s="61">
        <v>1.78</v>
      </c>
      <c r="Y233" s="61">
        <f t="shared" si="35"/>
        <v>0.87778724968776001</v>
      </c>
    </row>
    <row r="234" spans="8:36" x14ac:dyDescent="0.25">
      <c r="H234" s="79">
        <v>1.68</v>
      </c>
      <c r="J234" s="3">
        <f t="shared" si="32"/>
        <v>-0.99252540656766541</v>
      </c>
      <c r="K234" s="3">
        <f t="shared" si="33"/>
        <v>0.13827502480218967</v>
      </c>
      <c r="X234" s="61">
        <v>1.79</v>
      </c>
      <c r="Y234" s="61">
        <f t="shared" si="35"/>
        <v>0.88837129952324012</v>
      </c>
    </row>
    <row r="235" spans="8:36" x14ac:dyDescent="0.25">
      <c r="H235" s="79">
        <v>1.69</v>
      </c>
      <c r="J235" s="3">
        <f t="shared" si="32"/>
        <v>-0.9924396463941747</v>
      </c>
      <c r="K235" s="3">
        <f t="shared" si="33"/>
        <v>0.1338110040458291</v>
      </c>
      <c r="X235" s="61">
        <v>1.8</v>
      </c>
      <c r="Y235" s="61">
        <f t="shared" si="35"/>
        <v>0.89897114811599999</v>
      </c>
    </row>
    <row r="236" spans="8:36" x14ac:dyDescent="0.25">
      <c r="H236" s="79">
        <v>1.7</v>
      </c>
      <c r="J236" s="3">
        <f t="shared" ref="J236:J299" si="36">$K$155+$K$156/H236+$K$157/H236^2+$K$158/H236^3+$K$159/H236^4+$K$160/H236^5+$K$161/H236^6+$K$162/H236^7+$K$163/H236^8</f>
        <v>-0.99232513676714973</v>
      </c>
      <c r="K236" s="3">
        <f t="shared" ref="K236:K299" si="37">1/($M$155+$M$156*H236+$M$157*H236^2+$M$158*H236^3+$M$159*H236^4+$M$160*H236^5)</f>
        <v>0.12951306606807084</v>
      </c>
      <c r="X236" s="61">
        <v>1.81</v>
      </c>
      <c r="Y236" s="61">
        <f t="shared" si="35"/>
        <v>0.90958679546604004</v>
      </c>
    </row>
    <row r="237" spans="8:36" x14ac:dyDescent="0.25">
      <c r="H237" s="79">
        <v>1.71</v>
      </c>
      <c r="J237" s="3">
        <f t="shared" si="36"/>
        <v>-0.99218160559733803</v>
      </c>
      <c r="K237" s="3">
        <f t="shared" si="37"/>
        <v>0.12537359319771377</v>
      </c>
      <c r="X237" s="61">
        <v>1.82</v>
      </c>
      <c r="Y237" s="61">
        <f t="shared" si="35"/>
        <v>0.92021824157336007</v>
      </c>
    </row>
    <row r="238" spans="8:36" x14ac:dyDescent="0.25">
      <c r="H238" s="79">
        <v>1.72</v>
      </c>
      <c r="J238" s="3">
        <f t="shared" si="36"/>
        <v>-0.99200906994187221</v>
      </c>
      <c r="K238" s="3">
        <f t="shared" si="37"/>
        <v>0.12138539825981073</v>
      </c>
      <c r="X238" s="61">
        <v>1.83</v>
      </c>
      <c r="Y238" s="61">
        <f t="shared" si="35"/>
        <v>0.93086548643796008</v>
      </c>
    </row>
    <row r="239" spans="8:36" x14ac:dyDescent="0.25">
      <c r="H239" s="79">
        <v>1.73</v>
      </c>
      <c r="J239" s="3">
        <f t="shared" si="36"/>
        <v>-0.99180782392646449</v>
      </c>
      <c r="K239" s="3">
        <f t="shared" si="37"/>
        <v>0.11754169662512519</v>
      </c>
      <c r="X239" s="61">
        <v>1.84</v>
      </c>
      <c r="Y239" s="61">
        <f t="shared" si="35"/>
        <v>0.94152853005984005</v>
      </c>
    </row>
    <row r="240" spans="8:36" x14ac:dyDescent="0.25">
      <c r="H240" s="79">
        <v>1.74</v>
      </c>
      <c r="J240" s="3">
        <f t="shared" si="36"/>
        <v>-0.99157842525912088</v>
      </c>
      <c r="K240" s="3">
        <f t="shared" si="37"/>
        <v>0.11383608025291835</v>
      </c>
      <c r="X240" s="61">
        <v>1.85</v>
      </c>
      <c r="Y240" s="61">
        <f t="shared" si="35"/>
        <v>0.952207372439</v>
      </c>
    </row>
    <row r="241" spans="8:25" x14ac:dyDescent="0.25">
      <c r="H241" s="79">
        <v>1.75</v>
      </c>
      <c r="J241" s="3">
        <f t="shared" si="36"/>
        <v>-0.9913216805620948</v>
      </c>
      <c r="K241" s="3">
        <f t="shared" si="37"/>
        <v>0.11026249356953302</v>
      </c>
      <c r="X241" s="61">
        <v>1.86</v>
      </c>
      <c r="Y241" s="61">
        <f t="shared" si="35"/>
        <v>0.96290201357544014</v>
      </c>
    </row>
    <row r="242" spans="8:25" x14ac:dyDescent="0.25">
      <c r="H242" s="79">
        <v>1.76</v>
      </c>
      <c r="J242" s="3">
        <f t="shared" si="36"/>
        <v>-0.99103862974455126</v>
      </c>
      <c r="K242" s="3">
        <f t="shared" si="37"/>
        <v>0.1068152110392573</v>
      </c>
      <c r="X242" s="61">
        <v>1.87</v>
      </c>
      <c r="Y242" s="61">
        <f t="shared" si="35"/>
        <v>0.97361245346916003</v>
      </c>
    </row>
    <row r="243" spans="8:25" x14ac:dyDescent="0.25">
      <c r="H243" s="79">
        <v>1.77</v>
      </c>
      <c r="J243" s="3">
        <f t="shared" si="36"/>
        <v>-0.99073052961821872</v>
      </c>
      <c r="K243" s="3">
        <f t="shared" si="37"/>
        <v>0.1034888162966336</v>
      </c>
      <c r="X243" s="61">
        <v>1.88</v>
      </c>
      <c r="Y243" s="61">
        <f t="shared" si="35"/>
        <v>0.98433869212015968</v>
      </c>
    </row>
    <row r="244" spans="8:25" x14ac:dyDescent="0.25">
      <c r="H244" s="79">
        <v>1.78</v>
      </c>
      <c r="J244" s="3">
        <f t="shared" si="36"/>
        <v>-0.99039883692994124</v>
      </c>
      <c r="K244" s="3">
        <f t="shared" si="37"/>
        <v>0.10027818272076192</v>
      </c>
      <c r="X244" s="61">
        <v>1.89</v>
      </c>
      <c r="Y244" s="61">
        <f t="shared" si="35"/>
        <v>0.99508072952843973</v>
      </c>
    </row>
    <row r="245" spans="8:25" x14ac:dyDescent="0.25">
      <c r="H245" s="79">
        <v>1.79</v>
      </c>
      <c r="J245" s="3">
        <f t="shared" si="36"/>
        <v>-0.99004519102373933</v>
      </c>
      <c r="K245" s="3">
        <f t="shared" si="37"/>
        <v>9.7178455342462514E-2</v>
      </c>
      <c r="X245" s="61">
        <v>1.9</v>
      </c>
      <c r="Y245" s="61">
        <f t="shared" si="35"/>
        <v>1.0058385656939999</v>
      </c>
    </row>
    <row r="246" spans="8:25" x14ac:dyDescent="0.25">
      <c r="H246" s="79">
        <v>1.8</v>
      </c>
      <c r="J246" s="3">
        <f t="shared" si="36"/>
        <v>-0.98967139622502032</v>
      </c>
      <c r="K246" s="3">
        <f t="shared" si="37"/>
        <v>9.4185033984408792E-2</v>
      </c>
      <c r="X246" s="61">
        <v>1.91</v>
      </c>
      <c r="Y246" s="61">
        <f t="shared" si="35"/>
        <v>1.0166122006168399</v>
      </c>
    </row>
    <row r="247" spans="8:25" x14ac:dyDescent="0.25">
      <c r="H247" s="79">
        <v>1.81</v>
      </c>
      <c r="J247" s="3">
        <f t="shared" si="36"/>
        <v>-0.98927940413476989</v>
      </c>
      <c r="K247" s="3">
        <f t="shared" si="37"/>
        <v>9.1293557542770173E-2</v>
      </c>
      <c r="X247" s="61">
        <v>1.92</v>
      </c>
      <c r="Y247" s="61">
        <f t="shared" si="35"/>
        <v>1.0274016342969596</v>
      </c>
    </row>
    <row r="248" spans="8:25" x14ac:dyDescent="0.25">
      <c r="H248" s="79">
        <v>1.82</v>
      </c>
      <c r="J248" s="3">
        <f t="shared" si="36"/>
        <v>-0.98887129594829304</v>
      </c>
      <c r="K248" s="3">
        <f t="shared" si="37"/>
        <v>8.8499889326504405E-2</v>
      </c>
      <c r="X248" s="61">
        <v>1.93</v>
      </c>
      <c r="Y248" s="61">
        <f t="shared" si="35"/>
        <v>1.03820686673436</v>
      </c>
    </row>
    <row r="249" spans="8:25" x14ac:dyDescent="0.25">
      <c r="H249" s="79">
        <v>1.83</v>
      </c>
      <c r="J249" s="3">
        <f t="shared" si="36"/>
        <v>-0.98844926488961704</v>
      </c>
      <c r="K249" s="3">
        <f t="shared" si="37"/>
        <v>8.5800103377322759E-2</v>
      </c>
      <c r="X249" s="61">
        <v>1.94</v>
      </c>
      <c r="Y249" s="61">
        <f t="shared" si="35"/>
        <v>1.0490278979290397</v>
      </c>
    </row>
    <row r="250" spans="8:25" x14ac:dyDescent="0.25">
      <c r="H250" s="79">
        <v>1.84</v>
      </c>
      <c r="J250" s="3">
        <f t="shared" si="36"/>
        <v>-0.98801559887353818</v>
      </c>
      <c r="K250" s="3">
        <f t="shared" si="37"/>
        <v>8.3190471699605487E-2</v>
      </c>
      <c r="X250" s="61">
        <v>1.95</v>
      </c>
      <c r="Y250" s="61">
        <f t="shared" si="35"/>
        <v>1.0598647278809996</v>
      </c>
    </row>
    <row r="251" spans="8:25" x14ac:dyDescent="0.25">
      <c r="H251" s="79">
        <v>1.85</v>
      </c>
      <c r="J251" s="3">
        <f t="shared" si="36"/>
        <v>-0.98757266351551465</v>
      </c>
      <c r="K251" s="3">
        <f t="shared" si="37"/>
        <v>8.0667452335255338E-2</v>
      </c>
      <c r="X251" s="61">
        <v>1.96</v>
      </c>
      <c r="Y251" s="61">
        <f t="shared" si="35"/>
        <v>1.0707173565902397</v>
      </c>
    </row>
    <row r="252" spans="8:25" x14ac:dyDescent="0.25">
      <c r="H252" s="79">
        <v>1.86</v>
      </c>
      <c r="J252" s="3">
        <f t="shared" si="36"/>
        <v>-0.9871228854741787</v>
      </c>
      <c r="K252" s="3">
        <f t="shared" si="37"/>
        <v>7.8227678223621311E-2</v>
      </c>
      <c r="X252" s="61">
        <v>1.97</v>
      </c>
      <c r="Y252" s="61">
        <f t="shared" si="35"/>
        <v>1.08158578405676</v>
      </c>
    </row>
    <row r="253" spans="8:25" x14ac:dyDescent="0.25">
      <c r="H253" s="79">
        <v>1.87</v>
      </c>
      <c r="J253" s="3">
        <f t="shared" si="36"/>
        <v>-0.98666873631126606</v>
      </c>
      <c r="K253" s="3">
        <f t="shared" si="37"/>
        <v>7.586794679133603E-2</v>
      </c>
      <c r="X253" s="61">
        <v>1.98</v>
      </c>
      <c r="Y253" s="61">
        <f t="shared" si="35"/>
        <v>1.09247001028056</v>
      </c>
    </row>
    <row r="254" spans="8:25" x14ac:dyDescent="0.25">
      <c r="H254" s="79">
        <v>1.88</v>
      </c>
      <c r="J254" s="3">
        <f t="shared" si="36"/>
        <v>-0.98621271682244327</v>
      </c>
      <c r="K254" s="3">
        <f t="shared" si="37"/>
        <v>7.3585210221215266E-2</v>
      </c>
      <c r="X254" s="61">
        <v>1.99</v>
      </c>
      <c r="Y254" s="61">
        <f t="shared" si="35"/>
        <v>1.1033700352616398</v>
      </c>
    </row>
    <row r="255" spans="8:25" x14ac:dyDescent="0.25">
      <c r="H255" s="79">
        <v>1.89</v>
      </c>
      <c r="J255" s="3">
        <f t="shared" si="36"/>
        <v>-0.98575734193825326</v>
      </c>
      <c r="K255" s="3">
        <f t="shared" si="37"/>
        <v>7.1376566353253054E-2</v>
      </c>
      <c r="X255" s="61">
        <v>2</v>
      </c>
      <c r="Y255" s="61">
        <f t="shared" si="35"/>
        <v>1.1142858589999998</v>
      </c>
    </row>
    <row r="256" spans="8:25" x14ac:dyDescent="0.25">
      <c r="H256" s="79">
        <v>1.9</v>
      </c>
      <c r="J256" s="3">
        <f t="shared" si="36"/>
        <v>-0.98530512623443656</v>
      </c>
      <c r="K256" s="3">
        <f t="shared" si="37"/>
        <v>6.9239250174356504E-2</v>
      </c>
      <c r="X256" s="61">
        <v>2.0099999999999998</v>
      </c>
      <c r="Y256" s="61">
        <f t="shared" si="35"/>
        <v>1.1252174814956395</v>
      </c>
    </row>
    <row r="257" spans="8:25" x14ac:dyDescent="0.25">
      <c r="H257" s="79">
        <v>1.91</v>
      </c>
      <c r="J257" s="3">
        <f t="shared" si="36"/>
        <v>-0.9848585700577388</v>
      </c>
      <c r="K257" s="3">
        <f t="shared" si="37"/>
        <v>6.7170625856640659E-2</v>
      </c>
      <c r="X257" s="61">
        <v>2.02</v>
      </c>
      <c r="Y257" s="61">
        <f t="shared" si="35"/>
        <v>1.1361649027485599</v>
      </c>
    </row>
    <row r="258" spans="8:25" x14ac:dyDescent="0.25">
      <c r="H258" s="79">
        <v>1.92</v>
      </c>
      <c r="J258" s="3">
        <f t="shared" si="36"/>
        <v>-0.98442014631011432</v>
      </c>
      <c r="K258" s="3">
        <f t="shared" si="37"/>
        <v>6.5168179307248428E-2</v>
      </c>
      <c r="X258" s="61">
        <v>2.0299999999999998</v>
      </c>
      <c r="Y258" s="61">
        <f t="shared" si="35"/>
        <v>1.1471281227587595</v>
      </c>
    </row>
    <row r="259" spans="8:25" x14ac:dyDescent="0.25">
      <c r="H259" s="79">
        <v>1.93</v>
      </c>
      <c r="J259" s="3">
        <f t="shared" si="36"/>
        <v>-0.98399228790351145</v>
      </c>
      <c r="K259" s="3">
        <f t="shared" si="37"/>
        <v>6.3229511195197569E-2</v>
      </c>
      <c r="X259" s="61">
        <v>2.04</v>
      </c>
      <c r="Y259" s="61">
        <f t="shared" si="35"/>
        <v>1.1581071415262398</v>
      </c>
    </row>
    <row r="260" spans="8:25" x14ac:dyDescent="0.25">
      <c r="H260" s="79">
        <v>1.94</v>
      </c>
      <c r="J260" s="3">
        <f t="shared" si="36"/>
        <v>-0.98357737590823291</v>
      </c>
      <c r="K260" s="3">
        <f t="shared" si="37"/>
        <v>6.1352330423401588E-2</v>
      </c>
      <c r="X260" s="61">
        <v>2.0499999999999998</v>
      </c>
      <c r="Y260" s="61">
        <f t="shared" si="35"/>
        <v>1.1691019590509999</v>
      </c>
    </row>
    <row r="261" spans="8:25" x14ac:dyDescent="0.25">
      <c r="H261" s="79">
        <v>1.95</v>
      </c>
      <c r="J261" s="3">
        <f t="shared" si="36"/>
        <v>-0.98317772838110784</v>
      </c>
      <c r="K261" s="3">
        <f t="shared" si="37"/>
        <v>5.9534448016251726E-2</v>
      </c>
      <c r="X261" s="61">
        <v>2.06</v>
      </c>
      <c r="Y261" s="61">
        <f t="shared" si="35"/>
        <v>1.1801125753330397</v>
      </c>
    </row>
    <row r="262" spans="8:25" x14ac:dyDescent="0.25">
      <c r="H262" s="79">
        <v>1.96</v>
      </c>
      <c r="J262" s="3">
        <f t="shared" si="36"/>
        <v>-0.98279558990708793</v>
      </c>
      <c r="K262" s="3">
        <f t="shared" si="37"/>
        <v>5.7773771395262484E-2</v>
      </c>
      <c r="X262" s="61">
        <v>2.0699999999999998</v>
      </c>
      <c r="Y262" s="61">
        <f t="shared" si="35"/>
        <v>1.1911389903723597</v>
      </c>
    </row>
    <row r="263" spans="8:25" x14ac:dyDescent="0.25">
      <c r="H263" s="79">
        <v>1.97</v>
      </c>
      <c r="J263" s="3">
        <f t="shared" si="36"/>
        <v>-0.98243312181273978</v>
      </c>
      <c r="K263" s="3">
        <f t="shared" si="37"/>
        <v>5.6068299017212914E-2</v>
      </c>
      <c r="X263" s="61">
        <v>2.08</v>
      </c>
      <c r="Y263" s="61">
        <f t="shared" si="35"/>
        <v>1.2021812041689599</v>
      </c>
    </row>
    <row r="264" spans="8:25" x14ac:dyDescent="0.25">
      <c r="H264" s="79">
        <v>1.98</v>
      </c>
      <c r="J264" s="3">
        <f t="shared" si="36"/>
        <v>-0.98209239310781271</v>
      </c>
      <c r="K264" s="3">
        <f t="shared" si="37"/>
        <v>5.4416115351003436E-2</v>
      </c>
      <c r="X264" s="61">
        <v>2.09</v>
      </c>
      <c r="Y264" s="61">
        <f t="shared" si="35"/>
        <v>1.2132392167228399</v>
      </c>
    </row>
    <row r="265" spans="8:25" x14ac:dyDescent="0.25">
      <c r="H265" s="79">
        <v>1.99</v>
      </c>
      <c r="J265" s="3">
        <f t="shared" si="36"/>
        <v>-0.98177537206578336</v>
      </c>
      <c r="K265" s="3">
        <f t="shared" si="37"/>
        <v>5.2815386171086116E-2</v>
      </c>
      <c r="X265" s="61">
        <v>2.1</v>
      </c>
      <c r="Y265" s="61">
        <f t="shared" si="35"/>
        <v>1.224313028034</v>
      </c>
    </row>
    <row r="266" spans="8:25" x14ac:dyDescent="0.25">
      <c r="H266" s="79">
        <v>2</v>
      </c>
      <c r="J266" s="3">
        <f t="shared" si="36"/>
        <v>-0.98148391852117456</v>
      </c>
      <c r="K266" s="3">
        <f t="shared" si="37"/>
        <v>5.1264354146841426E-2</v>
      </c>
      <c r="X266" s="61">
        <v>2.11</v>
      </c>
      <c r="Y266" s="61">
        <f t="shared" si="35"/>
        <v>1.2354026381024399</v>
      </c>
    </row>
    <row r="267" spans="8:25" x14ac:dyDescent="0.25">
      <c r="H267" s="79">
        <v>2.0099999999999998</v>
      </c>
      <c r="J267" s="3">
        <f t="shared" si="36"/>
        <v>-0.981219776805343</v>
      </c>
      <c r="K267" s="3">
        <f t="shared" si="37"/>
        <v>4.9761334708659392E-2</v>
      </c>
      <c r="X267" s="61">
        <v>2.12</v>
      </c>
      <c r="Y267" s="61">
        <f t="shared" si="35"/>
        <v>1.24650804692816</v>
      </c>
    </row>
    <row r="268" spans="8:25" x14ac:dyDescent="0.25">
      <c r="H268" s="79">
        <v>2.02</v>
      </c>
      <c r="J268" s="3">
        <f t="shared" si="36"/>
        <v>-0.98098456933383105</v>
      </c>
      <c r="K268" s="3">
        <f t="shared" si="37"/>
        <v>4.8304712172774003E-2</v>
      </c>
      <c r="X268" s="61">
        <v>2.13</v>
      </c>
      <c r="Y268" s="61">
        <f t="shared" si="35"/>
        <v>1.2576292545111598</v>
      </c>
    </row>
    <row r="269" spans="8:25" x14ac:dyDescent="0.25">
      <c r="H269" s="79">
        <v>2.0299999999999998</v>
      </c>
      <c r="J269" s="3">
        <f t="shared" si="36"/>
        <v>-0.98077979081936562</v>
      </c>
      <c r="K269" s="3">
        <f t="shared" si="37"/>
        <v>4.6892936108100976E-2</v>
      </c>
      <c r="X269" s="61">
        <v>2.14</v>
      </c>
      <c r="Y269" s="61">
        <f t="shared" si="35"/>
        <v>1.2687662608514398</v>
      </c>
    </row>
    <row r="270" spans="8:25" x14ac:dyDescent="0.25">
      <c r="H270" s="79">
        <v>2.04</v>
      </c>
      <c r="J270" s="3">
        <f t="shared" si="36"/>
        <v>-0.98060680312135418</v>
      </c>
      <c r="K270" s="3">
        <f t="shared" si="37"/>
        <v>4.5524517929430998E-2</v>
      </c>
      <c r="X270" s="61">
        <v>2.15</v>
      </c>
      <c r="Y270" s="61">
        <f t="shared" si="35"/>
        <v>1.2799190659489996</v>
      </c>
    </row>
    <row r="271" spans="8:25" x14ac:dyDescent="0.25">
      <c r="H271" s="79">
        <v>2.0499999999999998</v>
      </c>
      <c r="J271" s="3">
        <f t="shared" si="36"/>
        <v>-0.98046683065050999</v>
      </c>
      <c r="K271" s="3">
        <f t="shared" si="37"/>
        <v>4.419802770231733E-2</v>
      </c>
      <c r="X271" s="61">
        <v>2.16</v>
      </c>
      <c r="Y271" s="61">
        <f t="shared" si="35"/>
        <v>1.29108766980384</v>
      </c>
    </row>
    <row r="272" spans="8:25" x14ac:dyDescent="0.25">
      <c r="H272" s="79">
        <v>2.06</v>
      </c>
      <c r="J272" s="3">
        <f t="shared" si="36"/>
        <v>-0.98036095638055798</v>
      </c>
      <c r="K272" s="3">
        <f t="shared" si="37"/>
        <v>4.291209114601751E-2</v>
      </c>
      <c r="X272" s="61">
        <v>2.17</v>
      </c>
      <c r="Y272" s="61">
        <f t="shared" si="35"/>
        <v>1.3022720724159598</v>
      </c>
    </row>
    <row r="273" spans="8:25" x14ac:dyDescent="0.25">
      <c r="H273" s="79">
        <v>2.0699999999999998</v>
      </c>
      <c r="J273" s="3">
        <f t="shared" si="36"/>
        <v>-0.98029011840253588</v>
      </c>
      <c r="K273" s="3">
        <f t="shared" si="37"/>
        <v>4.1665386821653827E-2</v>
      </c>
      <c r="X273" s="61">
        <v>2.1800000000000002</v>
      </c>
      <c r="Y273" s="61">
        <f t="shared" si="35"/>
        <v>1.3134722737853601</v>
      </c>
    </row>
    <row r="274" spans="8:25" x14ac:dyDescent="0.25">
      <c r="H274" s="79">
        <v>2.08</v>
      </c>
      <c r="J274" s="3">
        <f t="shared" si="36"/>
        <v>-0.98025510699579144</v>
      </c>
      <c r="K274" s="3">
        <f t="shared" si="37"/>
        <v>4.0456643493635147E-2</v>
      </c>
      <c r="X274" s="61">
        <v>2.19</v>
      </c>
      <c r="Y274" s="61">
        <f t="shared" si="35"/>
        <v>1.3246882739120398</v>
      </c>
    </row>
    <row r="275" spans="8:25" x14ac:dyDescent="0.25">
      <c r="H275" s="79">
        <v>2.09</v>
      </c>
      <c r="J275" s="3">
        <f t="shared" si="36"/>
        <v>-0.98025656222645097</v>
      </c>
      <c r="K275" s="3">
        <f t="shared" si="37"/>
        <v>3.9284637653110854E-2</v>
      </c>
      <c r="X275" s="61">
        <v>2.2000000000000002</v>
      </c>
      <c r="Y275" s="61">
        <f t="shared" si="35"/>
        <v>1.3359200727960001</v>
      </c>
    </row>
    <row r="276" spans="8:25" x14ac:dyDescent="0.25">
      <c r="H276" s="79">
        <v>2.1</v>
      </c>
      <c r="J276" s="3">
        <f t="shared" si="36"/>
        <v>-0.98029497202910321</v>
      </c>
      <c r="K276" s="3">
        <f t="shared" si="37"/>
        <v>3.8148191192967695E-2</v>
      </c>
      <c r="X276" s="61">
        <v>2.21</v>
      </c>
      <c r="Y276" s="61">
        <f t="shared" si="35"/>
        <v>1.3471676704372397</v>
      </c>
    </row>
    <row r="277" spans="8:25" x14ac:dyDescent="0.25">
      <c r="H277" s="79">
        <v>2.11</v>
      </c>
      <c r="J277" s="3">
        <f t="shared" si="36"/>
        <v>-0.98037067074238138</v>
      </c>
      <c r="K277" s="3">
        <f t="shared" si="37"/>
        <v>3.7046169224513308E-2</v>
      </c>
      <c r="X277" s="61">
        <v>2.2200000000000002</v>
      </c>
      <c r="Y277" s="61">
        <f t="shared" si="35"/>
        <v>1.35843106683576</v>
      </c>
    </row>
    <row r="278" spans="8:25" x14ac:dyDescent="0.25">
      <c r="H278" s="79">
        <v>2.12</v>
      </c>
      <c r="J278" s="3">
        <f t="shared" si="36"/>
        <v>-0.98048383808836448</v>
      </c>
      <c r="K278" s="3">
        <f t="shared" si="37"/>
        <v>3.5977478026653097E-2</v>
      </c>
      <c r="X278" s="61">
        <v>2.23</v>
      </c>
      <c r="Y278" s="61">
        <f t="shared" si="35"/>
        <v>1.36971026199156</v>
      </c>
    </row>
    <row r="279" spans="8:25" x14ac:dyDescent="0.25">
      <c r="H279" s="79">
        <v>2.13</v>
      </c>
      <c r="J279" s="3">
        <f t="shared" si="36"/>
        <v>-0.98063449858688756</v>
      </c>
      <c r="K279" s="3">
        <f t="shared" si="37"/>
        <v>3.4941063118911708E-2</v>
      </c>
      <c r="X279" s="61">
        <v>2.2400000000000002</v>
      </c>
      <c r="Y279" s="61">
        <f t="shared" si="35"/>
        <v>1.3810052559046397</v>
      </c>
    </row>
    <row r="280" spans="8:25" x14ac:dyDescent="0.25">
      <c r="H280" s="79">
        <v>2.14</v>
      </c>
      <c r="J280" s="3">
        <f t="shared" si="36"/>
        <v>-0.98082252134010872</v>
      </c>
      <c r="K280" s="3">
        <f t="shared" si="37"/>
        <v>3.3935907450209371E-2</v>
      </c>
      <c r="X280" s="61">
        <v>2.25</v>
      </c>
      <c r="Y280" s="61">
        <f t="shared" si="35"/>
        <v>1.3923160485749997</v>
      </c>
    </row>
    <row r="281" spans="8:25" x14ac:dyDescent="0.25">
      <c r="H281" s="79">
        <v>2.15</v>
      </c>
      <c r="J281" s="3">
        <f t="shared" si="36"/>
        <v>-0.98104762021660719</v>
      </c>
      <c r="K281" s="3">
        <f t="shared" si="37"/>
        <v>3.2961029695825761E-2</v>
      </c>
      <c r="X281" s="61">
        <v>2.2599999999999998</v>
      </c>
      <c r="Y281" s="61">
        <f t="shared" si="35"/>
        <v>1.4036426400026394</v>
      </c>
    </row>
    <row r="282" spans="8:25" x14ac:dyDescent="0.25">
      <c r="H282" s="79">
        <v>2.16</v>
      </c>
      <c r="J282" s="3">
        <f t="shared" si="36"/>
        <v>-0.9813093543685909</v>
      </c>
      <c r="K282" s="3">
        <f t="shared" si="37"/>
        <v>3.2015482655434864E-2</v>
      </c>
      <c r="X282" s="61">
        <v>2.27</v>
      </c>
      <c r="Y282" s="61">
        <f t="shared" si="35"/>
        <v>1.4149850301875597</v>
      </c>
    </row>
    <row r="283" spans="8:25" x14ac:dyDescent="0.25">
      <c r="H283" s="79">
        <v>2.17</v>
      </c>
      <c r="J283" s="3">
        <f t="shared" si="36"/>
        <v>-0.98160712908802772</v>
      </c>
      <c r="K283" s="3">
        <f t="shared" si="37"/>
        <v>3.1098351745574574E-2</v>
      </c>
      <c r="X283" s="61">
        <v>2.2799999999999998</v>
      </c>
      <c r="Y283" s="61">
        <f t="shared" si="35"/>
        <v>1.4263432191297598</v>
      </c>
    </row>
    <row r="284" spans="8:25" x14ac:dyDescent="0.25">
      <c r="H284" s="79">
        <v>2.1800000000000002</v>
      </c>
      <c r="J284" s="3">
        <f t="shared" si="36"/>
        <v>-0.98194019698041579</v>
      </c>
      <c r="K284" s="3">
        <f t="shared" si="37"/>
        <v>3.0208753580314635E-2</v>
      </c>
      <c r="X284" s="61">
        <v>2.29</v>
      </c>
      <c r="Y284" s="61">
        <f t="shared" si="35"/>
        <v>1.4377172068292401</v>
      </c>
    </row>
    <row r="285" spans="8:25" x14ac:dyDescent="0.25">
      <c r="H285" s="79">
        <v>2.19</v>
      </c>
      <c r="J285" s="3">
        <f t="shared" si="36"/>
        <v>-0.98230765941667286</v>
      </c>
      <c r="K285" s="3">
        <f t="shared" si="37"/>
        <v>2.9345834634286732E-2</v>
      </c>
      <c r="X285" s="61">
        <v>2.2999999999999998</v>
      </c>
      <c r="Y285" s="61">
        <f t="shared" si="35"/>
        <v>1.4491069932859997</v>
      </c>
    </row>
    <row r="286" spans="8:25" x14ac:dyDescent="0.25">
      <c r="H286" s="79">
        <v>2.2000000000000002</v>
      </c>
      <c r="J286" s="3">
        <f t="shared" si="36"/>
        <v>-0.9827084682571261</v>
      </c>
      <c r="K286" s="3">
        <f t="shared" si="37"/>
        <v>2.8508769982623323E-2</v>
      </c>
      <c r="X286" s="61">
        <v>2.31</v>
      </c>
      <c r="Y286" s="61">
        <f t="shared" si="35"/>
        <v>1.4605125785000399</v>
      </c>
    </row>
    <row r="287" spans="8:25" x14ac:dyDescent="0.25">
      <c r="H287" s="79">
        <v>2.21</v>
      </c>
      <c r="J287" s="3">
        <f t="shared" si="36"/>
        <v>-0.9831414278388646</v>
      </c>
      <c r="K287" s="3">
        <f t="shared" si="37"/>
        <v>2.7696762112697438E-2</v>
      </c>
      <c r="X287" s="61">
        <v>2.3199999999999998</v>
      </c>
      <c r="Y287" s="61">
        <f t="shared" si="35"/>
        <v>1.4719339624713599</v>
      </c>
    </row>
    <row r="288" spans="8:25" x14ac:dyDescent="0.25">
      <c r="H288" s="79">
        <v>2.2200000000000002</v>
      </c>
      <c r="J288" s="3">
        <f t="shared" si="36"/>
        <v>-0.98360519717059702</v>
      </c>
      <c r="K288" s="3">
        <f t="shared" si="37"/>
        <v>2.6909039802873298E-2</v>
      </c>
      <c r="X288" s="61">
        <v>2.33</v>
      </c>
      <c r="Y288" s="61">
        <f t="shared" si="35"/>
        <v>1.4833711451999601</v>
      </c>
    </row>
    <row r="289" spans="8:25" x14ac:dyDescent="0.25">
      <c r="H289" s="79">
        <v>2.23</v>
      </c>
      <c r="J289" s="3">
        <f t="shared" si="36"/>
        <v>-0.98409829237120583</v>
      </c>
      <c r="K289" s="3">
        <f t="shared" si="37"/>
        <v>2.6144857063811738E-2</v>
      </c>
      <c r="X289" s="61">
        <v>2.34</v>
      </c>
      <c r="Y289" s="61">
        <f t="shared" ref="Y289:Y305" si="38">$Z$159*X289^2+$Z$160*X289+$Z$161</f>
        <v>1.4948241266858395</v>
      </c>
    </row>
    <row r="290" spans="8:25" x14ac:dyDescent="0.25">
      <c r="H290" s="79">
        <v>2.2400000000000002</v>
      </c>
      <c r="J290" s="3">
        <f t="shared" si="36"/>
        <v>-0.98461908928184805</v>
      </c>
      <c r="K290" s="3">
        <f t="shared" si="37"/>
        <v>2.540349213814231E-2</v>
      </c>
      <c r="X290" s="61">
        <v>2.35</v>
      </c>
      <c r="Y290" s="61">
        <f t="shared" si="38"/>
        <v>1.5062929069289996</v>
      </c>
    </row>
    <row r="291" spans="8:25" x14ac:dyDescent="0.25">
      <c r="H291" s="79">
        <v>2.25</v>
      </c>
      <c r="J291" s="3">
        <f t="shared" si="36"/>
        <v>-0.98516582626557714</v>
      </c>
      <c r="K291" s="3">
        <f t="shared" si="37"/>
        <v>2.4684246554609098E-2</v>
      </c>
      <c r="X291" s="61">
        <v>2.36</v>
      </c>
      <c r="Y291" s="61">
        <f t="shared" si="38"/>
        <v>1.5177774859294395</v>
      </c>
    </row>
    <row r="292" spans="8:25" x14ac:dyDescent="0.25">
      <c r="H292" s="79">
        <v>2.2599999999999998</v>
      </c>
      <c r="J292" s="3">
        <f t="shared" si="36"/>
        <v>-0.98573660717222467</v>
      </c>
      <c r="K292" s="3">
        <f t="shared" si="37"/>
        <v>2.3986444233038754E-2</v>
      </c>
      <c r="X292" s="61">
        <v>2.37</v>
      </c>
      <c r="Y292" s="61">
        <f t="shared" si="38"/>
        <v>1.52927786368716</v>
      </c>
    </row>
    <row r="293" spans="8:25" x14ac:dyDescent="0.25">
      <c r="H293" s="79">
        <v>2.27</v>
      </c>
      <c r="J293" s="3">
        <f t="shared" si="36"/>
        <v>-0.9863294044501334</v>
      </c>
      <c r="K293" s="3">
        <f t="shared" si="37"/>
        <v>2.3309430636735178E-2</v>
      </c>
      <c r="X293" s="61">
        <v>2.38</v>
      </c>
      <c r="Y293" s="61">
        <f t="shared" si="38"/>
        <v>1.5407940402021598</v>
      </c>
    </row>
    <row r="294" spans="8:25" x14ac:dyDescent="0.25">
      <c r="H294" s="79">
        <v>2.2799999999999998</v>
      </c>
      <c r="J294" s="3">
        <f t="shared" si="36"/>
        <v>-0.98694206238975823</v>
      </c>
      <c r="K294" s="3">
        <f t="shared" si="37"/>
        <v>2.2652571969125311E-2</v>
      </c>
      <c r="X294" s="61">
        <v>2.39</v>
      </c>
      <c r="Y294" s="61">
        <f t="shared" si="38"/>
        <v>1.5523260154744398</v>
      </c>
    </row>
    <row r="295" spans="8:25" x14ac:dyDescent="0.25">
      <c r="H295" s="79">
        <v>2.29</v>
      </c>
      <c r="J295" s="3">
        <f t="shared" si="36"/>
        <v>-0.98757230048475719</v>
      </c>
      <c r="K295" s="3">
        <f t="shared" si="37"/>
        <v>2.2015254411706417E-2</v>
      </c>
      <c r="X295" s="61">
        <v>2.4</v>
      </c>
      <c r="Y295" s="61">
        <f t="shared" si="38"/>
        <v>1.5638737895039996</v>
      </c>
    </row>
    <row r="296" spans="8:25" x14ac:dyDescent="0.25">
      <c r="H296" s="79">
        <v>2.2999999999999998</v>
      </c>
      <c r="J296" s="3">
        <f t="shared" si="36"/>
        <v>-0.98821771690758808</v>
      </c>
      <c r="K296" s="3">
        <f t="shared" si="37"/>
        <v>2.1396883400528255E-2</v>
      </c>
      <c r="X296" s="61">
        <v>2.41</v>
      </c>
      <c r="Y296" s="61">
        <f t="shared" si="38"/>
        <v>1.57543736229084</v>
      </c>
    </row>
    <row r="297" spans="8:25" x14ac:dyDescent="0.25">
      <c r="H297" s="79">
        <v>2.31</v>
      </c>
      <c r="J297" s="3">
        <f t="shared" si="36"/>
        <v>-0.98887579205877252</v>
      </c>
      <c r="K297" s="3">
        <f t="shared" si="37"/>
        <v>2.0796882938656308E-2</v>
      </c>
      <c r="X297" s="61">
        <v>2.42</v>
      </c>
      <c r="Y297" s="61">
        <f t="shared" si="38"/>
        <v>1.5870167338349597</v>
      </c>
    </row>
    <row r="298" spans="8:25" x14ac:dyDescent="0.25">
      <c r="H298" s="79">
        <v>2.3199999999999998</v>
      </c>
      <c r="J298" s="3">
        <f t="shared" si="36"/>
        <v>-0.9895438922203148</v>
      </c>
      <c r="K298" s="3">
        <f t="shared" si="37"/>
        <v>2.0214694942225459E-2</v>
      </c>
      <c r="X298" s="61">
        <v>2.4300000000000002</v>
      </c>
      <c r="Y298" s="61">
        <f t="shared" si="38"/>
        <v>1.59861190413636</v>
      </c>
    </row>
    <row r="299" spans="8:25" x14ac:dyDescent="0.25">
      <c r="H299" s="79">
        <v>2.33</v>
      </c>
      <c r="J299" s="3">
        <f t="shared" si="36"/>
        <v>-0.99021927325450765</v>
      </c>
      <c r="K299" s="3">
        <f t="shared" si="37"/>
        <v>1.9649778617859645E-2</v>
      </c>
      <c r="X299" s="61">
        <v>2.44</v>
      </c>
      <c r="Y299" s="61">
        <f t="shared" si="38"/>
        <v>1.6102228731950397</v>
      </c>
    </row>
    <row r="300" spans="8:25" x14ac:dyDescent="0.25">
      <c r="H300" s="79">
        <v>2.34</v>
      </c>
      <c r="J300" s="3">
        <f t="shared" ref="J300:J316" si="39">$K$155+$K$156/H300+$K$157/H300^2+$K$158/H300^3+$K$159/H300^4+$K$160/H300^5+$K$161/H300^6+$K$162/H300^7+$K$163/H300^8</f>
        <v>-0.99089908437876595</v>
      </c>
      <c r="K300" s="3">
        <f t="shared" ref="K300:K316" si="40">1/($M$155+$M$156*H300+$M$157*H300^2+$M$158*H300^3+$M$159*H300^4+$M$160*H300^5)</f>
        <v>1.9101609869404252E-2</v>
      </c>
      <c r="X300" s="61">
        <v>2.4500000000000002</v>
      </c>
      <c r="Y300" s="61">
        <f t="shared" si="38"/>
        <v>1.6218496410109999</v>
      </c>
    </row>
    <row r="301" spans="8:25" x14ac:dyDescent="0.25">
      <c r="H301" s="79">
        <v>2.35</v>
      </c>
      <c r="J301" s="3">
        <f t="shared" si="39"/>
        <v>-0.99158037197411364</v>
      </c>
      <c r="K301" s="3">
        <f t="shared" si="40"/>
        <v>1.8569680732046026E-2</v>
      </c>
      <c r="X301" s="61">
        <v>2.46</v>
      </c>
      <c r="Y301" s="61">
        <f t="shared" si="38"/>
        <v>1.63349220758424</v>
      </c>
    </row>
    <row r="302" spans="8:25" x14ac:dyDescent="0.25">
      <c r="H302" s="79">
        <v>2.36</v>
      </c>
      <c r="J302" s="3">
        <f t="shared" si="39"/>
        <v>-0.99226008343637595</v>
      </c>
      <c r="K302" s="3">
        <f t="shared" si="40"/>
        <v>1.8053498832045774E-2</v>
      </c>
      <c r="X302" s="61">
        <v>2.4700000000000002</v>
      </c>
      <c r="Y302" s="61">
        <f t="shared" si="38"/>
        <v>1.6451505729147602</v>
      </c>
    </row>
    <row r="303" spans="8:25" x14ac:dyDescent="0.25">
      <c r="H303" s="79">
        <v>2.37</v>
      </c>
      <c r="J303" s="3">
        <f t="shared" si="39"/>
        <v>-0.99293507105481638</v>
      </c>
      <c r="K303" s="3">
        <f t="shared" si="40"/>
        <v>1.7552586870435538E-2</v>
      </c>
      <c r="X303" s="61">
        <v>2.48</v>
      </c>
      <c r="Y303" s="61">
        <f t="shared" si="38"/>
        <v>1.6568247370025597</v>
      </c>
    </row>
    <row r="304" spans="8:25" x14ac:dyDescent="0.25">
      <c r="H304" s="79">
        <v>2.38</v>
      </c>
      <c r="J304" s="3">
        <f t="shared" si="39"/>
        <v>-0.99360209590904169</v>
      </c>
      <c r="K304" s="3">
        <f t="shared" si="40"/>
        <v>1.7066482129143856E-2</v>
      </c>
      <c r="X304" s="61">
        <v>2.4900000000000002</v>
      </c>
      <c r="Y304" s="61">
        <f t="shared" si="38"/>
        <v>1.6685146998476403</v>
      </c>
    </row>
    <row r="305" spans="8:25" x14ac:dyDescent="0.25">
      <c r="H305" s="79">
        <v>2.39</v>
      </c>
      <c r="J305" s="3">
        <f t="shared" si="39"/>
        <v>-0.99425783177353555</v>
      </c>
      <c r="K305" s="3">
        <f t="shared" si="40"/>
        <v>1.65947359981377E-2</v>
      </c>
      <c r="X305" s="61">
        <v>2.5</v>
      </c>
      <c r="Y305" s="61">
        <f t="shared" si="38"/>
        <v>1.6802204614499998</v>
      </c>
    </row>
    <row r="306" spans="8:25" x14ac:dyDescent="0.25">
      <c r="H306" s="79">
        <v>2.4</v>
      </c>
      <c r="J306" s="3">
        <f t="shared" si="39"/>
        <v>-0.99489886903089175</v>
      </c>
      <c r="K306" s="3">
        <f t="shared" si="40"/>
        <v>1.6136913522263884E-2</v>
      </c>
    </row>
    <row r="307" spans="8:25" x14ac:dyDescent="0.25">
      <c r="H307" s="79">
        <v>2.41</v>
      </c>
      <c r="J307" s="3">
        <f t="shared" si="39"/>
        <v>-0.9955217185734524</v>
      </c>
      <c r="K307" s="3">
        <f t="shared" si="40"/>
        <v>1.5692592966573202E-2</v>
      </c>
    </row>
    <row r="308" spans="8:25" x14ac:dyDescent="0.25">
      <c r="H308" s="79">
        <v>2.42</v>
      </c>
      <c r="J308" s="3">
        <f t="shared" si="39"/>
        <v>-0.99612281569977501</v>
      </c>
      <c r="K308" s="3">
        <f t="shared" si="40"/>
        <v>1.5261365399004604E-2</v>
      </c>
    </row>
    <row r="309" spans="8:25" x14ac:dyDescent="0.25">
      <c r="H309" s="79">
        <v>2.4300000000000002</v>
      </c>
      <c r="J309" s="3">
        <f t="shared" si="39"/>
        <v>-0.99669852398549885</v>
      </c>
      <c r="K309" s="3">
        <f t="shared" si="40"/>
        <v>1.4842834289386006E-2</v>
      </c>
    </row>
    <row r="310" spans="8:25" x14ac:dyDescent="0.25">
      <c r="H310" s="79">
        <v>2.44</v>
      </c>
      <c r="J310" s="3">
        <f t="shared" si="39"/>
        <v>-0.99724513914288604</v>
      </c>
      <c r="K310" s="3">
        <f t="shared" si="40"/>
        <v>1.443661512379096E-2</v>
      </c>
    </row>
    <row r="311" spans="8:25" x14ac:dyDescent="0.25">
      <c r="H311" s="79">
        <v>2.4500000000000002</v>
      </c>
      <c r="J311" s="3">
        <f t="shared" si="39"/>
        <v>-0.99775889283739883</v>
      </c>
      <c r="K311" s="3">
        <f t="shared" si="40"/>
        <v>1.4042335033357499E-2</v>
      </c>
    </row>
    <row r="312" spans="8:25" x14ac:dyDescent="0.25">
      <c r="H312" s="79">
        <v>2.46</v>
      </c>
      <c r="J312" s="3">
        <f t="shared" si="39"/>
        <v>-0.99823595647715635</v>
      </c>
      <c r="K312" s="3">
        <f t="shared" si="40"/>
        <v>1.3659632436752143E-2</v>
      </c>
    </row>
    <row r="313" spans="8:25" x14ac:dyDescent="0.25">
      <c r="H313" s="79">
        <v>2.4700000000000002</v>
      </c>
      <c r="J313" s="3">
        <f t="shared" si="39"/>
        <v>-0.9986724449655906</v>
      </c>
      <c r="K313" s="3">
        <f t="shared" si="40"/>
        <v>1.3288156695513387E-2</v>
      </c>
    </row>
    <row r="314" spans="8:25" x14ac:dyDescent="0.25">
      <c r="H314" s="79">
        <v>2.48</v>
      </c>
      <c r="J314" s="3">
        <f t="shared" si="39"/>
        <v>-0.99906442040795795</v>
      </c>
      <c r="K314" s="3">
        <f t="shared" si="40"/>
        <v>1.2927567781575203E-2</v>
      </c>
    </row>
    <row r="315" spans="8:25" x14ac:dyDescent="0.25">
      <c r="H315" s="79">
        <v>2.4900000000000002</v>
      </c>
      <c r="J315" s="3">
        <f t="shared" si="39"/>
        <v>-0.99940789576666766</v>
      </c>
      <c r="K315" s="3">
        <f t="shared" si="40"/>
        <v>1.2577535956320635E-2</v>
      </c>
    </row>
    <row r="316" spans="8:25" x14ac:dyDescent="0.25">
      <c r="H316" s="79">
        <v>2.5</v>
      </c>
      <c r="J316" s="3">
        <f t="shared" si="39"/>
        <v>-0.99969883847304342</v>
      </c>
      <c r="K316" s="3">
        <f t="shared" si="40"/>
        <v>1.2237741460565044E-2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topLeftCell="A22" zoomScale="66" zoomScaleNormal="66" workbookViewId="0">
      <selection activeCell="J17" sqref="J17"/>
    </sheetView>
  </sheetViews>
  <sheetFormatPr defaultRowHeight="15" x14ac:dyDescent="0.25"/>
  <cols>
    <col min="2" max="2" width="9.140625" style="61"/>
    <col min="4" max="4" width="9.140625" style="61"/>
    <col min="5" max="5" width="15.85546875" style="61" customWidth="1"/>
    <col min="6" max="7" width="9.140625" style="61"/>
    <col min="9" max="9" width="12.42578125" style="61" customWidth="1"/>
    <col min="11" max="11" width="14.140625" customWidth="1"/>
    <col min="26" max="26" width="10.5703125" customWidth="1"/>
    <col min="27" max="27" width="9.140625" style="63"/>
    <col min="28" max="28" width="11.5703125" style="61" customWidth="1"/>
    <col min="29" max="29" width="9.140625" style="61"/>
    <col min="30" max="30" width="9.140625" style="63"/>
  </cols>
  <sheetData>
    <row r="1" spans="1:30" ht="15.75" thickBot="1" x14ac:dyDescent="0.3">
      <c r="A1" t="s">
        <v>52</v>
      </c>
    </row>
    <row r="2" spans="1:30" ht="15" customHeight="1" x14ac:dyDescent="0.25">
      <c r="A2" t="s">
        <v>3</v>
      </c>
      <c r="B2" t="s">
        <v>9</v>
      </c>
      <c r="C2" t="s">
        <v>135</v>
      </c>
      <c r="D2" s="61" t="s">
        <v>136</v>
      </c>
      <c r="E2" s="61" t="s">
        <v>137</v>
      </c>
      <c r="F2" s="61" t="s">
        <v>3</v>
      </c>
      <c r="G2" s="61" t="s">
        <v>9</v>
      </c>
      <c r="H2" t="s">
        <v>134</v>
      </c>
      <c r="I2" s="61" t="s">
        <v>163</v>
      </c>
      <c r="J2" t="s">
        <v>136</v>
      </c>
      <c r="K2" t="s">
        <v>137</v>
      </c>
      <c r="M2" s="235" t="s">
        <v>140</v>
      </c>
      <c r="N2" s="228" t="s">
        <v>141</v>
      </c>
      <c r="O2" s="228" t="s">
        <v>142</v>
      </c>
      <c r="P2" s="228"/>
      <c r="Q2" s="228" t="s">
        <v>143</v>
      </c>
      <c r="R2" s="228"/>
      <c r="S2" s="199"/>
      <c r="T2" s="228" t="s">
        <v>144</v>
      </c>
      <c r="U2" s="228"/>
      <c r="V2" s="229" t="s">
        <v>150</v>
      </c>
      <c r="W2" s="229"/>
      <c r="X2" s="229" t="s">
        <v>164</v>
      </c>
      <c r="Y2" s="229"/>
    </row>
    <row r="3" spans="1:30" ht="15" customHeight="1" x14ac:dyDescent="0.25">
      <c r="A3">
        <v>1.05</v>
      </c>
      <c r="B3">
        <v>1</v>
      </c>
      <c r="C3">
        <v>6.3484610017441375E-3</v>
      </c>
      <c r="D3" s="62">
        <f>AVERAGE(C3:C92)</f>
        <v>1.4441866163092157E-2</v>
      </c>
      <c r="E3" s="62">
        <f>_xlfn.STDEV.P(C3:C92)</f>
        <v>3.3255222481268711E-3</v>
      </c>
      <c r="F3" s="61">
        <v>1.05</v>
      </c>
      <c r="G3" s="61">
        <v>1</v>
      </c>
      <c r="H3">
        <v>5.8235618346126984E-2</v>
      </c>
      <c r="I3">
        <v>0.23422704628644098</v>
      </c>
      <c r="J3" s="62">
        <f>AVERAGE(H3:H92)</f>
        <v>7.9030468874153437E-2</v>
      </c>
      <c r="K3" s="62">
        <f>_xlfn.STDEV.P(H3:H92)</f>
        <v>5.2317183718308936E-2</v>
      </c>
      <c r="M3" s="236"/>
      <c r="N3" s="231"/>
      <c r="O3" s="174" t="s">
        <v>151</v>
      </c>
      <c r="P3" s="174" t="s">
        <v>152</v>
      </c>
      <c r="Q3" s="174" t="s">
        <v>36</v>
      </c>
      <c r="R3" s="174" t="s">
        <v>3</v>
      </c>
      <c r="S3" s="174" t="s">
        <v>133</v>
      </c>
      <c r="T3" s="174" t="s">
        <v>7</v>
      </c>
      <c r="U3" s="174" t="s">
        <v>8</v>
      </c>
      <c r="V3" s="184" t="s">
        <v>112</v>
      </c>
      <c r="W3" s="174" t="s">
        <v>103</v>
      </c>
      <c r="X3" s="174" t="s">
        <v>112</v>
      </c>
      <c r="Y3" s="174" t="s">
        <v>103</v>
      </c>
    </row>
    <row r="4" spans="1:30" ht="16.5" thickBot="1" x14ac:dyDescent="0.3">
      <c r="A4">
        <v>1.08</v>
      </c>
      <c r="B4" s="61">
        <v>1</v>
      </c>
      <c r="C4">
        <v>8.946343781013907E-3</v>
      </c>
      <c r="F4" s="61">
        <v>1.08</v>
      </c>
      <c r="G4" s="61">
        <v>1</v>
      </c>
      <c r="H4">
        <v>9.5326368342154674E-2</v>
      </c>
      <c r="I4">
        <v>0.21984017708957165</v>
      </c>
      <c r="M4" s="236"/>
      <c r="N4" s="231"/>
      <c r="O4" s="230" t="s">
        <v>153</v>
      </c>
      <c r="P4" s="230"/>
      <c r="Q4" s="198" t="s">
        <v>154</v>
      </c>
      <c r="R4" s="198"/>
      <c r="S4" s="198"/>
      <c r="T4" s="176" t="s">
        <v>145</v>
      </c>
      <c r="U4" s="198"/>
      <c r="V4" s="185"/>
      <c r="W4" s="175"/>
      <c r="X4" s="198"/>
      <c r="Y4" s="198"/>
      <c r="Z4" s="215" t="s">
        <v>168</v>
      </c>
      <c r="AA4" s="215"/>
      <c r="AB4" s="61" t="s">
        <v>166</v>
      </c>
      <c r="AC4" s="61" t="s">
        <v>165</v>
      </c>
      <c r="AD4" s="63" t="s">
        <v>167</v>
      </c>
    </row>
    <row r="5" spans="1:30" x14ac:dyDescent="0.25">
      <c r="A5">
        <v>1.1000000000000001</v>
      </c>
      <c r="B5" s="61">
        <v>1</v>
      </c>
      <c r="C5">
        <v>1.0417242163347185E-2</v>
      </c>
      <c r="E5" s="3"/>
      <c r="F5" s="61">
        <v>1.1000000000000001</v>
      </c>
      <c r="G5" s="61">
        <v>1</v>
      </c>
      <c r="H5">
        <v>0.11450301983212643</v>
      </c>
      <c r="I5">
        <v>0.2117873677555431</v>
      </c>
      <c r="M5" s="186">
        <v>1280</v>
      </c>
      <c r="N5" s="187" t="s">
        <v>155</v>
      </c>
      <c r="O5" s="183">
        <v>0.42838999999999999</v>
      </c>
      <c r="P5" s="183">
        <v>2.7369999999999998E-2</v>
      </c>
      <c r="Q5" s="183">
        <v>1.0210000000000001</v>
      </c>
      <c r="R5" s="183">
        <v>1.38612</v>
      </c>
      <c r="S5" s="183">
        <v>2.5991200000000001</v>
      </c>
      <c r="T5" s="177">
        <v>2.5030116625838481</v>
      </c>
      <c r="U5" s="177">
        <v>0.47346904640440501</v>
      </c>
      <c r="V5" s="188">
        <v>0.99989130922529534</v>
      </c>
      <c r="W5" s="178">
        <v>1.3645015796330543E-2</v>
      </c>
      <c r="X5" s="183">
        <v>0.99926958447562575</v>
      </c>
      <c r="Y5" s="177">
        <v>0.24199306282199043</v>
      </c>
      <c r="Z5" s="62">
        <f>O5-P5</f>
        <v>0.40101999999999999</v>
      </c>
      <c r="AA5" s="126" t="str">
        <f>IF(Z5&lt;0.2,Z5,"")</f>
        <v/>
      </c>
      <c r="AB5" s="62" t="str">
        <f>IF(P5&gt;0.3,P5,"")</f>
        <v/>
      </c>
      <c r="AC5" s="62" t="str">
        <f>IF(Q5&gt;10,Q5,"")</f>
        <v/>
      </c>
      <c r="AD5" s="126" t="str">
        <f>IF(S5&lt;-3,S5,"")</f>
        <v/>
      </c>
    </row>
    <row r="6" spans="1:30" x14ac:dyDescent="0.25">
      <c r="A6">
        <v>1.2</v>
      </c>
      <c r="B6" s="61">
        <v>1</v>
      </c>
      <c r="C6">
        <v>1.5061598355226581E-2</v>
      </c>
      <c r="F6" s="61">
        <v>1.2</v>
      </c>
      <c r="G6" s="61">
        <v>1</v>
      </c>
      <c r="H6">
        <v>0.1722404085128571</v>
      </c>
      <c r="I6">
        <v>0.18160671485407628</v>
      </c>
      <c r="M6" s="186">
        <v>1331</v>
      </c>
      <c r="N6" s="187" t="s">
        <v>155</v>
      </c>
      <c r="O6" s="183">
        <v>0.39911999999999997</v>
      </c>
      <c r="P6" s="183">
        <v>8.9349999999999999E-2</v>
      </c>
      <c r="Q6" s="183">
        <v>3.4950000000000001</v>
      </c>
      <c r="R6" s="183">
        <v>1.1739200000000001</v>
      </c>
      <c r="S6" s="183">
        <v>-1.1747700000000001</v>
      </c>
      <c r="T6" s="177">
        <v>4.3541227181104372</v>
      </c>
      <c r="U6" s="177">
        <v>0.26580494468508131</v>
      </c>
      <c r="V6" s="189">
        <v>0.99991113347002536</v>
      </c>
      <c r="W6" s="179">
        <v>1.2797172985473252E-2</v>
      </c>
      <c r="X6" s="177">
        <v>0.99777890890469756</v>
      </c>
      <c r="Y6" s="177">
        <v>0.16908394266795307</v>
      </c>
      <c r="Z6" s="62">
        <f t="shared" ref="Z6:Z47" si="0">O6-P6</f>
        <v>0.30976999999999999</v>
      </c>
      <c r="AA6" s="126" t="str">
        <f t="shared" ref="AA6:AA47" si="1">IF(Z6&lt;0.2,Z6,"")</f>
        <v/>
      </c>
      <c r="AB6" s="62" t="str">
        <f t="shared" ref="AB6:AB47" si="2">IF(P6&gt;0.3,P6,"")</f>
        <v/>
      </c>
      <c r="AC6" s="62" t="str">
        <f t="shared" ref="AC6:AC47" si="3">IF(Q6&gt;10,Q6,"")</f>
        <v/>
      </c>
      <c r="AD6" s="126" t="str">
        <f t="shared" ref="AD6:AD47" si="4">IF(S6&lt;-3,S6,"")</f>
        <v/>
      </c>
    </row>
    <row r="7" spans="1:30" x14ac:dyDescent="0.25">
      <c r="A7">
        <v>1.3</v>
      </c>
      <c r="B7" s="61">
        <v>1</v>
      </c>
      <c r="C7">
        <v>1.6397744197067847E-2</v>
      </c>
      <c r="F7" s="61">
        <v>1.3</v>
      </c>
      <c r="G7" s="61">
        <v>1</v>
      </c>
      <c r="H7">
        <v>0.19266750988356268</v>
      </c>
      <c r="I7">
        <v>0.16337085242514129</v>
      </c>
      <c r="M7" s="186">
        <v>1370</v>
      </c>
      <c r="N7" s="187" t="s">
        <v>156</v>
      </c>
      <c r="O7" s="183">
        <v>0.57950000000000002</v>
      </c>
      <c r="P7" s="183">
        <v>0</v>
      </c>
      <c r="Q7" s="183">
        <v>1.32</v>
      </c>
      <c r="R7" s="183">
        <v>1.1342099999999999</v>
      </c>
      <c r="S7" s="183">
        <v>1E-3</v>
      </c>
      <c r="T7" s="190">
        <v>25.290048599351515</v>
      </c>
      <c r="U7" s="191">
        <v>0.22773397119029193</v>
      </c>
      <c r="V7" s="189">
        <v>0.99989633640373621</v>
      </c>
      <c r="W7" s="179">
        <v>1.6306693657936869E-2</v>
      </c>
      <c r="X7" s="177">
        <v>0.99445140523622777</v>
      </c>
      <c r="Y7" s="192">
        <v>0.26089989484208181</v>
      </c>
      <c r="Z7" s="62">
        <f t="shared" si="0"/>
        <v>0.57950000000000002</v>
      </c>
      <c r="AA7" s="126" t="str">
        <f t="shared" si="1"/>
        <v/>
      </c>
      <c r="AB7" s="62" t="str">
        <f t="shared" si="2"/>
        <v/>
      </c>
      <c r="AC7" s="62" t="str">
        <f t="shared" si="3"/>
        <v/>
      </c>
      <c r="AD7" s="126" t="str">
        <f t="shared" si="4"/>
        <v/>
      </c>
    </row>
    <row r="8" spans="1:30" x14ac:dyDescent="0.25">
      <c r="A8">
        <v>1.5</v>
      </c>
      <c r="B8" s="61">
        <v>1</v>
      </c>
      <c r="C8">
        <v>1.4931552570644603E-2</v>
      </c>
      <c r="F8" s="61">
        <v>1.5</v>
      </c>
      <c r="G8" s="61">
        <v>1</v>
      </c>
      <c r="H8">
        <v>0.1757001319054998</v>
      </c>
      <c r="I8">
        <v>0.14894619750231958</v>
      </c>
      <c r="M8" s="186">
        <v>1400</v>
      </c>
      <c r="N8" s="187" t="s">
        <v>157</v>
      </c>
      <c r="O8" s="183">
        <v>0.51427</v>
      </c>
      <c r="P8" s="183">
        <v>1.5270000000000001E-2</v>
      </c>
      <c r="Q8" s="183">
        <v>28.344999999999999</v>
      </c>
      <c r="R8" s="183">
        <v>1.0558799999999999</v>
      </c>
      <c r="S8" s="183">
        <v>-8.9035799999999998</v>
      </c>
      <c r="T8" s="183">
        <v>59.147757232208704</v>
      </c>
      <c r="U8" s="177">
        <v>0.15336741688490363</v>
      </c>
      <c r="V8" s="189">
        <v>0.99986314287512978</v>
      </c>
      <c r="W8" s="179">
        <v>1.3930948624999927E-2</v>
      </c>
      <c r="X8" s="177">
        <v>0.99775140577939747</v>
      </c>
      <c r="Y8" s="177">
        <v>0.24299933913412047</v>
      </c>
      <c r="Z8" s="62">
        <f t="shared" si="0"/>
        <v>0.499</v>
      </c>
      <c r="AA8" s="126" t="str">
        <f t="shared" si="1"/>
        <v/>
      </c>
      <c r="AB8" s="62" t="str">
        <f t="shared" si="2"/>
        <v/>
      </c>
      <c r="AC8" s="62">
        <f t="shared" si="3"/>
        <v>28.344999999999999</v>
      </c>
      <c r="AD8" s="126">
        <f t="shared" si="4"/>
        <v>-8.9035799999999998</v>
      </c>
    </row>
    <row r="9" spans="1:30" x14ac:dyDescent="0.25">
      <c r="A9">
        <v>1.7</v>
      </c>
      <c r="B9" s="61">
        <v>1</v>
      </c>
      <c r="C9">
        <v>1.3212756492971E-2</v>
      </c>
      <c r="F9" s="61">
        <v>1.7</v>
      </c>
      <c r="G9" s="61">
        <v>1</v>
      </c>
      <c r="H9">
        <v>0.15272597326506016</v>
      </c>
      <c r="I9">
        <v>0.14408697791304001</v>
      </c>
      <c r="M9" s="186">
        <v>1465</v>
      </c>
      <c r="N9" s="187" t="s">
        <v>158</v>
      </c>
      <c r="O9" s="183">
        <v>0.36653000000000002</v>
      </c>
      <c r="P9" s="183">
        <v>1.3599999999999999E-2</v>
      </c>
      <c r="Q9" s="183">
        <v>3.8129999999999997</v>
      </c>
      <c r="R9" s="183">
        <v>1.5827100000000001</v>
      </c>
      <c r="S9" s="183">
        <v>1.5626100000000001</v>
      </c>
      <c r="T9" s="183">
        <v>0.41265238047011893</v>
      </c>
      <c r="U9" s="183">
        <v>0.67220507965457277</v>
      </c>
      <c r="V9" s="189">
        <v>0.9998025917403689</v>
      </c>
      <c r="W9" s="179">
        <v>1.3864014793573867E-2</v>
      </c>
      <c r="X9" s="177">
        <v>0.99982262491134788</v>
      </c>
      <c r="Y9" s="177">
        <v>0.24258902326463902</v>
      </c>
      <c r="Z9" s="62">
        <f t="shared" si="0"/>
        <v>0.35293000000000002</v>
      </c>
      <c r="AA9" s="126" t="str">
        <f t="shared" si="1"/>
        <v/>
      </c>
      <c r="AB9" s="62" t="str">
        <f t="shared" si="2"/>
        <v/>
      </c>
      <c r="AC9" s="62" t="str">
        <f t="shared" si="3"/>
        <v/>
      </c>
      <c r="AD9" s="126" t="str">
        <f t="shared" si="4"/>
        <v/>
      </c>
    </row>
    <row r="10" spans="1:30" x14ac:dyDescent="0.25">
      <c r="A10">
        <v>2</v>
      </c>
      <c r="B10" s="61">
        <v>1</v>
      </c>
      <c r="C10">
        <v>1.4454174276591156E-2</v>
      </c>
      <c r="F10" s="61">
        <v>2</v>
      </c>
      <c r="G10" s="61">
        <v>1</v>
      </c>
      <c r="H10">
        <v>0.13318341852882495</v>
      </c>
      <c r="I10">
        <v>0.12991465556538717</v>
      </c>
      <c r="M10" s="186">
        <v>1490</v>
      </c>
      <c r="N10" s="187" t="s">
        <v>155</v>
      </c>
      <c r="O10" s="183">
        <v>0.43874999999999997</v>
      </c>
      <c r="P10" s="183">
        <v>0</v>
      </c>
      <c r="Q10" s="183">
        <v>4.4950000000000001</v>
      </c>
      <c r="R10" s="183">
        <v>1.13964</v>
      </c>
      <c r="S10" s="183">
        <v>1E-3</v>
      </c>
      <c r="T10" s="183">
        <v>6.8184167676993903</v>
      </c>
      <c r="U10" s="183">
        <v>0.23292514451736157</v>
      </c>
      <c r="V10" s="189">
        <v>0.99986151980029969</v>
      </c>
      <c r="W10" s="179">
        <v>1.582215554860247E-2</v>
      </c>
      <c r="X10" s="177">
        <v>0.99741655439176102</v>
      </c>
      <c r="Y10" s="177">
        <v>0.20314983262374223</v>
      </c>
      <c r="Z10" s="62">
        <f t="shared" si="0"/>
        <v>0.43874999999999997</v>
      </c>
      <c r="AA10" s="126" t="str">
        <f t="shared" si="1"/>
        <v/>
      </c>
      <c r="AB10" s="62" t="str">
        <f t="shared" si="2"/>
        <v/>
      </c>
      <c r="AC10" s="62" t="str">
        <f t="shared" si="3"/>
        <v/>
      </c>
      <c r="AD10" s="126" t="str">
        <f t="shared" si="4"/>
        <v/>
      </c>
    </row>
    <row r="11" spans="1:30" x14ac:dyDescent="0.25">
      <c r="A11">
        <v>2.2000000000000002</v>
      </c>
      <c r="B11" s="61">
        <v>1</v>
      </c>
      <c r="C11">
        <v>1.3590016462195717E-2</v>
      </c>
      <c r="F11" s="61">
        <v>2.2000000000000002</v>
      </c>
      <c r="G11" s="61">
        <v>1</v>
      </c>
      <c r="H11">
        <v>0.12198212678602927</v>
      </c>
      <c r="I11">
        <v>0.16198622068554522</v>
      </c>
      <c r="M11" s="186">
        <v>2160</v>
      </c>
      <c r="N11" s="187" t="s">
        <v>155</v>
      </c>
      <c r="O11" s="183">
        <v>0.65288000000000002</v>
      </c>
      <c r="P11" s="183">
        <v>0.54047000000000001</v>
      </c>
      <c r="Q11" s="183">
        <v>1.8370000000000002</v>
      </c>
      <c r="R11" s="183">
        <v>2.2510500000000002</v>
      </c>
      <c r="S11" s="183">
        <v>1E-3</v>
      </c>
      <c r="T11" s="183">
        <v>0.58130375301323822</v>
      </c>
      <c r="U11" s="177">
        <v>1.3935045983307943</v>
      </c>
      <c r="V11" s="189">
        <v>0.99999357960499313</v>
      </c>
      <c r="W11" s="179">
        <v>3.2973289234491886E-3</v>
      </c>
      <c r="X11" s="177">
        <v>0.99979341223098184</v>
      </c>
      <c r="Y11" s="177">
        <v>0.16443118645397894</v>
      </c>
      <c r="Z11" s="62">
        <f t="shared" si="0"/>
        <v>0.11241000000000001</v>
      </c>
      <c r="AA11" s="126">
        <f t="shared" si="1"/>
        <v>0.11241000000000001</v>
      </c>
      <c r="AB11" s="62">
        <f t="shared" si="2"/>
        <v>0.54047000000000001</v>
      </c>
      <c r="AC11" s="62" t="str">
        <f t="shared" si="3"/>
        <v/>
      </c>
      <c r="AD11" s="126" t="str">
        <f t="shared" si="4"/>
        <v/>
      </c>
    </row>
    <row r="12" spans="1:30" x14ac:dyDescent="0.25">
      <c r="A12">
        <v>2.5</v>
      </c>
      <c r="B12" s="61">
        <v>1</v>
      </c>
      <c r="C12">
        <v>1.9770729813049691E-2</v>
      </c>
      <c r="F12" s="61">
        <v>2.5</v>
      </c>
      <c r="G12" s="61">
        <v>1</v>
      </c>
      <c r="H12">
        <v>0.11608950410557749</v>
      </c>
      <c r="I12">
        <v>0.11437851598713847</v>
      </c>
      <c r="M12" s="186">
        <v>2161</v>
      </c>
      <c r="N12" s="187" t="s">
        <v>155</v>
      </c>
      <c r="O12" s="183">
        <v>0.77068000000000003</v>
      </c>
      <c r="P12" s="183">
        <v>0.50105999999999995</v>
      </c>
      <c r="Q12" s="183">
        <v>7.9030000000000005</v>
      </c>
      <c r="R12" s="183">
        <v>1.33325</v>
      </c>
      <c r="S12" s="183">
        <v>1E-3</v>
      </c>
      <c r="T12" s="183">
        <v>0.41649257469145262</v>
      </c>
      <c r="U12" s="177">
        <v>0.42106374732108176</v>
      </c>
      <c r="V12" s="189">
        <v>0.999988346269442</v>
      </c>
      <c r="W12" s="179">
        <v>5.2821580930776909E-3</v>
      </c>
      <c r="X12" s="177">
        <v>0.9996485122232861</v>
      </c>
      <c r="Y12" s="177">
        <v>0.15519811745057296</v>
      </c>
      <c r="Z12" s="62">
        <f t="shared" si="0"/>
        <v>0.26962000000000008</v>
      </c>
      <c r="AA12" s="126" t="str">
        <f t="shared" si="1"/>
        <v/>
      </c>
      <c r="AB12" s="62">
        <f t="shared" si="2"/>
        <v>0.50105999999999995</v>
      </c>
      <c r="AC12" s="62" t="str">
        <f t="shared" si="3"/>
        <v/>
      </c>
      <c r="AD12" s="126" t="str">
        <f t="shared" si="4"/>
        <v/>
      </c>
    </row>
    <row r="13" spans="1:30" ht="15" customHeight="1" x14ac:dyDescent="0.25">
      <c r="A13" s="61">
        <v>1.05</v>
      </c>
      <c r="B13">
        <v>1.7782794100389225</v>
      </c>
      <c r="C13">
        <v>6.319899024067788E-3</v>
      </c>
      <c r="F13" s="61">
        <v>1.05</v>
      </c>
      <c r="G13" s="61">
        <v>1.7782794100389225</v>
      </c>
      <c r="H13">
        <v>4.0790826096178658E-2</v>
      </c>
      <c r="I13">
        <v>0.20875579435851138</v>
      </c>
      <c r="M13" s="186">
        <v>2171</v>
      </c>
      <c r="N13" s="187" t="s">
        <v>159</v>
      </c>
      <c r="O13" s="183">
        <v>0.45417000000000002</v>
      </c>
      <c r="P13" s="183">
        <v>0.39571000000000001</v>
      </c>
      <c r="Q13" s="183">
        <v>3.8530000000000002</v>
      </c>
      <c r="R13" s="183">
        <v>1.97105</v>
      </c>
      <c r="S13" s="183">
        <v>0.45308999999999999</v>
      </c>
      <c r="T13" s="183">
        <v>0.30227732879354352</v>
      </c>
      <c r="U13" s="177">
        <v>1.0827278854661513</v>
      </c>
      <c r="V13" s="189">
        <v>0.99999776471995261</v>
      </c>
      <c r="W13" s="179">
        <v>2.0106635232601221E-3</v>
      </c>
      <c r="X13" s="177">
        <v>0.99990110974487789</v>
      </c>
      <c r="Y13" s="177">
        <v>0.48692742797843258</v>
      </c>
      <c r="Z13" s="62">
        <f t="shared" si="0"/>
        <v>5.8460000000000012E-2</v>
      </c>
      <c r="AA13" s="126">
        <f t="shared" si="1"/>
        <v>5.8460000000000012E-2</v>
      </c>
      <c r="AB13" s="62">
        <f t="shared" si="2"/>
        <v>0.39571000000000001</v>
      </c>
      <c r="AC13" s="62" t="str">
        <f t="shared" si="3"/>
        <v/>
      </c>
      <c r="AD13" s="126" t="str">
        <f t="shared" si="4"/>
        <v/>
      </c>
    </row>
    <row r="14" spans="1:30" x14ac:dyDescent="0.25">
      <c r="A14" s="61">
        <v>1.08</v>
      </c>
      <c r="B14" s="61">
        <v>1.7782794100389225</v>
      </c>
      <c r="C14">
        <v>8.9348940102794202E-3</v>
      </c>
      <c r="F14" s="61">
        <v>1.08</v>
      </c>
      <c r="G14" s="61">
        <v>1.7782794100389225</v>
      </c>
      <c r="H14">
        <v>7.1097668571754147E-2</v>
      </c>
      <c r="I14">
        <v>0.19375665931732908</v>
      </c>
      <c r="M14" s="186">
        <v>2217</v>
      </c>
      <c r="N14" s="187" t="s">
        <v>158</v>
      </c>
      <c r="O14" s="183">
        <v>0.16636999999999999</v>
      </c>
      <c r="P14" s="183">
        <v>0</v>
      </c>
      <c r="Q14" s="183">
        <v>4.2080000000000002</v>
      </c>
      <c r="R14" s="183">
        <v>1.49675</v>
      </c>
      <c r="S14" s="183">
        <v>5.6727299999999996</v>
      </c>
      <c r="T14" s="183">
        <v>0.4404168081034302</v>
      </c>
      <c r="U14" s="177">
        <v>0.58455550391464384</v>
      </c>
      <c r="V14" s="189">
        <v>0.99982359843828583</v>
      </c>
      <c r="W14" s="179">
        <v>1.392988824177477E-2</v>
      </c>
      <c r="X14" s="177">
        <v>0.99982044798370517</v>
      </c>
      <c r="Y14" s="177">
        <v>0.1724203993280668</v>
      </c>
      <c r="Z14" s="62">
        <f t="shared" si="0"/>
        <v>0.16636999999999999</v>
      </c>
      <c r="AA14" s="126">
        <f t="shared" si="1"/>
        <v>0.16636999999999999</v>
      </c>
      <c r="AB14" s="62" t="str">
        <f t="shared" si="2"/>
        <v/>
      </c>
      <c r="AC14" s="62" t="str">
        <f t="shared" si="3"/>
        <v/>
      </c>
      <c r="AD14" s="126" t="str">
        <f t="shared" si="4"/>
        <v/>
      </c>
    </row>
    <row r="15" spans="1:30" x14ac:dyDescent="0.25">
      <c r="A15" s="61">
        <v>1.1000000000000001</v>
      </c>
      <c r="B15" s="61">
        <v>1.7782794100389225</v>
      </c>
      <c r="C15">
        <v>1.0390638783726766E-2</v>
      </c>
      <c r="F15" s="61">
        <v>1.1000000000000001</v>
      </c>
      <c r="G15" s="61">
        <v>1.7782794100389225</v>
      </c>
      <c r="H15">
        <v>8.7608053314683826E-2</v>
      </c>
      <c r="I15">
        <v>0.18630795439050879</v>
      </c>
      <c r="M15" s="200">
        <v>2231</v>
      </c>
      <c r="N15" s="201" t="s">
        <v>155</v>
      </c>
      <c r="O15" s="202">
        <v>0.50287999999999999</v>
      </c>
      <c r="P15" s="202">
        <v>1.235E-2</v>
      </c>
      <c r="Q15" s="202">
        <v>1.2349999999999999</v>
      </c>
      <c r="R15" s="202">
        <v>2.3718400000000002</v>
      </c>
      <c r="S15" s="202">
        <v>3.80185</v>
      </c>
      <c r="T15" s="202">
        <v>0.84417287674084318</v>
      </c>
      <c r="U15" s="203">
        <v>1.5313956541216136</v>
      </c>
      <c r="V15" s="204">
        <v>0.99960740646682489</v>
      </c>
      <c r="W15" s="205">
        <v>2.0001845643614173E-2</v>
      </c>
      <c r="X15" s="203">
        <v>0.99542936072044808</v>
      </c>
      <c r="Y15" s="206">
        <v>1.2667779043469618</v>
      </c>
      <c r="Z15" s="62">
        <f t="shared" si="0"/>
        <v>0.49053000000000002</v>
      </c>
      <c r="AA15" s="126" t="str">
        <f t="shared" si="1"/>
        <v/>
      </c>
      <c r="AB15" s="62" t="str">
        <f t="shared" si="2"/>
        <v/>
      </c>
      <c r="AC15" s="62" t="str">
        <f t="shared" si="3"/>
        <v/>
      </c>
      <c r="AD15" s="126" t="str">
        <f t="shared" si="4"/>
        <v/>
      </c>
    </row>
    <row r="16" spans="1:30" x14ac:dyDescent="0.25">
      <c r="A16" s="61">
        <v>1.2</v>
      </c>
      <c r="B16" s="61">
        <v>1.7782794100389225</v>
      </c>
      <c r="C16">
        <v>1.4091819088459172E-2</v>
      </c>
      <c r="F16" s="61">
        <v>1.2</v>
      </c>
      <c r="G16" s="61">
        <v>1.7782794100389225</v>
      </c>
      <c r="H16">
        <v>0.14396414136011432</v>
      </c>
      <c r="I16">
        <v>0.17495823712182695</v>
      </c>
      <c r="M16" s="207">
        <v>2321</v>
      </c>
      <c r="N16" s="201" t="s">
        <v>156</v>
      </c>
      <c r="O16" s="202">
        <v>0.37230000000000002</v>
      </c>
      <c r="P16" s="202">
        <v>0.23544000000000001</v>
      </c>
      <c r="Q16" s="202">
        <v>10.416</v>
      </c>
      <c r="R16" s="202">
        <v>1.20875</v>
      </c>
      <c r="S16" s="202">
        <v>-4.9386700000000001</v>
      </c>
      <c r="T16" s="202">
        <v>0.88733587785577039</v>
      </c>
      <c r="U16" s="203">
        <v>0.2994024256155462</v>
      </c>
      <c r="V16" s="204">
        <v>0.9999798778954484</v>
      </c>
      <c r="W16" s="205">
        <v>6.1730126752533041E-3</v>
      </c>
      <c r="X16" s="203">
        <v>0.99954765698384529</v>
      </c>
      <c r="Y16" s="206">
        <v>1.0996846339858328</v>
      </c>
      <c r="Z16" s="62">
        <f t="shared" si="0"/>
        <v>0.13686000000000001</v>
      </c>
      <c r="AA16" s="126">
        <f t="shared" si="1"/>
        <v>0.13686000000000001</v>
      </c>
      <c r="AB16" s="126" t="str">
        <f t="shared" si="2"/>
        <v/>
      </c>
      <c r="AC16" s="126">
        <f t="shared" si="3"/>
        <v>10.416</v>
      </c>
      <c r="AD16" s="126">
        <f t="shared" si="4"/>
        <v>-4.9386700000000001</v>
      </c>
    </row>
    <row r="17" spans="1:30" x14ac:dyDescent="0.25">
      <c r="A17" s="61">
        <v>1.3</v>
      </c>
      <c r="B17" s="61">
        <v>1.7782794100389225</v>
      </c>
      <c r="C17">
        <v>1.5043181559440722E-2</v>
      </c>
      <c r="F17" s="61">
        <v>1.3</v>
      </c>
      <c r="G17" s="61">
        <v>1.7782794100389225</v>
      </c>
      <c r="H17">
        <v>2.8861880236663744E-2</v>
      </c>
      <c r="I17">
        <v>0.17076666681308184</v>
      </c>
      <c r="M17" s="186">
        <v>2334</v>
      </c>
      <c r="N17" s="187" t="s">
        <v>158</v>
      </c>
      <c r="O17" s="183">
        <v>0.37311</v>
      </c>
      <c r="P17" s="183">
        <v>0</v>
      </c>
      <c r="Q17" s="183">
        <v>1.4040000000000001</v>
      </c>
      <c r="R17" s="183">
        <v>2.4063500000000002</v>
      </c>
      <c r="S17" s="183">
        <v>1E-3</v>
      </c>
      <c r="T17" s="183">
        <v>0.73991057402748517</v>
      </c>
      <c r="U17" s="177">
        <v>1.5712148273451589</v>
      </c>
      <c r="V17" s="189">
        <v>0.99956866295845648</v>
      </c>
      <c r="W17" s="179">
        <v>2.0728484291566169E-2</v>
      </c>
      <c r="X17" s="177">
        <v>0.99978671789358042</v>
      </c>
      <c r="Y17" s="177">
        <v>0.19684631572803235</v>
      </c>
      <c r="Z17" s="62">
        <f t="shared" si="0"/>
        <v>0.37311</v>
      </c>
      <c r="AA17" s="126" t="str">
        <f t="shared" si="1"/>
        <v/>
      </c>
      <c r="AB17" s="62" t="str">
        <f t="shared" si="2"/>
        <v/>
      </c>
      <c r="AC17" s="62" t="str">
        <f t="shared" si="3"/>
        <v/>
      </c>
      <c r="AD17" s="126" t="str">
        <f t="shared" si="4"/>
        <v/>
      </c>
    </row>
    <row r="18" spans="1:30" x14ac:dyDescent="0.25">
      <c r="A18" s="61">
        <v>1.5</v>
      </c>
      <c r="B18" s="61">
        <v>1.7782794100389225</v>
      </c>
      <c r="C18">
        <v>1.4321665581603233E-2</v>
      </c>
      <c r="F18" s="61">
        <v>1.5</v>
      </c>
      <c r="G18" s="61">
        <v>1.7782794100389225</v>
      </c>
      <c r="H18">
        <v>0.17021021076899842</v>
      </c>
      <c r="I18">
        <v>0.15901883162888786</v>
      </c>
      <c r="M18" s="186">
        <v>2340</v>
      </c>
      <c r="N18" s="187" t="s">
        <v>157</v>
      </c>
      <c r="O18" s="183">
        <v>0.52381</v>
      </c>
      <c r="P18" s="183">
        <v>0.24246999999999999</v>
      </c>
      <c r="Q18" s="183">
        <v>20.583000000000002</v>
      </c>
      <c r="R18" s="183">
        <v>1.1261099999999999</v>
      </c>
      <c r="S18" s="183">
        <v>1E-3</v>
      </c>
      <c r="T18" s="183">
        <v>2.2689787112410107</v>
      </c>
      <c r="U18" s="177">
        <v>0.219998889139149</v>
      </c>
      <c r="V18" s="189">
        <v>0.99995076345966305</v>
      </c>
      <c r="W18" s="179">
        <v>8.6819764522830245E-3</v>
      </c>
      <c r="X18" s="177">
        <v>0.99916565629951226</v>
      </c>
      <c r="Y18" s="177">
        <v>0.18779413362130498</v>
      </c>
      <c r="Z18" s="62">
        <f t="shared" si="0"/>
        <v>0.28134000000000003</v>
      </c>
      <c r="AA18" s="126" t="str">
        <f t="shared" si="1"/>
        <v/>
      </c>
      <c r="AB18" s="62" t="str">
        <f t="shared" si="2"/>
        <v/>
      </c>
      <c r="AC18" s="62">
        <f t="shared" si="3"/>
        <v>20.583000000000002</v>
      </c>
      <c r="AD18" s="126" t="str">
        <f t="shared" si="4"/>
        <v/>
      </c>
    </row>
    <row r="19" spans="1:30" ht="13.5" customHeight="1" x14ac:dyDescent="0.25">
      <c r="A19" s="61">
        <v>1.7</v>
      </c>
      <c r="B19" s="61">
        <v>1.7782794100389225</v>
      </c>
      <c r="C19">
        <v>9.6218479277070008E-3</v>
      </c>
      <c r="F19" s="61">
        <v>1.7</v>
      </c>
      <c r="G19" s="61">
        <v>1.7782794100389225</v>
      </c>
      <c r="H19">
        <v>0.16058037361511965</v>
      </c>
      <c r="I19">
        <v>0.18504762688366791</v>
      </c>
      <c r="M19" s="207">
        <v>2350</v>
      </c>
      <c r="N19" s="201" t="s">
        <v>160</v>
      </c>
      <c r="O19" s="202">
        <v>0.57076000000000005</v>
      </c>
      <c r="P19" s="202">
        <v>0.44630999999999998</v>
      </c>
      <c r="Q19" s="202">
        <v>73.613</v>
      </c>
      <c r="R19" s="202">
        <v>1.23712</v>
      </c>
      <c r="S19" s="202">
        <v>-3.08535</v>
      </c>
      <c r="T19" s="202">
        <v>9.1820941170993708E-2</v>
      </c>
      <c r="U19" s="203">
        <v>0.32691013928035051</v>
      </c>
      <c r="V19" s="204">
        <v>0.99999354823397679</v>
      </c>
      <c r="W19" s="205">
        <v>3.4775910585526423E-3</v>
      </c>
      <c r="X19" s="203">
        <v>0.99949639484441477</v>
      </c>
      <c r="Y19" s="206">
        <v>1.3140063420150365</v>
      </c>
      <c r="Z19" s="62">
        <f t="shared" si="0"/>
        <v>0.12445000000000006</v>
      </c>
      <c r="AA19" s="126">
        <f t="shared" si="1"/>
        <v>0.12445000000000006</v>
      </c>
      <c r="AB19" s="126">
        <f t="shared" si="2"/>
        <v>0.44630999999999998</v>
      </c>
      <c r="AC19" s="126">
        <f t="shared" si="3"/>
        <v>73.613</v>
      </c>
      <c r="AD19" s="126">
        <f t="shared" si="4"/>
        <v>-3.08535</v>
      </c>
    </row>
    <row r="20" spans="1:30" ht="13.5" customHeight="1" x14ac:dyDescent="0.25">
      <c r="A20" s="61">
        <v>2</v>
      </c>
      <c r="B20" s="61">
        <v>1.7782794100389225</v>
      </c>
      <c r="C20">
        <v>1.2280853418131102E-2</v>
      </c>
      <c r="F20" s="61">
        <v>2</v>
      </c>
      <c r="G20" s="61">
        <v>1.7782794100389225</v>
      </c>
      <c r="H20">
        <v>0.13650742494970397</v>
      </c>
      <c r="I20">
        <v>0.17237538575862235</v>
      </c>
      <c r="M20" s="186">
        <v>2361</v>
      </c>
      <c r="N20" s="187" t="s">
        <v>157</v>
      </c>
      <c r="O20" s="183">
        <v>0.56899999999999995</v>
      </c>
      <c r="P20" s="183">
        <v>0</v>
      </c>
      <c r="Q20" s="183">
        <v>3.0550000000000002</v>
      </c>
      <c r="R20" s="183">
        <v>1.05602</v>
      </c>
      <c r="S20" s="183">
        <v>-3.3289</v>
      </c>
      <c r="T20" s="183">
        <v>391.05497513007469</v>
      </c>
      <c r="U20" s="177">
        <v>0.15349946826500738</v>
      </c>
      <c r="V20" s="189">
        <v>0.99997652029844453</v>
      </c>
      <c r="W20" s="179">
        <v>9.7204970605169784E-3</v>
      </c>
      <c r="X20" s="177">
        <v>0.99375249301577595</v>
      </c>
      <c r="Y20" s="177">
        <v>0.36636594420164242</v>
      </c>
      <c r="Z20" s="62">
        <f t="shared" si="0"/>
        <v>0.56899999999999995</v>
      </c>
      <c r="AA20" s="126" t="str">
        <f t="shared" si="1"/>
        <v/>
      </c>
      <c r="AB20" s="62" t="str">
        <f t="shared" si="2"/>
        <v/>
      </c>
      <c r="AC20" s="62" t="str">
        <f t="shared" si="3"/>
        <v/>
      </c>
      <c r="AD20" s="126">
        <f t="shared" si="4"/>
        <v>-3.3289</v>
      </c>
    </row>
    <row r="21" spans="1:30" x14ac:dyDescent="0.25">
      <c r="A21" s="61">
        <v>2.2000000000000002</v>
      </c>
      <c r="B21" s="61">
        <v>1.7782794100389225</v>
      </c>
      <c r="C21">
        <v>1.5181667759519657E-2</v>
      </c>
      <c r="F21" s="61">
        <v>2.2000000000000002</v>
      </c>
      <c r="G21" s="61">
        <v>1.7782794100389225</v>
      </c>
      <c r="H21">
        <v>0.12687837962606224</v>
      </c>
      <c r="I21">
        <v>0.16579018731721357</v>
      </c>
      <c r="M21" s="186">
        <v>2460</v>
      </c>
      <c r="N21" s="187" t="s">
        <v>160</v>
      </c>
      <c r="O21" s="183">
        <v>0.74766999999999995</v>
      </c>
      <c r="P21" s="183">
        <v>0</v>
      </c>
      <c r="Q21" s="183">
        <v>7.68</v>
      </c>
      <c r="R21" s="183">
        <v>1.12351</v>
      </c>
      <c r="S21" s="183">
        <v>13.708729999999999</v>
      </c>
      <c r="T21" s="183">
        <v>6.2647587041228903</v>
      </c>
      <c r="U21" s="177">
        <v>0.21751822090271011</v>
      </c>
      <c r="V21" s="189">
        <v>0.99985581528221446</v>
      </c>
      <c r="W21" s="179">
        <v>1.5215401024369029E-2</v>
      </c>
      <c r="X21" s="177">
        <v>0.99881612954211207</v>
      </c>
      <c r="Y21" s="177">
        <v>0.29174262290496017</v>
      </c>
      <c r="Z21" s="62">
        <f t="shared" si="0"/>
        <v>0.74766999999999995</v>
      </c>
      <c r="AA21" s="126" t="str">
        <f t="shared" si="1"/>
        <v/>
      </c>
      <c r="AB21" s="62" t="str">
        <f t="shared" si="2"/>
        <v/>
      </c>
      <c r="AC21" s="62" t="str">
        <f t="shared" si="3"/>
        <v/>
      </c>
      <c r="AD21" s="126" t="str">
        <f t="shared" si="4"/>
        <v/>
      </c>
    </row>
    <row r="22" spans="1:30" ht="15.75" customHeight="1" x14ac:dyDescent="0.25">
      <c r="A22" s="61">
        <v>2.5</v>
      </c>
      <c r="B22" s="61">
        <v>1.7782794100389225</v>
      </c>
      <c r="C22">
        <v>1.9093991614232808E-2</v>
      </c>
      <c r="F22" s="61">
        <v>2.5</v>
      </c>
      <c r="G22" s="61">
        <v>1.7782794100389225</v>
      </c>
      <c r="H22">
        <v>0.11690483880998516</v>
      </c>
      <c r="I22">
        <v>0.15847086216936651</v>
      </c>
      <c r="M22" s="186">
        <v>2570</v>
      </c>
      <c r="N22" s="187" t="s">
        <v>161</v>
      </c>
      <c r="O22" s="183">
        <v>0.56184999999999996</v>
      </c>
      <c r="P22" s="183">
        <v>0.11992</v>
      </c>
      <c r="Q22" s="183">
        <v>5.9660000000000002</v>
      </c>
      <c r="R22" s="183">
        <v>1.7416799999999999</v>
      </c>
      <c r="S22" s="183">
        <v>-0.62724999999999997</v>
      </c>
      <c r="T22" s="183">
        <v>0.22085532278432163</v>
      </c>
      <c r="U22" s="177">
        <v>0.8373754373825596</v>
      </c>
      <c r="V22" s="189">
        <v>0.99984490674567927</v>
      </c>
      <c r="W22" s="179">
        <v>1.1555218888590759E-2</v>
      </c>
      <c r="X22" s="177">
        <v>0.99961638112792661</v>
      </c>
      <c r="Y22" s="177">
        <v>0.3839306957475766</v>
      </c>
      <c r="Z22" s="62">
        <f t="shared" si="0"/>
        <v>0.44192999999999993</v>
      </c>
      <c r="AA22" s="126" t="str">
        <f t="shared" si="1"/>
        <v/>
      </c>
      <c r="AB22" s="62" t="str">
        <f t="shared" si="2"/>
        <v/>
      </c>
      <c r="AC22" s="62" t="str">
        <f t="shared" si="3"/>
        <v/>
      </c>
      <c r="AD22" s="126" t="str">
        <f t="shared" si="4"/>
        <v/>
      </c>
    </row>
    <row r="23" spans="1:30" ht="16.5" customHeight="1" x14ac:dyDescent="0.25">
      <c r="A23" s="61">
        <v>1.05</v>
      </c>
      <c r="B23">
        <v>3.1622776601683786</v>
      </c>
      <c r="C23">
        <v>7.0223689982311368E-3</v>
      </c>
      <c r="F23" s="61">
        <v>1.05</v>
      </c>
      <c r="G23" s="61">
        <v>3.1622776601683786</v>
      </c>
      <c r="H23">
        <v>2.6447873312889308E-2</v>
      </c>
      <c r="I23">
        <v>0.19612446370537914</v>
      </c>
      <c r="M23" s="186">
        <v>2571</v>
      </c>
      <c r="N23" s="187" t="s">
        <v>161</v>
      </c>
      <c r="O23" s="183">
        <v>0.48508000000000001</v>
      </c>
      <c r="P23" s="183">
        <v>5.9639999999999999E-2</v>
      </c>
      <c r="Q23" s="183">
        <v>7.2240000000000002</v>
      </c>
      <c r="R23" s="183">
        <v>1.61809</v>
      </c>
      <c r="S23" s="183">
        <v>-0.50627</v>
      </c>
      <c r="T23" s="183">
        <v>0.20788585925104788</v>
      </c>
      <c r="U23" s="177">
        <v>0.70861960775238331</v>
      </c>
      <c r="V23" s="189">
        <v>0.99983110260054631</v>
      </c>
      <c r="W23" s="179">
        <v>1.232459833131158E-2</v>
      </c>
      <c r="X23" s="177">
        <v>0.99976323558174929</v>
      </c>
      <c r="Y23" s="177">
        <v>0.20217518015260597</v>
      </c>
      <c r="Z23" s="62">
        <f t="shared" si="0"/>
        <v>0.42544000000000004</v>
      </c>
      <c r="AA23" s="126" t="str">
        <f t="shared" si="1"/>
        <v/>
      </c>
      <c r="AB23" s="62" t="str">
        <f t="shared" si="2"/>
        <v/>
      </c>
      <c r="AC23" s="62" t="str">
        <f t="shared" si="3"/>
        <v/>
      </c>
      <c r="AD23" s="126" t="str">
        <f t="shared" si="4"/>
        <v/>
      </c>
    </row>
    <row r="24" spans="1:30" x14ac:dyDescent="0.25">
      <c r="A24" s="61">
        <v>1.08</v>
      </c>
      <c r="B24" s="61">
        <v>3.1622776601683786</v>
      </c>
      <c r="C24">
        <v>9.4532562406465775E-3</v>
      </c>
      <c r="F24" s="61">
        <v>1.08</v>
      </c>
      <c r="G24" s="61">
        <v>3.1622776601683786</v>
      </c>
      <c r="H24">
        <v>4.9963067059328022E-2</v>
      </c>
      <c r="I24">
        <v>0.17703541245983578</v>
      </c>
      <c r="M24" s="186">
        <v>2572</v>
      </c>
      <c r="N24" s="187" t="s">
        <v>158</v>
      </c>
      <c r="O24" s="183">
        <v>0.50002000000000002</v>
      </c>
      <c r="P24" s="183">
        <v>6.3369999999999996E-2</v>
      </c>
      <c r="Q24" s="183">
        <v>7.5200000000000005</v>
      </c>
      <c r="R24" s="183">
        <v>1.76746</v>
      </c>
      <c r="S24" s="183">
        <v>1E-3</v>
      </c>
      <c r="T24" s="183">
        <v>0.17224880084343019</v>
      </c>
      <c r="U24" s="177">
        <v>0.86453717891418413</v>
      </c>
      <c r="V24" s="189">
        <v>0.99977551977354606</v>
      </c>
      <c r="W24" s="179">
        <v>1.2613652993604342E-2</v>
      </c>
      <c r="X24" s="177">
        <v>0.99991734266776544</v>
      </c>
      <c r="Y24" s="177">
        <v>0.14144346482739692</v>
      </c>
      <c r="Z24" s="62">
        <f t="shared" si="0"/>
        <v>0.43665000000000004</v>
      </c>
      <c r="AA24" s="126" t="str">
        <f t="shared" si="1"/>
        <v/>
      </c>
      <c r="AB24" s="62" t="str">
        <f t="shared" si="2"/>
        <v/>
      </c>
      <c r="AC24" s="62" t="str">
        <f t="shared" si="3"/>
        <v/>
      </c>
      <c r="AD24" s="126" t="str">
        <f t="shared" si="4"/>
        <v/>
      </c>
    </row>
    <row r="25" spans="1:30" x14ac:dyDescent="0.25">
      <c r="A25" s="61">
        <v>1.1000000000000001</v>
      </c>
      <c r="B25" s="61">
        <v>3.1622776601683786</v>
      </c>
      <c r="C25">
        <v>1.0814491498014773E-2</v>
      </c>
      <c r="F25" s="61">
        <v>1.1000000000000001</v>
      </c>
      <c r="G25" s="61">
        <v>3.1622776601683786</v>
      </c>
      <c r="H25">
        <v>6.3999811392262143E-2</v>
      </c>
      <c r="I25">
        <v>0.16814619927983585</v>
      </c>
      <c r="M25" s="207">
        <v>2592</v>
      </c>
      <c r="N25" s="208" t="s">
        <v>155</v>
      </c>
      <c r="O25" s="209">
        <v>0.38847999999999999</v>
      </c>
      <c r="P25" s="209">
        <v>0.12809000000000001</v>
      </c>
      <c r="Q25" s="209">
        <v>5.6340000000000003</v>
      </c>
      <c r="R25" s="209">
        <v>1.1104700000000001</v>
      </c>
      <c r="S25" s="209">
        <v>-4.3174599999999996</v>
      </c>
      <c r="T25" s="210">
        <v>12.693408914129156</v>
      </c>
      <c r="U25" s="211">
        <v>0.20509282602896417</v>
      </c>
      <c r="V25" s="212">
        <v>0.99995472676293029</v>
      </c>
      <c r="W25" s="213">
        <v>9.7086407284800429E-3</v>
      </c>
      <c r="X25" s="211">
        <v>0.99760258180505246</v>
      </c>
      <c r="Y25" s="211">
        <v>0.42907221481307056</v>
      </c>
      <c r="Z25" s="214">
        <f t="shared" si="0"/>
        <v>0.26039000000000001</v>
      </c>
      <c r="AA25" s="126" t="str">
        <f t="shared" si="1"/>
        <v/>
      </c>
      <c r="AB25" s="62" t="str">
        <f t="shared" si="2"/>
        <v/>
      </c>
      <c r="AC25" s="62" t="str">
        <f t="shared" si="3"/>
        <v/>
      </c>
      <c r="AD25" s="126">
        <f t="shared" si="4"/>
        <v>-4.3174599999999996</v>
      </c>
    </row>
    <row r="26" spans="1:30" ht="16.5" customHeight="1" x14ac:dyDescent="0.25">
      <c r="A26" s="61">
        <v>1.2</v>
      </c>
      <c r="B26" s="61">
        <v>3.1622776601683786</v>
      </c>
      <c r="C26">
        <v>1.513508942991524E-2</v>
      </c>
      <c r="F26" s="61">
        <v>1.2</v>
      </c>
      <c r="G26" s="61">
        <v>3.1622776601683786</v>
      </c>
      <c r="H26">
        <v>0.10643804026211688</v>
      </c>
      <c r="I26">
        <v>0.14572113207455153</v>
      </c>
      <c r="M26" s="186">
        <v>2593</v>
      </c>
      <c r="N26" s="187" t="s">
        <v>162</v>
      </c>
      <c r="O26" s="183">
        <v>0.39563999999999999</v>
      </c>
      <c r="P26" s="183">
        <v>1.6410000000000001E-2</v>
      </c>
      <c r="Q26" s="183">
        <v>4.484</v>
      </c>
      <c r="R26" s="183">
        <v>1.0634699999999999</v>
      </c>
      <c r="S26" s="183">
        <v>1E-3</v>
      </c>
      <c r="T26" s="183">
        <v>158.70228360511479</v>
      </c>
      <c r="U26" s="177">
        <v>0.16053095487796254</v>
      </c>
      <c r="V26" s="189">
        <v>0.99996504571046607</v>
      </c>
      <c r="W26" s="179">
        <v>1.0012640144570683E-2</v>
      </c>
      <c r="X26" s="177">
        <v>0.99588283376991127</v>
      </c>
      <c r="Y26" s="177">
        <v>0.36251727577807763</v>
      </c>
      <c r="Z26" s="62">
        <f t="shared" si="0"/>
        <v>0.37923000000000001</v>
      </c>
      <c r="AA26" s="126" t="str">
        <f t="shared" si="1"/>
        <v/>
      </c>
      <c r="AB26" s="62" t="str">
        <f t="shared" si="2"/>
        <v/>
      </c>
      <c r="AC26" s="62" t="str">
        <f t="shared" si="3"/>
        <v/>
      </c>
      <c r="AD26" s="126" t="str">
        <f t="shared" si="4"/>
        <v/>
      </c>
    </row>
    <row r="27" spans="1:30" ht="13.5" customHeight="1" x14ac:dyDescent="0.25">
      <c r="A27" s="61">
        <v>1.3</v>
      </c>
      <c r="B27" s="61">
        <v>3.1622776601683786</v>
      </c>
      <c r="C27">
        <v>1.6399666642588503E-2</v>
      </c>
      <c r="F27" s="61">
        <v>1.3</v>
      </c>
      <c r="G27" s="61">
        <v>3.1622776601683786</v>
      </c>
      <c r="H27">
        <v>0.13015139103119444</v>
      </c>
      <c r="I27">
        <v>0.14427980789793915</v>
      </c>
      <c r="M27" s="200">
        <v>2600</v>
      </c>
      <c r="N27" s="201" t="s">
        <v>156</v>
      </c>
      <c r="O27" s="202">
        <v>0.60414999999999996</v>
      </c>
      <c r="P27" s="202">
        <v>0.30553999999999998</v>
      </c>
      <c r="Q27" s="202">
        <v>1.677</v>
      </c>
      <c r="R27" s="202">
        <v>1.71353</v>
      </c>
      <c r="S27" s="202">
        <v>3.3126600000000002</v>
      </c>
      <c r="T27" s="202">
        <v>0.79649710545522301</v>
      </c>
      <c r="U27" s="203">
        <v>0.80783659275893849</v>
      </c>
      <c r="V27" s="204">
        <v>0.99996056352791196</v>
      </c>
      <c r="W27" s="205">
        <v>7.8108136447037615E-3</v>
      </c>
      <c r="X27" s="203">
        <v>0.99868950082424579</v>
      </c>
      <c r="Y27" s="206">
        <v>1.777145596107248</v>
      </c>
      <c r="Z27" s="62">
        <f t="shared" si="0"/>
        <v>0.29860999999999999</v>
      </c>
      <c r="AA27" s="126" t="str">
        <f t="shared" si="1"/>
        <v/>
      </c>
      <c r="AB27" s="62">
        <f t="shared" si="2"/>
        <v>0.30553999999999998</v>
      </c>
      <c r="AC27" s="62" t="str">
        <f t="shared" si="3"/>
        <v/>
      </c>
      <c r="AD27" s="126" t="str">
        <f t="shared" si="4"/>
        <v/>
      </c>
    </row>
    <row r="28" spans="1:30" ht="13.5" customHeight="1" x14ac:dyDescent="0.25">
      <c r="A28" s="61">
        <v>1.5</v>
      </c>
      <c r="B28" s="61">
        <v>3.1622776601683786</v>
      </c>
      <c r="C28">
        <v>1.4725554887050072E-2</v>
      </c>
      <c r="F28" s="61">
        <v>1.5</v>
      </c>
      <c r="G28" s="61">
        <v>3.1622776601683786</v>
      </c>
      <c r="H28">
        <v>0.15495934638650458</v>
      </c>
      <c r="I28">
        <v>0.15760378691437757</v>
      </c>
      <c r="M28" s="200">
        <v>2610</v>
      </c>
      <c r="N28" s="201" t="s">
        <v>156</v>
      </c>
      <c r="O28" s="202">
        <v>0.77376</v>
      </c>
      <c r="P28" s="202">
        <v>0.28127999999999997</v>
      </c>
      <c r="Q28" s="202">
        <v>1.6809999999999998</v>
      </c>
      <c r="R28" s="202">
        <v>1.80718</v>
      </c>
      <c r="S28" s="202">
        <v>2.2997200000000002</v>
      </c>
      <c r="T28" s="202">
        <v>0.73947596094599566</v>
      </c>
      <c r="U28" s="203">
        <v>0.90659158347873936</v>
      </c>
      <c r="V28" s="204">
        <v>0.99991286098227938</v>
      </c>
      <c r="W28" s="205">
        <v>1.0336154834743488E-2</v>
      </c>
      <c r="X28" s="203">
        <v>0.99900209533968576</v>
      </c>
      <c r="Y28" s="206">
        <v>1.2440615322346833</v>
      </c>
      <c r="Z28" s="62">
        <f t="shared" si="0"/>
        <v>0.49248000000000003</v>
      </c>
      <c r="AA28" s="126" t="str">
        <f t="shared" si="1"/>
        <v/>
      </c>
      <c r="AB28" s="62" t="str">
        <f t="shared" si="2"/>
        <v/>
      </c>
      <c r="AC28" s="62" t="str">
        <f t="shared" si="3"/>
        <v/>
      </c>
      <c r="AD28" s="126" t="str">
        <f t="shared" si="4"/>
        <v/>
      </c>
    </row>
    <row r="29" spans="1:30" x14ac:dyDescent="0.25">
      <c r="A29" s="61">
        <v>1.7</v>
      </c>
      <c r="B29" s="61">
        <v>3.1622776601683786</v>
      </c>
      <c r="C29">
        <v>1.3333248518994452E-2</v>
      </c>
      <c r="F29" s="61">
        <v>1.7</v>
      </c>
      <c r="G29" s="61">
        <v>3.1622776601683786</v>
      </c>
      <c r="H29">
        <v>0.15303747303030252</v>
      </c>
      <c r="I29">
        <v>0.16008070296133833</v>
      </c>
      <c r="M29" s="186">
        <v>2620</v>
      </c>
      <c r="N29" s="187" t="s">
        <v>157</v>
      </c>
      <c r="O29" s="183">
        <v>0.59413000000000005</v>
      </c>
      <c r="P29" s="183">
        <v>0</v>
      </c>
      <c r="Q29" s="183">
        <v>9.5449999999999999</v>
      </c>
      <c r="R29" s="183">
        <v>1.10165</v>
      </c>
      <c r="S29" s="183">
        <v>-7.5534800000000004</v>
      </c>
      <c r="T29" s="183">
        <v>10.699437131285059</v>
      </c>
      <c r="U29" s="177">
        <v>0.19670376328328043</v>
      </c>
      <c r="V29" s="189">
        <v>0.99987581442510809</v>
      </c>
      <c r="W29" s="179">
        <v>1.4104215095523858E-2</v>
      </c>
      <c r="X29" s="177">
        <v>0.99528756319081346</v>
      </c>
      <c r="Y29" s="177">
        <v>0.25452718859634044</v>
      </c>
      <c r="Z29" s="62">
        <f t="shared" si="0"/>
        <v>0.59413000000000005</v>
      </c>
      <c r="AA29" s="126" t="str">
        <f t="shared" si="1"/>
        <v/>
      </c>
      <c r="AB29" s="62" t="str">
        <f t="shared" si="2"/>
        <v/>
      </c>
      <c r="AC29" s="62" t="str">
        <f t="shared" si="3"/>
        <v/>
      </c>
      <c r="AD29" s="126">
        <f t="shared" si="4"/>
        <v>-7.5534800000000004</v>
      </c>
    </row>
    <row r="30" spans="1:30" x14ac:dyDescent="0.25">
      <c r="A30" s="61">
        <v>2</v>
      </c>
      <c r="B30" s="61">
        <v>3.1622776601683786</v>
      </c>
      <c r="C30">
        <v>1.6044605877554491E-2</v>
      </c>
      <c r="F30" s="61">
        <v>2</v>
      </c>
      <c r="G30" s="61">
        <v>3.1622776601683786</v>
      </c>
      <c r="H30">
        <v>0.14127293675842931</v>
      </c>
      <c r="I30">
        <v>0.14287675724820195</v>
      </c>
      <c r="M30" s="186">
        <v>2691</v>
      </c>
      <c r="N30" s="187" t="s">
        <v>157</v>
      </c>
      <c r="O30" s="183">
        <v>0.63859999999999995</v>
      </c>
      <c r="P30" s="183">
        <v>0.22738</v>
      </c>
      <c r="Q30" s="186">
        <v>8.3490000000000002</v>
      </c>
      <c r="R30" s="183">
        <v>1.76885</v>
      </c>
      <c r="S30" s="183">
        <v>1E-3</v>
      </c>
      <c r="T30" s="183">
        <v>0.15514585616028714</v>
      </c>
      <c r="U30" s="177">
        <v>0.86600466263339315</v>
      </c>
      <c r="V30" s="189">
        <v>0.99991095639232908</v>
      </c>
      <c r="W30" s="179">
        <v>9.2199180801797453E-3</v>
      </c>
      <c r="X30" s="177">
        <v>0.99992099950592661</v>
      </c>
      <c r="Y30" s="177">
        <v>0.14207650399064373</v>
      </c>
      <c r="Z30" s="62">
        <f t="shared" si="0"/>
        <v>0.41121999999999992</v>
      </c>
      <c r="AA30" s="126" t="str">
        <f t="shared" si="1"/>
        <v/>
      </c>
      <c r="AB30" s="62" t="str">
        <f t="shared" si="2"/>
        <v/>
      </c>
      <c r="AC30" s="62" t="str">
        <f t="shared" si="3"/>
        <v/>
      </c>
      <c r="AD30" s="126" t="str">
        <f t="shared" si="4"/>
        <v/>
      </c>
    </row>
    <row r="31" spans="1:30" ht="13.5" customHeight="1" x14ac:dyDescent="0.25">
      <c r="A31" s="61">
        <v>2.2000000000000002</v>
      </c>
      <c r="B31" s="61">
        <v>3.1622776601683786</v>
      </c>
      <c r="C31">
        <v>1.6706348298731799E-2</v>
      </c>
      <c r="F31" s="61">
        <v>2.2000000000000002</v>
      </c>
      <c r="G31" s="61">
        <v>3.1622776601683786</v>
      </c>
      <c r="H31">
        <v>0.13130604533547452</v>
      </c>
      <c r="I31">
        <v>0.16688597981335254</v>
      </c>
      <c r="M31" s="200">
        <v>2750</v>
      </c>
      <c r="N31" s="201" t="s">
        <v>156</v>
      </c>
      <c r="O31" s="202">
        <v>0.57149000000000005</v>
      </c>
      <c r="P31" s="202">
        <v>0.18801000000000001</v>
      </c>
      <c r="Q31" s="202">
        <v>2.1469999999999998</v>
      </c>
      <c r="R31" s="202">
        <v>1.35287</v>
      </c>
      <c r="S31" s="202">
        <v>3.4375599999999999</v>
      </c>
      <c r="T31" s="202">
        <v>1.3809665874646311</v>
      </c>
      <c r="U31" s="203">
        <v>0.44045976453043967</v>
      </c>
      <c r="V31" s="204">
        <v>0.9999501666523225</v>
      </c>
      <c r="W31" s="205">
        <v>9.8129702019113009E-3</v>
      </c>
      <c r="X31" s="203">
        <v>0.99847627369465031</v>
      </c>
      <c r="Y31" s="203">
        <v>0.73586979394881979</v>
      </c>
      <c r="Z31" s="62">
        <f t="shared" si="0"/>
        <v>0.38348000000000004</v>
      </c>
      <c r="AA31" s="126" t="str">
        <f t="shared" si="1"/>
        <v/>
      </c>
      <c r="AB31" s="62" t="str">
        <f t="shared" si="2"/>
        <v/>
      </c>
      <c r="AC31" s="62" t="str">
        <f t="shared" si="3"/>
        <v/>
      </c>
      <c r="AD31" s="126" t="str">
        <f t="shared" si="4"/>
        <v/>
      </c>
    </row>
    <row r="32" spans="1:30" ht="15" customHeight="1" x14ac:dyDescent="0.25">
      <c r="A32" s="61">
        <v>2.5</v>
      </c>
      <c r="B32" s="61">
        <v>3.1622776601683786</v>
      </c>
      <c r="C32">
        <v>1.8576246386324342E-2</v>
      </c>
      <c r="F32" s="61">
        <v>2.5</v>
      </c>
      <c r="G32" s="61">
        <v>3.1622776601683786</v>
      </c>
      <c r="H32">
        <v>0.11677084543208928</v>
      </c>
      <c r="I32">
        <v>0.21903208415434833</v>
      </c>
      <c r="M32" s="186">
        <v>3110</v>
      </c>
      <c r="N32" s="187" t="s">
        <v>162</v>
      </c>
      <c r="O32" s="183">
        <v>0.57538999999999996</v>
      </c>
      <c r="P32" s="183">
        <v>0</v>
      </c>
      <c r="Q32" s="183">
        <v>1.0630000000000002</v>
      </c>
      <c r="R32" s="183">
        <v>1.1636</v>
      </c>
      <c r="S32" s="183">
        <v>-5.6251699999999998</v>
      </c>
      <c r="T32" s="183">
        <v>16.726290779611563</v>
      </c>
      <c r="U32" s="177">
        <v>0.25588694251728439</v>
      </c>
      <c r="V32" s="189">
        <v>0.99987419962399338</v>
      </c>
      <c r="W32" s="179">
        <v>1.6814721471730205E-2</v>
      </c>
      <c r="X32" s="177">
        <v>0.99406795004893633</v>
      </c>
      <c r="Y32" s="177">
        <v>0.1932763432471345</v>
      </c>
      <c r="Z32" s="62">
        <f t="shared" si="0"/>
        <v>0.57538999999999996</v>
      </c>
      <c r="AA32" s="126" t="str">
        <f t="shared" si="1"/>
        <v/>
      </c>
      <c r="AB32" s="62" t="str">
        <f t="shared" si="2"/>
        <v/>
      </c>
      <c r="AC32" s="62" t="str">
        <f t="shared" si="3"/>
        <v/>
      </c>
      <c r="AD32" s="126">
        <f t="shared" si="4"/>
        <v>-5.6251699999999998</v>
      </c>
    </row>
    <row r="33" spans="1:30" ht="16.5" customHeight="1" x14ac:dyDescent="0.25">
      <c r="A33" s="61">
        <v>1.05</v>
      </c>
      <c r="B33">
        <v>5.6234132519034885</v>
      </c>
      <c r="C33">
        <v>9.1500078457534516E-3</v>
      </c>
      <c r="F33" s="61">
        <v>1.05</v>
      </c>
      <c r="G33" s="61">
        <v>5.6234132519034885</v>
      </c>
      <c r="H33">
        <v>1.5920514840341592E-2</v>
      </c>
      <c r="I33">
        <v>0.19459918453803152</v>
      </c>
      <c r="M33" s="186">
        <v>3130</v>
      </c>
      <c r="N33" s="187" t="s">
        <v>161</v>
      </c>
      <c r="O33" s="183">
        <v>0.50036000000000003</v>
      </c>
      <c r="P33" s="183">
        <v>0.12031</v>
      </c>
      <c r="Q33" s="183">
        <v>2.722</v>
      </c>
      <c r="R33" s="183">
        <v>2.5348099999999998</v>
      </c>
      <c r="S33" s="183">
        <v>0.36399999999999999</v>
      </c>
      <c r="T33" s="183">
        <v>0.37682213303850276</v>
      </c>
      <c r="U33" s="177">
        <v>1.721091434947517</v>
      </c>
      <c r="V33" s="189">
        <v>0.99970842903200063</v>
      </c>
      <c r="W33" s="179">
        <v>1.6464726091507887E-2</v>
      </c>
      <c r="X33" s="177">
        <v>0.99989034536762866</v>
      </c>
      <c r="Y33" s="177">
        <v>0.2081151440562071</v>
      </c>
      <c r="Z33" s="62">
        <f t="shared" si="0"/>
        <v>0.38005</v>
      </c>
      <c r="AA33" s="126" t="str">
        <f t="shared" si="1"/>
        <v/>
      </c>
      <c r="AB33" s="62" t="str">
        <f t="shared" si="2"/>
        <v/>
      </c>
      <c r="AC33" s="62" t="str">
        <f t="shared" si="3"/>
        <v/>
      </c>
      <c r="AD33" s="126" t="str">
        <f t="shared" si="4"/>
        <v/>
      </c>
    </row>
    <row r="34" spans="1:30" x14ac:dyDescent="0.25">
      <c r="A34" s="61">
        <v>1.08</v>
      </c>
      <c r="B34" s="61">
        <v>5.6234132519034885</v>
      </c>
      <c r="C34">
        <v>1.0423039961370971E-2</v>
      </c>
      <c r="F34" s="61">
        <v>1.08</v>
      </c>
      <c r="G34" s="61">
        <v>5.6234132519034885</v>
      </c>
      <c r="H34">
        <v>3.2309793900356217E-2</v>
      </c>
      <c r="I34">
        <v>0.17260465014045034</v>
      </c>
      <c r="M34" s="186">
        <v>3340</v>
      </c>
      <c r="N34" s="187" t="s">
        <v>158</v>
      </c>
      <c r="O34" s="183">
        <v>0.33822000000000002</v>
      </c>
      <c r="P34" s="183">
        <v>1.5259999999999999E-2</v>
      </c>
      <c r="Q34" s="183">
        <v>5.5659999999999998</v>
      </c>
      <c r="R34" s="183">
        <v>2.0873400000000002</v>
      </c>
      <c r="S34" s="183">
        <v>-0.19248000000000001</v>
      </c>
      <c r="T34" s="183">
        <v>0.20359739696353121</v>
      </c>
      <c r="U34" s="177">
        <v>1.2102962430772251</v>
      </c>
      <c r="V34" s="189">
        <v>0.99968223424776403</v>
      </c>
      <c r="W34" s="179">
        <v>1.5377447820437037E-2</v>
      </c>
      <c r="X34" s="177">
        <v>0.9997548014558425</v>
      </c>
      <c r="Y34" s="177">
        <v>0.25731402789173563</v>
      </c>
      <c r="Z34" s="62">
        <f t="shared" si="0"/>
        <v>0.32296000000000002</v>
      </c>
      <c r="AA34" s="126" t="str">
        <f t="shared" si="1"/>
        <v/>
      </c>
      <c r="AB34" s="62" t="str">
        <f t="shared" si="2"/>
        <v/>
      </c>
      <c r="AC34" s="62" t="str">
        <f t="shared" si="3"/>
        <v/>
      </c>
      <c r="AD34" s="126" t="str">
        <f t="shared" si="4"/>
        <v/>
      </c>
    </row>
    <row r="35" spans="1:30" x14ac:dyDescent="0.25">
      <c r="A35" s="61">
        <v>1.1000000000000001</v>
      </c>
      <c r="B35" s="61">
        <v>5.6234132519034885</v>
      </c>
      <c r="C35">
        <v>1.1737670676546203E-2</v>
      </c>
      <c r="F35" s="61">
        <v>1.1000000000000001</v>
      </c>
      <c r="G35" s="61">
        <v>5.6234132519034885</v>
      </c>
      <c r="H35">
        <v>4.3672899008447744E-2</v>
      </c>
      <c r="I35">
        <v>0.15992955205367285</v>
      </c>
      <c r="M35" s="186">
        <v>4001</v>
      </c>
      <c r="N35" s="187" t="s">
        <v>158</v>
      </c>
      <c r="O35" s="183">
        <v>0.34061000000000002</v>
      </c>
      <c r="P35" s="183">
        <v>4.6780000000000002E-2</v>
      </c>
      <c r="Q35" s="183">
        <v>1.7309999999999999</v>
      </c>
      <c r="R35" s="183">
        <v>2.95607</v>
      </c>
      <c r="S35" s="183">
        <v>1E-3</v>
      </c>
      <c r="T35" s="183">
        <v>0.6203638963555671</v>
      </c>
      <c r="U35" s="177">
        <v>2.2308760931297305</v>
      </c>
      <c r="V35" s="189">
        <v>0.99949240554951813</v>
      </c>
      <c r="W35" s="179">
        <v>2.432754802814615E-2</v>
      </c>
      <c r="X35" s="177">
        <v>0.99969684594749764</v>
      </c>
      <c r="Y35" s="177">
        <v>0.34185037557725378</v>
      </c>
      <c r="Z35" s="62">
        <f t="shared" si="0"/>
        <v>0.29383000000000004</v>
      </c>
      <c r="AA35" s="126" t="str">
        <f t="shared" si="1"/>
        <v/>
      </c>
      <c r="AB35" s="62" t="str">
        <f t="shared" si="2"/>
        <v/>
      </c>
      <c r="AC35" s="62" t="str">
        <f t="shared" si="3"/>
        <v/>
      </c>
      <c r="AD35" s="126" t="str">
        <f t="shared" si="4"/>
        <v/>
      </c>
    </row>
    <row r="36" spans="1:30" ht="15" customHeight="1" x14ac:dyDescent="0.25">
      <c r="A36" s="61">
        <v>1.2</v>
      </c>
      <c r="B36" s="61">
        <v>5.6234132519034885</v>
      </c>
      <c r="C36">
        <v>1.551691848212183E-2</v>
      </c>
      <c r="F36" s="61">
        <v>1.2</v>
      </c>
      <c r="G36" s="61">
        <v>5.6234132519034885</v>
      </c>
      <c r="H36">
        <v>8.2318013909257803E-2</v>
      </c>
      <c r="I36">
        <v>0.13086439065594874</v>
      </c>
      <c r="M36" s="186">
        <v>4011</v>
      </c>
      <c r="N36" s="187" t="s">
        <v>161</v>
      </c>
      <c r="O36" s="183">
        <v>0.42487000000000003</v>
      </c>
      <c r="P36" s="183">
        <v>4.3139999999999998E-2</v>
      </c>
      <c r="Q36" s="183">
        <v>3.4450000000000003</v>
      </c>
      <c r="R36" s="183">
        <v>1.51034</v>
      </c>
      <c r="S36" s="183">
        <v>-0.40667999999999999</v>
      </c>
      <c r="T36" s="183">
        <v>0.52115992413028434</v>
      </c>
      <c r="U36" s="177">
        <v>0.59833492936967125</v>
      </c>
      <c r="V36" s="189">
        <v>0.99986892481460066</v>
      </c>
      <c r="W36" s="179">
        <v>1.2674568415958624E-2</v>
      </c>
      <c r="X36" s="177">
        <v>0.99981595601455464</v>
      </c>
      <c r="Y36" s="177">
        <v>0.15104966510816398</v>
      </c>
      <c r="Z36" s="62">
        <f t="shared" si="0"/>
        <v>0.38173000000000001</v>
      </c>
      <c r="AA36" s="126" t="str">
        <f t="shared" si="1"/>
        <v/>
      </c>
      <c r="AB36" s="62" t="str">
        <f t="shared" si="2"/>
        <v/>
      </c>
      <c r="AC36" s="62" t="str">
        <f t="shared" si="3"/>
        <v/>
      </c>
      <c r="AD36" s="126" t="str">
        <f t="shared" si="4"/>
        <v/>
      </c>
    </row>
    <row r="37" spans="1:30" ht="17.25" customHeight="1" x14ac:dyDescent="0.25">
      <c r="A37" s="61">
        <v>1.3</v>
      </c>
      <c r="B37" s="61">
        <v>5.6234132519034885</v>
      </c>
      <c r="C37">
        <v>1.6622671532672197E-2</v>
      </c>
      <c r="F37" s="61">
        <v>1.3</v>
      </c>
      <c r="G37" s="61">
        <v>5.6234132519034885</v>
      </c>
      <c r="H37">
        <v>0.10000143737417899</v>
      </c>
      <c r="I37">
        <v>0.1302815816314187</v>
      </c>
      <c r="M37" s="186">
        <v>4020</v>
      </c>
      <c r="N37" s="187" t="s">
        <v>161</v>
      </c>
      <c r="O37" s="183">
        <v>0.42260999999999999</v>
      </c>
      <c r="P37" s="183">
        <v>5.9589999999999997E-2</v>
      </c>
      <c r="Q37" s="183">
        <v>3.9539999999999997</v>
      </c>
      <c r="R37" s="183">
        <v>1.64672</v>
      </c>
      <c r="S37" s="183">
        <v>-0.57281000000000004</v>
      </c>
      <c r="T37" s="183">
        <v>0.36459260822133277</v>
      </c>
      <c r="U37" s="177">
        <v>0.73823152713694984</v>
      </c>
      <c r="V37" s="189">
        <v>0.99983585864254043</v>
      </c>
      <c r="W37" s="179">
        <v>1.2667465929356553E-2</v>
      </c>
      <c r="X37" s="177">
        <v>0.99971268760539478</v>
      </c>
      <c r="Y37" s="177">
        <v>0.2062957726827119</v>
      </c>
      <c r="Z37" s="62">
        <f t="shared" si="0"/>
        <v>0.36302000000000001</v>
      </c>
      <c r="AA37" s="126" t="str">
        <f t="shared" si="1"/>
        <v/>
      </c>
      <c r="AB37" s="62" t="str">
        <f t="shared" si="2"/>
        <v/>
      </c>
      <c r="AC37" s="62" t="str">
        <f t="shared" si="3"/>
        <v/>
      </c>
      <c r="AD37" s="126" t="str">
        <f t="shared" si="4"/>
        <v/>
      </c>
    </row>
    <row r="38" spans="1:30" ht="15.75" customHeight="1" x14ac:dyDescent="0.25">
      <c r="A38" s="61">
        <v>1.5</v>
      </c>
      <c r="B38" s="61">
        <v>5.6234132519034885</v>
      </c>
      <c r="C38">
        <v>1.5046494778881536E-2</v>
      </c>
      <c r="F38" s="61">
        <v>1.5</v>
      </c>
      <c r="G38" s="61">
        <v>5.6234132519034885</v>
      </c>
      <c r="H38">
        <v>0.13053886464143796</v>
      </c>
      <c r="I38">
        <v>0.15284677156861959</v>
      </c>
      <c r="M38" s="186">
        <v>4050</v>
      </c>
      <c r="N38" s="187" t="s">
        <v>161</v>
      </c>
      <c r="O38" s="183">
        <v>0.46464</v>
      </c>
      <c r="P38" s="183">
        <v>4.5850000000000002E-2</v>
      </c>
      <c r="Q38" s="183">
        <v>4.1470000000000002</v>
      </c>
      <c r="R38" s="183">
        <v>1.49996</v>
      </c>
      <c r="S38" s="183">
        <v>-0.65744999999999998</v>
      </c>
      <c r="T38" s="183">
        <v>0.44361061986146655</v>
      </c>
      <c r="U38" s="177">
        <v>0.58780761473537801</v>
      </c>
      <c r="V38" s="189">
        <v>0.99987076298729127</v>
      </c>
      <c r="W38" s="179">
        <v>1.2570636239286833E-2</v>
      </c>
      <c r="X38" s="177">
        <v>0.99979338493656478</v>
      </c>
      <c r="Y38" s="177">
        <v>0.15261426617977999</v>
      </c>
      <c r="Z38" s="62">
        <f t="shared" si="0"/>
        <v>0.41879</v>
      </c>
      <c r="AA38" s="126" t="str">
        <f t="shared" si="1"/>
        <v/>
      </c>
      <c r="AB38" s="62" t="str">
        <f t="shared" si="2"/>
        <v/>
      </c>
      <c r="AC38" s="62" t="str">
        <f t="shared" si="3"/>
        <v/>
      </c>
      <c r="AD38" s="126" t="str">
        <f t="shared" si="4"/>
        <v/>
      </c>
    </row>
    <row r="39" spans="1:30" x14ac:dyDescent="0.25">
      <c r="A39" s="61">
        <v>1.7</v>
      </c>
      <c r="B39" s="61">
        <v>5.6234132519034885</v>
      </c>
      <c r="C39">
        <v>1.3980304521771261E-2</v>
      </c>
      <c r="F39" s="61">
        <v>1.7</v>
      </c>
      <c r="G39" s="61">
        <v>5.6234132519034885</v>
      </c>
      <c r="H39">
        <v>0.14618834600846825</v>
      </c>
      <c r="I39">
        <v>0.16067557549114012</v>
      </c>
      <c r="M39" s="186">
        <v>4060</v>
      </c>
      <c r="N39" s="187" t="s">
        <v>158</v>
      </c>
      <c r="O39" s="183">
        <v>0.38508999999999999</v>
      </c>
      <c r="P39" s="183">
        <v>0</v>
      </c>
      <c r="Q39" s="183">
        <v>1.1400000000000001</v>
      </c>
      <c r="R39" s="183">
        <v>1.3808</v>
      </c>
      <c r="S39" s="183">
        <v>1E-3</v>
      </c>
      <c r="T39" s="183">
        <v>2.2918356248587961</v>
      </c>
      <c r="U39" s="177">
        <v>0.46817582380743439</v>
      </c>
      <c r="V39" s="189">
        <v>0.999871660979193</v>
      </c>
      <c r="W39" s="179">
        <v>1.4556810905393396E-2</v>
      </c>
      <c r="X39" s="177">
        <v>0.9993568264251983</v>
      </c>
      <c r="Y39" s="177">
        <v>0.17907154306180187</v>
      </c>
      <c r="Z39" s="62">
        <f t="shared" si="0"/>
        <v>0.38508999999999999</v>
      </c>
      <c r="AA39" s="126" t="str">
        <f t="shared" si="1"/>
        <v/>
      </c>
      <c r="AB39" s="62" t="str">
        <f t="shared" si="2"/>
        <v/>
      </c>
      <c r="AC39" s="62" t="str">
        <f t="shared" si="3"/>
        <v/>
      </c>
      <c r="AD39" s="126" t="str">
        <f t="shared" si="4"/>
        <v/>
      </c>
    </row>
    <row r="40" spans="1:30" x14ac:dyDescent="0.25">
      <c r="A40" s="61">
        <v>2</v>
      </c>
      <c r="B40" s="61">
        <v>5.6234132519034885</v>
      </c>
      <c r="C40">
        <v>1.4742950479893092E-2</v>
      </c>
      <c r="F40" s="61">
        <v>2</v>
      </c>
      <c r="G40" s="61">
        <v>5.6234132519034885</v>
      </c>
      <c r="H40">
        <v>0.14213619090014576</v>
      </c>
      <c r="I40">
        <v>0.17814096847053026</v>
      </c>
      <c r="M40" s="186">
        <v>4080</v>
      </c>
      <c r="N40" s="187" t="s">
        <v>155</v>
      </c>
      <c r="O40" s="183">
        <v>0.44884000000000002</v>
      </c>
      <c r="P40" s="183">
        <v>0</v>
      </c>
      <c r="Q40" s="183">
        <v>15.641999999999999</v>
      </c>
      <c r="R40" s="183">
        <v>1.11446</v>
      </c>
      <c r="S40" s="183">
        <v>-7.5404200000000001</v>
      </c>
      <c r="T40" s="183">
        <v>4.2368477953260379</v>
      </c>
      <c r="U40" s="177">
        <v>0.20889191574595112</v>
      </c>
      <c r="V40" s="189">
        <v>0.99981662590388576</v>
      </c>
      <c r="W40" s="179">
        <v>1.5342273736187658E-2</v>
      </c>
      <c r="X40" s="177">
        <v>0.99590476138904205</v>
      </c>
      <c r="Y40" s="177">
        <v>0.21659905667284177</v>
      </c>
      <c r="Z40" s="62">
        <f t="shared" si="0"/>
        <v>0.44884000000000002</v>
      </c>
      <c r="AA40" s="126" t="str">
        <f t="shared" si="1"/>
        <v/>
      </c>
      <c r="AB40" s="62" t="str">
        <f t="shared" si="2"/>
        <v/>
      </c>
      <c r="AC40" s="62">
        <f t="shared" si="3"/>
        <v>15.641999999999999</v>
      </c>
      <c r="AD40" s="126">
        <f t="shared" si="4"/>
        <v>-7.5404200000000001</v>
      </c>
    </row>
    <row r="41" spans="1:30" x14ac:dyDescent="0.25">
      <c r="A41" s="61">
        <v>2.2000000000000002</v>
      </c>
      <c r="B41" s="61">
        <v>5.6234132519034885</v>
      </c>
      <c r="C41">
        <v>1.8051530318065691E-2</v>
      </c>
      <c r="F41" s="61">
        <v>2.2000000000000002</v>
      </c>
      <c r="G41" s="61">
        <v>5.6234132519034885</v>
      </c>
      <c r="H41">
        <v>0.13469436030053478</v>
      </c>
      <c r="I41">
        <v>0.16674838161518046</v>
      </c>
      <c r="M41" s="186">
        <v>4081</v>
      </c>
      <c r="N41" s="187" t="s">
        <v>155</v>
      </c>
      <c r="O41" s="183">
        <v>0.42219000000000001</v>
      </c>
      <c r="P41" s="183">
        <v>0</v>
      </c>
      <c r="Q41" s="183">
        <v>8.4049999999999994</v>
      </c>
      <c r="R41" s="183">
        <v>1.1295900000000001</v>
      </c>
      <c r="S41" s="183">
        <v>-6.89438</v>
      </c>
      <c r="T41" s="183">
        <v>4.8385436606696226</v>
      </c>
      <c r="U41" s="177">
        <v>0.22332083954543624</v>
      </c>
      <c r="V41" s="189">
        <v>0.99984222312450333</v>
      </c>
      <c r="W41" s="179">
        <v>1.5511734734369457E-2</v>
      </c>
      <c r="X41" s="177">
        <v>0.99537255464916852</v>
      </c>
      <c r="Y41" s="177">
        <v>0.19354417819256814</v>
      </c>
      <c r="Z41" s="62">
        <f t="shared" si="0"/>
        <v>0.42219000000000001</v>
      </c>
      <c r="AA41" s="126" t="str">
        <f t="shared" si="1"/>
        <v/>
      </c>
      <c r="AB41" s="62" t="str">
        <f t="shared" si="2"/>
        <v/>
      </c>
      <c r="AC41" s="62" t="str">
        <f t="shared" si="3"/>
        <v/>
      </c>
      <c r="AD41" s="126">
        <f t="shared" si="4"/>
        <v>-6.89438</v>
      </c>
    </row>
    <row r="42" spans="1:30" x14ac:dyDescent="0.25">
      <c r="A42" s="61">
        <v>2.5</v>
      </c>
      <c r="B42" s="61">
        <v>5.6234132519034885</v>
      </c>
      <c r="C42">
        <v>1.9057599829287671E-2</v>
      </c>
      <c r="F42" s="61">
        <v>2.5</v>
      </c>
      <c r="G42" s="61">
        <v>5.6234132519034885</v>
      </c>
      <c r="H42">
        <v>0.12010479545403051</v>
      </c>
      <c r="I42">
        <v>0.25604570172226188</v>
      </c>
      <c r="M42" s="186">
        <v>4141</v>
      </c>
      <c r="N42" s="187" t="s">
        <v>158</v>
      </c>
      <c r="O42" s="183">
        <v>0.43623000000000001</v>
      </c>
      <c r="P42" s="183">
        <v>3.492E-2</v>
      </c>
      <c r="Q42" s="183">
        <v>7.1779999999999999</v>
      </c>
      <c r="R42" s="183">
        <v>1.4534199999999999</v>
      </c>
      <c r="S42" s="183">
        <v>-0.78712000000000004</v>
      </c>
      <c r="T42" s="183">
        <v>0.28924429827566661</v>
      </c>
      <c r="U42" s="177">
        <v>0.54081637057550036</v>
      </c>
      <c r="V42" s="189">
        <v>0.99987914759290852</v>
      </c>
      <c r="W42" s="179">
        <v>1.2550670730032217E-2</v>
      </c>
      <c r="X42" s="177">
        <v>0.99977888852174301</v>
      </c>
      <c r="Y42" s="177">
        <v>0.14657234814859282</v>
      </c>
      <c r="Z42" s="62">
        <f t="shared" si="0"/>
        <v>0.40131</v>
      </c>
      <c r="AA42" s="126" t="str">
        <f t="shared" si="1"/>
        <v/>
      </c>
      <c r="AB42" s="62" t="str">
        <f t="shared" si="2"/>
        <v/>
      </c>
      <c r="AC42" s="62" t="str">
        <f t="shared" si="3"/>
        <v/>
      </c>
      <c r="AD42" s="126" t="str">
        <f t="shared" si="4"/>
        <v/>
      </c>
    </row>
    <row r="43" spans="1:30" x14ac:dyDescent="0.25">
      <c r="A43" s="61">
        <v>1.05</v>
      </c>
      <c r="B43">
        <v>10</v>
      </c>
      <c r="C43">
        <v>1.1151929386075763E-2</v>
      </c>
      <c r="F43" s="61">
        <v>1.05</v>
      </c>
      <c r="G43" s="61">
        <v>10</v>
      </c>
      <c r="H43">
        <v>8.3989781626645828E-3</v>
      </c>
      <c r="I43">
        <v>0.20359632390123522</v>
      </c>
      <c r="M43" s="186">
        <v>4340</v>
      </c>
      <c r="N43" s="187" t="s">
        <v>158</v>
      </c>
      <c r="O43" s="183">
        <v>0.39871000000000001</v>
      </c>
      <c r="P43" s="183">
        <v>9.2999999999999999E-2</v>
      </c>
      <c r="Q43" s="183">
        <v>4.8860000000000001</v>
      </c>
      <c r="R43" s="183">
        <v>1.5427599999999999</v>
      </c>
      <c r="S43" s="183">
        <v>-0.6885</v>
      </c>
      <c r="T43" s="183">
        <v>0.34546796225206022</v>
      </c>
      <c r="U43" s="177">
        <v>0.63132464912117225</v>
      </c>
      <c r="V43" s="189">
        <v>0.99991141967953578</v>
      </c>
      <c r="W43" s="179">
        <v>1.0715822528628825E-2</v>
      </c>
      <c r="X43" s="177">
        <v>0.99975752474452528</v>
      </c>
      <c r="Y43" s="177">
        <v>0.2229774701083001</v>
      </c>
      <c r="Z43" s="62">
        <f t="shared" si="0"/>
        <v>0.30571000000000004</v>
      </c>
      <c r="AA43" s="126" t="str">
        <f t="shared" si="1"/>
        <v/>
      </c>
      <c r="AB43" s="62" t="str">
        <f t="shared" si="2"/>
        <v/>
      </c>
      <c r="AC43" s="62" t="str">
        <f t="shared" si="3"/>
        <v/>
      </c>
      <c r="AD43" s="126" t="str">
        <f t="shared" si="4"/>
        <v/>
      </c>
    </row>
    <row r="44" spans="1:30" ht="15.75" thickBot="1" x14ac:dyDescent="0.3">
      <c r="A44" s="61">
        <v>1.08</v>
      </c>
      <c r="B44" s="61">
        <v>10</v>
      </c>
      <c r="C44">
        <v>1.2646537523254913E-2</v>
      </c>
      <c r="F44" s="61">
        <v>1.08</v>
      </c>
      <c r="G44" s="61">
        <v>10</v>
      </c>
      <c r="H44">
        <v>1.9146371352015155E-2</v>
      </c>
      <c r="I44">
        <v>0.17294213425096661</v>
      </c>
      <c r="M44" s="193">
        <v>4881</v>
      </c>
      <c r="N44" s="194" t="s">
        <v>158</v>
      </c>
      <c r="O44" s="195">
        <v>0.32323000000000002</v>
      </c>
      <c r="P44" s="196">
        <v>5.5530000000000003E-2</v>
      </c>
      <c r="Q44" s="196">
        <v>3.7210000000000001</v>
      </c>
      <c r="R44" s="196">
        <v>2.8711000000000002</v>
      </c>
      <c r="S44" s="196">
        <v>0.29849999999999999</v>
      </c>
      <c r="T44" s="196">
        <v>0.29610524972869856</v>
      </c>
      <c r="U44" s="180">
        <v>2.1257930663376809</v>
      </c>
      <c r="V44" s="197">
        <v>0.9994340219372253</v>
      </c>
      <c r="W44" s="181">
        <v>2.4821200921424029E-2</v>
      </c>
      <c r="X44" s="180">
        <v>0.99986024672414586</v>
      </c>
      <c r="Y44" s="180">
        <v>0.22970687549569202</v>
      </c>
      <c r="Z44" s="62">
        <f t="shared" si="0"/>
        <v>0.26769999999999999</v>
      </c>
      <c r="AA44" s="126" t="str">
        <f t="shared" si="1"/>
        <v/>
      </c>
      <c r="AB44" s="62" t="str">
        <f t="shared" si="2"/>
        <v/>
      </c>
      <c r="AC44" s="62" t="str">
        <f t="shared" si="3"/>
        <v/>
      </c>
      <c r="AD44" s="126" t="str">
        <f t="shared" si="4"/>
        <v/>
      </c>
    </row>
    <row r="45" spans="1:30" x14ac:dyDescent="0.25">
      <c r="A45" s="61">
        <v>1.1000000000000001</v>
      </c>
      <c r="B45" s="61">
        <v>10</v>
      </c>
      <c r="C45">
        <v>1.3508905122814052E-2</v>
      </c>
      <c r="F45" s="61">
        <v>1.1000000000000001</v>
      </c>
      <c r="G45" s="61">
        <v>10</v>
      </c>
      <c r="H45">
        <v>2.7271940730172469E-2</v>
      </c>
      <c r="I45">
        <v>0.15819557629547568</v>
      </c>
      <c r="M45" s="234" t="s">
        <v>146</v>
      </c>
      <c r="N45" s="234"/>
      <c r="O45" s="182">
        <f>MIN(O5:O44)</f>
        <v>0.16636999999999999</v>
      </c>
      <c r="P45" s="182">
        <f t="shared" ref="P45:Y45" si="5">MIN(P5:P44)</f>
        <v>0</v>
      </c>
      <c r="Q45" s="182">
        <f t="shared" si="5"/>
        <v>1.0210000000000001</v>
      </c>
      <c r="R45" s="182">
        <f t="shared" si="5"/>
        <v>1.0558799999999999</v>
      </c>
      <c r="S45" s="182">
        <f t="shared" si="5"/>
        <v>-8.9035799999999998</v>
      </c>
      <c r="T45" s="182">
        <f t="shared" si="5"/>
        <v>9.1820941170993708E-2</v>
      </c>
      <c r="U45" s="182">
        <f t="shared" si="5"/>
        <v>0.15336741688490363</v>
      </c>
      <c r="V45" s="182">
        <f t="shared" si="5"/>
        <v>0.9994340219372253</v>
      </c>
      <c r="W45" s="182">
        <f t="shared" si="5"/>
        <v>2.0106635232601221E-3</v>
      </c>
      <c r="X45" s="182">
        <f t="shared" si="5"/>
        <v>0.99375249301577595</v>
      </c>
      <c r="Y45" s="182">
        <f t="shared" si="5"/>
        <v>0.14144346482739692</v>
      </c>
      <c r="Z45" s="62">
        <f t="shared" si="0"/>
        <v>0.16636999999999999</v>
      </c>
      <c r="AA45" s="126">
        <f t="shared" si="1"/>
        <v>0.16636999999999999</v>
      </c>
      <c r="AB45" s="62" t="str">
        <f t="shared" si="2"/>
        <v/>
      </c>
      <c r="AC45" s="62" t="str">
        <f t="shared" si="3"/>
        <v/>
      </c>
      <c r="AD45" s="126">
        <f t="shared" si="4"/>
        <v>-8.9035799999999998</v>
      </c>
    </row>
    <row r="46" spans="1:30" x14ac:dyDescent="0.25">
      <c r="A46" s="61">
        <v>1.2</v>
      </c>
      <c r="B46" s="61">
        <v>10</v>
      </c>
      <c r="C46">
        <v>1.6232031365715157E-2</v>
      </c>
      <c r="F46" s="61">
        <v>1.2</v>
      </c>
      <c r="G46" s="61">
        <v>10</v>
      </c>
      <c r="H46">
        <v>6.1710505312450925E-2</v>
      </c>
      <c r="I46">
        <v>0.11949282449500996</v>
      </c>
      <c r="M46" s="232" t="s">
        <v>147</v>
      </c>
      <c r="N46" s="232"/>
      <c r="O46" s="182">
        <f>AVERAGE(O5:O44)</f>
        <v>0.48560949999999997</v>
      </c>
      <c r="P46" s="182">
        <f t="shared" ref="P46:Y46" si="6">AVERAGE(P5:P44)</f>
        <v>0.11058549999999998</v>
      </c>
      <c r="Q46" s="182">
        <f t="shared" si="6"/>
        <v>7.4025749999999988</v>
      </c>
      <c r="R46" s="182">
        <f t="shared" si="6"/>
        <v>1.5747625000000001</v>
      </c>
      <c r="S46" s="182">
        <f t="shared" si="6"/>
        <v>-0.50697924999999999</v>
      </c>
      <c r="T46" s="182">
        <f t="shared" si="6"/>
        <v>17.993528493324668</v>
      </c>
      <c r="U46" s="182">
        <f t="shared" si="6"/>
        <v>0.68404741961816495</v>
      </c>
      <c r="V46" s="182">
        <f t="shared" si="6"/>
        <v>0.99985078737076594</v>
      </c>
      <c r="W46" s="182">
        <f t="shared" si="6"/>
        <v>1.2669482472267809E-2</v>
      </c>
      <c r="X46" s="182">
        <f t="shared" si="6"/>
        <v>0.99846424891298935</v>
      </c>
      <c r="Y46" s="182">
        <f t="shared" si="6"/>
        <v>0.38586791589971492</v>
      </c>
      <c r="Z46" s="62">
        <f t="shared" si="0"/>
        <v>0.37502400000000002</v>
      </c>
      <c r="AA46" s="126" t="str">
        <f t="shared" si="1"/>
        <v/>
      </c>
      <c r="AB46" s="62" t="str">
        <f t="shared" si="2"/>
        <v/>
      </c>
      <c r="AC46" s="62" t="str">
        <f t="shared" si="3"/>
        <v/>
      </c>
      <c r="AD46" s="126" t="str">
        <f t="shared" si="4"/>
        <v/>
      </c>
    </row>
    <row r="47" spans="1:30" x14ac:dyDescent="0.25">
      <c r="A47" s="61">
        <v>1.3</v>
      </c>
      <c r="B47" s="61">
        <v>10</v>
      </c>
      <c r="C47">
        <v>1.7712623307390932E-2</v>
      </c>
      <c r="F47" s="61">
        <v>1.3</v>
      </c>
      <c r="G47" s="61">
        <v>10</v>
      </c>
      <c r="H47">
        <v>7.6478272100765923E-2</v>
      </c>
      <c r="I47">
        <v>0.10818348977983445</v>
      </c>
      <c r="M47" s="232" t="s">
        <v>148</v>
      </c>
      <c r="N47" s="232"/>
      <c r="O47" s="182">
        <f>MEDIAN(O5:O44)</f>
        <v>0.45940500000000001</v>
      </c>
      <c r="P47" s="182">
        <f t="shared" ref="P47:Y47" si="7">MEDIAN(P5:P44)</f>
        <v>4.6315000000000002E-2</v>
      </c>
      <c r="Q47" s="182">
        <f t="shared" si="7"/>
        <v>4.1775000000000002</v>
      </c>
      <c r="R47" s="182">
        <f t="shared" si="7"/>
        <v>1.475085</v>
      </c>
      <c r="S47" s="182">
        <f t="shared" si="7"/>
        <v>1E-3</v>
      </c>
      <c r="T47" s="182">
        <f t="shared" si="7"/>
        <v>0.73969326748674047</v>
      </c>
      <c r="U47" s="182">
        <f t="shared" si="7"/>
        <v>0.5626859372450721</v>
      </c>
      <c r="V47" s="182">
        <f t="shared" si="7"/>
        <v>0.99987293030159319</v>
      </c>
      <c r="W47" s="182">
        <f t="shared" si="7"/>
        <v>1.2671017172657589E-2</v>
      </c>
      <c r="X47" s="182">
        <f t="shared" si="7"/>
        <v>0.99952202591412997</v>
      </c>
      <c r="Y47" s="182">
        <f t="shared" si="7"/>
        <v>0.22634217280199606</v>
      </c>
      <c r="Z47" s="62">
        <f t="shared" si="0"/>
        <v>0.41309000000000001</v>
      </c>
      <c r="AA47" s="126" t="str">
        <f t="shared" si="1"/>
        <v/>
      </c>
      <c r="AB47" s="62" t="str">
        <f t="shared" si="2"/>
        <v/>
      </c>
      <c r="AC47" s="62" t="str">
        <f t="shared" si="3"/>
        <v/>
      </c>
      <c r="AD47" s="126" t="str">
        <f t="shared" si="4"/>
        <v/>
      </c>
    </row>
    <row r="48" spans="1:30" ht="15.75" thickBot="1" x14ac:dyDescent="0.3">
      <c r="A48" s="61">
        <v>1.5</v>
      </c>
      <c r="B48" s="61">
        <v>10</v>
      </c>
      <c r="C48">
        <v>1.521514410191979E-2</v>
      </c>
      <c r="F48" s="61">
        <v>1.5</v>
      </c>
      <c r="G48" s="61">
        <v>10</v>
      </c>
      <c r="H48">
        <v>0.10097835461733783</v>
      </c>
      <c r="I48">
        <v>0.14559382459556028</v>
      </c>
      <c r="M48" s="233" t="s">
        <v>149</v>
      </c>
      <c r="N48" s="233"/>
      <c r="O48" s="180">
        <f>MAX(O5:O44)</f>
        <v>0.77376</v>
      </c>
      <c r="P48" s="180">
        <f t="shared" ref="P48:Y48" si="8">MAX(P5:P44)</f>
        <v>0.54047000000000001</v>
      </c>
      <c r="Q48" s="180">
        <f t="shared" si="8"/>
        <v>73.613</v>
      </c>
      <c r="R48" s="180">
        <f t="shared" si="8"/>
        <v>2.95607</v>
      </c>
      <c r="S48" s="180">
        <f t="shared" si="8"/>
        <v>13.708729999999999</v>
      </c>
      <c r="T48" s="180">
        <f t="shared" si="8"/>
        <v>391.05497513007469</v>
      </c>
      <c r="U48" s="180">
        <f t="shared" si="8"/>
        <v>2.2308760931297305</v>
      </c>
      <c r="V48" s="180">
        <f t="shared" si="8"/>
        <v>0.99999776471995261</v>
      </c>
      <c r="W48" s="180">
        <f t="shared" si="8"/>
        <v>2.4821200921424029E-2</v>
      </c>
      <c r="X48" s="180">
        <f t="shared" si="8"/>
        <v>0.99992099950592661</v>
      </c>
      <c r="Y48" s="180">
        <f t="shared" si="8"/>
        <v>1.777145596107248</v>
      </c>
    </row>
    <row r="49" spans="1:9" x14ac:dyDescent="0.25">
      <c r="A49" s="61">
        <v>1.7</v>
      </c>
      <c r="B49" s="61">
        <v>10</v>
      </c>
      <c r="C49">
        <v>1.4543416661419624E-2</v>
      </c>
      <c r="F49" s="61">
        <v>1.7</v>
      </c>
      <c r="G49" s="61">
        <v>10</v>
      </c>
      <c r="H49">
        <v>0.1290586628193994</v>
      </c>
      <c r="I49">
        <v>0.15783704041345462</v>
      </c>
    </row>
    <row r="50" spans="1:9" x14ac:dyDescent="0.25">
      <c r="A50" s="61">
        <v>2</v>
      </c>
      <c r="B50" s="61">
        <v>10</v>
      </c>
      <c r="C50">
        <v>1.7030039685496334E-2</v>
      </c>
      <c r="F50" s="61">
        <v>2</v>
      </c>
      <c r="G50" s="61">
        <v>10</v>
      </c>
      <c r="H50">
        <v>0.13049539268591115</v>
      </c>
      <c r="I50">
        <v>0.16819640328397059</v>
      </c>
    </row>
    <row r="51" spans="1:9" x14ac:dyDescent="0.25">
      <c r="A51" s="61">
        <v>2.2000000000000002</v>
      </c>
      <c r="B51" s="61">
        <v>10</v>
      </c>
      <c r="C51">
        <v>1.8064722934064352E-2</v>
      </c>
      <c r="F51" s="61">
        <v>2.2000000000000002</v>
      </c>
      <c r="G51" s="61">
        <v>10</v>
      </c>
      <c r="H51">
        <v>0.1336830832272321</v>
      </c>
      <c r="I51">
        <v>0.19460552338277529</v>
      </c>
    </row>
    <row r="52" spans="1:9" x14ac:dyDescent="0.25">
      <c r="A52" s="61">
        <v>2.5</v>
      </c>
      <c r="B52" s="61">
        <v>10</v>
      </c>
      <c r="C52">
        <v>1.9547110139994581E-2</v>
      </c>
      <c r="F52" s="61">
        <v>2.5</v>
      </c>
      <c r="G52" s="61">
        <v>10</v>
      </c>
      <c r="H52">
        <v>0.11914838666624009</v>
      </c>
      <c r="I52">
        <v>0.28710445551761615</v>
      </c>
    </row>
    <row r="53" spans="1:9" x14ac:dyDescent="0.25">
      <c r="A53" s="61">
        <v>1.05</v>
      </c>
      <c r="B53">
        <v>17.782794100389225</v>
      </c>
      <c r="C53">
        <v>1.2469786353004008E-2</v>
      </c>
      <c r="F53" s="61">
        <v>1.05</v>
      </c>
      <c r="G53" s="61">
        <v>17.782794100389225</v>
      </c>
      <c r="H53">
        <v>3.6383034761231984E-3</v>
      </c>
      <c r="I53">
        <v>0.21896127944655938</v>
      </c>
    </row>
    <row r="54" spans="1:9" x14ac:dyDescent="0.25">
      <c r="A54" s="61">
        <v>1.08</v>
      </c>
      <c r="B54" s="61">
        <v>17.782794100389225</v>
      </c>
      <c r="C54">
        <v>1.3978736852270185E-2</v>
      </c>
      <c r="F54" s="61">
        <v>1.08</v>
      </c>
      <c r="G54" s="61">
        <v>17.782794100389225</v>
      </c>
      <c r="H54">
        <v>9.3111444095346219E-3</v>
      </c>
      <c r="I54">
        <v>0.18345476563845126</v>
      </c>
    </row>
    <row r="55" spans="1:9" x14ac:dyDescent="0.25">
      <c r="A55" s="61">
        <v>1.1000000000000001</v>
      </c>
      <c r="B55" s="61">
        <v>17.782794100389225</v>
      </c>
      <c r="C55">
        <v>1.4762223299291688E-2</v>
      </c>
      <c r="F55" s="61">
        <v>1.1000000000000001</v>
      </c>
      <c r="G55" s="61">
        <v>17.782794100389225</v>
      </c>
      <c r="H55">
        <v>1.4308440328885143E-2</v>
      </c>
      <c r="I55">
        <v>0.16535492823300665</v>
      </c>
    </row>
    <row r="56" spans="1:9" x14ac:dyDescent="0.25">
      <c r="A56" s="61">
        <v>1.2</v>
      </c>
      <c r="B56" s="61">
        <v>17.782794100389225</v>
      </c>
      <c r="C56">
        <v>1.6516491821351561E-2</v>
      </c>
      <c r="F56" s="61">
        <v>1.2</v>
      </c>
      <c r="G56" s="61">
        <v>17.782794100389225</v>
      </c>
      <c r="H56">
        <v>4.3201860397813457E-2</v>
      </c>
      <c r="I56">
        <v>0.11694288426965949</v>
      </c>
    </row>
    <row r="57" spans="1:9" x14ac:dyDescent="0.25">
      <c r="A57" s="61">
        <v>1.3</v>
      </c>
      <c r="B57" s="61">
        <v>17.782794100389225</v>
      </c>
      <c r="C57">
        <v>1.694124817527216E-2</v>
      </c>
      <c r="F57" s="61">
        <v>1.3</v>
      </c>
      <c r="G57" s="61">
        <v>17.782794100389225</v>
      </c>
      <c r="H57">
        <v>6.2137024374739218E-2</v>
      </c>
      <c r="I57">
        <v>0.1103093487844727</v>
      </c>
    </row>
    <row r="58" spans="1:9" x14ac:dyDescent="0.25">
      <c r="A58" s="61">
        <v>1.5</v>
      </c>
      <c r="B58" s="61">
        <v>17.782794100389225</v>
      </c>
      <c r="C58">
        <v>1.5288321707265635E-2</v>
      </c>
      <c r="F58" s="61">
        <v>1.5</v>
      </c>
      <c r="G58" s="61">
        <v>17.782794100389225</v>
      </c>
      <c r="H58">
        <v>7.8122617997548147E-2</v>
      </c>
      <c r="I58">
        <v>0.13839984865124944</v>
      </c>
    </row>
    <row r="59" spans="1:9" x14ac:dyDescent="0.25">
      <c r="A59" s="61">
        <v>1.7</v>
      </c>
      <c r="B59" s="61">
        <v>17.782794100389225</v>
      </c>
      <c r="C59">
        <v>1.2516004232010264E-2</v>
      </c>
      <c r="F59" s="61">
        <v>1.7</v>
      </c>
      <c r="G59" s="61">
        <v>17.782794100389225</v>
      </c>
      <c r="H59">
        <v>0.10328076620967688</v>
      </c>
      <c r="I59">
        <v>0.17418483644574626</v>
      </c>
    </row>
    <row r="60" spans="1:9" x14ac:dyDescent="0.25">
      <c r="A60" s="61">
        <v>2</v>
      </c>
      <c r="B60" s="61">
        <v>17.782794100389225</v>
      </c>
      <c r="C60">
        <v>8.5377860654436335E-3</v>
      </c>
      <c r="F60" s="61">
        <v>2</v>
      </c>
      <c r="G60" s="61">
        <v>17.782794100389225</v>
      </c>
      <c r="H60">
        <v>0.10401233581174779</v>
      </c>
      <c r="I60">
        <v>0.4292173945154113</v>
      </c>
    </row>
    <row r="61" spans="1:9" x14ac:dyDescent="0.25">
      <c r="A61" s="61">
        <v>2.2000000000000002</v>
      </c>
      <c r="B61" s="61">
        <v>17.782794100389225</v>
      </c>
      <c r="C61">
        <v>1.8151268823060035E-2</v>
      </c>
      <c r="F61" s="61">
        <v>2.2000000000000002</v>
      </c>
      <c r="G61" s="61">
        <v>17.782794100389225</v>
      </c>
      <c r="H61">
        <v>0.12537850680877821</v>
      </c>
      <c r="I61">
        <v>0.2175476713941068</v>
      </c>
    </row>
    <row r="62" spans="1:9" x14ac:dyDescent="0.25">
      <c r="A62" s="61">
        <v>2.5</v>
      </c>
      <c r="B62" s="61">
        <v>17.782794100389225</v>
      </c>
      <c r="C62">
        <v>1.9700877758216512E-2</v>
      </c>
      <c r="F62" s="61">
        <v>2.5</v>
      </c>
      <c r="G62" s="61">
        <v>17.782794100389225</v>
      </c>
      <c r="H62">
        <v>0.12099090712799929</v>
      </c>
      <c r="I62">
        <v>0.36610312718261107</v>
      </c>
    </row>
    <row r="63" spans="1:9" x14ac:dyDescent="0.25">
      <c r="A63" s="61">
        <v>1.05</v>
      </c>
      <c r="B63">
        <v>31.6227766016838</v>
      </c>
      <c r="C63">
        <v>1.3502243386769924E-2</v>
      </c>
      <c r="F63" s="61">
        <v>1.05</v>
      </c>
      <c r="G63" s="61">
        <v>31.6227766016838</v>
      </c>
      <c r="H63">
        <v>9.5732754107310007E-4</v>
      </c>
      <c r="I63">
        <v>0.24636317892948023</v>
      </c>
    </row>
    <row r="64" spans="1:9" x14ac:dyDescent="0.25">
      <c r="A64" s="61">
        <v>1.08</v>
      </c>
      <c r="B64" s="61">
        <v>31.6227766016838</v>
      </c>
      <c r="C64">
        <v>1.6087146728486101E-2</v>
      </c>
      <c r="F64" s="61">
        <v>1.08</v>
      </c>
      <c r="G64" s="61">
        <v>31.6227766016838</v>
      </c>
      <c r="H64">
        <v>3.8879975628175602E-3</v>
      </c>
      <c r="I64">
        <v>0.19512310093269716</v>
      </c>
    </row>
    <row r="65" spans="1:9" x14ac:dyDescent="0.25">
      <c r="A65" s="61">
        <v>1.1000000000000001</v>
      </c>
      <c r="B65" s="61">
        <v>31.6227766016838</v>
      </c>
      <c r="C65">
        <v>1.6524505008183584E-2</v>
      </c>
      <c r="F65" s="61">
        <v>1.1000000000000001</v>
      </c>
      <c r="G65" s="61">
        <v>31.6227766016838</v>
      </c>
      <c r="H65">
        <v>6.2261505398698812E-3</v>
      </c>
      <c r="I65">
        <v>0.17260189031121528</v>
      </c>
    </row>
    <row r="66" spans="1:9" x14ac:dyDescent="0.25">
      <c r="A66" s="61">
        <v>1.2</v>
      </c>
      <c r="B66" s="61">
        <v>31.6227766016838</v>
      </c>
      <c r="C66">
        <v>1.6387762428436144E-2</v>
      </c>
      <c r="F66" s="61">
        <v>1.2</v>
      </c>
      <c r="G66" s="61">
        <v>31.6227766016838</v>
      </c>
      <c r="H66">
        <v>2.723532476826911E-2</v>
      </c>
      <c r="I66">
        <v>0.12295270990407686</v>
      </c>
    </row>
    <row r="67" spans="1:9" x14ac:dyDescent="0.25">
      <c r="A67" s="61">
        <v>1.3</v>
      </c>
      <c r="B67" s="61">
        <v>31.6227766016838</v>
      </c>
      <c r="C67">
        <v>1.4228997260839284E-2</v>
      </c>
      <c r="F67" s="61">
        <v>1.3</v>
      </c>
      <c r="G67" s="61">
        <v>31.6227766016838</v>
      </c>
      <c r="H67">
        <v>5.3211866372427682E-2</v>
      </c>
      <c r="I67">
        <v>0.16751361504588169</v>
      </c>
    </row>
    <row r="68" spans="1:9" x14ac:dyDescent="0.25">
      <c r="A68" s="61">
        <v>1.5</v>
      </c>
      <c r="B68" s="61">
        <v>31.6227766016838</v>
      </c>
      <c r="C68">
        <v>1.1759726611700458E-2</v>
      </c>
      <c r="F68" s="61">
        <v>1.5</v>
      </c>
      <c r="G68" s="61">
        <v>31.6227766016838</v>
      </c>
      <c r="H68">
        <v>6.8824474020957982E-2</v>
      </c>
      <c r="I68">
        <v>0.17610094588430689</v>
      </c>
    </row>
    <row r="69" spans="1:9" x14ac:dyDescent="0.25">
      <c r="A69" s="61">
        <v>1.7</v>
      </c>
      <c r="B69" s="61">
        <v>31.6227766016838</v>
      </c>
      <c r="C69">
        <v>1.4723310932656612E-2</v>
      </c>
      <c r="F69" s="61">
        <v>1.7</v>
      </c>
      <c r="G69" s="61">
        <v>31.6227766016838</v>
      </c>
      <c r="H69">
        <v>7.7913445386586136E-2</v>
      </c>
      <c r="I69">
        <v>0.14266011492062924</v>
      </c>
    </row>
    <row r="70" spans="1:9" x14ac:dyDescent="0.25">
      <c r="A70" s="61">
        <v>2</v>
      </c>
      <c r="B70" s="61">
        <v>31.6227766016838</v>
      </c>
      <c r="C70">
        <v>1.026150744752828E-2</v>
      </c>
      <c r="F70" s="61">
        <v>2</v>
      </c>
      <c r="G70" s="61">
        <v>31.6227766016838</v>
      </c>
      <c r="H70">
        <v>8.4678440925987836E-2</v>
      </c>
      <c r="I70">
        <v>0.3172160077180301</v>
      </c>
    </row>
    <row r="71" spans="1:9" x14ac:dyDescent="0.25">
      <c r="A71" s="61">
        <v>2.2000000000000002</v>
      </c>
      <c r="B71" s="61">
        <v>31.6227766016838</v>
      </c>
      <c r="C71">
        <v>1.7782075601735611E-2</v>
      </c>
      <c r="F71" s="61">
        <v>2.2000000000000002</v>
      </c>
      <c r="G71" s="61">
        <v>31.6227766016838</v>
      </c>
      <c r="H71">
        <v>9.7964371205972123E-2</v>
      </c>
      <c r="I71">
        <v>0.20351621752854265</v>
      </c>
    </row>
    <row r="72" spans="1:9" x14ac:dyDescent="0.25">
      <c r="A72" s="61">
        <v>2.5</v>
      </c>
      <c r="B72" s="61">
        <v>31.6227766016838</v>
      </c>
      <c r="C72">
        <v>1.9592846464814542E-2</v>
      </c>
      <c r="F72" s="61">
        <v>2.5</v>
      </c>
      <c r="G72" s="61">
        <v>31.6227766016838</v>
      </c>
      <c r="H72">
        <v>9.7549212375354563E-2</v>
      </c>
      <c r="I72">
        <v>0.32940545025696266</v>
      </c>
    </row>
    <row r="73" spans="1:9" x14ac:dyDescent="0.25">
      <c r="A73" s="61">
        <v>1.05</v>
      </c>
      <c r="B73">
        <v>56.234132519034908</v>
      </c>
      <c r="C73">
        <v>1.6379171938971714E-2</v>
      </c>
      <c r="F73" s="61">
        <v>1.05</v>
      </c>
      <c r="G73" s="61">
        <v>56.234132519034908</v>
      </c>
      <c r="H73">
        <v>5.4064967718636832E-4</v>
      </c>
      <c r="I73">
        <v>0.24194507164178211</v>
      </c>
    </row>
    <row r="74" spans="1:9" x14ac:dyDescent="0.25">
      <c r="A74" s="61">
        <v>1.08</v>
      </c>
      <c r="B74" s="61">
        <v>56.234132519034908</v>
      </c>
      <c r="C74">
        <v>1.822239939425481E-2</v>
      </c>
      <c r="F74" s="61">
        <v>1.08</v>
      </c>
      <c r="G74" s="61">
        <v>56.234132519034908</v>
      </c>
      <c r="H74">
        <v>1.0970783020788695E-3</v>
      </c>
      <c r="I74">
        <v>0.19598426584443099</v>
      </c>
    </row>
    <row r="75" spans="1:9" x14ac:dyDescent="0.25">
      <c r="A75" s="61">
        <v>1.1000000000000001</v>
      </c>
      <c r="B75" s="61">
        <v>56.234132519034908</v>
      </c>
      <c r="C75">
        <v>1.8401505389938864E-2</v>
      </c>
      <c r="F75" s="61">
        <v>1.1000000000000001</v>
      </c>
      <c r="G75" s="61">
        <v>56.234132519034908</v>
      </c>
      <c r="H75">
        <v>1.7664837527292085E-3</v>
      </c>
      <c r="I75">
        <v>0.17381736236843118</v>
      </c>
    </row>
    <row r="76" spans="1:9" x14ac:dyDescent="0.25">
      <c r="A76" s="61">
        <v>1.2</v>
      </c>
      <c r="B76" s="61">
        <v>56.234132519034908</v>
      </c>
      <c r="C76">
        <v>1.6411726283475456E-2</v>
      </c>
      <c r="F76" s="61">
        <v>1.2</v>
      </c>
      <c r="G76" s="61">
        <v>56.234132519034908</v>
      </c>
      <c r="H76">
        <v>1.1829357579578545E-2</v>
      </c>
      <c r="I76">
        <v>0.10903555104587959</v>
      </c>
    </row>
    <row r="77" spans="1:9" x14ac:dyDescent="0.25">
      <c r="A77" s="61">
        <v>1.3</v>
      </c>
      <c r="B77" s="61">
        <v>56.234132519034908</v>
      </c>
      <c r="C77">
        <v>1.4710339158981262E-2</v>
      </c>
      <c r="F77" s="61">
        <v>1.3</v>
      </c>
      <c r="G77" s="61">
        <v>56.234132519034908</v>
      </c>
      <c r="H77">
        <v>2.968250586122009E-2</v>
      </c>
      <c r="I77">
        <v>0.10622728200964282</v>
      </c>
    </row>
    <row r="78" spans="1:9" x14ac:dyDescent="0.25">
      <c r="A78" s="61">
        <v>1.5</v>
      </c>
      <c r="B78" s="61">
        <v>56.234132519034908</v>
      </c>
      <c r="C78">
        <v>1.1701203256274117E-2</v>
      </c>
      <c r="F78" s="61">
        <v>1.5</v>
      </c>
      <c r="G78" s="61">
        <v>56.234132519034908</v>
      </c>
      <c r="H78">
        <v>5.5793159478122821E-2</v>
      </c>
      <c r="I78">
        <v>0.16339749871453174</v>
      </c>
    </row>
    <row r="79" spans="1:9" x14ac:dyDescent="0.25">
      <c r="A79" s="61">
        <v>1.7</v>
      </c>
      <c r="B79" s="61">
        <v>56.234132519034908</v>
      </c>
      <c r="C79">
        <v>1.123307526790196E-2</v>
      </c>
      <c r="F79" s="61">
        <v>1.7</v>
      </c>
      <c r="G79" s="61">
        <v>56.234132519034908</v>
      </c>
      <c r="H79">
        <v>6.8394726752763077E-2</v>
      </c>
      <c r="I79">
        <v>0.17713066104214609</v>
      </c>
    </row>
    <row r="80" spans="1:9" x14ac:dyDescent="0.25">
      <c r="A80" s="61">
        <v>2</v>
      </c>
      <c r="B80" s="61">
        <v>56.234132519034908</v>
      </c>
      <c r="C80">
        <v>1.3489038880203389E-2</v>
      </c>
      <c r="F80" s="61">
        <v>2</v>
      </c>
      <c r="G80" s="61">
        <v>56.234132519034908</v>
      </c>
      <c r="H80">
        <v>7.2860993150399928E-2</v>
      </c>
      <c r="I80">
        <v>0.16492519639238321</v>
      </c>
    </row>
    <row r="81" spans="1:9" x14ac:dyDescent="0.25">
      <c r="A81" s="61">
        <v>2.2000000000000002</v>
      </c>
      <c r="B81" s="61">
        <v>56.234132519034908</v>
      </c>
      <c r="C81">
        <v>1.5279331856924433E-2</v>
      </c>
      <c r="F81" s="61">
        <v>2.2000000000000002</v>
      </c>
      <c r="G81" s="61">
        <v>56.234132519034908</v>
      </c>
      <c r="H81">
        <v>7.1025747256602795E-2</v>
      </c>
      <c r="I81">
        <v>0.16603493908386968</v>
      </c>
    </row>
    <row r="82" spans="1:9" x14ac:dyDescent="0.25">
      <c r="A82" s="61">
        <v>2.5</v>
      </c>
      <c r="B82" s="61">
        <v>56.234132519034908</v>
      </c>
      <c r="C82">
        <v>1.6448060611516779E-2</v>
      </c>
      <c r="F82" s="61">
        <v>2.5</v>
      </c>
      <c r="G82" s="61">
        <v>56.234132519034908</v>
      </c>
      <c r="H82">
        <v>6.5741277779216442E-2</v>
      </c>
      <c r="I82">
        <v>0.2473076955888433</v>
      </c>
    </row>
    <row r="83" spans="1:9" x14ac:dyDescent="0.25">
      <c r="A83" s="61">
        <v>1.05</v>
      </c>
      <c r="B83">
        <v>100</v>
      </c>
      <c r="C83">
        <v>1.8773210382552325E-2</v>
      </c>
      <c r="F83" s="61">
        <v>1.05</v>
      </c>
      <c r="G83" s="61">
        <v>100</v>
      </c>
      <c r="H83">
        <v>6.3796770191906034E-4</v>
      </c>
      <c r="I83">
        <v>0.2507464954664767</v>
      </c>
    </row>
    <row r="84" spans="1:9" x14ac:dyDescent="0.25">
      <c r="A84" s="61">
        <v>1.08</v>
      </c>
      <c r="B84" s="61">
        <v>100</v>
      </c>
      <c r="C84">
        <v>2.0234735571469882E-2</v>
      </c>
      <c r="F84" s="61">
        <v>1.08</v>
      </c>
      <c r="G84" s="61">
        <v>100</v>
      </c>
      <c r="H84">
        <v>1.2593536325679502E-3</v>
      </c>
      <c r="I84">
        <v>0.21330491745011085</v>
      </c>
    </row>
    <row r="85" spans="1:9" x14ac:dyDescent="0.25">
      <c r="A85" s="61">
        <v>1.1000000000000001</v>
      </c>
      <c r="B85" s="61">
        <v>100</v>
      </c>
      <c r="C85">
        <v>1.92342437056293E-2</v>
      </c>
      <c r="F85" s="61">
        <v>1.1000000000000001</v>
      </c>
      <c r="G85" s="61">
        <v>100</v>
      </c>
      <c r="H85">
        <v>2.0163773431439648E-3</v>
      </c>
      <c r="I85">
        <v>0.24395987994689217</v>
      </c>
    </row>
    <row r="86" spans="1:9" x14ac:dyDescent="0.25">
      <c r="A86" s="61">
        <v>1.2</v>
      </c>
      <c r="B86" s="61">
        <v>100</v>
      </c>
      <c r="C86">
        <v>1.6031952070551803E-2</v>
      </c>
      <c r="F86" s="61">
        <v>1.2</v>
      </c>
      <c r="G86" s="61">
        <v>100</v>
      </c>
      <c r="H86">
        <v>2.9338337790629121E-3</v>
      </c>
      <c r="I86">
        <v>0.11180491512573561</v>
      </c>
    </row>
    <row r="87" spans="1:9" x14ac:dyDescent="0.25">
      <c r="A87" s="61">
        <v>1.3</v>
      </c>
      <c r="B87" s="61">
        <v>100</v>
      </c>
      <c r="C87">
        <v>1.2593980158244242E-2</v>
      </c>
      <c r="F87" s="61">
        <v>1.3</v>
      </c>
      <c r="G87" s="61">
        <v>100</v>
      </c>
      <c r="H87">
        <v>1.6387320638931193E-2</v>
      </c>
      <c r="I87">
        <v>0.12119705666416769</v>
      </c>
    </row>
    <row r="88" spans="1:9" x14ac:dyDescent="0.25">
      <c r="A88" s="61">
        <v>1.5</v>
      </c>
      <c r="B88" s="61">
        <v>100</v>
      </c>
      <c r="C88">
        <v>6.7546140514219482E-3</v>
      </c>
      <c r="F88" s="61">
        <v>1.5</v>
      </c>
      <c r="G88" s="61">
        <v>100</v>
      </c>
      <c r="H88">
        <v>4.7237848049075673E-2</v>
      </c>
      <c r="I88">
        <v>0.22328579216455743</v>
      </c>
    </row>
    <row r="89" spans="1:9" x14ac:dyDescent="0.25">
      <c r="A89" s="61">
        <v>1.7</v>
      </c>
      <c r="B89" s="61">
        <v>100</v>
      </c>
      <c r="C89">
        <v>1.164142752229908E-2</v>
      </c>
      <c r="F89" s="61">
        <v>1.7</v>
      </c>
      <c r="G89" s="61">
        <v>100</v>
      </c>
      <c r="H89">
        <v>5.8253506962179673E-2</v>
      </c>
      <c r="I89">
        <v>0.16372974576587021</v>
      </c>
    </row>
    <row r="90" spans="1:9" x14ac:dyDescent="0.25">
      <c r="A90" s="61">
        <v>2</v>
      </c>
      <c r="B90" s="61">
        <v>100</v>
      </c>
      <c r="C90">
        <v>1.3672065678531286E-2</v>
      </c>
      <c r="F90" s="61">
        <v>2</v>
      </c>
      <c r="G90" s="61">
        <v>100</v>
      </c>
      <c r="H90">
        <v>6.5882080625643213E-2</v>
      </c>
      <c r="I90">
        <v>0.13448877490307526</v>
      </c>
    </row>
    <row r="91" spans="1:9" x14ac:dyDescent="0.25">
      <c r="A91" s="61">
        <v>2.2000000000000002</v>
      </c>
      <c r="B91" s="61">
        <v>100</v>
      </c>
      <c r="C91">
        <v>1.4037142534203935E-2</v>
      </c>
      <c r="F91" s="61">
        <v>2.2000000000000002</v>
      </c>
      <c r="G91" s="61">
        <v>100</v>
      </c>
      <c r="H91">
        <v>6.6116365124619006E-2</v>
      </c>
      <c r="I91">
        <v>0.14057099212258548</v>
      </c>
    </row>
    <row r="92" spans="1:9" x14ac:dyDescent="0.25">
      <c r="A92" s="61">
        <v>2.5</v>
      </c>
      <c r="B92" s="61">
        <v>100</v>
      </c>
      <c r="C92">
        <v>1.8202260693031054E-2</v>
      </c>
      <c r="F92" s="61">
        <v>2.5</v>
      </c>
      <c r="G92" s="61">
        <v>100</v>
      </c>
      <c r="H92">
        <v>4.5795176715544506E-2</v>
      </c>
      <c r="I92">
        <v>0.48717207980389904</v>
      </c>
    </row>
  </sheetData>
  <mergeCells count="13">
    <mergeCell ref="Z4:AA4"/>
    <mergeCell ref="V2:W2"/>
    <mergeCell ref="X2:Y2"/>
    <mergeCell ref="O4:P4"/>
    <mergeCell ref="Q2:R2"/>
    <mergeCell ref="T2:U2"/>
    <mergeCell ref="M2:M4"/>
    <mergeCell ref="N2:N4"/>
    <mergeCell ref="O2:P2"/>
    <mergeCell ref="M47:N47"/>
    <mergeCell ref="M48:N48"/>
    <mergeCell ref="M45:N45"/>
    <mergeCell ref="M46:N4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AJ291"/>
  <sheetViews>
    <sheetView topLeftCell="A2" zoomScale="86" zoomScaleNormal="86" workbookViewId="0">
      <pane ySplit="5" topLeftCell="A37" activePane="bottomLeft" state="frozen"/>
      <selection activeCell="M2" sqref="M2"/>
      <selection pane="bottomLeft" activeCell="M55" sqref="M55"/>
    </sheetView>
  </sheetViews>
  <sheetFormatPr defaultRowHeight="15" x14ac:dyDescent="0.25"/>
  <cols>
    <col min="6" max="6" width="11.42578125" customWidth="1"/>
    <col min="7" max="7" width="10" bestFit="1" customWidth="1"/>
    <col min="8" max="8" width="10.42578125" customWidth="1"/>
    <col min="12" max="12" width="10.85546875" customWidth="1"/>
    <col min="15" max="19" width="10.5703125" customWidth="1"/>
    <col min="20" max="21" width="10.28515625" bestFit="1" customWidth="1"/>
    <col min="22" max="22" width="12.28515625" bestFit="1" customWidth="1"/>
    <col min="23" max="25" width="12.28515625" customWidth="1"/>
    <col min="26" max="26" width="14.28515625" customWidth="1"/>
    <col min="27" max="27" width="16.42578125" customWidth="1"/>
    <col min="28" max="28" width="14" customWidth="1"/>
    <col min="29" max="29" width="13.42578125" customWidth="1"/>
    <col min="30" max="30" width="16.42578125" style="6" customWidth="1"/>
    <col min="31" max="32" width="16.42578125" customWidth="1"/>
    <col min="33" max="33" width="18.140625" customWidth="1"/>
    <col min="34" max="34" width="27" customWidth="1"/>
  </cols>
  <sheetData>
    <row r="1" spans="1:34" ht="15.75" x14ac:dyDescent="0.25">
      <c r="A1" s="237"/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50"/>
      <c r="Q1" s="50"/>
      <c r="R1" s="50"/>
      <c r="S1" s="50"/>
      <c r="AA1" s="42" t="s">
        <v>22</v>
      </c>
    </row>
    <row r="2" spans="1:34" x14ac:dyDescent="0.25">
      <c r="A2" s="8"/>
      <c r="B2" t="s">
        <v>5</v>
      </c>
      <c r="E2" t="s">
        <v>6</v>
      </c>
      <c r="G2" s="8"/>
      <c r="H2" s="238" t="s">
        <v>54</v>
      </c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</row>
    <row r="3" spans="1:34" x14ac:dyDescent="0.25">
      <c r="A3" s="4"/>
      <c r="B3" t="s">
        <v>0</v>
      </c>
      <c r="C3" s="35">
        <f>0.35</f>
        <v>0.35</v>
      </c>
      <c r="E3" t="s">
        <v>0</v>
      </c>
      <c r="F3" s="35">
        <f>0.35</f>
        <v>0.35</v>
      </c>
      <c r="G3" s="4" t="s">
        <v>30</v>
      </c>
      <c r="H3" s="35">
        <f>thetas-thetar</f>
        <v>0.31736999999999999</v>
      </c>
      <c r="I3" s="12" t="s">
        <v>18</v>
      </c>
      <c r="J3" s="12"/>
      <c r="K3" s="12"/>
      <c r="L3" s="3"/>
      <c r="M3" s="4"/>
    </row>
    <row r="4" spans="1:34" x14ac:dyDescent="0.25">
      <c r="B4" t="s">
        <v>1</v>
      </c>
      <c r="C4" s="35">
        <v>3.2629999999999999E-2</v>
      </c>
      <c r="E4" t="s">
        <v>1</v>
      </c>
      <c r="F4" s="35">
        <v>3.2629999999999999E-2</v>
      </c>
      <c r="I4" s="12"/>
      <c r="J4" s="12"/>
      <c r="K4" s="12"/>
      <c r="N4" t="s">
        <v>42</v>
      </c>
      <c r="O4" s="48">
        <f>SUM(V4,Y4)</f>
        <v>2.810917067248524</v>
      </c>
      <c r="P4" s="36"/>
      <c r="Q4" s="36"/>
      <c r="R4" s="36"/>
      <c r="S4" s="36"/>
      <c r="U4" t="s">
        <v>41</v>
      </c>
      <c r="V4" s="25">
        <f>SUM(V8:V249)</f>
        <v>1.8668971977663457E-2</v>
      </c>
      <c r="W4" s="6"/>
      <c r="X4" s="6" t="s">
        <v>17</v>
      </c>
      <c r="Y4" s="25">
        <f>SUM(Y8:Y249)</f>
        <v>2.7922480952708604</v>
      </c>
      <c r="Z4" s="6"/>
      <c r="AA4" t="s">
        <v>24</v>
      </c>
      <c r="AE4" s="6"/>
      <c r="AF4" s="6"/>
      <c r="AG4" s="6"/>
      <c r="AH4" s="6"/>
    </row>
    <row r="5" spans="1:34" x14ac:dyDescent="0.25">
      <c r="B5" s="39" t="s">
        <v>36</v>
      </c>
      <c r="C5" s="58">
        <v>2.0466600000000001</v>
      </c>
      <c r="D5">
        <f>1/C5</f>
        <v>0.48860094006820864</v>
      </c>
      <c r="E5" t="s">
        <v>7</v>
      </c>
      <c r="F5" s="57">
        <v>0.53647999999999996</v>
      </c>
      <c r="G5" s="9"/>
      <c r="I5" s="28" t="s">
        <v>2</v>
      </c>
      <c r="J5" s="31">
        <f>C5</f>
        <v>2.0466600000000001</v>
      </c>
      <c r="K5" s="12"/>
      <c r="Z5" s="227"/>
      <c r="AA5" s="227"/>
      <c r="AB5" s="227"/>
      <c r="AC5" s="227"/>
      <c r="AD5" s="227"/>
      <c r="AE5" s="227"/>
      <c r="AF5" s="227"/>
      <c r="AG5" s="227"/>
    </row>
    <row r="6" spans="1:34" x14ac:dyDescent="0.25">
      <c r="B6" t="s">
        <v>3</v>
      </c>
      <c r="C6" s="58">
        <v>2.2054900000000002</v>
      </c>
      <c r="E6" t="s">
        <v>8</v>
      </c>
      <c r="F6" s="57">
        <v>1.21892</v>
      </c>
      <c r="G6" s="4"/>
      <c r="I6" s="29" t="s">
        <v>3</v>
      </c>
      <c r="J6" s="31">
        <f>C6</f>
        <v>2.2054900000000002</v>
      </c>
      <c r="K6" s="12"/>
      <c r="O6" t="s">
        <v>4</v>
      </c>
      <c r="P6" t="s">
        <v>43</v>
      </c>
      <c r="Q6" s="39" t="s">
        <v>44</v>
      </c>
      <c r="R6" s="39" t="s">
        <v>45</v>
      </c>
      <c r="S6" s="39" t="s">
        <v>48</v>
      </c>
      <c r="T6" s="40" t="s">
        <v>37</v>
      </c>
      <c r="U6" s="40" t="s">
        <v>38</v>
      </c>
      <c r="V6" t="s">
        <v>39</v>
      </c>
      <c r="W6" s="43" t="s">
        <v>46</v>
      </c>
      <c r="X6" s="43" t="s">
        <v>35</v>
      </c>
      <c r="Y6" s="46" t="s">
        <v>40</v>
      </c>
      <c r="Z6" s="2" t="s">
        <v>21</v>
      </c>
      <c r="AA6" s="41" t="s">
        <v>33</v>
      </c>
      <c r="AB6" s="41" t="s">
        <v>31</v>
      </c>
      <c r="AC6" s="41" t="s">
        <v>23</v>
      </c>
      <c r="AD6" s="43" t="s">
        <v>35</v>
      </c>
      <c r="AE6" s="2" t="s">
        <v>16</v>
      </c>
      <c r="AF6" s="2" t="s">
        <v>20</v>
      </c>
      <c r="AG6" s="2" t="s">
        <v>32</v>
      </c>
      <c r="AH6" s="2"/>
    </row>
    <row r="7" spans="1:34" x14ac:dyDescent="0.25">
      <c r="G7" s="4"/>
      <c r="I7" s="12"/>
      <c r="J7" s="12"/>
      <c r="K7" s="12"/>
      <c r="N7">
        <v>0</v>
      </c>
      <c r="O7" s="5">
        <v>0.1</v>
      </c>
      <c r="P7" s="9">
        <f>O7/100</f>
        <v>1E-3</v>
      </c>
      <c r="Q7" s="9">
        <f t="shared" ref="Q7:Q38" si="0">$C$4+(($C$3-$C$4)/((1+(α*P7)^n_VGM)^(1-1/n_VGM)))</f>
        <v>0.34999979640730949</v>
      </c>
      <c r="R7" s="9">
        <f t="shared" ref="R7:R38" si="1">thetar+(thetas-thetar)*(1-EXP(-((k/P7)^p)))</f>
        <v>0.35</v>
      </c>
      <c r="S7" s="9">
        <f>(T7-$C$4/$C$3)/(1-$C$4/$C$3)</f>
        <v>0.99999935850051846</v>
      </c>
      <c r="T7" s="4">
        <f>Q7/$C$3</f>
        <v>0.99999941830659866</v>
      </c>
      <c r="U7" s="4">
        <f t="shared" ref="U7:U38" si="2">R7/thetas</f>
        <v>1</v>
      </c>
      <c r="V7" s="11">
        <f t="shared" ref="V7:V70" si="3">(U7-T7)^2</f>
        <v>3.3836721315766756E-13</v>
      </c>
      <c r="W7" s="52">
        <f t="shared" ref="W7:W38" si="4">(S7^P_GRT)*(1-(1-S7^(1/(1-1/n_VGM)))^(1-1/n_VGM))^2</f>
        <v>0.99885311731162085</v>
      </c>
      <c r="X7" s="52">
        <f t="shared" ref="X7:X70" si="5">AD7</f>
        <v>1</v>
      </c>
      <c r="Y7" s="11">
        <f t="shared" ref="Y7:Y70" si="6">(W7-X7)^2</f>
        <v>1.31533990090378E-6</v>
      </c>
      <c r="Z7" s="32" t="e">
        <f t="shared" ref="Z7:Z70" si="7">-LN(λ_GRT*(1-U7))</f>
        <v>#NUM!</v>
      </c>
      <c r="AA7" s="33">
        <f t="shared" ref="AA7:AA70" si="8">IF(U7&lt;thetaRL,_xlfn.GAMMA(a),IF(U7=1,0,EXP(GAMMALN(a))*(1-_xlfn.GAMMA.DIST(Z7,a,1,TRUE))))</f>
        <v>0</v>
      </c>
      <c r="AB7" s="33">
        <f t="shared" ref="AB7:AB38" si="9">(1/(λ_GRT*k^β_GRT))*($AE$9-AA7)</f>
        <v>1.5836672613573572</v>
      </c>
      <c r="AC7" s="44">
        <f>(1/(λ_GRT*k^β_GRT))*($AE$9)</f>
        <v>1.5836672613573572</v>
      </c>
      <c r="AD7" s="44">
        <f t="shared" ref="AD7:AD38" si="10">IF(U7&lt;thetaRL,0,(U7^P_GRT)*((AB7/$AC$7)^2))</f>
        <v>1</v>
      </c>
      <c r="AE7">
        <f>ξ_GRT+1</f>
        <v>1.8203983854559773</v>
      </c>
      <c r="AF7">
        <f>-LN(λ_GRT*(1-thetaRL))</f>
        <v>8.2324431329971907E-8</v>
      </c>
      <c r="AG7" s="51">
        <f>MAX(1-(k1__/thetas)*(EXP(-((k/100)/10^4.9))^n),0)</f>
        <v>9.3228646078010513E-2</v>
      </c>
      <c r="AH7" s="33"/>
    </row>
    <row r="8" spans="1:34" x14ac:dyDescent="0.25">
      <c r="A8" s="1"/>
      <c r="B8" s="1"/>
      <c r="F8" s="1"/>
      <c r="G8" s="1"/>
      <c r="H8" s="4"/>
      <c r="K8" s="1"/>
      <c r="L8" s="1"/>
      <c r="M8" s="4"/>
      <c r="N8" s="1">
        <v>0.1</v>
      </c>
      <c r="O8" s="5">
        <f t="shared" ref="O8:O70" si="11">10^N8</f>
        <v>1.2589254117941673</v>
      </c>
      <c r="P8" s="9">
        <f t="shared" ref="P8:P71" si="12">O8/100</f>
        <v>1.2589254117941673E-2</v>
      </c>
      <c r="Q8" s="9">
        <f t="shared" si="0"/>
        <v>0.3499457129220373</v>
      </c>
      <c r="R8" s="9">
        <f t="shared" si="1"/>
        <v>0.35</v>
      </c>
      <c r="S8" s="9">
        <f t="shared" ref="S8:S71" si="13">(T8-$C$4/$C$3)/(1-$C$4/$C$3)</f>
        <v>0.99982894703985037</v>
      </c>
      <c r="T8" s="4">
        <f t="shared" ref="T8:T71" si="14">Q8/$C$3</f>
        <v>0.99984489406296373</v>
      </c>
      <c r="U8" s="4">
        <f t="shared" si="2"/>
        <v>1</v>
      </c>
      <c r="V8" s="11">
        <f t="shared" si="3"/>
        <v>2.4057851703899548E-8</v>
      </c>
      <c r="W8" s="52">
        <f t="shared" si="4"/>
        <v>0.97577073904770684</v>
      </c>
      <c r="X8" s="52">
        <f t="shared" si="5"/>
        <v>1</v>
      </c>
      <c r="Y8" s="11">
        <f t="shared" si="6"/>
        <v>5.8705708629431825E-4</v>
      </c>
      <c r="Z8" s="32" t="e">
        <f t="shared" si="7"/>
        <v>#NUM!</v>
      </c>
      <c r="AA8" s="33">
        <f t="shared" si="8"/>
        <v>0</v>
      </c>
      <c r="AB8" s="33">
        <f t="shared" si="9"/>
        <v>1.5836672613573572</v>
      </c>
      <c r="AC8" s="44"/>
      <c r="AD8" s="44">
        <f t="shared" si="10"/>
        <v>1</v>
      </c>
      <c r="AE8" s="41" t="s">
        <v>34</v>
      </c>
      <c r="AF8" s="41" t="s">
        <v>29</v>
      </c>
      <c r="AG8" s="40" t="s">
        <v>25</v>
      </c>
      <c r="AH8" s="2"/>
    </row>
    <row r="9" spans="1:34" x14ac:dyDescent="0.25">
      <c r="A9" s="1"/>
      <c r="B9" s="1"/>
      <c r="F9" s="1"/>
      <c r="G9" s="1"/>
      <c r="H9" s="4"/>
      <c r="K9" s="1"/>
      <c r="L9" s="1"/>
      <c r="M9" s="4"/>
      <c r="N9" s="1">
        <v>0.12</v>
      </c>
      <c r="O9" s="5">
        <f t="shared" si="11"/>
        <v>1.3182567385564072</v>
      </c>
      <c r="P9" s="9">
        <f t="shared" si="12"/>
        <v>1.3182567385564073E-2</v>
      </c>
      <c r="Q9" s="9">
        <f t="shared" si="0"/>
        <v>0.34993991099242566</v>
      </c>
      <c r="R9" s="9">
        <f t="shared" si="1"/>
        <v>0.35</v>
      </c>
      <c r="S9" s="9">
        <f t="shared" si="13"/>
        <v>0.99981066576054978</v>
      </c>
      <c r="T9" s="4">
        <f t="shared" si="14"/>
        <v>0.99982831712121623</v>
      </c>
      <c r="U9" s="4">
        <f t="shared" si="2"/>
        <v>1</v>
      </c>
      <c r="V9" s="11">
        <f t="shared" si="3"/>
        <v>2.9475010867484142E-8</v>
      </c>
      <c r="W9" s="52">
        <f t="shared" si="4"/>
        <v>0.97439295830703476</v>
      </c>
      <c r="X9" s="52">
        <f t="shared" si="5"/>
        <v>1</v>
      </c>
      <c r="Y9" s="11">
        <f t="shared" si="6"/>
        <v>6.5572058426526002E-4</v>
      </c>
      <c r="Z9" s="32" t="e">
        <f t="shared" si="7"/>
        <v>#NUM!</v>
      </c>
      <c r="AA9" s="33">
        <f t="shared" si="8"/>
        <v>0</v>
      </c>
      <c r="AB9" s="33">
        <f t="shared" si="9"/>
        <v>1.5836672613573572</v>
      </c>
      <c r="AC9" s="44"/>
      <c r="AD9" s="44">
        <f t="shared" si="10"/>
        <v>1</v>
      </c>
      <c r="AE9" s="33">
        <f>EXP(GAMMALN(a))*(1-_xlfn.GAMMA.DIST(x2_,a,1,TRUE))</f>
        <v>0.93695697239987463</v>
      </c>
      <c r="AF9" s="33">
        <f>p</f>
        <v>1.21892</v>
      </c>
      <c r="AG9" s="3">
        <f>thetas/k1__</f>
        <v>1.1028137505120206</v>
      </c>
      <c r="AH9" s="3"/>
    </row>
    <row r="10" spans="1:34" ht="17.25" x14ac:dyDescent="0.3">
      <c r="A10" s="1"/>
      <c r="B10" s="1"/>
      <c r="F10" s="1"/>
      <c r="G10" s="1"/>
      <c r="H10" s="4"/>
      <c r="K10" s="1"/>
      <c r="L10" s="1"/>
      <c r="M10" s="4"/>
      <c r="N10" s="1">
        <v>0.14000000000000001</v>
      </c>
      <c r="O10" s="5">
        <f t="shared" si="11"/>
        <v>1.380384264602885</v>
      </c>
      <c r="P10" s="9">
        <f t="shared" si="12"/>
        <v>1.380384264602885E-2</v>
      </c>
      <c r="Q10" s="9">
        <f t="shared" si="0"/>
        <v>0.34993348916565797</v>
      </c>
      <c r="R10" s="9">
        <f t="shared" si="1"/>
        <v>0.35</v>
      </c>
      <c r="S10" s="9">
        <f t="shared" si="13"/>
        <v>0.99979043124951328</v>
      </c>
      <c r="T10" s="4">
        <f t="shared" si="14"/>
        <v>0.99980996904473718</v>
      </c>
      <c r="U10" s="4">
        <f t="shared" si="2"/>
        <v>1</v>
      </c>
      <c r="V10" s="11">
        <f t="shared" si="3"/>
        <v>3.6111763958100275E-8</v>
      </c>
      <c r="W10" s="52">
        <f t="shared" si="4"/>
        <v>0.97293723524665054</v>
      </c>
      <c r="X10" s="52">
        <f t="shared" si="5"/>
        <v>1</v>
      </c>
      <c r="Y10" s="11">
        <f t="shared" si="6"/>
        <v>7.3239323609513359E-4</v>
      </c>
      <c r="Z10" s="32" t="e">
        <f t="shared" si="7"/>
        <v>#NUM!</v>
      </c>
      <c r="AA10" s="33">
        <f t="shared" si="8"/>
        <v>0</v>
      </c>
      <c r="AB10" s="33">
        <f t="shared" si="9"/>
        <v>1.5836672613573572</v>
      </c>
      <c r="AC10" s="44"/>
      <c r="AD10" s="44">
        <f t="shared" si="10"/>
        <v>1</v>
      </c>
      <c r="AE10" s="2" t="s">
        <v>28</v>
      </c>
      <c r="AF10" s="41" t="s">
        <v>19</v>
      </c>
      <c r="AG10" s="38" t="s">
        <v>26</v>
      </c>
      <c r="AH10" s="38"/>
    </row>
    <row r="11" spans="1:34" x14ac:dyDescent="0.25">
      <c r="A11" s="1"/>
      <c r="B11" s="1"/>
      <c r="F11" s="1"/>
      <c r="G11" s="1"/>
      <c r="H11" s="4"/>
      <c r="K11" s="1"/>
      <c r="L11" s="1"/>
      <c r="M11" s="4"/>
      <c r="N11" s="1">
        <v>0.16</v>
      </c>
      <c r="O11" s="5">
        <f t="shared" si="11"/>
        <v>1.4454397707459274</v>
      </c>
      <c r="P11" s="9">
        <f t="shared" si="12"/>
        <v>1.4454397707459274E-2</v>
      </c>
      <c r="Q11" s="9">
        <f t="shared" si="0"/>
        <v>0.34992638125128994</v>
      </c>
      <c r="R11" s="9">
        <f t="shared" si="1"/>
        <v>0.35</v>
      </c>
      <c r="S11" s="9">
        <f t="shared" si="13"/>
        <v>0.99976803494750599</v>
      </c>
      <c r="T11" s="4">
        <f t="shared" si="14"/>
        <v>0.99978966071797137</v>
      </c>
      <c r="U11" s="4">
        <f t="shared" si="2"/>
        <v>1</v>
      </c>
      <c r="V11" s="11">
        <f t="shared" si="3"/>
        <v>4.4242613564318079E-8</v>
      </c>
      <c r="W11" s="52">
        <f t="shared" si="4"/>
        <v>0.97139921451430822</v>
      </c>
      <c r="X11" s="52">
        <f t="shared" si="5"/>
        <v>1</v>
      </c>
      <c r="Y11" s="11">
        <f t="shared" si="6"/>
        <v>8.1800493039855767E-4</v>
      </c>
      <c r="Z11" s="32" t="e">
        <f t="shared" si="7"/>
        <v>#NUM!</v>
      </c>
      <c r="AA11" s="33">
        <f t="shared" si="8"/>
        <v>0</v>
      </c>
      <c r="AB11" s="33">
        <f t="shared" si="9"/>
        <v>1.5836672613573572</v>
      </c>
      <c r="AC11" s="44"/>
      <c r="AD11" s="44">
        <f t="shared" si="10"/>
        <v>1</v>
      </c>
      <c r="AE11" s="9">
        <v>0.5</v>
      </c>
      <c r="AF11" s="33">
        <f>k1_</f>
        <v>0.31736999999999999</v>
      </c>
      <c r="AG11">
        <v>1</v>
      </c>
    </row>
    <row r="12" spans="1:34" x14ac:dyDescent="0.25">
      <c r="A12" s="1"/>
      <c r="B12" s="1"/>
      <c r="F12" s="1"/>
      <c r="G12" s="1"/>
      <c r="H12" s="4"/>
      <c r="K12" s="1"/>
      <c r="L12" s="1"/>
      <c r="M12" s="4"/>
      <c r="N12" s="1">
        <v>0.18</v>
      </c>
      <c r="O12" s="5">
        <f t="shared" si="11"/>
        <v>1.5135612484362082</v>
      </c>
      <c r="P12" s="9">
        <f t="shared" si="12"/>
        <v>1.5135612484362081E-2</v>
      </c>
      <c r="Q12" s="9">
        <f t="shared" si="0"/>
        <v>0.34991851400061336</v>
      </c>
      <c r="R12" s="9">
        <f t="shared" si="1"/>
        <v>0.35</v>
      </c>
      <c r="S12" s="9">
        <f t="shared" si="13"/>
        <v>0.99974324605543485</v>
      </c>
      <c r="T12" s="4">
        <f t="shared" si="14"/>
        <v>0.99976718285889532</v>
      </c>
      <c r="U12" s="4">
        <f t="shared" si="2"/>
        <v>1</v>
      </c>
      <c r="V12" s="11">
        <f t="shared" si="3"/>
        <v>5.4203821192156372E-8</v>
      </c>
      <c r="W12" s="52">
        <f t="shared" si="4"/>
        <v>0.96977430468728321</v>
      </c>
      <c r="X12" s="52">
        <f t="shared" si="5"/>
        <v>1</v>
      </c>
      <c r="Y12" s="11">
        <f t="shared" si="6"/>
        <v>9.1359265713719E-4</v>
      </c>
      <c r="Z12" s="32" t="e">
        <f t="shared" si="7"/>
        <v>#NUM!</v>
      </c>
      <c r="AA12" s="33">
        <f t="shared" si="8"/>
        <v>0</v>
      </c>
      <c r="AB12" s="33">
        <f t="shared" si="9"/>
        <v>1.5836672613573572</v>
      </c>
      <c r="AC12" s="44"/>
      <c r="AD12" s="44">
        <f t="shared" si="10"/>
        <v>1</v>
      </c>
      <c r="AG12" s="40" t="s">
        <v>27</v>
      </c>
      <c r="AH12" s="40"/>
    </row>
    <row r="13" spans="1:34" x14ac:dyDescent="0.25">
      <c r="A13" s="1"/>
      <c r="B13" s="1"/>
      <c r="F13" s="1"/>
      <c r="G13" s="1"/>
      <c r="H13" s="4"/>
      <c r="K13" s="1"/>
      <c r="L13" s="1"/>
      <c r="M13" s="4"/>
      <c r="N13" s="1">
        <v>0.2</v>
      </c>
      <c r="O13" s="5">
        <f t="shared" si="11"/>
        <v>1.5848931924611136</v>
      </c>
      <c r="P13" s="9">
        <f t="shared" si="12"/>
        <v>1.5848931924611134E-2</v>
      </c>
      <c r="Q13" s="9">
        <f t="shared" si="0"/>
        <v>0.34990980635609098</v>
      </c>
      <c r="R13" s="9">
        <f t="shared" si="1"/>
        <v>0.35</v>
      </c>
      <c r="S13" s="9">
        <f t="shared" si="13"/>
        <v>0.9997158091693954</v>
      </c>
      <c r="T13" s="4">
        <f t="shared" si="14"/>
        <v>0.99974230387454577</v>
      </c>
      <c r="U13" s="4">
        <f t="shared" si="2"/>
        <v>1</v>
      </c>
      <c r="V13" s="11">
        <f t="shared" si="3"/>
        <v>6.6407293074123295E-8</v>
      </c>
      <c r="W13" s="52">
        <f t="shared" si="4"/>
        <v>0.96805766649148273</v>
      </c>
      <c r="X13" s="52">
        <f t="shared" si="5"/>
        <v>1</v>
      </c>
      <c r="Y13" s="11">
        <f t="shared" si="6"/>
        <v>1.0203126699693454E-3</v>
      </c>
      <c r="Z13" s="32" t="e">
        <f t="shared" si="7"/>
        <v>#NUM!</v>
      </c>
      <c r="AA13" s="33">
        <f t="shared" si="8"/>
        <v>0</v>
      </c>
      <c r="AB13" s="33">
        <f t="shared" si="9"/>
        <v>1.5836672613573572</v>
      </c>
      <c r="AC13" s="33"/>
      <c r="AD13" s="44">
        <f t="shared" si="10"/>
        <v>1</v>
      </c>
      <c r="AF13" s="33"/>
      <c r="AG13" s="3">
        <f>β/n</f>
        <v>0.82039838545597743</v>
      </c>
      <c r="AH13" s="3"/>
    </row>
    <row r="14" spans="1:34" x14ac:dyDescent="0.25">
      <c r="A14" s="1"/>
      <c r="B14" s="1"/>
      <c r="F14" s="1"/>
      <c r="G14" s="1"/>
      <c r="H14" s="4"/>
      <c r="K14" s="1"/>
      <c r="L14" s="1"/>
      <c r="M14" s="4"/>
      <c r="N14" s="1">
        <v>0.22</v>
      </c>
      <c r="O14" s="5">
        <f t="shared" si="11"/>
        <v>1.6595869074375607</v>
      </c>
      <c r="P14" s="9">
        <f t="shared" si="12"/>
        <v>1.6595869074375606E-2</v>
      </c>
      <c r="Q14" s="9">
        <f t="shared" si="0"/>
        <v>0.3499001686214499</v>
      </c>
      <c r="R14" s="9">
        <f t="shared" si="1"/>
        <v>0.35</v>
      </c>
      <c r="S14" s="9">
        <f t="shared" si="13"/>
        <v>0.99968544166572115</v>
      </c>
      <c r="T14" s="4">
        <f t="shared" si="14"/>
        <v>0.99971476748985688</v>
      </c>
      <c r="U14" s="4">
        <f t="shared" si="2"/>
        <v>1</v>
      </c>
      <c r="V14" s="11">
        <f t="shared" si="3"/>
        <v>8.1357584842544235E-8</v>
      </c>
      <c r="W14" s="52">
        <f t="shared" si="4"/>
        <v>0.96624420058002669</v>
      </c>
      <c r="X14" s="52">
        <f t="shared" si="5"/>
        <v>1</v>
      </c>
      <c r="Y14" s="11">
        <f t="shared" si="6"/>
        <v>1.1394539944814704E-3</v>
      </c>
      <c r="Z14" s="32" t="e">
        <f t="shared" si="7"/>
        <v>#NUM!</v>
      </c>
      <c r="AA14" s="33">
        <f t="shared" si="8"/>
        <v>0</v>
      </c>
      <c r="AB14" s="33">
        <f t="shared" si="9"/>
        <v>1.5836672613573572</v>
      </c>
      <c r="AC14" s="33"/>
      <c r="AD14" s="44">
        <f t="shared" si="10"/>
        <v>1</v>
      </c>
      <c r="AF14" s="33"/>
      <c r="AG14" s="2"/>
      <c r="AH14" s="2"/>
    </row>
    <row r="15" spans="1:34" x14ac:dyDescent="0.25">
      <c r="A15" s="1"/>
      <c r="B15" s="1"/>
      <c r="F15" s="1"/>
      <c r="G15" s="1"/>
      <c r="H15" s="4"/>
      <c r="K15" s="1"/>
      <c r="L15" s="1"/>
      <c r="M15" s="4"/>
      <c r="N15" s="1">
        <v>0.24</v>
      </c>
      <c r="O15" s="5">
        <f t="shared" si="11"/>
        <v>1.7378008287493756</v>
      </c>
      <c r="P15" s="9">
        <f t="shared" si="12"/>
        <v>1.7378008287493755E-2</v>
      </c>
      <c r="Q15" s="9">
        <f t="shared" si="0"/>
        <v>0.34988950154415327</v>
      </c>
      <c r="R15" s="9">
        <f t="shared" si="1"/>
        <v>0.35</v>
      </c>
      <c r="S15" s="9">
        <f t="shared" si="13"/>
        <v>0.99965183080994824</v>
      </c>
      <c r="T15" s="4">
        <f t="shared" si="14"/>
        <v>0.99968429012615223</v>
      </c>
      <c r="U15" s="4">
        <f t="shared" si="2"/>
        <v>1</v>
      </c>
      <c r="V15" s="11">
        <f t="shared" si="3"/>
        <v>9.9672724444974386E-8</v>
      </c>
      <c r="W15" s="52">
        <f t="shared" si="4"/>
        <v>0.96432853487850667</v>
      </c>
      <c r="X15" s="52">
        <f t="shared" si="5"/>
        <v>1</v>
      </c>
      <c r="Y15" s="11">
        <f t="shared" si="6"/>
        <v>1.272453423913915E-3</v>
      </c>
      <c r="Z15" s="32" t="e">
        <f t="shared" si="7"/>
        <v>#NUM!</v>
      </c>
      <c r="AA15" s="33">
        <f t="shared" si="8"/>
        <v>0</v>
      </c>
      <c r="AB15" s="33">
        <f t="shared" si="9"/>
        <v>1.5836672613573572</v>
      </c>
      <c r="AC15" s="33"/>
      <c r="AD15" s="44">
        <f t="shared" si="10"/>
        <v>1</v>
      </c>
      <c r="AE15" s="33"/>
      <c r="AF15" s="33"/>
    </row>
    <row r="16" spans="1:34" x14ac:dyDescent="0.25">
      <c r="B16" s="215"/>
      <c r="C16" s="215"/>
      <c r="D16" s="2"/>
      <c r="G16" s="215"/>
      <c r="H16" s="215"/>
      <c r="I16" s="2"/>
      <c r="L16" s="215"/>
      <c r="M16" s="215"/>
      <c r="N16" s="1">
        <v>0.26</v>
      </c>
      <c r="O16" s="5">
        <f t="shared" si="11"/>
        <v>1.8197008586099837</v>
      </c>
      <c r="P16" s="9">
        <f t="shared" si="12"/>
        <v>1.8197008586099836E-2</v>
      </c>
      <c r="Q16" s="9">
        <f t="shared" si="0"/>
        <v>0.34987769530112894</v>
      </c>
      <c r="R16" s="9">
        <f t="shared" si="1"/>
        <v>0.35</v>
      </c>
      <c r="S16" s="9">
        <f t="shared" si="13"/>
        <v>0.9996146305609509</v>
      </c>
      <c r="T16" s="4">
        <f t="shared" si="14"/>
        <v>0.99965055800322566</v>
      </c>
      <c r="U16" s="4">
        <f t="shared" si="2"/>
        <v>1</v>
      </c>
      <c r="V16" s="11">
        <f t="shared" si="3"/>
        <v>1.2210970910963479E-7</v>
      </c>
      <c r="W16" s="52">
        <f t="shared" si="4"/>
        <v>0.96230501150848335</v>
      </c>
      <c r="X16" s="52">
        <f t="shared" si="5"/>
        <v>1</v>
      </c>
      <c r="Y16" s="11">
        <f t="shared" si="6"/>
        <v>1.4209121573755723E-3</v>
      </c>
      <c r="Z16" s="32" t="e">
        <f t="shared" si="7"/>
        <v>#NUM!</v>
      </c>
      <c r="AA16" s="33">
        <f t="shared" si="8"/>
        <v>0</v>
      </c>
      <c r="AB16" s="33">
        <f t="shared" si="9"/>
        <v>1.5836672613573572</v>
      </c>
      <c r="AC16" s="33"/>
      <c r="AD16" s="44">
        <f t="shared" si="10"/>
        <v>1</v>
      </c>
      <c r="AE16" s="33"/>
      <c r="AF16" s="33"/>
    </row>
    <row r="17" spans="4:35" x14ac:dyDescent="0.25">
      <c r="D17" s="4"/>
      <c r="I17" s="4"/>
      <c r="N17" s="1">
        <v>0.28000000000000003</v>
      </c>
      <c r="O17" s="5">
        <f t="shared" si="11"/>
        <v>1.9054607179632475</v>
      </c>
      <c r="P17" s="9">
        <f t="shared" si="12"/>
        <v>1.9054607179632473E-2</v>
      </c>
      <c r="Q17" s="9">
        <f t="shared" si="0"/>
        <v>0.34986462837771465</v>
      </c>
      <c r="R17" s="9">
        <f t="shared" si="1"/>
        <v>0.35</v>
      </c>
      <c r="S17" s="9">
        <f t="shared" si="13"/>
        <v>0.99957345803861331</v>
      </c>
      <c r="T17" s="4">
        <f t="shared" si="14"/>
        <v>0.99961322393632768</v>
      </c>
      <c r="U17" s="4">
        <f t="shared" si="2"/>
        <v>1</v>
      </c>
      <c r="V17" s="11">
        <f t="shared" si="3"/>
        <v>1.4959572342985666E-7</v>
      </c>
      <c r="W17" s="52">
        <f t="shared" si="4"/>
        <v>0.96016767330704555</v>
      </c>
      <c r="X17" s="52">
        <f t="shared" si="5"/>
        <v>1</v>
      </c>
      <c r="Y17" s="11">
        <f t="shared" si="6"/>
        <v>1.5866142497742513E-3</v>
      </c>
      <c r="Z17" s="32" t="e">
        <f t="shared" si="7"/>
        <v>#NUM!</v>
      </c>
      <c r="AA17" s="33">
        <f t="shared" si="8"/>
        <v>0</v>
      </c>
      <c r="AB17" s="33">
        <f t="shared" si="9"/>
        <v>1.5836672613573572</v>
      </c>
      <c r="AC17" s="33"/>
      <c r="AD17" s="44">
        <f t="shared" si="10"/>
        <v>1</v>
      </c>
      <c r="AE17" s="33"/>
      <c r="AF17" s="33"/>
    </row>
    <row r="18" spans="4:35" x14ac:dyDescent="0.25">
      <c r="D18" s="3"/>
      <c r="I18" s="3"/>
      <c r="N18" s="1">
        <v>0.3</v>
      </c>
      <c r="O18" s="5">
        <f t="shared" si="11"/>
        <v>1.9952623149688797</v>
      </c>
      <c r="P18" s="9">
        <f t="shared" si="12"/>
        <v>1.9952623149688799E-2</v>
      </c>
      <c r="Q18" s="9">
        <f t="shared" si="0"/>
        <v>0.3498501663287738</v>
      </c>
      <c r="R18" s="9">
        <f t="shared" si="1"/>
        <v>0.35</v>
      </c>
      <c r="S18" s="9">
        <f t="shared" si="13"/>
        <v>0.99952788962023453</v>
      </c>
      <c r="T18" s="4">
        <f t="shared" si="14"/>
        <v>0.99957190379649663</v>
      </c>
      <c r="U18" s="4">
        <f t="shared" si="2"/>
        <v>1</v>
      </c>
      <c r="V18" s="11">
        <f t="shared" si="3"/>
        <v>1.8326635945399857E-7</v>
      </c>
      <c r="W18" s="52">
        <f t="shared" si="4"/>
        <v>0.95791024996721008</v>
      </c>
      <c r="X18" s="52">
        <f t="shared" si="5"/>
        <v>1</v>
      </c>
      <c r="Y18" s="11">
        <f t="shared" si="6"/>
        <v>1.7715470578227391E-3</v>
      </c>
      <c r="Z18" s="32" t="e">
        <f t="shared" si="7"/>
        <v>#NUM!</v>
      </c>
      <c r="AA18" s="33">
        <f t="shared" si="8"/>
        <v>0</v>
      </c>
      <c r="AB18" s="33">
        <f t="shared" si="9"/>
        <v>1.5836672613573572</v>
      </c>
      <c r="AC18" s="33"/>
      <c r="AD18" s="44">
        <f t="shared" si="10"/>
        <v>1</v>
      </c>
      <c r="AE18" s="33"/>
      <c r="AF18" s="33"/>
    </row>
    <row r="19" spans="4:35" x14ac:dyDescent="0.25">
      <c r="N19" s="1">
        <v>0.32</v>
      </c>
      <c r="O19" s="5">
        <f t="shared" si="11"/>
        <v>2.0892961308540396</v>
      </c>
      <c r="P19" s="9">
        <f t="shared" si="12"/>
        <v>2.0892961308540396E-2</v>
      </c>
      <c r="Q19" s="9">
        <f t="shared" si="0"/>
        <v>0.34983416040983634</v>
      </c>
      <c r="R19" s="9">
        <f t="shared" si="1"/>
        <v>0.35</v>
      </c>
      <c r="S19" s="9">
        <f t="shared" si="13"/>
        <v>0.99947745662739507</v>
      </c>
      <c r="T19" s="4">
        <f t="shared" si="14"/>
        <v>0.99952617259953247</v>
      </c>
      <c r="U19" s="4">
        <f t="shared" si="2"/>
        <v>1</v>
      </c>
      <c r="V19" s="11">
        <f t="shared" si="3"/>
        <v>2.2451240543381727E-7</v>
      </c>
      <c r="W19" s="52">
        <f t="shared" si="4"/>
        <v>0.95552614383149048</v>
      </c>
      <c r="X19" s="52">
        <f t="shared" si="5"/>
        <v>1</v>
      </c>
      <c r="Y19" s="11">
        <f t="shared" si="6"/>
        <v>1.9779238824972722E-3</v>
      </c>
      <c r="Z19" s="32" t="e">
        <f t="shared" si="7"/>
        <v>#NUM!</v>
      </c>
      <c r="AA19" s="33">
        <f t="shared" si="8"/>
        <v>0</v>
      </c>
      <c r="AB19" s="33">
        <f t="shared" si="9"/>
        <v>1.5836672613573572</v>
      </c>
      <c r="AC19" s="33"/>
      <c r="AD19" s="44">
        <f t="shared" si="10"/>
        <v>1</v>
      </c>
      <c r="AE19" s="33"/>
      <c r="AF19" s="33"/>
    </row>
    <row r="20" spans="4:35" x14ac:dyDescent="0.25">
      <c r="N20" s="1">
        <v>0.34</v>
      </c>
      <c r="O20" s="5">
        <f t="shared" si="11"/>
        <v>2.1877616239495525</v>
      </c>
      <c r="P20" s="9">
        <f t="shared" si="12"/>
        <v>2.1877616239495527E-2</v>
      </c>
      <c r="Q20" s="9">
        <f t="shared" si="0"/>
        <v>0.34981644606492307</v>
      </c>
      <c r="R20" s="9">
        <f t="shared" si="1"/>
        <v>0.35</v>
      </c>
      <c r="S20" s="9">
        <f t="shared" si="13"/>
        <v>0.99942164056124738</v>
      </c>
      <c r="T20" s="4">
        <f t="shared" si="14"/>
        <v>0.99947556018549455</v>
      </c>
      <c r="U20" s="4">
        <f t="shared" si="2"/>
        <v>1</v>
      </c>
      <c r="V20" s="11">
        <f t="shared" si="3"/>
        <v>2.7503711903851156E-7</v>
      </c>
      <c r="W20" s="52">
        <f t="shared" si="4"/>
        <v>0.95300841538078918</v>
      </c>
      <c r="X20" s="52">
        <f t="shared" si="5"/>
        <v>1</v>
      </c>
      <c r="Y20" s="11">
        <f t="shared" si="6"/>
        <v>2.2082090250244513E-3</v>
      </c>
      <c r="Z20" s="32" t="e">
        <f t="shared" si="7"/>
        <v>#NUM!</v>
      </c>
      <c r="AA20" s="33">
        <f t="shared" si="8"/>
        <v>0</v>
      </c>
      <c r="AB20" s="33">
        <f t="shared" si="9"/>
        <v>1.5836672613573572</v>
      </c>
      <c r="AC20" s="33"/>
      <c r="AD20" s="44">
        <f t="shared" si="10"/>
        <v>1</v>
      </c>
      <c r="AE20" s="33"/>
      <c r="AF20" s="33"/>
    </row>
    <row r="21" spans="4:35" x14ac:dyDescent="0.25">
      <c r="N21" s="1">
        <v>0.36</v>
      </c>
      <c r="O21" s="5">
        <f t="shared" si="11"/>
        <v>2.2908676527677732</v>
      </c>
      <c r="P21" s="9">
        <f t="shared" si="12"/>
        <v>2.2908676527677731E-2</v>
      </c>
      <c r="Q21" s="9">
        <f t="shared" si="0"/>
        <v>0.34979684125640825</v>
      </c>
      <c r="R21" s="9">
        <f t="shared" si="1"/>
        <v>0.35</v>
      </c>
      <c r="S21" s="9">
        <f t="shared" si="13"/>
        <v>0.99935986784008657</v>
      </c>
      <c r="T21" s="4">
        <f t="shared" si="14"/>
        <v>0.9994195464468808</v>
      </c>
      <c r="U21" s="4">
        <f t="shared" si="2"/>
        <v>1</v>
      </c>
      <c r="V21" s="11">
        <f t="shared" si="3"/>
        <v>3.3692632732870146E-7</v>
      </c>
      <c r="W21" s="52">
        <f t="shared" si="4"/>
        <v>0.95034976847172881</v>
      </c>
      <c r="X21" s="52">
        <f t="shared" si="5"/>
        <v>1</v>
      </c>
      <c r="Y21" s="11">
        <f t="shared" si="6"/>
        <v>2.465145490810935E-3</v>
      </c>
      <c r="Z21" s="32" t="e">
        <f t="shared" si="7"/>
        <v>#NUM!</v>
      </c>
      <c r="AA21" s="33">
        <f t="shared" si="8"/>
        <v>0</v>
      </c>
      <c r="AB21" s="33">
        <f t="shared" si="9"/>
        <v>1.5836672613573572</v>
      </c>
      <c r="AC21" s="33"/>
      <c r="AD21" s="44">
        <f t="shared" si="10"/>
        <v>1</v>
      </c>
      <c r="AE21" s="33"/>
      <c r="AF21" s="33"/>
    </row>
    <row r="22" spans="4:35" x14ac:dyDescent="0.25">
      <c r="N22" s="1">
        <v>0.38</v>
      </c>
      <c r="O22" s="5">
        <f t="shared" si="11"/>
        <v>2.3988329190194908</v>
      </c>
      <c r="P22" s="9">
        <f t="shared" si="12"/>
        <v>2.3988329190194908E-2</v>
      </c>
      <c r="Q22" s="9">
        <f t="shared" si="0"/>
        <v>0.34977514462086046</v>
      </c>
      <c r="R22" s="9">
        <f t="shared" si="1"/>
        <v>0.35</v>
      </c>
      <c r="S22" s="9">
        <f t="shared" si="13"/>
        <v>0.99929150398859534</v>
      </c>
      <c r="T22" s="4">
        <f t="shared" si="14"/>
        <v>0.99935755605960142</v>
      </c>
      <c r="U22" s="4">
        <f t="shared" si="2"/>
        <v>1</v>
      </c>
      <c r="V22" s="11">
        <f t="shared" si="3"/>
        <v>4.1273421655486048E-7</v>
      </c>
      <c r="W22" s="52">
        <f t="shared" si="4"/>
        <v>0.9475425353881064</v>
      </c>
      <c r="X22" s="52">
        <f t="shared" si="5"/>
        <v>1</v>
      </c>
      <c r="Y22" s="11">
        <f t="shared" si="6"/>
        <v>2.7517855935080696E-3</v>
      </c>
      <c r="Z22" s="32" t="e">
        <f t="shared" si="7"/>
        <v>#NUM!</v>
      </c>
      <c r="AA22" s="33">
        <f t="shared" si="8"/>
        <v>0</v>
      </c>
      <c r="AB22" s="33">
        <f t="shared" si="9"/>
        <v>1.5836672613573572</v>
      </c>
      <c r="AC22" s="33"/>
      <c r="AD22" s="44">
        <f t="shared" si="10"/>
        <v>1</v>
      </c>
      <c r="AE22" s="33"/>
      <c r="AF22" s="33"/>
    </row>
    <row r="23" spans="4:35" x14ac:dyDescent="0.25">
      <c r="N23" s="1">
        <v>0.4</v>
      </c>
      <c r="O23" s="5">
        <f t="shared" si="11"/>
        <v>2.5118864315095806</v>
      </c>
      <c r="P23" s="9">
        <f t="shared" si="12"/>
        <v>2.5118864315095805E-2</v>
      </c>
      <c r="Q23" s="9">
        <f t="shared" si="0"/>
        <v>0.34975113343326952</v>
      </c>
      <c r="R23" s="9">
        <f t="shared" si="1"/>
        <v>0.35</v>
      </c>
      <c r="S23" s="9">
        <f t="shared" si="13"/>
        <v>0.99921584722333412</v>
      </c>
      <c r="T23" s="4">
        <f t="shared" si="14"/>
        <v>0.99928895266648443</v>
      </c>
      <c r="U23" s="4">
        <f t="shared" si="2"/>
        <v>1</v>
      </c>
      <c r="V23" s="11">
        <f t="shared" si="3"/>
        <v>5.0558831049960039E-7</v>
      </c>
      <c r="W23" s="52">
        <f t="shared" si="4"/>
        <v>0.94457866178732564</v>
      </c>
      <c r="X23" s="52">
        <f t="shared" si="5"/>
        <v>1</v>
      </c>
      <c r="Y23" s="11">
        <f t="shared" si="6"/>
        <v>3.0715247292836399E-3</v>
      </c>
      <c r="Z23" s="32" t="e">
        <f t="shared" si="7"/>
        <v>#NUM!</v>
      </c>
      <c r="AA23" s="33">
        <f t="shared" si="8"/>
        <v>0</v>
      </c>
      <c r="AB23" s="33">
        <f t="shared" si="9"/>
        <v>1.5836672613573572</v>
      </c>
      <c r="AC23" s="33"/>
      <c r="AD23" s="44">
        <f t="shared" si="10"/>
        <v>1</v>
      </c>
      <c r="AE23" s="33"/>
      <c r="AF23" s="33"/>
    </row>
    <row r="24" spans="4:35" x14ac:dyDescent="0.25">
      <c r="N24" s="1">
        <v>0.42</v>
      </c>
      <c r="O24" s="5">
        <f t="shared" si="11"/>
        <v>2.6302679918953822</v>
      </c>
      <c r="P24" s="9">
        <f t="shared" si="12"/>
        <v>2.6302679918953822E-2</v>
      </c>
      <c r="Q24" s="9">
        <f t="shared" si="0"/>
        <v>0.34972456136041191</v>
      </c>
      <c r="R24" s="9">
        <f t="shared" si="1"/>
        <v>0.35</v>
      </c>
      <c r="S24" s="9">
        <f t="shared" si="13"/>
        <v>0.99913212137382845</v>
      </c>
      <c r="T24" s="4">
        <f t="shared" si="14"/>
        <v>0.99921303245831983</v>
      </c>
      <c r="U24" s="4">
        <f t="shared" si="2"/>
        <v>1</v>
      </c>
      <c r="V24" s="11">
        <f t="shared" si="3"/>
        <v>6.1931791165813402E-7</v>
      </c>
      <c r="W24" s="52">
        <f t="shared" si="4"/>
        <v>0.94144969163965597</v>
      </c>
      <c r="X24" s="52">
        <f t="shared" si="5"/>
        <v>1</v>
      </c>
      <c r="Y24" s="11">
        <f t="shared" si="6"/>
        <v>3.4281386090913718E-3</v>
      </c>
      <c r="Z24" s="32" t="e">
        <f t="shared" si="7"/>
        <v>#NUM!</v>
      </c>
      <c r="AA24" s="33">
        <f t="shared" si="8"/>
        <v>0</v>
      </c>
      <c r="AB24" s="33">
        <f t="shared" si="9"/>
        <v>1.5836672613573572</v>
      </c>
      <c r="AC24" s="33"/>
      <c r="AD24" s="44">
        <f t="shared" si="10"/>
        <v>1</v>
      </c>
      <c r="AE24" s="33"/>
      <c r="AF24" s="33"/>
    </row>
    <row r="25" spans="4:35" x14ac:dyDescent="0.25">
      <c r="N25" s="1">
        <v>0.44</v>
      </c>
      <c r="O25" s="5">
        <f t="shared" si="11"/>
        <v>2.7542287033381663</v>
      </c>
      <c r="P25" s="9">
        <f t="shared" si="12"/>
        <v>2.7542287033381664E-2</v>
      </c>
      <c r="Q25" s="9">
        <f t="shared" si="0"/>
        <v>0.34969515598232231</v>
      </c>
      <c r="R25" s="9">
        <f t="shared" si="1"/>
        <v>0.34999999999999992</v>
      </c>
      <c r="S25" s="9">
        <f t="shared" si="13"/>
        <v>0.99903946807298216</v>
      </c>
      <c r="T25" s="4">
        <f t="shared" si="14"/>
        <v>0.99912901709234958</v>
      </c>
      <c r="U25" s="4">
        <f t="shared" si="2"/>
        <v>0.99999999999999989</v>
      </c>
      <c r="V25" s="11">
        <f t="shared" si="3"/>
        <v>7.5861122541898568E-7</v>
      </c>
      <c r="W25" s="52">
        <f t="shared" si="4"/>
        <v>0.93814675227789524</v>
      </c>
      <c r="X25" s="52">
        <f t="shared" si="5"/>
        <v>1</v>
      </c>
      <c r="Y25" s="11">
        <f t="shared" si="6"/>
        <v>3.8258242537720583E-3</v>
      </c>
      <c r="Z25" s="32">
        <f t="shared" si="7"/>
        <v>36.638935700860436</v>
      </c>
      <c r="AA25" s="33">
        <f t="shared" si="8"/>
        <v>0</v>
      </c>
      <c r="AB25" s="33">
        <f t="shared" si="9"/>
        <v>1.5836672613573572</v>
      </c>
      <c r="AC25" s="33"/>
      <c r="AD25" s="44">
        <f t="shared" si="10"/>
        <v>1</v>
      </c>
      <c r="AE25" s="33"/>
      <c r="AF25" s="33"/>
    </row>
    <row r="26" spans="4:35" x14ac:dyDescent="0.25">
      <c r="N26" s="1">
        <v>0.46</v>
      </c>
      <c r="O26" s="5">
        <f t="shared" si="11"/>
        <v>2.8840315031266059</v>
      </c>
      <c r="P26" s="9">
        <f t="shared" si="12"/>
        <v>2.8840315031266061E-2</v>
      </c>
      <c r="Q26" s="9">
        <f t="shared" si="0"/>
        <v>0.3496626160589304</v>
      </c>
      <c r="R26" s="9">
        <f t="shared" si="1"/>
        <v>0.34999999999999981</v>
      </c>
      <c r="S26" s="9">
        <f t="shared" si="13"/>
        <v>0.99893693814453299</v>
      </c>
      <c r="T26" s="4">
        <f t="shared" si="14"/>
        <v>0.99903604588265837</v>
      </c>
      <c r="U26" s="4">
        <f t="shared" si="2"/>
        <v>0.99999999999999956</v>
      </c>
      <c r="V26" s="11">
        <f t="shared" si="3"/>
        <v>9.2920754033901611E-7</v>
      </c>
      <c r="W26" s="52">
        <f t="shared" si="4"/>
        <v>0.93466053969832141</v>
      </c>
      <c r="X26" s="52">
        <f t="shared" si="5"/>
        <v>0.99999999999999978</v>
      </c>
      <c r="Y26" s="11">
        <f t="shared" si="6"/>
        <v>4.2692450725146033E-3</v>
      </c>
      <c r="Z26" s="32">
        <f t="shared" si="7"/>
        <v>35.252641339740542</v>
      </c>
      <c r="AA26" s="33">
        <f t="shared" si="8"/>
        <v>0</v>
      </c>
      <c r="AB26" s="33">
        <f t="shared" si="9"/>
        <v>1.5836672613573572</v>
      </c>
      <c r="AC26" s="33"/>
      <c r="AD26" s="44">
        <f t="shared" si="10"/>
        <v>0.99999999999999978</v>
      </c>
      <c r="AE26" s="33"/>
      <c r="AF26" s="33"/>
    </row>
    <row r="27" spans="4:35" x14ac:dyDescent="0.25">
      <c r="N27" s="1">
        <v>0.48</v>
      </c>
      <c r="O27" s="5">
        <f t="shared" si="11"/>
        <v>3.0199517204020165</v>
      </c>
      <c r="P27" s="9">
        <f t="shared" si="12"/>
        <v>3.0199517204020164E-2</v>
      </c>
      <c r="Q27" s="9">
        <f t="shared" si="0"/>
        <v>0.34962660851687355</v>
      </c>
      <c r="R27" s="9">
        <f t="shared" si="1"/>
        <v>0.34999999999999892</v>
      </c>
      <c r="S27" s="9">
        <f t="shared" si="13"/>
        <v>0.99882348210881178</v>
      </c>
      <c r="T27" s="4">
        <f t="shared" si="14"/>
        <v>0.99893316719106739</v>
      </c>
      <c r="U27" s="4">
        <f t="shared" si="2"/>
        <v>0.999999999999997</v>
      </c>
      <c r="V27" s="11">
        <f t="shared" si="3"/>
        <v>1.1381322422086365E-6</v>
      </c>
      <c r="W27" s="52">
        <f t="shared" si="4"/>
        <v>0.93098130427949088</v>
      </c>
      <c r="X27" s="52">
        <f t="shared" si="5"/>
        <v>0.99999999999986966</v>
      </c>
      <c r="Y27" s="11">
        <f t="shared" si="6"/>
        <v>4.7635803589422317E-3</v>
      </c>
      <c r="Z27" s="32">
        <f t="shared" si="7"/>
        <v>33.343098834856107</v>
      </c>
      <c r="AA27" s="33">
        <f t="shared" si="8"/>
        <v>6.0125363582038439E-14</v>
      </c>
      <c r="AB27" s="33">
        <f t="shared" si="9"/>
        <v>1.5836672613572553</v>
      </c>
      <c r="AC27" s="33"/>
      <c r="AD27" s="44">
        <f t="shared" si="10"/>
        <v>0.99999999999986966</v>
      </c>
      <c r="AE27" s="33"/>
      <c r="AF27" s="33"/>
    </row>
    <row r="28" spans="4:35" x14ac:dyDescent="0.25">
      <c r="N28" s="1">
        <v>0.5</v>
      </c>
      <c r="O28" s="5">
        <f t="shared" si="11"/>
        <v>3.1622776601683795</v>
      </c>
      <c r="P28" s="9">
        <f t="shared" si="12"/>
        <v>3.1622776601683798E-2</v>
      </c>
      <c r="Q28" s="9">
        <f t="shared" si="0"/>
        <v>0.34958676512932918</v>
      </c>
      <c r="R28" s="9">
        <f t="shared" si="1"/>
        <v>0.34999999999999354</v>
      </c>
      <c r="S28" s="9">
        <f t="shared" si="13"/>
        <v>0.99869793972123766</v>
      </c>
      <c r="T28" s="4">
        <f t="shared" si="14"/>
        <v>0.99881932894094061</v>
      </c>
      <c r="U28" s="4">
        <f t="shared" si="2"/>
        <v>0.99999999999998157</v>
      </c>
      <c r="V28" s="11">
        <f t="shared" si="3"/>
        <v>1.393984149656904E-6</v>
      </c>
      <c r="W28" s="52">
        <f t="shared" si="4"/>
        <v>0.92709883711598595</v>
      </c>
      <c r="X28" s="52">
        <f t="shared" si="5"/>
        <v>0.99999999999923561</v>
      </c>
      <c r="Y28" s="11">
        <f t="shared" si="6"/>
        <v>5.3145795497300981E-3</v>
      </c>
      <c r="Z28" s="32">
        <f t="shared" si="7"/>
        <v>31.526947912503893</v>
      </c>
      <c r="AA28" s="33">
        <f t="shared" si="8"/>
        <v>3.5367860930610851E-13</v>
      </c>
      <c r="AB28" s="33">
        <f t="shared" si="9"/>
        <v>1.5836672613567593</v>
      </c>
      <c r="AC28" s="33"/>
      <c r="AD28" s="44">
        <f t="shared" si="10"/>
        <v>0.99999999999923561</v>
      </c>
      <c r="AE28" s="33"/>
      <c r="AF28" s="33"/>
    </row>
    <row r="29" spans="4:35" x14ac:dyDescent="0.25">
      <c r="N29" s="1">
        <v>0.52</v>
      </c>
      <c r="O29" s="5">
        <f t="shared" si="11"/>
        <v>3.3113112148259116</v>
      </c>
      <c r="P29" s="9">
        <f t="shared" si="12"/>
        <v>3.3113112148259113E-2</v>
      </c>
      <c r="Q29" s="9">
        <f t="shared" si="0"/>
        <v>0.34954267885941098</v>
      </c>
      <c r="R29" s="9">
        <f t="shared" si="1"/>
        <v>0.34999999999996406</v>
      </c>
      <c r="S29" s="9">
        <f t="shared" si="13"/>
        <v>0.99855902845073896</v>
      </c>
      <c r="T29" s="4">
        <f t="shared" si="14"/>
        <v>0.99869336816974574</v>
      </c>
      <c r="U29" s="4">
        <f t="shared" si="2"/>
        <v>0.99999999999989742</v>
      </c>
      <c r="V29" s="11">
        <f t="shared" si="3"/>
        <v>1.7072867395655082E-6</v>
      </c>
      <c r="W29" s="52">
        <f t="shared" si="4"/>
        <v>0.92300245719814866</v>
      </c>
      <c r="X29" s="52">
        <f t="shared" si="5"/>
        <v>0.99999999999592926</v>
      </c>
      <c r="Y29" s="11">
        <f t="shared" si="6"/>
        <v>5.9286215968960545E-3</v>
      </c>
      <c r="Z29" s="32">
        <f t="shared" si="7"/>
        <v>29.810223629218751</v>
      </c>
      <c r="AA29" s="33">
        <f t="shared" si="8"/>
        <v>1.8830265251938752E-12</v>
      </c>
      <c r="AB29" s="33">
        <f t="shared" si="9"/>
        <v>1.5836672613541745</v>
      </c>
      <c r="AC29" s="33"/>
      <c r="AD29" s="44">
        <f t="shared" si="10"/>
        <v>0.99999999999592926</v>
      </c>
      <c r="AE29" s="33"/>
      <c r="AF29" s="33"/>
    </row>
    <row r="30" spans="4:35" x14ac:dyDescent="0.25">
      <c r="N30" s="1">
        <v>0.54</v>
      </c>
      <c r="O30" s="5">
        <f t="shared" si="11"/>
        <v>3.4673685045253171</v>
      </c>
      <c r="P30" s="9">
        <f t="shared" si="12"/>
        <v>3.4673685045253172E-2</v>
      </c>
      <c r="Q30" s="9">
        <f t="shared" si="0"/>
        <v>0.34949389983527179</v>
      </c>
      <c r="R30" s="9">
        <f t="shared" si="1"/>
        <v>0.34999999999981701</v>
      </c>
      <c r="S30" s="9">
        <f t="shared" si="13"/>
        <v>0.9984053307977182</v>
      </c>
      <c r="T30" s="4">
        <f t="shared" si="14"/>
        <v>0.99855399952934809</v>
      </c>
      <c r="U30" s="4">
        <f t="shared" si="2"/>
        <v>0.9999999999994772</v>
      </c>
      <c r="V30" s="11">
        <f t="shared" si="3"/>
        <v>2.0909173596135929E-6</v>
      </c>
      <c r="W30" s="52">
        <f t="shared" si="4"/>
        <v>0.91868099970839523</v>
      </c>
      <c r="X30" s="52">
        <f t="shared" si="5"/>
        <v>0.99999999998014633</v>
      </c>
      <c r="Y30" s="11">
        <f t="shared" si="6"/>
        <v>6.6127798051970549E-3</v>
      </c>
      <c r="Z30" s="32">
        <f t="shared" si="7"/>
        <v>28.181704850616882</v>
      </c>
      <c r="AA30" s="33">
        <f t="shared" si="8"/>
        <v>9.1785840502158208E-12</v>
      </c>
      <c r="AB30" s="33">
        <f t="shared" si="9"/>
        <v>1.5836672613418434</v>
      </c>
      <c r="AC30" s="33"/>
      <c r="AD30" s="44">
        <f t="shared" si="10"/>
        <v>0.99999999998014633</v>
      </c>
      <c r="AE30" s="33"/>
      <c r="AF30" s="33"/>
      <c r="AI30" s="6"/>
    </row>
    <row r="31" spans="4:35" x14ac:dyDescent="0.25">
      <c r="N31" s="1">
        <v>0.56000000000000005</v>
      </c>
      <c r="O31" s="5">
        <f t="shared" si="11"/>
        <v>3.630780547701014</v>
      </c>
      <c r="P31" s="9">
        <f t="shared" si="12"/>
        <v>3.6307805477010138E-2</v>
      </c>
      <c r="Q31" s="9">
        <f t="shared" si="0"/>
        <v>0.34943993092254716</v>
      </c>
      <c r="R31" s="9">
        <f t="shared" si="1"/>
        <v>0.34999999999914805</v>
      </c>
      <c r="S31" s="9">
        <f t="shared" si="13"/>
        <v>0.99823528034328124</v>
      </c>
      <c r="T31" s="4">
        <f t="shared" si="14"/>
        <v>0.99839980263584904</v>
      </c>
      <c r="U31" s="4">
        <f t="shared" si="2"/>
        <v>0.99999999999756595</v>
      </c>
      <c r="V31" s="11">
        <f t="shared" si="3"/>
        <v>2.5606315964457404E-6</v>
      </c>
      <c r="W31" s="52">
        <f t="shared" si="4"/>
        <v>0.91412280574881333</v>
      </c>
      <c r="X31" s="52">
        <f t="shared" si="5"/>
        <v>0.99999999991152921</v>
      </c>
      <c r="Y31" s="11">
        <f t="shared" si="6"/>
        <v>7.3748924772608039E-3</v>
      </c>
      <c r="Z31" s="32">
        <f t="shared" si="7"/>
        <v>26.643598494694427</v>
      </c>
      <c r="AA31" s="33">
        <f t="shared" si="8"/>
        <v>4.0876509293673874E-11</v>
      </c>
      <c r="AB31" s="33">
        <f t="shared" si="9"/>
        <v>1.5836672612882667</v>
      </c>
      <c r="AC31" s="33"/>
      <c r="AD31" s="44">
        <f t="shared" si="10"/>
        <v>0.99999999991152921</v>
      </c>
      <c r="AE31" s="33"/>
      <c r="AF31" s="33"/>
      <c r="AI31" s="6"/>
    </row>
    <row r="32" spans="4:35" x14ac:dyDescent="0.25">
      <c r="N32" s="1">
        <v>0.57999999999999996</v>
      </c>
      <c r="O32" s="5">
        <f t="shared" si="11"/>
        <v>3.8018939632056119</v>
      </c>
      <c r="P32" s="9">
        <f t="shared" si="12"/>
        <v>3.8018939632056117E-2</v>
      </c>
      <c r="Q32" s="9">
        <f t="shared" si="0"/>
        <v>0.34938022285720371</v>
      </c>
      <c r="R32" s="9">
        <f t="shared" si="1"/>
        <v>0.34999999999635201</v>
      </c>
      <c r="S32" s="9">
        <f t="shared" si="13"/>
        <v>0.99804714641334646</v>
      </c>
      <c r="T32" s="4">
        <f t="shared" si="14"/>
        <v>0.9982292081634393</v>
      </c>
      <c r="U32" s="4">
        <f t="shared" si="2"/>
        <v>0.99999999998957723</v>
      </c>
      <c r="V32" s="11">
        <f t="shared" si="3"/>
        <v>3.1357036915169034E-6</v>
      </c>
      <c r="W32" s="52">
        <f t="shared" si="4"/>
        <v>0.9093157138653517</v>
      </c>
      <c r="X32" s="52">
        <f t="shared" si="5"/>
        <v>0.99999999963737141</v>
      </c>
      <c r="Y32" s="11">
        <f t="shared" si="6"/>
        <v>8.2236396859813356E-3</v>
      </c>
      <c r="Z32" s="32">
        <f t="shared" si="7"/>
        <v>25.189163050895477</v>
      </c>
      <c r="AA32" s="33">
        <f t="shared" si="8"/>
        <v>1.6744216802691132E-10</v>
      </c>
      <c r="AB32" s="33">
        <f t="shared" si="9"/>
        <v>1.5836672610743423</v>
      </c>
      <c r="AC32" s="33"/>
      <c r="AD32" s="44">
        <f t="shared" si="10"/>
        <v>0.99999999963737141</v>
      </c>
      <c r="AE32" s="33"/>
      <c r="AF32" s="33"/>
      <c r="AI32" s="6"/>
    </row>
    <row r="33" spans="1:35" x14ac:dyDescent="0.25">
      <c r="N33" s="1">
        <v>0.6</v>
      </c>
      <c r="O33" s="5">
        <f t="shared" si="11"/>
        <v>3.9810717055349727</v>
      </c>
      <c r="P33" s="9">
        <f t="shared" si="12"/>
        <v>3.9810717055349727E-2</v>
      </c>
      <c r="Q33" s="9">
        <f t="shared" si="0"/>
        <v>0.34931416889924033</v>
      </c>
      <c r="R33" s="9">
        <f t="shared" si="1"/>
        <v>0.34999999998557202</v>
      </c>
      <c r="S33" s="9">
        <f t="shared" si="13"/>
        <v>0.99783901723300994</v>
      </c>
      <c r="T33" s="4">
        <f t="shared" si="14"/>
        <v>0.99804048256925815</v>
      </c>
      <c r="U33" s="4">
        <f t="shared" si="2"/>
        <v>0.99999999995877731</v>
      </c>
      <c r="V33" s="11">
        <f t="shared" si="3"/>
        <v>3.8397083998279869E-6</v>
      </c>
      <c r="W33" s="52">
        <f t="shared" si="4"/>
        <v>0.90424705379062476</v>
      </c>
      <c r="X33" s="52">
        <f t="shared" si="5"/>
        <v>0.9999999986269803</v>
      </c>
      <c r="Y33" s="11">
        <f t="shared" si="6"/>
        <v>9.1686264448341478E-3</v>
      </c>
      <c r="Z33" s="32">
        <f t="shared" si="7"/>
        <v>23.814167367458921</v>
      </c>
      <c r="AA33" s="33">
        <f t="shared" si="8"/>
        <v>6.3357413943934158E-10</v>
      </c>
      <c r="AB33" s="33">
        <f t="shared" si="9"/>
        <v>1.5836672602864748</v>
      </c>
      <c r="AC33" s="33"/>
      <c r="AD33" s="44">
        <f t="shared" si="10"/>
        <v>0.9999999986269803</v>
      </c>
      <c r="AE33" s="33"/>
      <c r="AF33" s="33"/>
      <c r="AI33" s="6"/>
    </row>
    <row r="34" spans="1:35" x14ac:dyDescent="0.25">
      <c r="N34" s="1">
        <v>0.62</v>
      </c>
      <c r="O34" s="45">
        <f t="shared" si="11"/>
        <v>4.1686938347033546</v>
      </c>
      <c r="P34" s="9">
        <f t="shared" si="12"/>
        <v>4.1686938347033548E-2</v>
      </c>
      <c r="Q34" s="9">
        <f t="shared" si="0"/>
        <v>0.34924109896508593</v>
      </c>
      <c r="R34" s="9">
        <f t="shared" si="1"/>
        <v>0.3499999999470626</v>
      </c>
      <c r="S34" s="9">
        <f t="shared" si="13"/>
        <v>0.99760878143833998</v>
      </c>
      <c r="T34" s="4">
        <f t="shared" si="14"/>
        <v>0.99783171132881698</v>
      </c>
      <c r="U34" s="4">
        <f t="shared" si="2"/>
        <v>0.99999999984875032</v>
      </c>
      <c r="V34" s="47">
        <f t="shared" si="3"/>
        <v>4.7014751056747003E-6</v>
      </c>
      <c r="W34" s="52">
        <f t="shared" si="4"/>
        <v>0.898903642891413</v>
      </c>
      <c r="X34" s="52">
        <f t="shared" si="5"/>
        <v>0.99999999517661964</v>
      </c>
      <c r="Y34" s="11">
        <f t="shared" si="6"/>
        <v>1.0220472445374605E-2</v>
      </c>
      <c r="Z34" s="32">
        <f t="shared" si="7"/>
        <v>22.51422426955806</v>
      </c>
      <c r="AA34" s="33">
        <f t="shared" si="8"/>
        <v>2.2242212157995616E-9</v>
      </c>
      <c r="AB34" s="33">
        <f t="shared" si="9"/>
        <v>1.5836672575979247</v>
      </c>
      <c r="AC34" s="33"/>
      <c r="AD34" s="44">
        <f t="shared" si="10"/>
        <v>0.99999999517661964</v>
      </c>
      <c r="AE34" s="33"/>
      <c r="AF34" s="33"/>
      <c r="AI34" s="6"/>
    </row>
    <row r="35" spans="1:35" x14ac:dyDescent="0.25">
      <c r="N35" s="1">
        <v>0.64</v>
      </c>
      <c r="O35" s="5">
        <f t="shared" si="11"/>
        <v>4.3651583224016601</v>
      </c>
      <c r="P35" s="9">
        <f t="shared" si="12"/>
        <v>4.3651583224016605E-2</v>
      </c>
      <c r="Q35" s="9">
        <f t="shared" si="0"/>
        <v>0.34916027319400161</v>
      </c>
      <c r="R35" s="9">
        <f t="shared" si="1"/>
        <v>0.34999999981907326</v>
      </c>
      <c r="S35" s="9">
        <f t="shared" si="13"/>
        <v>0.99735410780477562</v>
      </c>
      <c r="T35" s="4">
        <f t="shared" si="14"/>
        <v>0.99760078055429036</v>
      </c>
      <c r="U35" s="4">
        <f t="shared" si="2"/>
        <v>0.9999999994830665</v>
      </c>
      <c r="V35" s="11">
        <f t="shared" si="3"/>
        <v>5.7562514681977661E-6</v>
      </c>
      <c r="W35" s="52">
        <f t="shared" si="4"/>
        <v>0.89327178587855927</v>
      </c>
      <c r="X35" s="52">
        <f t="shared" si="5"/>
        <v>0.99999998421422831</v>
      </c>
      <c r="Y35" s="11">
        <f t="shared" si="6"/>
        <v>1.1390908319977909E-2</v>
      </c>
      <c r="Z35" s="32">
        <f t="shared" si="7"/>
        <v>21.285242015290187</v>
      </c>
      <c r="AA35" s="33">
        <f t="shared" si="8"/>
        <v>7.2742082358867839E-9</v>
      </c>
      <c r="AB35" s="33">
        <f t="shared" si="9"/>
        <v>1.5836672490623149</v>
      </c>
      <c r="AC35" s="33"/>
      <c r="AD35" s="44">
        <f t="shared" si="10"/>
        <v>0.99999998421422831</v>
      </c>
      <c r="AE35" s="33"/>
      <c r="AF35" s="33"/>
      <c r="AI35" s="6"/>
    </row>
    <row r="36" spans="1:35" x14ac:dyDescent="0.25">
      <c r="N36" s="1">
        <v>0.66</v>
      </c>
      <c r="O36" s="5">
        <f t="shared" si="11"/>
        <v>4.5708818961487507</v>
      </c>
      <c r="P36" s="9">
        <f t="shared" si="12"/>
        <v>4.5708818961487506E-2</v>
      </c>
      <c r="Q36" s="9">
        <f t="shared" si="0"/>
        <v>0.34907087490140271</v>
      </c>
      <c r="R36" s="9">
        <f t="shared" si="1"/>
        <v>0.34999999942176052</v>
      </c>
      <c r="S36" s="9">
        <f t="shared" si="13"/>
        <v>0.99707242304377453</v>
      </c>
      <c r="T36" s="4">
        <f t="shared" si="14"/>
        <v>0.99734535686115067</v>
      </c>
      <c r="U36" s="4">
        <f t="shared" si="2"/>
        <v>0.99999999834788722</v>
      </c>
      <c r="V36" s="11">
        <f t="shared" si="3"/>
        <v>7.0471214231028571E-6</v>
      </c>
      <c r="W36" s="52">
        <f t="shared" si="4"/>
        <v>0.88733727841681553</v>
      </c>
      <c r="X36" s="52">
        <f t="shared" si="5"/>
        <v>0.99999995168242206</v>
      </c>
      <c r="Y36" s="11">
        <f t="shared" si="6"/>
        <v>1.2692877947352812E-2</v>
      </c>
      <c r="Z36" s="32">
        <f t="shared" si="7"/>
        <v>20.123346026647376</v>
      </c>
      <c r="AA36" s="33">
        <f t="shared" si="8"/>
        <v>2.2248756252498981E-8</v>
      </c>
      <c r="AB36" s="33">
        <f t="shared" si="9"/>
        <v>1.5836672237519729</v>
      </c>
      <c r="AC36" s="33"/>
      <c r="AD36" s="44">
        <f t="shared" si="10"/>
        <v>0.99999995168242206</v>
      </c>
      <c r="AE36" s="33"/>
      <c r="AF36" s="33"/>
      <c r="AI36" s="6"/>
    </row>
    <row r="37" spans="1:35" x14ac:dyDescent="0.25">
      <c r="N37" s="1">
        <v>0.68</v>
      </c>
      <c r="O37" s="5">
        <f t="shared" si="11"/>
        <v>4.786300923226384</v>
      </c>
      <c r="P37" s="9">
        <f t="shared" si="12"/>
        <v>4.7863009232263838E-2</v>
      </c>
      <c r="Q37" s="9">
        <f t="shared" si="0"/>
        <v>0.34897200286987773</v>
      </c>
      <c r="R37" s="9">
        <f t="shared" si="1"/>
        <v>0.34999999826552541</v>
      </c>
      <c r="S37" s="9">
        <f t="shared" si="13"/>
        <v>0.99676088751261227</v>
      </c>
      <c r="T37" s="4">
        <f t="shared" si="14"/>
        <v>0.99706286534250788</v>
      </c>
      <c r="U37" s="4">
        <f t="shared" si="2"/>
        <v>0.99999999504435844</v>
      </c>
      <c r="V37" s="11">
        <f t="shared" si="3"/>
        <v>8.6267308854927615E-6</v>
      </c>
      <c r="W37" s="52">
        <f t="shared" si="4"/>
        <v>0.88108541536101226</v>
      </c>
      <c r="X37" s="52">
        <f t="shared" si="5"/>
        <v>0.99999986117657003</v>
      </c>
      <c r="Y37" s="11">
        <f t="shared" si="6"/>
        <v>1.4140645423621223E-2</v>
      </c>
      <c r="Z37" s="32">
        <f t="shared" si="7"/>
        <v>19.024874330671782</v>
      </c>
      <c r="AA37" s="33">
        <f t="shared" si="8"/>
        <v>6.3874986804700236E-8</v>
      </c>
      <c r="AB37" s="33">
        <f t="shared" si="9"/>
        <v>1.5836671533943145</v>
      </c>
      <c r="AC37" s="33"/>
      <c r="AD37" s="44">
        <f t="shared" si="10"/>
        <v>0.99999986117657003</v>
      </c>
      <c r="AE37" s="33"/>
      <c r="AF37" s="33"/>
      <c r="AI37" s="6"/>
    </row>
    <row r="38" spans="1:35" x14ac:dyDescent="0.25">
      <c r="N38" s="1">
        <v>0.7</v>
      </c>
      <c r="O38" s="5">
        <f t="shared" si="11"/>
        <v>5.0118723362727229</v>
      </c>
      <c r="P38" s="9">
        <f t="shared" si="12"/>
        <v>5.0118723362727227E-2</v>
      </c>
      <c r="Q38" s="9">
        <f t="shared" si="0"/>
        <v>0.34886266292691204</v>
      </c>
      <c r="R38" s="9">
        <f t="shared" si="1"/>
        <v>0.34999999510010338</v>
      </c>
      <c r="S38" s="9">
        <f t="shared" si="13"/>
        <v>0.99641636867666139</v>
      </c>
      <c r="T38" s="4">
        <f t="shared" si="14"/>
        <v>0.99675046550546298</v>
      </c>
      <c r="U38" s="4">
        <f t="shared" si="2"/>
        <v>0.99999998600029538</v>
      </c>
      <c r="V38" s="11">
        <f t="shared" si="3"/>
        <v>1.0559383446335825E-5</v>
      </c>
      <c r="W38" s="52">
        <f t="shared" si="4"/>
        <v>0.87450100444244117</v>
      </c>
      <c r="X38" s="52">
        <f t="shared" si="5"/>
        <v>0.99999962429648259</v>
      </c>
      <c r="Y38" s="11">
        <f t="shared" si="6"/>
        <v>1.57499035852692E-2</v>
      </c>
      <c r="Z38" s="32">
        <f t="shared" si="7"/>
        <v>17.986364737465973</v>
      </c>
      <c r="AA38" s="33">
        <f t="shared" si="8"/>
        <v>1.7272975186373621E-7</v>
      </c>
      <c r="AB38" s="33">
        <f t="shared" si="9"/>
        <v>1.5836669694053667</v>
      </c>
      <c r="AC38" s="33"/>
      <c r="AD38" s="44">
        <f t="shared" si="10"/>
        <v>0.99999962429648259</v>
      </c>
      <c r="AE38" s="33"/>
      <c r="AF38" s="33"/>
      <c r="AI38" s="6"/>
    </row>
    <row r="39" spans="1:35" x14ac:dyDescent="0.25">
      <c r="N39" s="1">
        <v>0.72</v>
      </c>
      <c r="O39" s="5">
        <f t="shared" si="11"/>
        <v>5.2480746024977263</v>
      </c>
      <c r="P39" s="9">
        <f t="shared" si="12"/>
        <v>5.2480746024977265E-2</v>
      </c>
      <c r="Q39" s="9">
        <f t="shared" ref="Q39:Q70" si="15">$C$4+(($C$3-$C$4)/((1+(α*P39)^n_VGM)^(1-1/n_VGM)))</f>
        <v>0.34874175875710101</v>
      </c>
      <c r="R39" s="9">
        <f t="shared" ref="R39:R70" si="16">thetar+(thetas-thetar)*(1-EXP(-((k/P39)^p)))</f>
        <v>0.34999998692065054</v>
      </c>
      <c r="S39" s="9">
        <f t="shared" si="13"/>
        <v>0.99603541215962765</v>
      </c>
      <c r="T39" s="4">
        <f t="shared" si="14"/>
        <v>0.9964050250202886</v>
      </c>
      <c r="U39" s="4">
        <f t="shared" ref="U39:U70" si="17">R39/thetas</f>
        <v>0.99999996263043023</v>
      </c>
      <c r="V39" s="11">
        <f t="shared" si="3"/>
        <v>1.2923576420810773E-5</v>
      </c>
      <c r="W39" s="52">
        <f t="shared" ref="W39:W70" si="18">(S39^P_GRT)*(1-(1-S39^(1/(1-1/n_VGM)))^(1-1/n_VGM))^2</f>
        <v>0.86756838633689903</v>
      </c>
      <c r="X39" s="52">
        <f t="shared" si="5"/>
        <v>0.99999903910224619</v>
      </c>
      <c r="Y39" s="11">
        <f t="shared" si="6"/>
        <v>1.7537877791855949E-2</v>
      </c>
      <c r="Z39" s="32">
        <f t="shared" si="7"/>
        <v>17.004544237356875</v>
      </c>
      <c r="AA39" s="33">
        <f t="shared" si="8"/>
        <v>4.4140661731440364E-7</v>
      </c>
      <c r="AB39" s="33">
        <f t="shared" ref="AB39:AB70" si="19">(1/(λ_GRT*k^β_GRT))*($AE$9-AA39)</f>
        <v>1.5836665152812517</v>
      </c>
      <c r="AC39" s="33"/>
      <c r="AD39" s="44">
        <f t="shared" ref="AD39:AD70" si="20">IF(U39&lt;thetaRL,0,(U39^P_GRT)*((AB39/$AC$7)^2))</f>
        <v>0.99999903910224619</v>
      </c>
      <c r="AE39" s="33"/>
      <c r="AF39" s="33"/>
      <c r="AI39" s="6"/>
    </row>
    <row r="40" spans="1:35" x14ac:dyDescent="0.25">
      <c r="N40" s="1">
        <v>0.74</v>
      </c>
      <c r="O40" s="5">
        <f t="shared" si="11"/>
        <v>5.4954087385762458</v>
      </c>
      <c r="P40" s="9">
        <f t="shared" si="12"/>
        <v>5.4954087385762455E-2</v>
      </c>
      <c r="Q40" s="9">
        <f t="shared" si="15"/>
        <v>0.34860808189614451</v>
      </c>
      <c r="R40" s="9">
        <f t="shared" si="16"/>
        <v>0.34999996690902624</v>
      </c>
      <c r="S40" s="9">
        <f t="shared" si="13"/>
        <v>0.99561421021566165</v>
      </c>
      <c r="T40" s="4">
        <f t="shared" si="14"/>
        <v>0.99602309113184151</v>
      </c>
      <c r="U40" s="4">
        <f t="shared" si="17"/>
        <v>0.99999990545436079</v>
      </c>
      <c r="V40" s="11">
        <f t="shared" si="3"/>
        <v>1.5815052155794515E-5</v>
      </c>
      <c r="W40" s="52">
        <f t="shared" si="18"/>
        <v>0.86027146216198114</v>
      </c>
      <c r="X40" s="52">
        <f t="shared" si="5"/>
        <v>0.99999767026968522</v>
      </c>
      <c r="Y40" s="11">
        <f t="shared" si="6"/>
        <v>1.9523413232157432E-2</v>
      </c>
      <c r="Z40" s="32">
        <f t="shared" si="7"/>
        <v>16.076318295648694</v>
      </c>
      <c r="AA40" s="33">
        <f t="shared" si="8"/>
        <v>1.0692828922071197E-6</v>
      </c>
      <c r="AB40" s="33">
        <f t="shared" si="19"/>
        <v>1.5836654540296362</v>
      </c>
      <c r="AC40" s="33"/>
      <c r="AD40" s="44">
        <f t="shared" si="20"/>
        <v>0.99999767026968522</v>
      </c>
      <c r="AE40" s="33"/>
      <c r="AF40" s="33"/>
      <c r="AI40" s="6"/>
    </row>
    <row r="41" spans="1:35" x14ac:dyDescent="0.25">
      <c r="N41" s="1">
        <v>0.76</v>
      </c>
      <c r="O41" s="5">
        <f t="shared" si="11"/>
        <v>5.7543993733715713</v>
      </c>
      <c r="P41" s="9">
        <f t="shared" si="12"/>
        <v>5.7543993733715715E-2</v>
      </c>
      <c r="Q41" s="9">
        <f t="shared" si="15"/>
        <v>0.34846030085440804</v>
      </c>
      <c r="R41" s="9">
        <f t="shared" si="16"/>
        <v>0.34999992041564892</v>
      </c>
      <c r="S41" s="9">
        <f t="shared" si="13"/>
        <v>0.9951485674588274</v>
      </c>
      <c r="T41" s="4">
        <f t="shared" si="14"/>
        <v>0.995600859584023</v>
      </c>
      <c r="U41" s="4">
        <f t="shared" si="17"/>
        <v>0.99999977261613981</v>
      </c>
      <c r="V41" s="11">
        <f t="shared" si="3"/>
        <v>1.9350435864127139E-5</v>
      </c>
      <c r="W41" s="52">
        <f t="shared" si="18"/>
        <v>0.85259372957692003</v>
      </c>
      <c r="X41" s="52">
        <f t="shared" si="5"/>
        <v>0.99999462962650121</v>
      </c>
      <c r="Y41" s="11">
        <f t="shared" si="6"/>
        <v>2.1727025335426621E-2</v>
      </c>
      <c r="Z41" s="32">
        <f t="shared" si="7"/>
        <v>15.198761364771187</v>
      </c>
      <c r="AA41" s="33">
        <f t="shared" si="8"/>
        <v>2.4626457370164605E-6</v>
      </c>
      <c r="AB41" s="33">
        <f t="shared" si="19"/>
        <v>1.5836630989341671</v>
      </c>
      <c r="AC41" s="33"/>
      <c r="AD41" s="44">
        <f t="shared" si="20"/>
        <v>0.99999462962650121</v>
      </c>
      <c r="AE41" s="33"/>
      <c r="AF41" s="33"/>
      <c r="AI41" s="6"/>
    </row>
    <row r="42" spans="1:35" x14ac:dyDescent="0.25">
      <c r="N42" s="1">
        <v>0.78</v>
      </c>
      <c r="O42" s="5">
        <f t="shared" si="11"/>
        <v>6.0255958607435796</v>
      </c>
      <c r="P42" s="9">
        <f t="shared" si="12"/>
        <v>6.0255958607435794E-2</v>
      </c>
      <c r="Q42" s="9">
        <f t="shared" si="15"/>
        <v>0.34829694931961552</v>
      </c>
      <c r="R42" s="9">
        <f t="shared" si="16"/>
        <v>0.34999981755089321</v>
      </c>
      <c r="S42" s="9">
        <f t="shared" si="13"/>
        <v>0.99463386369100915</v>
      </c>
      <c r="T42" s="4">
        <f t="shared" si="14"/>
        <v>0.9951341409131873</v>
      </c>
      <c r="U42" s="4">
        <f t="shared" si="17"/>
        <v>0.99999947871683781</v>
      </c>
      <c r="V42" s="11">
        <f t="shared" si="3"/>
        <v>2.3671511943630718E-5</v>
      </c>
      <c r="W42" s="52">
        <f t="shared" si="18"/>
        <v>0.84451832879177258</v>
      </c>
      <c r="X42" s="52">
        <f t="shared" si="5"/>
        <v>0.99998819738635003</v>
      </c>
      <c r="Y42" s="11">
        <f t="shared" si="6"/>
        <v>2.417088004081518E-2</v>
      </c>
      <c r="Z42" s="32">
        <f t="shared" si="7"/>
        <v>14.369107576529228</v>
      </c>
      <c r="AA42" s="33">
        <f t="shared" si="8"/>
        <v>5.4071825984578199E-6</v>
      </c>
      <c r="AB42" s="33">
        <f t="shared" si="19"/>
        <v>1.5836581220069819</v>
      </c>
      <c r="AC42" s="33"/>
      <c r="AD42" s="44">
        <f t="shared" si="20"/>
        <v>0.99998819738635003</v>
      </c>
      <c r="AE42" s="33"/>
      <c r="AF42" s="33"/>
      <c r="AI42" s="6"/>
    </row>
    <row r="43" spans="1:35" x14ac:dyDescent="0.25">
      <c r="N43" s="1">
        <v>0.8</v>
      </c>
      <c r="O43" s="5">
        <f t="shared" si="11"/>
        <v>6.3095734448019343</v>
      </c>
      <c r="P43" s="9">
        <f t="shared" si="12"/>
        <v>6.3095734448019344E-2</v>
      </c>
      <c r="Q43" s="9">
        <f t="shared" si="15"/>
        <v>0.3481164133916661</v>
      </c>
      <c r="R43" s="9">
        <f t="shared" si="16"/>
        <v>0.34999960025102067</v>
      </c>
      <c r="S43" s="9">
        <f t="shared" si="13"/>
        <v>0.99406501368014022</v>
      </c>
      <c r="T43" s="4">
        <f t="shared" si="14"/>
        <v>0.99461832397618888</v>
      </c>
      <c r="U43" s="4">
        <f t="shared" si="17"/>
        <v>0.99999885786005915</v>
      </c>
      <c r="V43" s="11">
        <f t="shared" si="3"/>
        <v>2.8950144875476151E-5</v>
      </c>
      <c r="W43" s="52">
        <f t="shared" si="18"/>
        <v>0.83602809993316218</v>
      </c>
      <c r="X43" s="52">
        <f t="shared" si="5"/>
        <v>0.99997520491328606</v>
      </c>
      <c r="Y43" s="11">
        <f t="shared" si="6"/>
        <v>2.687865323136376E-2</v>
      </c>
      <c r="Z43" s="32">
        <f t="shared" si="7"/>
        <v>13.584742045275668</v>
      </c>
      <c r="AA43" s="33">
        <f t="shared" si="8"/>
        <v>1.1348505825058411E-5</v>
      </c>
      <c r="AB43" s="33">
        <f t="shared" si="19"/>
        <v>1.5836480798392407</v>
      </c>
      <c r="AC43" s="33"/>
      <c r="AD43" s="44">
        <f t="shared" si="20"/>
        <v>0.99997520491328606</v>
      </c>
      <c r="AE43" s="33"/>
      <c r="AF43" s="33"/>
      <c r="AI43" s="6"/>
    </row>
    <row r="44" spans="1:3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1">
        <v>0.82</v>
      </c>
      <c r="O44" s="5">
        <f t="shared" si="11"/>
        <v>6.6069344800759611</v>
      </c>
      <c r="P44" s="9">
        <f t="shared" si="12"/>
        <v>6.6069344800759613E-2</v>
      </c>
      <c r="Q44" s="9">
        <f t="shared" si="15"/>
        <v>0.34791691780808182</v>
      </c>
      <c r="R44" s="9">
        <f t="shared" si="16"/>
        <v>0.34999916085273131</v>
      </c>
      <c r="S44" s="9">
        <f t="shared" si="13"/>
        <v>0.99343642375801688</v>
      </c>
      <c r="T44" s="4">
        <f t="shared" si="14"/>
        <v>0.99404833659451952</v>
      </c>
      <c r="U44" s="4">
        <f t="shared" si="17"/>
        <v>0.99999760243637525</v>
      </c>
      <c r="V44" s="11">
        <f t="shared" si="3"/>
        <v>3.5393764057071408E-5</v>
      </c>
      <c r="W44" s="52">
        <f t="shared" si="18"/>
        <v>0.82710565335859643</v>
      </c>
      <c r="X44" s="52">
        <f t="shared" si="5"/>
        <v>0.99995008356586979</v>
      </c>
      <c r="Y44" s="11">
        <f t="shared" si="6"/>
        <v>2.9875197053676993E-2</v>
      </c>
      <c r="Z44" s="32">
        <f t="shared" si="7"/>
        <v>12.843192623770031</v>
      </c>
      <c r="AA44" s="33">
        <f t="shared" si="8"/>
        <v>2.2823477012774053E-5</v>
      </c>
      <c r="AB44" s="33">
        <f t="shared" si="19"/>
        <v>1.5836286845663197</v>
      </c>
      <c r="AC44" s="33"/>
      <c r="AD44" s="44">
        <f t="shared" si="20"/>
        <v>0.99995008356586979</v>
      </c>
      <c r="AE44" s="33"/>
      <c r="AF44" s="33"/>
      <c r="AI44" s="6"/>
    </row>
    <row r="45" spans="1:35" x14ac:dyDescent="0.25">
      <c r="N45" s="1">
        <v>0.84</v>
      </c>
      <c r="O45" s="5">
        <f t="shared" si="11"/>
        <v>6.9183097091893666</v>
      </c>
      <c r="P45" s="9">
        <f t="shared" si="12"/>
        <v>6.9183097091893672E-2</v>
      </c>
      <c r="Q45" s="9">
        <f t="shared" si="15"/>
        <v>0.34769651112672034</v>
      </c>
      <c r="R45" s="9">
        <f t="shared" si="16"/>
        <v>0.34999830835495849</v>
      </c>
      <c r="S45" s="9">
        <f t="shared" si="13"/>
        <v>0.99274194513255942</v>
      </c>
      <c r="T45" s="4">
        <f t="shared" si="14"/>
        <v>0.99341860321920106</v>
      </c>
      <c r="U45" s="4">
        <f t="shared" si="17"/>
        <v>0.9999951667284529</v>
      </c>
      <c r="V45" s="11">
        <f t="shared" si="3"/>
        <v>4.3251187591222913E-5</v>
      </c>
      <c r="W45" s="52">
        <f t="shared" si="18"/>
        <v>0.81773345465740954</v>
      </c>
      <c r="X45" s="52">
        <f t="shared" si="5"/>
        <v>0.99990347722903339</v>
      </c>
      <c r="Y45" s="11">
        <f t="shared" si="6"/>
        <v>3.3185917123745939E-2</v>
      </c>
      <c r="Z45" s="32">
        <f t="shared" si="7"/>
        <v>12.142122111829517</v>
      </c>
      <c r="AA45" s="33">
        <f t="shared" si="8"/>
        <v>4.4087842192257285E-5</v>
      </c>
      <c r="AB45" s="33">
        <f t="shared" si="19"/>
        <v>1.5835927430236871</v>
      </c>
      <c r="AC45" s="33"/>
      <c r="AD45" s="44">
        <f t="shared" si="20"/>
        <v>0.99990347722903339</v>
      </c>
      <c r="AE45" s="33"/>
      <c r="AF45" s="33"/>
      <c r="AI45" s="6"/>
    </row>
    <row r="46" spans="1:35" x14ac:dyDescent="0.25">
      <c r="N46" s="1">
        <v>0.86</v>
      </c>
      <c r="O46" s="5">
        <f t="shared" si="11"/>
        <v>7.2443596007499025</v>
      </c>
      <c r="P46" s="9">
        <f t="shared" si="12"/>
        <v>7.2443596007499028E-2</v>
      </c>
      <c r="Q46" s="9">
        <f t="shared" si="15"/>
        <v>0.34745304984374081</v>
      </c>
      <c r="R46" s="9">
        <f t="shared" si="16"/>
        <v>0.34999671783693909</v>
      </c>
      <c r="S46" s="9">
        <f t="shared" si="13"/>
        <v>0.99197482384516755</v>
      </c>
      <c r="T46" s="4">
        <f t="shared" si="14"/>
        <v>0.99272299955354526</v>
      </c>
      <c r="U46" s="4">
        <f t="shared" si="17"/>
        <v>0.99999062239125458</v>
      </c>
      <c r="V46" s="11">
        <f t="shared" si="3"/>
        <v>5.2818341711194071E-5</v>
      </c>
      <c r="W46" s="52">
        <f t="shared" si="18"/>
        <v>0.80789392621935974</v>
      </c>
      <c r="X46" s="52">
        <f t="shared" si="5"/>
        <v>0.99982032560109668</v>
      </c>
      <c r="Y46" s="11">
        <f t="shared" si="6"/>
        <v>3.6835742779637998E-2</v>
      </c>
      <c r="Z46" s="32">
        <f t="shared" si="7"/>
        <v>11.479320889821848</v>
      </c>
      <c r="AA46" s="33">
        <f t="shared" si="8"/>
        <v>8.1980952204195522E-5</v>
      </c>
      <c r="AB46" s="33">
        <f t="shared" si="19"/>
        <v>1.5835286951756804</v>
      </c>
      <c r="AC46" s="33"/>
      <c r="AD46" s="44">
        <f t="shared" si="20"/>
        <v>0.99982032560109668</v>
      </c>
      <c r="AE46" s="33"/>
      <c r="AF46" s="33"/>
      <c r="AI46" s="6"/>
    </row>
    <row r="47" spans="1:35" x14ac:dyDescent="0.25">
      <c r="N47" s="1">
        <v>0.88</v>
      </c>
      <c r="O47" s="5">
        <f t="shared" si="11"/>
        <v>7.5857757502918375</v>
      </c>
      <c r="P47" s="9">
        <f t="shared" si="12"/>
        <v>7.5857757502918371E-2</v>
      </c>
      <c r="Q47" s="9">
        <f t="shared" si="15"/>
        <v>0.34718418144011448</v>
      </c>
      <c r="R47" s="9">
        <f t="shared" si="16"/>
        <v>0.34999385816467687</v>
      </c>
      <c r="S47" s="9">
        <f t="shared" si="13"/>
        <v>0.9911276473520324</v>
      </c>
      <c r="T47" s="4">
        <f t="shared" si="14"/>
        <v>0.9919548041146129</v>
      </c>
      <c r="U47" s="4">
        <f t="shared" si="17"/>
        <v>0.99998245189907686</v>
      </c>
      <c r="V47" s="11">
        <f t="shared" si="3"/>
        <v>6.4443128951409209E-5</v>
      </c>
      <c r="W47" s="52">
        <f t="shared" si="18"/>
        <v>0.79756956738536933</v>
      </c>
      <c r="X47" s="52">
        <f t="shared" si="5"/>
        <v>0.99967735756364129</v>
      </c>
      <c r="Y47" s="11">
        <f t="shared" si="6"/>
        <v>4.0847558850744405E-2</v>
      </c>
      <c r="Z47" s="32">
        <f t="shared" si="7"/>
        <v>10.852699954598663</v>
      </c>
      <c r="AA47" s="33">
        <f t="shared" si="8"/>
        <v>1.4705339827526091E-4</v>
      </c>
      <c r="AB47" s="33">
        <f t="shared" si="19"/>
        <v>1.5834187081586726</v>
      </c>
      <c r="AC47" s="33"/>
      <c r="AD47" s="44">
        <f t="shared" si="20"/>
        <v>0.99967735756364129</v>
      </c>
      <c r="AE47" s="33"/>
      <c r="AF47" s="33"/>
      <c r="AI47" s="6"/>
    </row>
    <row r="48" spans="1:35" x14ac:dyDescent="0.25">
      <c r="N48" s="1">
        <v>0.9</v>
      </c>
      <c r="O48" s="5">
        <f t="shared" si="11"/>
        <v>7.9432823472428176</v>
      </c>
      <c r="P48" s="9">
        <f t="shared" si="12"/>
        <v>7.943282347242818E-2</v>
      </c>
      <c r="Q48" s="9">
        <f t="shared" si="15"/>
        <v>0.34688732637006237</v>
      </c>
      <c r="R48" s="9">
        <f t="shared" si="16"/>
        <v>0.34998889340329603</v>
      </c>
      <c r="S48" s="9">
        <f t="shared" si="13"/>
        <v>0.99019228777156754</v>
      </c>
      <c r="T48" s="4">
        <f t="shared" si="14"/>
        <v>0.99110664677160687</v>
      </c>
      <c r="U48" s="4">
        <f t="shared" si="17"/>
        <v>0.99996826686656015</v>
      </c>
      <c r="V48" s="11">
        <f t="shared" si="3"/>
        <v>7.8528310707279815E-5</v>
      </c>
      <c r="W48" s="52">
        <f t="shared" si="18"/>
        <v>0.7867430953111626</v>
      </c>
      <c r="X48" s="52">
        <f t="shared" si="5"/>
        <v>0.99943999280605433</v>
      </c>
      <c r="Y48" s="11">
        <f t="shared" si="6"/>
        <v>4.5239970203952484E-2</v>
      </c>
      <c r="Z48" s="32">
        <f t="shared" si="7"/>
        <v>10.260284335202675</v>
      </c>
      <c r="AA48" s="33">
        <f t="shared" si="8"/>
        <v>2.5495685148114186E-4</v>
      </c>
      <c r="AB48" s="33">
        <f t="shared" si="19"/>
        <v>1.5832363271409062</v>
      </c>
      <c r="AC48" s="33"/>
      <c r="AD48" s="44">
        <f t="shared" si="20"/>
        <v>0.99943999280605433</v>
      </c>
      <c r="AE48" s="33"/>
      <c r="AF48" s="33"/>
      <c r="AI48" s="6"/>
    </row>
    <row r="49" spans="1:36" x14ac:dyDescent="0.25">
      <c r="N49" s="1">
        <v>0.92</v>
      </c>
      <c r="O49" s="5">
        <f t="shared" si="11"/>
        <v>8.3176377110267108</v>
      </c>
      <c r="P49" s="9">
        <f t="shared" si="12"/>
        <v>8.3176377110267111E-2</v>
      </c>
      <c r="Q49" s="9">
        <f t="shared" si="15"/>
        <v>0.3465596590306359</v>
      </c>
      <c r="R49" s="9">
        <f t="shared" si="16"/>
        <v>0.3499805544802525</v>
      </c>
      <c r="S49" s="9">
        <f t="shared" si="13"/>
        <v>0.98915984192152984</v>
      </c>
      <c r="T49" s="4">
        <f t="shared" si="14"/>
        <v>0.99017045437324547</v>
      </c>
      <c r="U49" s="4">
        <f t="shared" si="17"/>
        <v>0.99994444137215011</v>
      </c>
      <c r="V49" s="11">
        <f t="shared" si="3"/>
        <v>9.5530821854756886E-5</v>
      </c>
      <c r="W49" s="52">
        <f t="shared" si="18"/>
        <v>0.77539760876345476</v>
      </c>
      <c r="X49" s="52">
        <f t="shared" si="5"/>
        <v>0.99905873465249184</v>
      </c>
      <c r="Y49" s="11">
        <f t="shared" si="6"/>
        <v>5.0024299233951693E-2</v>
      </c>
      <c r="Z49" s="32">
        <f t="shared" si="7"/>
        <v>9.7002068682925984</v>
      </c>
      <c r="AA49" s="33">
        <f t="shared" si="8"/>
        <v>4.2805804329179017E-4</v>
      </c>
      <c r="AB49" s="33">
        <f t="shared" si="19"/>
        <v>1.5829437473336709</v>
      </c>
      <c r="AC49" s="33"/>
      <c r="AD49" s="44">
        <f t="shared" si="20"/>
        <v>0.99905873465249184</v>
      </c>
      <c r="AE49" s="33"/>
      <c r="AF49" s="33"/>
      <c r="AI49" s="6"/>
    </row>
    <row r="50" spans="1:36" x14ac:dyDescent="0.25">
      <c r="N50" s="1">
        <v>0.94</v>
      </c>
      <c r="O50" s="5">
        <f t="shared" si="11"/>
        <v>8.709635899560805</v>
      </c>
      <c r="P50" s="9">
        <f t="shared" si="12"/>
        <v>8.7096358995608053E-2</v>
      </c>
      <c r="Q50" s="9">
        <f t="shared" si="15"/>
        <v>0.34619808778430139</v>
      </c>
      <c r="R50" s="9">
        <f t="shared" si="16"/>
        <v>0.34996697974201763</v>
      </c>
      <c r="S50" s="9">
        <f t="shared" si="13"/>
        <v>0.98802056837225138</v>
      </c>
      <c r="T50" s="4">
        <f t="shared" si="14"/>
        <v>0.98913739366943265</v>
      </c>
      <c r="U50" s="4">
        <f t="shared" si="17"/>
        <v>0.99990565640576468</v>
      </c>
      <c r="V50" s="11">
        <f t="shared" si="3"/>
        <v>1.1595548235867684E-4</v>
      </c>
      <c r="W50" s="52">
        <f t="shared" si="18"/>
        <v>0.76351677711633714</v>
      </c>
      <c r="X50" s="52">
        <f t="shared" si="5"/>
        <v>0.99846524155665362</v>
      </c>
      <c r="Y50" s="11">
        <f t="shared" si="6"/>
        <v>5.5200780942862654E-2</v>
      </c>
      <c r="Z50" s="32">
        <f t="shared" si="7"/>
        <v>9.1707023132751875</v>
      </c>
      <c r="AA50" s="33">
        <f t="shared" si="8"/>
        <v>6.9719408800448309E-4</v>
      </c>
      <c r="AB50" s="33">
        <f t="shared" si="19"/>
        <v>1.5824888471030114</v>
      </c>
      <c r="AC50" s="33"/>
      <c r="AD50" s="44">
        <f t="shared" si="20"/>
        <v>0.99846524155665362</v>
      </c>
      <c r="AE50" s="33"/>
      <c r="AF50" s="33"/>
      <c r="AI50" s="6"/>
    </row>
    <row r="51" spans="1:36" x14ac:dyDescent="0.25">
      <c r="N51" s="1">
        <v>0.96</v>
      </c>
      <c r="O51" s="45">
        <f t="shared" si="11"/>
        <v>9.1201083935590983</v>
      </c>
      <c r="P51" s="9">
        <f t="shared" si="12"/>
        <v>9.1201083935590982E-2</v>
      </c>
      <c r="Q51" s="9">
        <f t="shared" si="15"/>
        <v>0.34579923414705122</v>
      </c>
      <c r="R51" s="9">
        <f t="shared" si="16"/>
        <v>0.34994552609519763</v>
      </c>
      <c r="S51" s="9">
        <f t="shared" si="13"/>
        <v>0.98676382187053358</v>
      </c>
      <c r="T51" s="4">
        <f t="shared" si="14"/>
        <v>0.98799781184871782</v>
      </c>
      <c r="U51" s="4">
        <f t="shared" si="17"/>
        <v>0.9998443602719933</v>
      </c>
      <c r="V51" s="47">
        <f t="shared" si="3"/>
        <v>1.4034070954501083E-4</v>
      </c>
      <c r="W51" s="52">
        <f t="shared" si="18"/>
        <v>0.75108505680738724</v>
      </c>
      <c r="X51" s="52">
        <f t="shared" si="5"/>
        <v>0.99756837729713999</v>
      </c>
      <c r="Y51" s="11">
        <f t="shared" si="6"/>
        <v>6.0754027279654163E-2</v>
      </c>
      <c r="Z51" s="32">
        <f t="shared" si="7"/>
        <v>8.6701017886124809</v>
      </c>
      <c r="AA51" s="33">
        <f t="shared" si="8"/>
        <v>1.1034401468912995E-3</v>
      </c>
      <c r="AB51" s="33">
        <f t="shared" si="19"/>
        <v>1.5818022002211736</v>
      </c>
      <c r="AC51" s="33"/>
      <c r="AD51" s="44">
        <f t="shared" si="20"/>
        <v>0.99756837729713999</v>
      </c>
      <c r="AE51" s="33"/>
      <c r="AF51" s="33"/>
      <c r="AI51" s="6"/>
    </row>
    <row r="52" spans="1:36" x14ac:dyDescent="0.25">
      <c r="N52" s="1">
        <v>0.98</v>
      </c>
      <c r="O52" s="5">
        <f t="shared" si="11"/>
        <v>9.5499258602143584</v>
      </c>
      <c r="P52" s="9">
        <f t="shared" si="12"/>
        <v>9.5499258602143589E-2</v>
      </c>
      <c r="Q52" s="9">
        <f t="shared" si="15"/>
        <v>0.34535941130452058</v>
      </c>
      <c r="R52" s="9">
        <f t="shared" si="16"/>
        <v>0.34991255622173401</v>
      </c>
      <c r="S52" s="9">
        <f t="shared" si="13"/>
        <v>0.98537798564615631</v>
      </c>
      <c r="T52" s="4">
        <f t="shared" si="14"/>
        <v>0.9867411751557732</v>
      </c>
      <c r="U52" s="4">
        <f t="shared" si="17"/>
        <v>0.99975016063352584</v>
      </c>
      <c r="V52" s="11">
        <f t="shared" si="3"/>
        <v>1.6923370316037918E-4</v>
      </c>
      <c r="W52" s="52">
        <f t="shared" si="18"/>
        <v>0.73808793742853951</v>
      </c>
      <c r="X52" s="52">
        <f t="shared" si="5"/>
        <v>0.99625064460479351</v>
      </c>
      <c r="Y52" s="11">
        <f t="shared" si="6"/>
        <v>6.6647983376572267E-2</v>
      </c>
      <c r="Z52" s="32">
        <f t="shared" si="7"/>
        <v>8.1968275119022316</v>
      </c>
      <c r="AA52" s="33">
        <f t="shared" si="8"/>
        <v>1.6997203684388869E-3</v>
      </c>
      <c r="AB52" s="33">
        <f t="shared" si="19"/>
        <v>1.5807943530165778</v>
      </c>
      <c r="AC52" s="33"/>
      <c r="AD52" s="44">
        <f t="shared" si="20"/>
        <v>0.99625064460479351</v>
      </c>
      <c r="AE52" s="33"/>
      <c r="AF52" s="33"/>
      <c r="AI52" s="6"/>
    </row>
    <row r="53" spans="1:36" x14ac:dyDescent="0.25">
      <c r="N53" s="1">
        <v>1</v>
      </c>
      <c r="O53" s="5">
        <f t="shared" si="11"/>
        <v>10</v>
      </c>
      <c r="P53" s="9">
        <f t="shared" si="12"/>
        <v>0.1</v>
      </c>
      <c r="Q53" s="9">
        <f t="shared" si="15"/>
        <v>0.34487460217919996</v>
      </c>
      <c r="R53" s="9">
        <f t="shared" si="16"/>
        <v>0.34986321152731903</v>
      </c>
      <c r="S53" s="9">
        <f t="shared" si="13"/>
        <v>0.9838504023039355</v>
      </c>
      <c r="T53" s="4">
        <f t="shared" si="14"/>
        <v>0.98535600622628572</v>
      </c>
      <c r="U53" s="4">
        <f t="shared" si="17"/>
        <v>0.9996091757923401</v>
      </c>
      <c r="V53" s="11">
        <f t="shared" si="3"/>
        <v>2.031528426786988E-4</v>
      </c>
      <c r="W53" s="52">
        <f t="shared" si="18"/>
        <v>0.72451221944264133</v>
      </c>
      <c r="X53" s="52">
        <f t="shared" si="5"/>
        <v>0.99436548590976992</v>
      </c>
      <c r="Y53" s="11">
        <f t="shared" si="6"/>
        <v>7.2820785422979109E-2</v>
      </c>
      <c r="Z53" s="32">
        <f t="shared" si="7"/>
        <v>7.7493878270389231</v>
      </c>
      <c r="AA53" s="33">
        <f t="shared" si="8"/>
        <v>2.552067030562463E-3</v>
      </c>
      <c r="AB53" s="33">
        <f t="shared" si="19"/>
        <v>1.5793536961412948</v>
      </c>
      <c r="AC53" s="33"/>
      <c r="AD53" s="44">
        <f t="shared" si="20"/>
        <v>0.99436548590976992</v>
      </c>
      <c r="AE53" s="33"/>
      <c r="AF53" s="33"/>
    </row>
    <row r="54" spans="1:36" x14ac:dyDescent="0.25">
      <c r="N54" s="1">
        <v>1.02</v>
      </c>
      <c r="O54" s="5">
        <f t="shared" si="11"/>
        <v>10.471285480509</v>
      </c>
      <c r="P54" s="9">
        <f t="shared" si="12"/>
        <v>0.10471285480509</v>
      </c>
      <c r="Q54" s="9">
        <f t="shared" si="15"/>
        <v>0.34434043734448921</v>
      </c>
      <c r="R54" s="9">
        <f t="shared" si="16"/>
        <v>0.34979118450525765</v>
      </c>
      <c r="S54" s="9">
        <f t="shared" si="13"/>
        <v>0.98216730423319543</v>
      </c>
      <c r="T54" s="4">
        <f t="shared" si="14"/>
        <v>0.98382982098425498</v>
      </c>
      <c r="U54" s="4">
        <f t="shared" si="17"/>
        <v>0.99940338430073616</v>
      </c>
      <c r="V54" s="11">
        <f t="shared" si="3"/>
        <v>2.4253587437244852E-4</v>
      </c>
      <c r="W54" s="52">
        <f t="shared" si="18"/>
        <v>0.71034632520602536</v>
      </c>
      <c r="X54" s="52">
        <f t="shared" si="5"/>
        <v>0.99173597106282896</v>
      </c>
      <c r="Y54" s="11">
        <f t="shared" si="6"/>
        <v>7.9180132795417343E-2</v>
      </c>
      <c r="Z54" s="32">
        <f t="shared" si="7"/>
        <v>7.3263725028576401</v>
      </c>
      <c r="AA54" s="33">
        <f t="shared" si="8"/>
        <v>3.7403274983332071E-3</v>
      </c>
      <c r="AB54" s="33">
        <f t="shared" si="19"/>
        <v>1.5773452696540531</v>
      </c>
      <c r="AC54" s="33"/>
      <c r="AD54" s="44">
        <f t="shared" si="20"/>
        <v>0.99173597106282896</v>
      </c>
      <c r="AE54" s="33"/>
      <c r="AF54" s="33"/>
    </row>
    <row r="55" spans="1:36" s="6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 s="1">
        <v>1.04</v>
      </c>
      <c r="O55" s="5">
        <f t="shared" si="11"/>
        <v>10.964781961431854</v>
      </c>
      <c r="P55" s="9">
        <f t="shared" si="12"/>
        <v>0.10964781961431853</v>
      </c>
      <c r="Q55" s="9">
        <f t="shared" si="15"/>
        <v>0.34375217316734158</v>
      </c>
      <c r="R55" s="9">
        <f t="shared" si="16"/>
        <v>0.34968850749521146</v>
      </c>
      <c r="S55" s="9">
        <f t="shared" si="13"/>
        <v>0.98031374473750388</v>
      </c>
      <c r="T55" s="4">
        <f t="shared" si="14"/>
        <v>0.98214906619240461</v>
      </c>
      <c r="U55" s="4">
        <f t="shared" si="17"/>
        <v>0.99911002141488992</v>
      </c>
      <c r="V55" s="11">
        <f t="shared" si="3"/>
        <v>2.8767400205915165E-4</v>
      </c>
      <c r="W55" s="52">
        <f t="shared" si="18"/>
        <v>0.6955806445081707</v>
      </c>
      <c r="X55" s="52">
        <f t="shared" si="5"/>
        <v>0.98815537178173574</v>
      </c>
      <c r="Y55" s="11">
        <f t="shared" si="6"/>
        <v>8.5599971039200959E-2</v>
      </c>
      <c r="Z55" s="32">
        <f t="shared" si="7"/>
        <v>6.9264482883849707</v>
      </c>
      <c r="AA55" s="33">
        <f t="shared" si="8"/>
        <v>5.3581378922451448E-3</v>
      </c>
      <c r="AB55" s="33">
        <f t="shared" si="19"/>
        <v>1.5746108075267691</v>
      </c>
      <c r="AC55" s="44"/>
      <c r="AD55" s="44">
        <f t="shared" si="20"/>
        <v>0.98815537178173574</v>
      </c>
      <c r="AE55" s="44"/>
      <c r="AF55" s="44"/>
      <c r="AI55" s="18"/>
      <c r="AJ55" s="18"/>
    </row>
    <row r="56" spans="1:36" x14ac:dyDescent="0.25">
      <c r="N56" s="1">
        <v>1.06</v>
      </c>
      <c r="O56" s="5">
        <f t="shared" si="11"/>
        <v>11.481536214968834</v>
      </c>
      <c r="P56" s="9">
        <f t="shared" si="12"/>
        <v>0.11481536214968834</v>
      </c>
      <c r="Q56" s="9">
        <f t="shared" si="15"/>
        <v>0.3431046706617713</v>
      </c>
      <c r="R56" s="9">
        <f t="shared" si="16"/>
        <v>0.34954537684095066</v>
      </c>
      <c r="S56" s="9">
        <f t="shared" si="13"/>
        <v>0.97827353140426421</v>
      </c>
      <c r="T56" s="4">
        <f t="shared" si="14"/>
        <v>0.98029905903363235</v>
      </c>
      <c r="U56" s="4">
        <f t="shared" si="17"/>
        <v>0.99870107668843056</v>
      </c>
      <c r="V56" s="11">
        <f t="shared" si="3"/>
        <v>3.3863425376750493E-4</v>
      </c>
      <c r="W56" s="52">
        <f t="shared" si="18"/>
        <v>0.68020791517757129</v>
      </c>
      <c r="X56" s="52">
        <f t="shared" si="5"/>
        <v>0.98339003857337481</v>
      </c>
      <c r="Y56" s="11">
        <f t="shared" si="6"/>
        <v>9.191939994678823E-2</v>
      </c>
      <c r="Z56" s="32">
        <f t="shared" si="7"/>
        <v>6.5483547107328617</v>
      </c>
      <c r="AA56" s="33">
        <f t="shared" si="8"/>
        <v>7.5120264309197875E-3</v>
      </c>
      <c r="AB56" s="33">
        <f t="shared" si="19"/>
        <v>1.5709702531963232</v>
      </c>
      <c r="AC56" s="33"/>
      <c r="AD56" s="44">
        <f t="shared" si="20"/>
        <v>0.98339003857337481</v>
      </c>
      <c r="AE56" s="33"/>
      <c r="AF56" s="33"/>
      <c r="AI56" s="12"/>
      <c r="AJ56" s="12"/>
    </row>
    <row r="57" spans="1:36" s="6" customFormat="1" x14ac:dyDescent="0.25">
      <c r="N57" s="1">
        <v>1.08</v>
      </c>
      <c r="O57" s="45">
        <f t="shared" si="11"/>
        <v>12.022644346174133</v>
      </c>
      <c r="P57" s="9">
        <f t="shared" si="12"/>
        <v>0.12022644346174133</v>
      </c>
      <c r="Q57" s="9">
        <f t="shared" si="15"/>
        <v>0.34239237565137415</v>
      </c>
      <c r="R57" s="9">
        <f t="shared" si="16"/>
        <v>0.34935003178461554</v>
      </c>
      <c r="S57" s="9">
        <f t="shared" si="13"/>
        <v>0.97602916359887248</v>
      </c>
      <c r="T57" s="4">
        <f t="shared" si="14"/>
        <v>0.9782639304324976</v>
      </c>
      <c r="U57" s="4">
        <f t="shared" si="17"/>
        <v>0.99814294795604452</v>
      </c>
      <c r="V57" s="47">
        <f t="shared" si="3"/>
        <v>3.951753377014858E-4</v>
      </c>
      <c r="W57" s="52">
        <f t="shared" si="18"/>
        <v>0.66422363841013232</v>
      </c>
      <c r="X57" s="53">
        <f t="shared" si="5"/>
        <v>0.97718484779872905</v>
      </c>
      <c r="Y57" s="47">
        <f t="shared" si="6"/>
        <v>9.7944718581973081E-2</v>
      </c>
      <c r="Z57" s="49">
        <f t="shared" si="7"/>
        <v>6.190900102363452</v>
      </c>
      <c r="AA57" s="33">
        <f t="shared" si="8"/>
        <v>1.0319574528742916E-2</v>
      </c>
      <c r="AB57" s="33">
        <f t="shared" si="19"/>
        <v>1.5662248677216624</v>
      </c>
      <c r="AC57" s="44"/>
      <c r="AD57" s="44">
        <f t="shared" si="20"/>
        <v>0.97718484779872905</v>
      </c>
      <c r="AE57" s="44"/>
      <c r="AF57" s="44"/>
      <c r="AI57" s="18"/>
      <c r="AJ57" s="18"/>
    </row>
    <row r="58" spans="1:36" x14ac:dyDescent="0.25">
      <c r="N58" s="1">
        <v>1.1000000000000001</v>
      </c>
      <c r="O58" s="5">
        <f t="shared" si="11"/>
        <v>12.58925411794168</v>
      </c>
      <c r="P58" s="9">
        <f t="shared" si="12"/>
        <v>0.12589254117941681</v>
      </c>
      <c r="Q58" s="9">
        <f t="shared" si="15"/>
        <v>0.34160930097058417</v>
      </c>
      <c r="R58" s="9">
        <f t="shared" si="16"/>
        <v>0.34908870586152607</v>
      </c>
      <c r="S58" s="9">
        <f t="shared" si="13"/>
        <v>0.97356177638272112</v>
      </c>
      <c r="T58" s="4">
        <f t="shared" si="14"/>
        <v>0.97602657420166916</v>
      </c>
      <c r="U58" s="4">
        <f t="shared" si="17"/>
        <v>0.99739630246150313</v>
      </c>
      <c r="V58" s="11">
        <f t="shared" si="3"/>
        <v>4.5666528589914635E-4</v>
      </c>
      <c r="W58" s="52">
        <f t="shared" si="18"/>
        <v>0.6476265273145474</v>
      </c>
      <c r="X58" s="52">
        <f t="shared" si="5"/>
        <v>0.9692712824447145</v>
      </c>
      <c r="Y58" s="11">
        <f t="shared" si="6"/>
        <v>0.10345534850274515</v>
      </c>
      <c r="Z58" s="32">
        <f t="shared" si="7"/>
        <v>5.8529578452163591</v>
      </c>
      <c r="AA58" s="33">
        <f t="shared" si="8"/>
        <v>1.3906642761828661E-2</v>
      </c>
      <c r="AB58" s="33">
        <f t="shared" si="19"/>
        <v>1.560161918523</v>
      </c>
      <c r="AC58" s="33"/>
      <c r="AD58" s="44">
        <f t="shared" si="20"/>
        <v>0.9692712824447145</v>
      </c>
      <c r="AE58" s="33"/>
      <c r="AF58" s="33"/>
      <c r="AI58" s="12"/>
      <c r="AJ58" s="12"/>
    </row>
    <row r="59" spans="1:36" x14ac:dyDescent="0.25">
      <c r="N59" s="1">
        <v>1.1200000000000001</v>
      </c>
      <c r="O59" s="5">
        <f t="shared" si="11"/>
        <v>13.182567385564075</v>
      </c>
      <c r="P59" s="9">
        <f t="shared" si="12"/>
        <v>0.13182567385564076</v>
      </c>
      <c r="Q59" s="9">
        <f t="shared" si="15"/>
        <v>0.34074901158121901</v>
      </c>
      <c r="R59" s="9">
        <f t="shared" si="16"/>
        <v>0.34874566510769728</v>
      </c>
      <c r="S59" s="9">
        <f t="shared" si="13"/>
        <v>0.97085109361697397</v>
      </c>
      <c r="T59" s="4">
        <f t="shared" si="14"/>
        <v>0.97356860451776861</v>
      </c>
      <c r="U59" s="4">
        <f t="shared" si="17"/>
        <v>0.99641618602199233</v>
      </c>
      <c r="V59" s="11">
        <f t="shared" si="3"/>
        <v>5.2201198059214596E-4</v>
      </c>
      <c r="W59" s="52">
        <f t="shared" si="18"/>
        <v>0.63041898570061483</v>
      </c>
      <c r="X59" s="52">
        <f t="shared" si="5"/>
        <v>0.95937796631832639</v>
      </c>
      <c r="Y59" s="11">
        <f t="shared" si="6"/>
        <v>0.10821401092904392</v>
      </c>
      <c r="Z59" s="32">
        <f t="shared" si="7"/>
        <v>5.5334628198575002</v>
      </c>
      <c r="AA59" s="33">
        <f t="shared" si="8"/>
        <v>1.8403752421301305E-2</v>
      </c>
      <c r="AB59" s="33">
        <f t="shared" si="19"/>
        <v>1.552560795367687</v>
      </c>
      <c r="AC59" s="33"/>
      <c r="AD59" s="44">
        <f t="shared" si="20"/>
        <v>0.95937796631832639</v>
      </c>
      <c r="AE59" s="33"/>
      <c r="AF59" s="33"/>
      <c r="AI59" s="12"/>
      <c r="AJ59" s="12"/>
    </row>
    <row r="60" spans="1:36" x14ac:dyDescent="0.25">
      <c r="N60" s="1">
        <v>1.1399999999999999</v>
      </c>
      <c r="O60" s="5">
        <f t="shared" si="11"/>
        <v>13.803842646028851</v>
      </c>
      <c r="P60" s="9">
        <f t="shared" si="12"/>
        <v>0.13803842646028852</v>
      </c>
      <c r="Q60" s="9">
        <f t="shared" si="15"/>
        <v>0.33980461364145753</v>
      </c>
      <c r="R60" s="9">
        <f t="shared" si="16"/>
        <v>0.34830334233359095</v>
      </c>
      <c r="S60" s="9">
        <f t="shared" si="13"/>
        <v>0.96787539352004781</v>
      </c>
      <c r="T60" s="4">
        <f t="shared" si="14"/>
        <v>0.97087032468987877</v>
      </c>
      <c r="U60" s="4">
        <f t="shared" si="17"/>
        <v>0.99515240666740279</v>
      </c>
      <c r="V60" s="11">
        <f t="shared" si="3"/>
        <v>5.8961950516319664E-4</v>
      </c>
      <c r="W60" s="52">
        <f t="shared" si="18"/>
        <v>0.61260761232935501</v>
      </c>
      <c r="X60" s="52">
        <f t="shared" si="5"/>
        <v>0.94724321129610467</v>
      </c>
      <c r="Y60" s="11">
        <f t="shared" si="6"/>
        <v>0.1119809840958353</v>
      </c>
      <c r="Z60" s="32">
        <f t="shared" si="7"/>
        <v>5.2314080484570571</v>
      </c>
      <c r="AA60" s="33">
        <f t="shared" si="8"/>
        <v>2.3941791532739117E-2</v>
      </c>
      <c r="AB60" s="33">
        <f t="shared" si="19"/>
        <v>1.5432002681596588</v>
      </c>
      <c r="AC60" s="33"/>
      <c r="AD60" s="44">
        <f t="shared" si="20"/>
        <v>0.94724321129610467</v>
      </c>
      <c r="AE60" s="33"/>
      <c r="AF60" s="33"/>
      <c r="AI60" s="12"/>
      <c r="AJ60" s="12"/>
    </row>
    <row r="61" spans="1:36" x14ac:dyDescent="0.25">
      <c r="N61" s="1">
        <v>1.1599999999999999</v>
      </c>
      <c r="O61" s="5">
        <f t="shared" si="11"/>
        <v>14.454397707459275</v>
      </c>
      <c r="P61" s="9">
        <f t="shared" si="12"/>
        <v>0.14454397707459277</v>
      </c>
      <c r="Q61" s="9">
        <f t="shared" si="15"/>
        <v>0.33876874873577156</v>
      </c>
      <c r="R61" s="9">
        <f t="shared" si="16"/>
        <v>0.34774257052694668</v>
      </c>
      <c r="S61" s="9">
        <f t="shared" si="13"/>
        <v>0.96461149048672401</v>
      </c>
      <c r="T61" s="4">
        <f t="shared" si="14"/>
        <v>0.9679107106736331</v>
      </c>
      <c r="U61" s="4">
        <f t="shared" si="17"/>
        <v>0.99355020150556206</v>
      </c>
      <c r="V61" s="11">
        <f t="shared" si="3"/>
        <v>6.5738349012056901E-4</v>
      </c>
      <c r="W61" s="52">
        <f t="shared" si="18"/>
        <v>0.59420372367521523</v>
      </c>
      <c r="X61" s="52">
        <f t="shared" si="5"/>
        <v>0.93262888964738644</v>
      </c>
      <c r="Y61" s="11">
        <f t="shared" si="6"/>
        <v>0.11453159296329163</v>
      </c>
      <c r="Z61" s="32">
        <f t="shared" si="7"/>
        <v>4.9458415210182176</v>
      </c>
      <c r="AA61" s="33">
        <f t="shared" si="8"/>
        <v>3.0647277813372328E-2</v>
      </c>
      <c r="AB61" s="33">
        <f t="shared" si="19"/>
        <v>1.5318664936033737</v>
      </c>
      <c r="AC61" s="44"/>
      <c r="AD61" s="44">
        <f t="shared" si="20"/>
        <v>0.93262888964738644</v>
      </c>
      <c r="AE61" s="33"/>
      <c r="AF61" s="33"/>
      <c r="AI61" s="12"/>
      <c r="AJ61" s="12"/>
    </row>
    <row r="62" spans="1:36" x14ac:dyDescent="0.25">
      <c r="N62" s="1">
        <v>1.18</v>
      </c>
      <c r="O62" s="5">
        <f t="shared" si="11"/>
        <v>15.135612484362087</v>
      </c>
      <c r="P62" s="9">
        <f t="shared" si="12"/>
        <v>0.15135612484362088</v>
      </c>
      <c r="Q62" s="9">
        <f t="shared" si="15"/>
        <v>0.33763359465166853</v>
      </c>
      <c r="R62" s="9">
        <f t="shared" si="16"/>
        <v>0.34704291173239382</v>
      </c>
      <c r="S62" s="9">
        <f t="shared" si="13"/>
        <v>0.96103473753558477</v>
      </c>
      <c r="T62" s="4">
        <f t="shared" si="14"/>
        <v>0.96466741329048156</v>
      </c>
      <c r="U62" s="4">
        <f t="shared" si="17"/>
        <v>0.99155117637826817</v>
      </c>
      <c r="V62" s="11">
        <f t="shared" si="3"/>
        <v>7.2273671776023815E-4</v>
      </c>
      <c r="W62" s="52">
        <f t="shared" si="18"/>
        <v>0.57522388571491245</v>
      </c>
      <c r="X62" s="52">
        <f t="shared" si="5"/>
        <v>0.91533473904109264</v>
      </c>
      <c r="Y62" s="11">
        <f t="shared" si="6"/>
        <v>0.11567539255026245</v>
      </c>
      <c r="Z62" s="32">
        <f t="shared" si="7"/>
        <v>4.675863194850983</v>
      </c>
      <c r="AA62" s="33">
        <f t="shared" si="8"/>
        <v>3.8637453145840085E-2</v>
      </c>
      <c r="AB62" s="33">
        <f t="shared" si="19"/>
        <v>1.5183613066425214</v>
      </c>
      <c r="AC62" s="33"/>
      <c r="AD62" s="44">
        <f t="shared" si="20"/>
        <v>0.91533473904109264</v>
      </c>
      <c r="AE62" s="33"/>
      <c r="AF62" s="33"/>
      <c r="AI62" s="12"/>
      <c r="AJ62" s="12"/>
    </row>
    <row r="63" spans="1:36" x14ac:dyDescent="0.25">
      <c r="N63" s="1">
        <v>1.2</v>
      </c>
      <c r="O63" s="5">
        <f t="shared" si="11"/>
        <v>15.848931924611136</v>
      </c>
      <c r="P63" s="9">
        <f t="shared" si="12"/>
        <v>0.15848931924611137</v>
      </c>
      <c r="Q63" s="9">
        <f t="shared" si="15"/>
        <v>0.33639087426516784</v>
      </c>
      <c r="R63" s="9">
        <f t="shared" si="16"/>
        <v>0.34618307117086283</v>
      </c>
      <c r="S63" s="9">
        <f t="shared" si="13"/>
        <v>0.95711905430622879</v>
      </c>
      <c r="T63" s="4">
        <f t="shared" si="14"/>
        <v>0.96111678361476527</v>
      </c>
      <c r="U63" s="4">
        <f t="shared" si="17"/>
        <v>0.98909448905960817</v>
      </c>
      <c r="V63" s="11">
        <f t="shared" si="3"/>
        <v>7.8275200195839227E-4</v>
      </c>
      <c r="W63" s="52">
        <f t="shared" si="18"/>
        <v>0.55569044237198184</v>
      </c>
      <c r="X63" s="52">
        <f t="shared" si="5"/>
        <v>0.89521207535476077</v>
      </c>
      <c r="Y63" s="11">
        <f t="shared" si="6"/>
        <v>0.11527493926329284</v>
      </c>
      <c r="Z63" s="32">
        <f t="shared" si="7"/>
        <v>4.4206221578367328</v>
      </c>
      <c r="AA63" s="33">
        <f t="shared" si="8"/>
        <v>4.8015500884869937E-2</v>
      </c>
      <c r="AB63" s="33">
        <f t="shared" si="19"/>
        <v>1.5025103042835684</v>
      </c>
      <c r="AC63" s="33"/>
      <c r="AD63" s="44">
        <f t="shared" si="20"/>
        <v>0.89521207535476077</v>
      </c>
      <c r="AE63" s="33"/>
      <c r="AF63" s="33"/>
      <c r="AI63" s="12"/>
      <c r="AJ63" s="12"/>
    </row>
    <row r="64" spans="1:36" x14ac:dyDescent="0.25">
      <c r="N64" s="1">
        <v>1.22</v>
      </c>
      <c r="O64" s="5">
        <f t="shared" si="11"/>
        <v>16.595869074375614</v>
      </c>
      <c r="P64" s="9">
        <f t="shared" si="12"/>
        <v>0.16595869074375613</v>
      </c>
      <c r="Q64" s="9">
        <f t="shared" si="15"/>
        <v>0.33503187426168807</v>
      </c>
      <c r="R64" s="9">
        <f t="shared" si="16"/>
        <v>0.34514138052398963</v>
      </c>
      <c r="S64" s="9">
        <f t="shared" si="13"/>
        <v>0.95283698604684774</v>
      </c>
      <c r="T64" s="4">
        <f t="shared" si="14"/>
        <v>0.95723392646196592</v>
      </c>
      <c r="U64" s="4">
        <f t="shared" si="17"/>
        <v>0.98611823006854182</v>
      </c>
      <c r="V64" s="11">
        <f t="shared" si="3"/>
        <v>8.3430299483685361E-4</v>
      </c>
      <c r="W64" s="52">
        <f t="shared" si="18"/>
        <v>0.53563202506273266</v>
      </c>
      <c r="X64" s="52">
        <f t="shared" si="5"/>
        <v>0.87217585006313902</v>
      </c>
      <c r="Y64" s="11">
        <f t="shared" si="6"/>
        <v>0.11326174614590415</v>
      </c>
      <c r="Z64" s="32">
        <f t="shared" si="7"/>
        <v>4.1793139465407112</v>
      </c>
      <c r="AA64" s="33">
        <f t="shared" si="8"/>
        <v>5.886616810432773E-2</v>
      </c>
      <c r="AB64" s="33">
        <f t="shared" si="19"/>
        <v>1.4841702449793241</v>
      </c>
      <c r="AC64" s="33"/>
      <c r="AD64" s="44">
        <f t="shared" si="20"/>
        <v>0.87217585006313902</v>
      </c>
      <c r="AE64" s="33"/>
      <c r="AF64" s="33"/>
      <c r="AI64" s="12"/>
      <c r="AJ64" s="12"/>
    </row>
    <row r="65" spans="14:36" x14ac:dyDescent="0.25">
      <c r="N65" s="1">
        <v>1.24</v>
      </c>
      <c r="O65" s="5">
        <f t="shared" si="11"/>
        <v>17.378008287493756</v>
      </c>
      <c r="P65" s="9">
        <f t="shared" si="12"/>
        <v>0.17378008287493757</v>
      </c>
      <c r="Q65" s="9">
        <f t="shared" si="15"/>
        <v>0.33354747555913156</v>
      </c>
      <c r="R65" s="9">
        <f t="shared" si="16"/>
        <v>0.34389632972329104</v>
      </c>
      <c r="S65" s="9">
        <f t="shared" si="13"/>
        <v>0.9481597994742148</v>
      </c>
      <c r="T65" s="4">
        <f t="shared" si="14"/>
        <v>0.95299278731180448</v>
      </c>
      <c r="U65" s="4">
        <f t="shared" si="17"/>
        <v>0.98256094206654587</v>
      </c>
      <c r="V65" s="11">
        <f t="shared" si="3"/>
        <v>8.7427577560033611E-4</v>
      </c>
      <c r="W65" s="52">
        <f t="shared" si="18"/>
        <v>0.51508402440337286</v>
      </c>
      <c r="X65" s="52">
        <f t="shared" si="5"/>
        <v>0.84621405650994674</v>
      </c>
      <c r="Y65" s="11">
        <f t="shared" si="6"/>
        <v>0.10964709816290065</v>
      </c>
      <c r="Z65" s="32">
        <f t="shared" si="7"/>
        <v>3.9511780107208105</v>
      </c>
      <c r="AA65" s="33">
        <f t="shared" si="8"/>
        <v>7.1252042209307143E-2</v>
      </c>
      <c r="AB65" s="33">
        <f t="shared" si="19"/>
        <v>1.4632353419889461</v>
      </c>
      <c r="AC65" s="33"/>
      <c r="AD65" s="44">
        <f t="shared" si="20"/>
        <v>0.84621405650994674</v>
      </c>
      <c r="AE65" s="33"/>
      <c r="AF65" s="33"/>
      <c r="AI65" s="12"/>
      <c r="AJ65" s="12"/>
    </row>
    <row r="66" spans="14:36" x14ac:dyDescent="0.25">
      <c r="N66" s="1">
        <v>1.26</v>
      </c>
      <c r="O66" s="5">
        <f t="shared" si="11"/>
        <v>18.197008586099841</v>
      </c>
      <c r="P66" s="9">
        <f t="shared" si="12"/>
        <v>0.18197008586099842</v>
      </c>
      <c r="Q66" s="9">
        <f t="shared" si="15"/>
        <v>0.33192819739846074</v>
      </c>
      <c r="R66" s="9">
        <f t="shared" si="16"/>
        <v>0.34242712359569744</v>
      </c>
      <c r="S66" s="9">
        <f t="shared" si="13"/>
        <v>0.9430576216985247</v>
      </c>
      <c r="T66" s="4">
        <f t="shared" si="14"/>
        <v>0.94836627828131648</v>
      </c>
      <c r="U66" s="4">
        <f t="shared" si="17"/>
        <v>0.97836321027342132</v>
      </c>
      <c r="V66" s="11">
        <f t="shared" si="3"/>
        <v>8.9981592893896328E-4</v>
      </c>
      <c r="W66" s="52">
        <f t="shared" si="18"/>
        <v>0.4940890016991023</v>
      </c>
      <c r="X66" s="52">
        <f t="shared" si="5"/>
        <v>0.81739366123696833</v>
      </c>
      <c r="Y66" s="11">
        <f t="shared" si="6"/>
        <v>0.10452590287889546</v>
      </c>
      <c r="Z66" s="32">
        <f t="shared" si="7"/>
        <v>3.7354953162410429</v>
      </c>
      <c r="AA66" s="33">
        <f t="shared" si="8"/>
        <v>8.5210680041095804E-2</v>
      </c>
      <c r="AB66" s="33">
        <f t="shared" si="19"/>
        <v>1.4396421158339316</v>
      </c>
      <c r="AC66" s="33"/>
      <c r="AD66" s="44">
        <f t="shared" si="20"/>
        <v>0.81739366123696833</v>
      </c>
      <c r="AE66" s="33"/>
      <c r="AF66" s="33"/>
      <c r="AI66" s="12"/>
      <c r="AJ66" s="12"/>
    </row>
    <row r="67" spans="14:36" x14ac:dyDescent="0.25">
      <c r="N67" s="1">
        <v>1.28</v>
      </c>
      <c r="O67" s="5">
        <f t="shared" si="11"/>
        <v>19.054607179632477</v>
      </c>
      <c r="P67" s="9">
        <f t="shared" si="12"/>
        <v>0.19054607179632477</v>
      </c>
      <c r="Q67" s="9">
        <f t="shared" si="15"/>
        <v>0.3301642571033212</v>
      </c>
      <c r="R67" s="9">
        <f t="shared" si="16"/>
        <v>0.34071423848709764</v>
      </c>
      <c r="S67" s="9">
        <f t="shared" si="13"/>
        <v>0.93749962851977575</v>
      </c>
      <c r="T67" s="4">
        <f t="shared" si="14"/>
        <v>0.94332644886663208</v>
      </c>
      <c r="U67" s="4">
        <f t="shared" si="17"/>
        <v>0.97346925282027907</v>
      </c>
      <c r="V67" s="11">
        <f t="shared" si="3"/>
        <v>9.0858863018799662E-4</v>
      </c>
      <c r="W67" s="52">
        <f t="shared" si="18"/>
        <v>0.47269701455766833</v>
      </c>
      <c r="X67" s="52">
        <f t="shared" si="5"/>
        <v>0.7858624973196664</v>
      </c>
      <c r="Y67" s="11">
        <f t="shared" si="6"/>
        <v>9.8072619593555316E-2</v>
      </c>
      <c r="Z67" s="32">
        <f t="shared" si="7"/>
        <v>3.531586078834537</v>
      </c>
      <c r="AA67" s="33">
        <f t="shared" si="8"/>
        <v>0.10075272403804339</v>
      </c>
      <c r="AB67" s="33">
        <f t="shared" si="19"/>
        <v>1.4133725784084317</v>
      </c>
      <c r="AC67" s="33"/>
      <c r="AD67" s="44">
        <f t="shared" si="20"/>
        <v>0.7858624973196664</v>
      </c>
      <c r="AE67" s="33"/>
      <c r="AF67" s="33"/>
      <c r="AI67" s="12"/>
      <c r="AJ67" s="12"/>
    </row>
    <row r="68" spans="14:36" x14ac:dyDescent="0.25">
      <c r="N68" s="1">
        <v>1.3</v>
      </c>
      <c r="O68" s="5">
        <f t="shared" si="11"/>
        <v>19.952623149688804</v>
      </c>
      <c r="P68" s="9">
        <f t="shared" si="12"/>
        <v>0.19952623149688806</v>
      </c>
      <c r="Q68" s="9">
        <f t="shared" si="15"/>
        <v>0.32824564746017154</v>
      </c>
      <c r="R68" s="9">
        <f t="shared" si="16"/>
        <v>0.33873995449395011</v>
      </c>
      <c r="S68" s="9">
        <f t="shared" si="13"/>
        <v>0.93145428824454601</v>
      </c>
      <c r="T68" s="4">
        <f t="shared" si="14"/>
        <v>0.93784470702906164</v>
      </c>
      <c r="U68" s="4">
        <f t="shared" si="17"/>
        <v>0.9678284414112861</v>
      </c>
      <c r="V68" s="11">
        <f t="shared" si="3"/>
        <v>8.9902432750378917E-4</v>
      </c>
      <c r="W68" s="52">
        <f t="shared" si="18"/>
        <v>0.45096582813565167</v>
      </c>
      <c r="X68" s="52">
        <f t="shared" si="5"/>
        <v>0.75184687868077282</v>
      </c>
      <c r="Y68" s="11">
        <f t="shared" si="6"/>
        <v>9.0529406577135749E-2</v>
      </c>
      <c r="Z68" s="32">
        <f t="shared" si="7"/>
        <v>3.3388076215735514</v>
      </c>
      <c r="AA68" s="33">
        <f t="shared" si="8"/>
        <v>0.1178610710561615</v>
      </c>
      <c r="AB68" s="33">
        <f t="shared" si="19"/>
        <v>1.3844556378587101</v>
      </c>
      <c r="AC68" s="33"/>
      <c r="AD68" s="44">
        <f t="shared" si="20"/>
        <v>0.75184687868077282</v>
      </c>
      <c r="AE68" s="33"/>
      <c r="AF68" s="33"/>
      <c r="AI68" s="12"/>
      <c r="AJ68" s="12"/>
    </row>
    <row r="69" spans="14:36" x14ac:dyDescent="0.25">
      <c r="N69" s="1">
        <v>1.32</v>
      </c>
      <c r="O69" s="5">
        <f t="shared" si="11"/>
        <v>20.8929613085404</v>
      </c>
      <c r="P69" s="9">
        <f t="shared" si="12"/>
        <v>0.208929613085404</v>
      </c>
      <c r="Q69" s="9">
        <f t="shared" si="15"/>
        <v>0.32616223350710039</v>
      </c>
      <c r="R69" s="9">
        <f t="shared" si="16"/>
        <v>0.33648884100302973</v>
      </c>
      <c r="S69" s="9">
        <f t="shared" si="13"/>
        <v>0.92488966665753025</v>
      </c>
      <c r="T69" s="4">
        <f t="shared" si="14"/>
        <v>0.93189209573457255</v>
      </c>
      <c r="U69" s="4">
        <f t="shared" si="17"/>
        <v>0.96139668858008498</v>
      </c>
      <c r="V69" s="11">
        <f t="shared" si="3"/>
        <v>8.7052099897946356E-4</v>
      </c>
      <c r="W69" s="52">
        <f t="shared" si="18"/>
        <v>0.42896098148922007</v>
      </c>
      <c r="X69" s="52">
        <f t="shared" si="5"/>
        <v>0.71564504162218467</v>
      </c>
      <c r="Y69" s="11">
        <f t="shared" si="6"/>
        <v>8.2187750334321269E-2</v>
      </c>
      <c r="Z69" s="32">
        <f t="shared" si="7"/>
        <v>3.1565523492935723</v>
      </c>
      <c r="AA69" s="33">
        <f t="shared" si="8"/>
        <v>0.13649109163318981</v>
      </c>
      <c r="AB69" s="33">
        <f t="shared" si="19"/>
        <v>1.352966727977732</v>
      </c>
      <c r="AC69" s="33"/>
      <c r="AD69" s="44">
        <f t="shared" si="20"/>
        <v>0.71564504162218467</v>
      </c>
      <c r="AE69" s="33"/>
      <c r="AF69" s="33"/>
      <c r="AI69" s="12"/>
      <c r="AJ69" s="12"/>
    </row>
    <row r="70" spans="14:36" x14ac:dyDescent="0.25">
      <c r="N70" s="1">
        <v>1.34</v>
      </c>
      <c r="O70" s="5">
        <f t="shared" si="11"/>
        <v>21.877616239495538</v>
      </c>
      <c r="P70" s="9">
        <f t="shared" si="12"/>
        <v>0.21877616239495537</v>
      </c>
      <c r="Q70" s="9">
        <f t="shared" si="15"/>
        <v>0.32390387021498246</v>
      </c>
      <c r="R70" s="9">
        <f t="shared" si="16"/>
        <v>0.33394817657625031</v>
      </c>
      <c r="S70" s="9">
        <f t="shared" si="13"/>
        <v>0.91777379782267543</v>
      </c>
      <c r="T70" s="4">
        <f t="shared" si="14"/>
        <v>0.92543962918566425</v>
      </c>
      <c r="U70" s="4">
        <f t="shared" si="17"/>
        <v>0.95413764736071527</v>
      </c>
      <c r="V70" s="11">
        <f t="shared" si="3"/>
        <v>8.2357624717555868E-4</v>
      </c>
      <c r="W70" s="52">
        <f t="shared" si="18"/>
        <v>0.40675567767869636</v>
      </c>
      <c r="X70" s="52">
        <f t="shared" si="5"/>
        <v>0.6776168533248853</v>
      </c>
      <c r="Y70" s="11">
        <f t="shared" si="6"/>
        <v>7.3365776472435626E-2</v>
      </c>
      <c r="Z70" s="32">
        <f t="shared" si="7"/>
        <v>2.984245833587412</v>
      </c>
      <c r="AA70" s="33">
        <f t="shared" si="8"/>
        <v>0.15657183632077062</v>
      </c>
      <c r="AB70" s="33">
        <f t="shared" si="19"/>
        <v>1.3190257692334437</v>
      </c>
      <c r="AC70" s="33"/>
      <c r="AD70" s="44">
        <f t="shared" si="20"/>
        <v>0.6776168533248853</v>
      </c>
      <c r="AE70" s="33"/>
      <c r="AF70" s="33"/>
      <c r="AI70" s="12"/>
      <c r="AJ70" s="12"/>
    </row>
    <row r="71" spans="14:36" x14ac:dyDescent="0.25">
      <c r="N71" s="1">
        <v>1.36</v>
      </c>
      <c r="O71" s="5">
        <f t="shared" ref="O71:O134" si="21">10^N71</f>
        <v>22.908676527677738</v>
      </c>
      <c r="P71" s="9">
        <f t="shared" si="12"/>
        <v>0.22908676527677738</v>
      </c>
      <c r="Q71" s="9">
        <f t="shared" ref="Q71:Q102" si="22">$C$4+(($C$3-$C$4)/((1+(α*P71)^n_VGM)^(1-1/n_VGM)))</f>
        <v>0.32146054207172875</v>
      </c>
      <c r="R71" s="9">
        <f t="shared" ref="R71:R102" si="23">thetar+(thetas-thetar)*(1-EXP(-((k/P71)^p)))</f>
        <v>0.33110828845409124</v>
      </c>
      <c r="S71" s="9">
        <f t="shared" si="13"/>
        <v>0.91007512389869483</v>
      </c>
      <c r="T71" s="4">
        <f t="shared" si="14"/>
        <v>0.91845869163351079</v>
      </c>
      <c r="U71" s="4">
        <f t="shared" ref="U71:U102" si="24">R71/thetas</f>
        <v>0.94602368129740355</v>
      </c>
      <c r="V71" s="11">
        <f t="shared" ref="V71:V134" si="25">(U71-T71)^2</f>
        <v>7.5982865517051456E-4</v>
      </c>
      <c r="W71" s="52">
        <f t="shared" ref="W71:W102" si="26">(S71^P_GRT)*(1-(1-S71^(1/(1-1/n_VGM)))^(1-1/n_VGM))^2</f>
        <v>0.38443046712564088</v>
      </c>
      <c r="X71" s="52">
        <f t="shared" ref="X71:X134" si="27">AD71</f>
        <v>0.63817051057079577</v>
      </c>
      <c r="Y71" s="11">
        <f t="shared" ref="Y71:Y134" si="28">(W71-X71)^2</f>
        <v>6.438400964754909E-2</v>
      </c>
      <c r="Z71" s="32">
        <f t="shared" ref="Z71:Z134" si="29">-LN(λ_GRT*(1-U71))</f>
        <v>2.8213450023336106</v>
      </c>
      <c r="AA71" s="33">
        <f t="shared" ref="AA71:AA134" si="30">IF(U71&lt;thetaRL,_xlfn.GAMMA(a),IF(U71=1,0,EXP(GAMMALN(a))*(1-_xlfn.GAMMA.DIST(Z71,a,1,TRUE))))</f>
        <v>0.17800811529796437</v>
      </c>
      <c r="AB71" s="33">
        <f t="shared" ref="AB71:AB134" si="31">(1/(λ_GRT*k^β_GRT))*($AE$9-AA71)</f>
        <v>1.2827936537558757</v>
      </c>
      <c r="AC71" s="33"/>
      <c r="AD71" s="44">
        <f t="shared" ref="AD71:AD102" si="32">IF(U71&lt;thetaRL,0,(U71^P_GRT)*((AB71/$AC$7)^2))</f>
        <v>0.63817051057079577</v>
      </c>
      <c r="AE71" s="33"/>
      <c r="AF71" s="33"/>
      <c r="AI71" s="12"/>
      <c r="AJ71" s="12"/>
    </row>
    <row r="72" spans="14:36" x14ac:dyDescent="0.25">
      <c r="N72" s="1">
        <v>1.38</v>
      </c>
      <c r="O72" s="5">
        <f t="shared" si="21"/>
        <v>23.988329190194907</v>
      </c>
      <c r="P72" s="9">
        <f t="shared" ref="P72:P135" si="33">O72/100</f>
        <v>0.23988329190194907</v>
      </c>
      <c r="Q72" s="9">
        <f t="shared" si="22"/>
        <v>0.31882252491617935</v>
      </c>
      <c r="R72" s="9">
        <f t="shared" si="23"/>
        <v>0.32796280169373637</v>
      </c>
      <c r="S72" s="9">
        <f t="shared" ref="S72:S135" si="34">(T72-$C$4/$C$3)/(1-$C$4/$C$3)</f>
        <v>0.9017630050609049</v>
      </c>
      <c r="T72" s="4">
        <f t="shared" ref="T72:T135" si="35">Q72/$C$3</f>
        <v>0.91092149976051251</v>
      </c>
      <c r="U72" s="4">
        <f t="shared" si="24"/>
        <v>0.93703657626781822</v>
      </c>
      <c r="V72" s="11">
        <f t="shared" si="25"/>
        <v>6.8199722098243076E-4</v>
      </c>
      <c r="W72" s="52">
        <f t="shared" si="26"/>
        <v>0.36207269670712638</v>
      </c>
      <c r="X72" s="52">
        <f t="shared" si="27"/>
        <v>0.59774715704794268</v>
      </c>
      <c r="Y72" s="11">
        <f t="shared" si="28"/>
        <v>5.5542451256934994E-2</v>
      </c>
      <c r="Z72" s="32">
        <f t="shared" si="29"/>
        <v>2.6673364280529119</v>
      </c>
      <c r="AA72" s="33">
        <f t="shared" si="30"/>
        <v>0.20068330029426359</v>
      </c>
      <c r="AB72" s="33">
        <f t="shared" si="31"/>
        <v>1.2444675094593209</v>
      </c>
      <c r="AC72" s="33"/>
      <c r="AD72" s="44">
        <f t="shared" si="32"/>
        <v>0.59774715704794268</v>
      </c>
      <c r="AE72" s="33"/>
      <c r="AF72" s="33"/>
      <c r="AI72" s="12"/>
      <c r="AJ72" s="12"/>
    </row>
    <row r="73" spans="14:36" x14ac:dyDescent="0.25">
      <c r="N73" s="1">
        <v>1.4</v>
      </c>
      <c r="O73" s="5">
        <f t="shared" si="21"/>
        <v>25.118864315095799</v>
      </c>
      <c r="P73" s="9">
        <f t="shared" si="33"/>
        <v>0.25118864315095801</v>
      </c>
      <c r="Q73" s="9">
        <f t="shared" si="22"/>
        <v>0.31598056949795156</v>
      </c>
      <c r="R73" s="9">
        <f t="shared" si="23"/>
        <v>0.32450879282668582</v>
      </c>
      <c r="S73" s="9">
        <f t="shared" si="34"/>
        <v>0.89280829787929417</v>
      </c>
      <c r="T73" s="4">
        <f t="shared" si="35"/>
        <v>0.90280162713700451</v>
      </c>
      <c r="U73" s="4">
        <f t="shared" si="24"/>
        <v>0.92716797950481666</v>
      </c>
      <c r="V73" s="11">
        <f t="shared" si="25"/>
        <v>5.9371912771238476E-4</v>
      </c>
      <c r="W73" s="52">
        <f t="shared" si="26"/>
        <v>0.33977570261343409</v>
      </c>
      <c r="X73" s="52">
        <f t="shared" si="27"/>
        <v>0.55680445729636929</v>
      </c>
      <c r="Y73" s="11">
        <f t="shared" si="28"/>
        <v>4.7101480359225664E-2</v>
      </c>
      <c r="Z73" s="32">
        <f t="shared" si="29"/>
        <v>2.5217347096981495</v>
      </c>
      <c r="AA73" s="33">
        <f t="shared" si="30"/>
        <v>0.2244626748071121</v>
      </c>
      <c r="AB73" s="33">
        <f t="shared" si="31"/>
        <v>1.2042750374239224</v>
      </c>
      <c r="AC73" s="33"/>
      <c r="AD73" s="44">
        <f t="shared" si="32"/>
        <v>0.55680445729636929</v>
      </c>
      <c r="AE73" s="33"/>
      <c r="AF73" s="33"/>
      <c r="AI73" s="12"/>
      <c r="AJ73" s="12"/>
    </row>
    <row r="74" spans="14:36" x14ac:dyDescent="0.25">
      <c r="N74" s="1">
        <v>1.42</v>
      </c>
      <c r="O74" s="5">
        <f t="shared" si="21"/>
        <v>26.302679918953825</v>
      </c>
      <c r="P74" s="9">
        <f t="shared" si="33"/>
        <v>0.26302679918953825</v>
      </c>
      <c r="Q74" s="9">
        <f t="shared" si="22"/>
        <v>0.31292610516164748</v>
      </c>
      <c r="R74" s="9">
        <f t="shared" si="23"/>
        <v>0.32074684758069372</v>
      </c>
      <c r="S74" s="9">
        <f t="shared" si="34"/>
        <v>0.88318399710636641</v>
      </c>
      <c r="T74" s="4">
        <f t="shared" si="35"/>
        <v>0.89407458617613578</v>
      </c>
      <c r="U74" s="4">
        <f t="shared" si="24"/>
        <v>0.91641956451626783</v>
      </c>
      <c r="V74" s="11">
        <f t="shared" si="25"/>
        <v>4.9929805702097043E-4</v>
      </c>
      <c r="W74" s="52">
        <f t="shared" si="26"/>
        <v>0.31763773339827756</v>
      </c>
      <c r="X74" s="52">
        <f t="shared" si="27"/>
        <v>0.51580017544243029</v>
      </c>
      <c r="Y74" s="11">
        <f t="shared" si="28"/>
        <v>3.9268353436902187E-2</v>
      </c>
      <c r="Z74" s="32">
        <f t="shared" si="29"/>
        <v>2.3840809427772203</v>
      </c>
      <c r="AA74" s="33">
        <f t="shared" si="30"/>
        <v>0.24919714925823461</v>
      </c>
      <c r="AB74" s="33">
        <f t="shared" si="31"/>
        <v>1.1624682324488853</v>
      </c>
      <c r="AC74" s="33"/>
      <c r="AD74" s="44">
        <f t="shared" si="32"/>
        <v>0.51580017544243029</v>
      </c>
      <c r="AE74" s="33"/>
      <c r="AF74" s="33"/>
      <c r="AI74" s="12"/>
      <c r="AJ74" s="12"/>
    </row>
    <row r="75" spans="14:36" x14ac:dyDescent="0.25">
      <c r="N75" s="1">
        <v>1.44</v>
      </c>
      <c r="O75" s="5">
        <f t="shared" si="21"/>
        <v>27.542287033381665</v>
      </c>
      <c r="P75" s="9">
        <f t="shared" si="33"/>
        <v>0.27542287033381663</v>
      </c>
      <c r="Q75" s="9">
        <f t="shared" si="22"/>
        <v>0.3096514607848963</v>
      </c>
      <c r="R75" s="9">
        <f t="shared" si="23"/>
        <v>0.31668102639410395</v>
      </c>
      <c r="S75" s="9">
        <f t="shared" si="34"/>
        <v>0.87286593183002903</v>
      </c>
      <c r="T75" s="4">
        <f t="shared" si="35"/>
        <v>0.88471845938541804</v>
      </c>
      <c r="U75" s="4">
        <f t="shared" si="24"/>
        <v>0.90480293255458277</v>
      </c>
      <c r="V75" s="11">
        <f t="shared" si="25"/>
        <v>4.0338606248289791E-4</v>
      </c>
      <c r="W75" s="52">
        <f t="shared" si="26"/>
        <v>0.29576060102637847</v>
      </c>
      <c r="X75" s="52">
        <f t="shared" si="27"/>
        <v>0.47517672530131161</v>
      </c>
      <c r="Y75" s="11">
        <f t="shared" si="28"/>
        <v>3.2190145649838256E-2</v>
      </c>
      <c r="Z75" s="32">
        <f t="shared" si="29"/>
        <v>2.2539412729873853</v>
      </c>
      <c r="AA75" s="33">
        <f t="shared" si="30"/>
        <v>0.27472716060770486</v>
      </c>
      <c r="AB75" s="33">
        <f t="shared" si="31"/>
        <v>1.1193167918307749</v>
      </c>
      <c r="AC75" s="33"/>
      <c r="AD75" s="44">
        <f t="shared" si="32"/>
        <v>0.47517672530131161</v>
      </c>
      <c r="AE75" s="33"/>
      <c r="AF75" s="33"/>
      <c r="AI75" s="12"/>
      <c r="AJ75" s="12"/>
    </row>
    <row r="76" spans="14:36" x14ac:dyDescent="0.25">
      <c r="N76" s="1">
        <v>1.46</v>
      </c>
      <c r="O76" s="5">
        <f t="shared" si="21"/>
        <v>28.840315031266066</v>
      </c>
      <c r="P76" s="9">
        <f t="shared" si="33"/>
        <v>0.28840315031266067</v>
      </c>
      <c r="Q76" s="9">
        <f t="shared" si="22"/>
        <v>0.30615009867960419</v>
      </c>
      <c r="R76" s="9">
        <f t="shared" si="23"/>
        <v>0.31231874496544582</v>
      </c>
      <c r="S76" s="9">
        <f t="shared" si="34"/>
        <v>0.86183350247220658</v>
      </c>
      <c r="T76" s="4">
        <f t="shared" si="35"/>
        <v>0.87471456765601197</v>
      </c>
      <c r="U76" s="4">
        <f t="shared" si="24"/>
        <v>0.89233927132984525</v>
      </c>
      <c r="V76" s="11">
        <f t="shared" si="25"/>
        <v>3.1063017959043253E-4</v>
      </c>
      <c r="W76" s="52">
        <f t="shared" si="26"/>
        <v>0.27424807190512052</v>
      </c>
      <c r="X76" s="52">
        <f t="shared" si="27"/>
        <v>0.43534750286004231</v>
      </c>
      <c r="Y76" s="11">
        <f t="shared" si="28"/>
        <v>2.5953026653999615E-2</v>
      </c>
      <c r="Z76" s="32">
        <f t="shared" si="29"/>
        <v>2.1309055288022223</v>
      </c>
      <c r="AA76" s="33">
        <f t="shared" si="30"/>
        <v>0.30088658884809311</v>
      </c>
      <c r="AB76" s="33">
        <f t="shared" si="31"/>
        <v>1.0751014956106948</v>
      </c>
      <c r="AC76" s="33"/>
      <c r="AD76" s="44">
        <f t="shared" si="32"/>
        <v>0.43534750286004231</v>
      </c>
      <c r="AE76" s="33"/>
      <c r="AF76" s="33"/>
      <c r="AI76" s="12"/>
      <c r="AJ76" s="12"/>
    </row>
    <row r="77" spans="14:36" x14ac:dyDescent="0.25">
      <c r="N77" s="1">
        <v>1.48</v>
      </c>
      <c r="O77" s="5">
        <f t="shared" si="21"/>
        <v>30.199517204020164</v>
      </c>
      <c r="P77" s="9">
        <f t="shared" si="33"/>
        <v>0.30199517204020165</v>
      </c>
      <c r="Q77" s="9">
        <f t="shared" si="22"/>
        <v>0.30241685566135951</v>
      </c>
      <c r="R77" s="9">
        <f t="shared" si="23"/>
        <v>0.30767057981406187</v>
      </c>
      <c r="S77" s="9">
        <f t="shared" si="34"/>
        <v>0.85007044037356883</v>
      </c>
      <c r="T77" s="4">
        <f t="shared" si="35"/>
        <v>0.8640481590324558</v>
      </c>
      <c r="U77" s="4">
        <f t="shared" si="24"/>
        <v>0.87905879946874832</v>
      </c>
      <c r="V77" s="11">
        <f t="shared" si="25"/>
        <v>2.2531932630766015E-4</v>
      </c>
      <c r="W77" s="52">
        <f t="shared" si="26"/>
        <v>0.25320402635558403</v>
      </c>
      <c r="X77" s="52">
        <f t="shared" si="27"/>
        <v>0.39668560641845318</v>
      </c>
      <c r="Y77" s="11">
        <f t="shared" si="28"/>
        <v>2.0586963817337531E-2</v>
      </c>
      <c r="Z77" s="32">
        <f t="shared" si="29"/>
        <v>2.0145859287014765</v>
      </c>
      <c r="AA77" s="33">
        <f t="shared" si="30"/>
        <v>0.32750654318602151</v>
      </c>
      <c r="AB77" s="33">
        <f t="shared" si="31"/>
        <v>1.0301078070789518</v>
      </c>
      <c r="AC77" s="33"/>
      <c r="AD77" s="44">
        <f t="shared" si="32"/>
        <v>0.39668560641845318</v>
      </c>
      <c r="AE77" s="33"/>
      <c r="AF77" s="33"/>
      <c r="AI77" s="12"/>
      <c r="AJ77" s="12"/>
    </row>
    <row r="78" spans="14:36" x14ac:dyDescent="0.25">
      <c r="N78" s="1">
        <v>1.5</v>
      </c>
      <c r="O78" s="5">
        <f t="shared" si="21"/>
        <v>31.622776601683803</v>
      </c>
      <c r="P78" s="9">
        <f t="shared" si="33"/>
        <v>0.31622776601683805</v>
      </c>
      <c r="Q78" s="9">
        <f t="shared" si="22"/>
        <v>0.29844818399843515</v>
      </c>
      <c r="R78" s="9">
        <f t="shared" si="23"/>
        <v>0.30275001073719354</v>
      </c>
      <c r="S78" s="9">
        <f t="shared" si="34"/>
        <v>0.83756556699888196</v>
      </c>
      <c r="T78" s="4">
        <f t="shared" si="35"/>
        <v>0.85270909713838616</v>
      </c>
      <c r="U78" s="4">
        <f t="shared" si="24"/>
        <v>0.86500003067769593</v>
      </c>
      <c r="V78" s="11">
        <f t="shared" si="25"/>
        <v>1.5106704726772972E-4</v>
      </c>
      <c r="W78" s="52">
        <f t="shared" si="26"/>
        <v>0.23273043281304842</v>
      </c>
      <c r="X78" s="52">
        <f t="shared" si="27"/>
        <v>0.35951531987132224</v>
      </c>
      <c r="Y78" s="11">
        <f t="shared" si="28"/>
        <v>1.6074407586379246E-2</v>
      </c>
      <c r="Z78" s="32">
        <f t="shared" si="29"/>
        <v>1.9046158589692592</v>
      </c>
      <c r="AA78" s="33">
        <f t="shared" si="30"/>
        <v>0.35441889597278736</v>
      </c>
      <c r="AB78" s="33">
        <f t="shared" si="31"/>
        <v>0.98461989964032592</v>
      </c>
      <c r="AC78" s="33"/>
      <c r="AD78" s="44">
        <f t="shared" si="32"/>
        <v>0.35951531987132224</v>
      </c>
      <c r="AE78" s="33"/>
      <c r="AF78" s="33"/>
    </row>
    <row r="79" spans="14:36" x14ac:dyDescent="0.25">
      <c r="N79" s="1">
        <v>1.52</v>
      </c>
      <c r="O79" s="5">
        <f t="shared" si="21"/>
        <v>33.113112148259127</v>
      </c>
      <c r="P79" s="9">
        <f t="shared" si="33"/>
        <v>0.33113112148259127</v>
      </c>
      <c r="Q79" s="9">
        <f t="shared" si="22"/>
        <v>0.29424238359095911</v>
      </c>
      <c r="R79" s="9">
        <f t="shared" si="23"/>
        <v>0.29757311315515517</v>
      </c>
      <c r="S79" s="9">
        <f t="shared" si="34"/>
        <v>0.82431352550952874</v>
      </c>
      <c r="T79" s="4">
        <f t="shared" si="35"/>
        <v>0.84069252454559751</v>
      </c>
      <c r="U79" s="4">
        <f t="shared" si="24"/>
        <v>0.85020889472901484</v>
      </c>
      <c r="V79" s="11">
        <f t="shared" si="25"/>
        <v>9.056130146783445E-5</v>
      </c>
      <c r="W79" s="52">
        <f t="shared" si="26"/>
        <v>0.21292520092594944</v>
      </c>
      <c r="X79" s="52">
        <f t="shared" si="27"/>
        <v>0.32410650556360482</v>
      </c>
      <c r="Y79" s="11">
        <f t="shared" si="28"/>
        <v>1.2361282500931129E-2</v>
      </c>
      <c r="Z79" s="32">
        <f t="shared" si="29"/>
        <v>1.8006487182085069</v>
      </c>
      <c r="AA79" s="33">
        <f t="shared" si="30"/>
        <v>0.38145947012358722</v>
      </c>
      <c r="AB79" s="33">
        <f t="shared" si="31"/>
        <v>0.93891526936126146</v>
      </c>
      <c r="AC79" s="33"/>
      <c r="AD79" s="44">
        <f t="shared" si="32"/>
        <v>0.32410650556360482</v>
      </c>
      <c r="AE79" s="33"/>
      <c r="AF79" s="33"/>
    </row>
    <row r="80" spans="14:36" x14ac:dyDescent="0.25">
      <c r="N80" s="1">
        <v>1.54</v>
      </c>
      <c r="O80" s="5">
        <f t="shared" si="21"/>
        <v>34.67368504525318</v>
      </c>
      <c r="P80" s="9">
        <f t="shared" si="33"/>
        <v>0.34673685045253178</v>
      </c>
      <c r="Q80" s="9">
        <f t="shared" si="22"/>
        <v>0.28979981564416929</v>
      </c>
      <c r="R80" s="9">
        <f t="shared" si="23"/>
        <v>0.2921582137062656</v>
      </c>
      <c r="S80" s="9">
        <f t="shared" si="34"/>
        <v>0.81031545402580374</v>
      </c>
      <c r="T80" s="4">
        <f t="shared" si="35"/>
        <v>0.82799947326905521</v>
      </c>
      <c r="U80" s="4">
        <f t="shared" si="24"/>
        <v>0.83473775344647316</v>
      </c>
      <c r="V80" s="11">
        <f t="shared" si="25"/>
        <v>4.5404419749383744E-5</v>
      </c>
      <c r="W80" s="52">
        <f t="shared" si="26"/>
        <v>0.19387999398388128</v>
      </c>
      <c r="X80" s="52">
        <f t="shared" si="27"/>
        <v>0.29067184556838155</v>
      </c>
      <c r="Y80" s="11">
        <f t="shared" si="28"/>
        <v>9.3686625331559272E-3</v>
      </c>
      <c r="Z80" s="32">
        <f t="shared" si="29"/>
        <v>1.7023568249298455</v>
      </c>
      <c r="AA80" s="33">
        <f t="shared" si="30"/>
        <v>0.40847081374746685</v>
      </c>
      <c r="AB80" s="33">
        <f t="shared" si="31"/>
        <v>0.89326004522343883</v>
      </c>
      <c r="AC80" s="33"/>
      <c r="AD80" s="44">
        <f t="shared" si="32"/>
        <v>0.29067184556838155</v>
      </c>
      <c r="AE80" s="33"/>
      <c r="AF80" s="33"/>
    </row>
    <row r="81" spans="14:32" x14ac:dyDescent="0.25">
      <c r="N81" s="1">
        <v>1.56</v>
      </c>
      <c r="O81" s="5">
        <f t="shared" si="21"/>
        <v>36.307805477010156</v>
      </c>
      <c r="P81" s="9">
        <f t="shared" si="33"/>
        <v>0.36307805477010158</v>
      </c>
      <c r="Q81" s="9">
        <f t="shared" si="22"/>
        <v>0.2851230874372947</v>
      </c>
      <c r="R81" s="9">
        <f t="shared" si="23"/>
        <v>0.28652552218736688</v>
      </c>
      <c r="S81" s="9">
        <f t="shared" si="34"/>
        <v>0.79557956781452155</v>
      </c>
      <c r="T81" s="4">
        <f t="shared" si="35"/>
        <v>0.81463739267798485</v>
      </c>
      <c r="U81" s="4">
        <f t="shared" si="24"/>
        <v>0.81864434910676254</v>
      </c>
      <c r="V81" s="11">
        <f t="shared" si="25"/>
        <v>1.6055699822122826E-5</v>
      </c>
      <c r="W81" s="52">
        <f t="shared" si="26"/>
        <v>0.17567809388761765</v>
      </c>
      <c r="X81" s="52">
        <f t="shared" si="27"/>
        <v>0.25936669907199245</v>
      </c>
      <c r="Y81" s="11">
        <f t="shared" si="28"/>
        <v>7.0037826377061631E-3</v>
      </c>
      <c r="Z81" s="32">
        <f t="shared" si="29"/>
        <v>1.6094303847718339</v>
      </c>
      <c r="AA81" s="33">
        <f t="shared" si="30"/>
        <v>0.43530452229740696</v>
      </c>
      <c r="AB81" s="33">
        <f t="shared" si="31"/>
        <v>0.84790506416972111</v>
      </c>
      <c r="AC81" s="33"/>
      <c r="AD81" s="44">
        <f t="shared" si="32"/>
        <v>0.25936669907199245</v>
      </c>
      <c r="AE81" s="33"/>
      <c r="AF81" s="33"/>
    </row>
    <row r="82" spans="14:32" x14ac:dyDescent="0.25">
      <c r="N82" s="1">
        <v>1.58</v>
      </c>
      <c r="O82" s="5">
        <f t="shared" si="21"/>
        <v>38.018939632056139</v>
      </c>
      <c r="P82" s="9">
        <f t="shared" si="33"/>
        <v>0.38018939632056137</v>
      </c>
      <c r="Q82" s="9">
        <f t="shared" si="22"/>
        <v>0.28021719769366948</v>
      </c>
      <c r="R82" s="9">
        <f t="shared" si="23"/>
        <v>0.28069675215351458</v>
      </c>
      <c r="S82" s="9">
        <f t="shared" si="34"/>
        <v>0.78012161733519081</v>
      </c>
      <c r="T82" s="4">
        <f t="shared" si="35"/>
        <v>0.80062056483905575</v>
      </c>
      <c r="U82" s="4">
        <f t="shared" si="24"/>
        <v>0.80199072043861319</v>
      </c>
      <c r="V82" s="11">
        <f t="shared" si="25"/>
        <v>1.8773263669986168E-6</v>
      </c>
      <c r="W82" s="52">
        <f t="shared" si="26"/>
        <v>0.15839241932514136</v>
      </c>
      <c r="X82" s="52">
        <f t="shared" si="27"/>
        <v>0.23029121736361938</v>
      </c>
      <c r="Y82" s="11">
        <f t="shared" si="28"/>
        <v>5.1694371593778493E-3</v>
      </c>
      <c r="Z82" s="32">
        <f t="shared" si="29"/>
        <v>1.5215765140974837</v>
      </c>
      <c r="AA82" s="33">
        <f t="shared" si="30"/>
        <v>0.46182309249396947</v>
      </c>
      <c r="AB82" s="33">
        <f t="shared" si="31"/>
        <v>0.80308273755771553</v>
      </c>
      <c r="AC82" s="33"/>
      <c r="AD82" s="44">
        <f t="shared" si="32"/>
        <v>0.23029121736361938</v>
      </c>
      <c r="AE82" s="33"/>
      <c r="AF82" s="33"/>
    </row>
    <row r="83" spans="14:32" x14ac:dyDescent="0.25">
      <c r="N83" s="1">
        <v>1.6</v>
      </c>
      <c r="O83" s="5">
        <f t="shared" si="21"/>
        <v>39.810717055349755</v>
      </c>
      <c r="P83" s="9">
        <f t="shared" si="33"/>
        <v>0.39810717055349754</v>
      </c>
      <c r="Q83" s="9">
        <f t="shared" si="22"/>
        <v>0.27508963264282721</v>
      </c>
      <c r="R83" s="9">
        <f t="shared" si="23"/>
        <v>0.27469474131834659</v>
      </c>
      <c r="S83" s="9">
        <f t="shared" si="34"/>
        <v>0.76396519092172299</v>
      </c>
      <c r="T83" s="4">
        <f t="shared" si="35"/>
        <v>0.78597037897950639</v>
      </c>
      <c r="U83" s="4">
        <f t="shared" si="24"/>
        <v>0.78484211805241888</v>
      </c>
      <c r="V83" s="11">
        <f t="shared" si="25"/>
        <v>1.2729727195923674E-6</v>
      </c>
      <c r="W83" s="52">
        <f t="shared" si="26"/>
        <v>0.14208379836078194</v>
      </c>
      <c r="X83" s="52">
        <f t="shared" si="27"/>
        <v>0.20349427922270305</v>
      </c>
      <c r="Y83" s="11">
        <f t="shared" si="28"/>
        <v>3.7712471596923784E-3</v>
      </c>
      <c r="Z83" s="32">
        <f t="shared" si="29"/>
        <v>1.438518316889654</v>
      </c>
      <c r="AA83" s="33">
        <f t="shared" si="30"/>
        <v>0.48790131276699256</v>
      </c>
      <c r="AB83" s="33">
        <f t="shared" si="31"/>
        <v>0.75900470100170314</v>
      </c>
      <c r="AC83" s="33"/>
      <c r="AD83" s="44">
        <f t="shared" si="32"/>
        <v>0.20349427922270305</v>
      </c>
      <c r="AE83" s="33"/>
      <c r="AF83" s="33"/>
    </row>
    <row r="84" spans="14:32" x14ac:dyDescent="0.25">
      <c r="N84" s="1">
        <v>1.62</v>
      </c>
      <c r="O84" s="5">
        <f t="shared" si="21"/>
        <v>41.686938347033561</v>
      </c>
      <c r="P84" s="9">
        <f t="shared" si="33"/>
        <v>0.41686938347033559</v>
      </c>
      <c r="Q84" s="9">
        <f t="shared" si="22"/>
        <v>0.26975040419788171</v>
      </c>
      <c r="R84" s="9">
        <f t="shared" si="23"/>
        <v>0.26854308145860689</v>
      </c>
      <c r="S84" s="9">
        <f t="shared" si="34"/>
        <v>0.74714183507540632</v>
      </c>
      <c r="T84" s="4">
        <f t="shared" si="35"/>
        <v>0.77071544056537633</v>
      </c>
      <c r="U84" s="4">
        <f t="shared" si="24"/>
        <v>0.76726594702459117</v>
      </c>
      <c r="V84" s="11">
        <f t="shared" si="25"/>
        <v>1.1899005687918572E-5</v>
      </c>
      <c r="W84" s="52">
        <f t="shared" si="26"/>
        <v>0.12679958926050924</v>
      </c>
      <c r="X84" s="52">
        <f t="shared" si="27"/>
        <v>0.17897877573399254</v>
      </c>
      <c r="Y84" s="11">
        <f t="shared" si="28"/>
        <v>2.7226675010345422E-3</v>
      </c>
      <c r="Z84" s="32">
        <f t="shared" si="29"/>
        <v>1.3599940120359064</v>
      </c>
      <c r="AA84" s="33">
        <f t="shared" si="30"/>
        <v>0.51342721158123317</v>
      </c>
      <c r="AB84" s="33">
        <f t="shared" si="31"/>
        <v>0.71586021148977597</v>
      </c>
      <c r="AC84" s="33"/>
      <c r="AD84" s="44">
        <f t="shared" si="32"/>
        <v>0.17897877573399254</v>
      </c>
      <c r="AE84" s="33"/>
      <c r="AF84" s="33"/>
    </row>
    <row r="85" spans="14:32" x14ac:dyDescent="0.25">
      <c r="N85" s="1">
        <v>1.64</v>
      </c>
      <c r="O85" s="5">
        <f t="shared" si="21"/>
        <v>43.651583224016612</v>
      </c>
      <c r="P85" s="9">
        <f t="shared" si="33"/>
        <v>0.4365158322401661</v>
      </c>
      <c r="Q85" s="9">
        <f t="shared" si="22"/>
        <v>0.26421202375123448</v>
      </c>
      <c r="R85" s="9">
        <f t="shared" si="23"/>
        <v>0.26226576593623419</v>
      </c>
      <c r="S85" s="9">
        <f t="shared" si="34"/>
        <v>0.72969097189789356</v>
      </c>
      <c r="T85" s="4">
        <f t="shared" si="35"/>
        <v>0.75489149643209852</v>
      </c>
      <c r="U85" s="4">
        <f t="shared" si="24"/>
        <v>0.74933075981781205</v>
      </c>
      <c r="V85" s="11">
        <f t="shared" si="25"/>
        <v>3.0921791693466106E-5</v>
      </c>
      <c r="W85" s="52">
        <f t="shared" si="26"/>
        <v>0.11257272785096552</v>
      </c>
      <c r="X85" s="52">
        <f t="shared" si="27"/>
        <v>0.15670777853033593</v>
      </c>
      <c r="Y85" s="11">
        <f t="shared" si="28"/>
        <v>1.947902698470595E-3</v>
      </c>
      <c r="Z85" s="32">
        <f t="shared" si="29"/>
        <v>1.2857561082521822</v>
      </c>
      <c r="AA85" s="33">
        <f t="shared" si="30"/>
        <v>0.53830259767447985</v>
      </c>
      <c r="AB85" s="33">
        <f t="shared" si="31"/>
        <v>0.67381523426035617</v>
      </c>
      <c r="AC85" s="33"/>
      <c r="AD85" s="44">
        <f t="shared" si="32"/>
        <v>0.15670777853033593</v>
      </c>
      <c r="AE85" s="33"/>
      <c r="AF85" s="33"/>
    </row>
    <row r="86" spans="14:32" x14ac:dyDescent="0.25">
      <c r="N86" s="1">
        <v>1.66</v>
      </c>
      <c r="O86" s="5">
        <f t="shared" si="21"/>
        <v>45.708818961487509</v>
      </c>
      <c r="P86" s="9">
        <f t="shared" si="33"/>
        <v>0.45708818961487507</v>
      </c>
      <c r="Q86" s="9">
        <f t="shared" si="22"/>
        <v>0.25848940783964114</v>
      </c>
      <c r="R86" s="9">
        <f t="shared" si="23"/>
        <v>0.25588686130846511</v>
      </c>
      <c r="S86" s="9">
        <f t="shared" si="34"/>
        <v>0.71165960185159638</v>
      </c>
      <c r="T86" s="4">
        <f t="shared" si="35"/>
        <v>0.73854116525611757</v>
      </c>
      <c r="U86" s="4">
        <f t="shared" si="24"/>
        <v>0.7311053180241861</v>
      </c>
      <c r="V86" s="11">
        <f t="shared" si="25"/>
        <v>5.5291824056622896E-5</v>
      </c>
      <c r="W86" s="52">
        <f t="shared" si="26"/>
        <v>9.9421256789827356E-2</v>
      </c>
      <c r="X86" s="52">
        <f t="shared" si="27"/>
        <v>0.13661116078191121</v>
      </c>
      <c r="Y86" s="11">
        <f t="shared" si="28"/>
        <v>1.3830889589404147E-3</v>
      </c>
      <c r="Z86" s="32">
        <f t="shared" si="29"/>
        <v>1.2155706240448871</v>
      </c>
      <c r="AA86" s="33">
        <f t="shared" si="30"/>
        <v>0.56244323510570882</v>
      </c>
      <c r="AB86" s="33">
        <f t="shared" si="31"/>
        <v>0.6330121469315827</v>
      </c>
      <c r="AC86" s="33"/>
      <c r="AD86" s="44">
        <f t="shared" si="32"/>
        <v>0.13661116078191121</v>
      </c>
      <c r="AE86" s="33"/>
      <c r="AF86" s="33"/>
    </row>
    <row r="87" spans="14:32" x14ac:dyDescent="0.25">
      <c r="N87" s="1">
        <v>1.68</v>
      </c>
      <c r="O87" s="5">
        <f t="shared" si="21"/>
        <v>47.863009232263856</v>
      </c>
      <c r="P87" s="9">
        <f t="shared" si="33"/>
        <v>0.47863009232263853</v>
      </c>
      <c r="Q87" s="9">
        <f t="shared" si="22"/>
        <v>0.25259971518588453</v>
      </c>
      <c r="R87" s="9">
        <f t="shared" si="23"/>
        <v>0.24943020788224349</v>
      </c>
      <c r="S87" s="9">
        <f t="shared" si="34"/>
        <v>0.69310179029487529</v>
      </c>
      <c r="T87" s="4">
        <f t="shared" si="35"/>
        <v>0.72171347195967017</v>
      </c>
      <c r="U87" s="4">
        <f t="shared" si="24"/>
        <v>0.71265773680640998</v>
      </c>
      <c r="V87" s="11">
        <f t="shared" si="25"/>
        <v>8.2006339165992384E-5</v>
      </c>
      <c r="W87" s="52">
        <f t="shared" si="26"/>
        <v>8.734836353462383E-2</v>
      </c>
      <c r="X87" s="52">
        <f t="shared" si="27"/>
        <v>0.11859229672005578</v>
      </c>
      <c r="Y87" s="11">
        <f t="shared" si="28"/>
        <v>9.7618336089573586E-4</v>
      </c>
      <c r="Z87" s="32">
        <f t="shared" si="29"/>
        <v>1.1492163502528454</v>
      </c>
      <c r="AA87" s="33">
        <f t="shared" si="30"/>
        <v>0.58577870143264121</v>
      </c>
      <c r="AB87" s="33">
        <f t="shared" si="31"/>
        <v>0.5935699792130229</v>
      </c>
      <c r="AC87" s="33"/>
      <c r="AD87" s="44">
        <f t="shared" si="32"/>
        <v>0.11859229672005578</v>
      </c>
      <c r="AE87" s="33"/>
      <c r="AF87" s="33"/>
    </row>
    <row r="88" spans="14:32" x14ac:dyDescent="0.25">
      <c r="N88" s="1">
        <v>1.7</v>
      </c>
      <c r="O88" s="5">
        <f t="shared" si="21"/>
        <v>50.118723362727238</v>
      </c>
      <c r="P88" s="9">
        <f t="shared" si="33"/>
        <v>0.50118723362727235</v>
      </c>
      <c r="Q88" s="9">
        <f t="shared" si="22"/>
        <v>0.24656211815717755</v>
      </c>
      <c r="R88" s="9">
        <f t="shared" si="23"/>
        <v>0.24291915254734334</v>
      </c>
      <c r="S88" s="9">
        <f t="shared" si="34"/>
        <v>0.67407794737113635</v>
      </c>
      <c r="T88" s="4">
        <f t="shared" si="35"/>
        <v>0.70446319473479302</v>
      </c>
      <c r="U88" s="4">
        <f t="shared" si="24"/>
        <v>0.69405472156383818</v>
      </c>
      <c r="V88" s="11">
        <f t="shared" si="25"/>
        <v>1.083363137504866E-4</v>
      </c>
      <c r="W88" s="52">
        <f t="shared" si="26"/>
        <v>7.6342922088410536E-2</v>
      </c>
      <c r="X88" s="52">
        <f t="shared" si="27"/>
        <v>0.10253453420441708</v>
      </c>
      <c r="Y88" s="11">
        <f t="shared" si="28"/>
        <v>6.8600054523534058E-4</v>
      </c>
      <c r="Z88" s="32">
        <f t="shared" si="29"/>
        <v>1.0864841528448319</v>
      </c>
      <c r="AA88" s="33">
        <f t="shared" si="30"/>
        <v>0.60825197977289958</v>
      </c>
      <c r="AB88" s="33">
        <f t="shared" si="31"/>
        <v>0.55558510241373971</v>
      </c>
      <c r="AC88" s="33"/>
      <c r="AD88" s="44">
        <f t="shared" si="32"/>
        <v>0.10253453420441708</v>
      </c>
      <c r="AE88" s="33"/>
      <c r="AF88" s="33"/>
    </row>
    <row r="89" spans="14:32" x14ac:dyDescent="0.25">
      <c r="N89" s="1">
        <v>1.72</v>
      </c>
      <c r="O89" s="5">
        <f t="shared" si="21"/>
        <v>52.480746024977286</v>
      </c>
      <c r="P89" s="9">
        <f t="shared" si="33"/>
        <v>0.52480746024977287</v>
      </c>
      <c r="Q89" s="9">
        <f t="shared" si="22"/>
        <v>0.24039751520837688</v>
      </c>
      <c r="R89" s="9">
        <f t="shared" si="23"/>
        <v>0.23637631583874755</v>
      </c>
      <c r="S89" s="9">
        <f t="shared" si="34"/>
        <v>0.65465392194718119</v>
      </c>
      <c r="T89" s="4">
        <f t="shared" si="35"/>
        <v>0.68685004345250544</v>
      </c>
      <c r="U89" s="4">
        <f t="shared" si="24"/>
        <v>0.67536090239642166</v>
      </c>
      <c r="V89" s="11">
        <f t="shared" si="25"/>
        <v>1.3200036220659004E-4</v>
      </c>
      <c r="W89" s="52">
        <f t="shared" si="26"/>
        <v>6.6380501847108947E-2</v>
      </c>
      <c r="X89" s="52">
        <f t="shared" si="27"/>
        <v>8.8307207997992604E-2</v>
      </c>
      <c r="Y89" s="11">
        <f t="shared" si="28"/>
        <v>4.807804426271992E-4</v>
      </c>
      <c r="Z89" s="32">
        <f t="shared" si="29"/>
        <v>1.0271763137752377</v>
      </c>
      <c r="AA89" s="33">
        <f t="shared" si="30"/>
        <v>0.6298188354680142</v>
      </c>
      <c r="AB89" s="33">
        <f t="shared" si="31"/>
        <v>0.51913228301981462</v>
      </c>
      <c r="AC89" s="33"/>
      <c r="AD89" s="44">
        <f t="shared" si="32"/>
        <v>8.8307207997992604E-2</v>
      </c>
      <c r="AE89" s="33"/>
      <c r="AF89" s="33"/>
    </row>
    <row r="90" spans="14:32" x14ac:dyDescent="0.25">
      <c r="N90" s="1">
        <v>1.74</v>
      </c>
      <c r="O90" s="5">
        <f t="shared" si="21"/>
        <v>54.95408738576247</v>
      </c>
      <c r="P90" s="9">
        <f t="shared" si="33"/>
        <v>0.54954087385762473</v>
      </c>
      <c r="Q90" s="9">
        <f t="shared" si="22"/>
        <v>0.2341281941010353</v>
      </c>
      <c r="R90" s="9">
        <f t="shared" si="23"/>
        <v>0.22982339396259566</v>
      </c>
      <c r="S90" s="9">
        <f t="shared" si="34"/>
        <v>0.6348999404513197</v>
      </c>
      <c r="T90" s="4">
        <f t="shared" si="35"/>
        <v>0.66893769743152953</v>
      </c>
      <c r="U90" s="4">
        <f t="shared" si="24"/>
        <v>0.65663826846455908</v>
      </c>
      <c r="V90" s="11">
        <f t="shared" si="25"/>
        <v>1.5127595291355178E-4</v>
      </c>
      <c r="W90" s="52">
        <f t="shared" si="26"/>
        <v>5.7424778250880798E-2</v>
      </c>
      <c r="X90" s="52">
        <f t="shared" si="27"/>
        <v>7.5771032733545698E-2</v>
      </c>
      <c r="Y90" s="11">
        <f t="shared" si="28"/>
        <v>3.3658505354270193E-4</v>
      </c>
      <c r="Z90" s="32">
        <f t="shared" si="29"/>
        <v>0.97110590782042572</v>
      </c>
      <c r="AA90" s="33">
        <f t="shared" si="30"/>
        <v>0.65044702609295713</v>
      </c>
      <c r="AB90" s="33">
        <f t="shared" si="31"/>
        <v>0.4842660179552768</v>
      </c>
      <c r="AC90" s="33"/>
      <c r="AD90" s="44">
        <f t="shared" si="32"/>
        <v>7.5771032733545698E-2</v>
      </c>
      <c r="AE90" s="33"/>
      <c r="AF90" s="33"/>
    </row>
    <row r="91" spans="14:32" x14ac:dyDescent="0.25">
      <c r="N91" s="1">
        <v>1.76</v>
      </c>
      <c r="O91" s="5">
        <f t="shared" si="21"/>
        <v>57.543993733715695</v>
      </c>
      <c r="P91" s="9">
        <f t="shared" si="33"/>
        <v>0.57543993733715693</v>
      </c>
      <c r="Q91" s="9">
        <f t="shared" si="22"/>
        <v>0.22777745832525564</v>
      </c>
      <c r="R91" s="9">
        <f t="shared" si="23"/>
        <v>0.22328099548699151</v>
      </c>
      <c r="S91" s="9">
        <f t="shared" si="34"/>
        <v>0.61488942976732408</v>
      </c>
      <c r="T91" s="4">
        <f t="shared" si="35"/>
        <v>0.65079273807215898</v>
      </c>
      <c r="U91" s="4">
        <f t="shared" si="24"/>
        <v>0.63794570139140439</v>
      </c>
      <c r="V91" s="11">
        <f t="shared" si="25"/>
        <v>1.6504635147665412E-4</v>
      </c>
      <c r="W91" s="52">
        <f t="shared" si="26"/>
        <v>4.9429257272882152E-2</v>
      </c>
      <c r="X91" s="52">
        <f t="shared" si="27"/>
        <v>6.4782779481209779E-2</v>
      </c>
      <c r="Y91" s="11">
        <f t="shared" si="28"/>
        <v>2.3573064420160967E-4</v>
      </c>
      <c r="Z91" s="32">
        <f t="shared" si="29"/>
        <v>0.9180962134316567</v>
      </c>
      <c r="AA91" s="33">
        <f t="shared" si="30"/>
        <v>0.67011539014074051</v>
      </c>
      <c r="AB91" s="33">
        <f t="shared" si="31"/>
        <v>0.45102207490936369</v>
      </c>
      <c r="AC91" s="33"/>
      <c r="AD91" s="44">
        <f t="shared" si="32"/>
        <v>6.4782779481209779E-2</v>
      </c>
      <c r="AE91" s="33"/>
      <c r="AF91" s="33"/>
    </row>
    <row r="92" spans="14:32" x14ac:dyDescent="0.25">
      <c r="N92" s="1">
        <v>1.78</v>
      </c>
      <c r="O92" s="5">
        <f t="shared" si="21"/>
        <v>60.255958607435822</v>
      </c>
      <c r="P92" s="9">
        <f t="shared" si="33"/>
        <v>0.60255958607435822</v>
      </c>
      <c r="Q92" s="9">
        <f t="shared" si="22"/>
        <v>0.22136923097227534</v>
      </c>
      <c r="R92" s="9">
        <f t="shared" si="23"/>
        <v>0.21676851155319873</v>
      </c>
      <c r="S92" s="9">
        <f t="shared" si="34"/>
        <v>0.59469776907797012</v>
      </c>
      <c r="T92" s="4">
        <f t="shared" si="35"/>
        <v>0.63248351706364392</v>
      </c>
      <c r="U92" s="4">
        <f t="shared" si="24"/>
        <v>0.61933860443771072</v>
      </c>
      <c r="V92" s="11">
        <f t="shared" si="25"/>
        <v>1.7278872794341814E-4</v>
      </c>
      <c r="W92" s="52">
        <f t="shared" si="26"/>
        <v>4.2339211126196548E-2</v>
      </c>
      <c r="X92" s="52">
        <f t="shared" si="27"/>
        <v>5.5199195472088236E-2</v>
      </c>
      <c r="Y92" s="11">
        <f t="shared" si="28"/>
        <v>1.6537919737657928E-4</v>
      </c>
      <c r="Z92" s="32">
        <f t="shared" si="29"/>
        <v>0.86798015574776222</v>
      </c>
      <c r="AA92" s="33">
        <f t="shared" si="30"/>
        <v>0.68881285532030356</v>
      </c>
      <c r="AB92" s="33">
        <f t="shared" si="31"/>
        <v>0.41941916853533867</v>
      </c>
      <c r="AC92" s="33"/>
      <c r="AD92" s="44">
        <f t="shared" si="32"/>
        <v>5.5199195472088236E-2</v>
      </c>
      <c r="AE92" s="33"/>
      <c r="AF92" s="33"/>
    </row>
    <row r="93" spans="14:32" x14ac:dyDescent="0.25">
      <c r="N93" s="1">
        <v>1.8</v>
      </c>
      <c r="O93" s="5">
        <f t="shared" si="21"/>
        <v>63.095734448019364</v>
      </c>
      <c r="P93" s="9">
        <f t="shared" si="33"/>
        <v>0.63095734448019369</v>
      </c>
      <c r="Q93" s="9">
        <f t="shared" si="22"/>
        <v>0.21492765116667106</v>
      </c>
      <c r="R93" s="9">
        <f t="shared" si="23"/>
        <v>0.21030401779918384</v>
      </c>
      <c r="S93" s="9">
        <f t="shared" si="34"/>
        <v>0.57440101826471024</v>
      </c>
      <c r="T93" s="4">
        <f t="shared" si="35"/>
        <v>0.61407900333334597</v>
      </c>
      <c r="U93" s="4">
        <f t="shared" si="24"/>
        <v>0.60086862228338245</v>
      </c>
      <c r="V93" s="11">
        <f t="shared" si="25"/>
        <v>1.7451416748523544E-4</v>
      </c>
      <c r="W93" s="52">
        <f t="shared" si="26"/>
        <v>3.6093716961872128E-2</v>
      </c>
      <c r="X93" s="52">
        <f t="shared" si="27"/>
        <v>4.6880171473522005E-2</v>
      </c>
      <c r="Y93" s="11">
        <f t="shared" si="28"/>
        <v>1.1634760093189196E-4</v>
      </c>
      <c r="Z93" s="32">
        <f t="shared" si="29"/>
        <v>0.82059978001204659</v>
      </c>
      <c r="AA93" s="33">
        <f t="shared" si="30"/>
        <v>0.70653740243452245</v>
      </c>
      <c r="AB93" s="33">
        <f t="shared" si="31"/>
        <v>0.38946071172885599</v>
      </c>
      <c r="AC93" s="33"/>
      <c r="AD93" s="44">
        <f t="shared" si="32"/>
        <v>4.6880171473522005E-2</v>
      </c>
      <c r="AE93" s="33"/>
      <c r="AF93" s="33"/>
    </row>
    <row r="94" spans="14:32" x14ac:dyDescent="0.25">
      <c r="N94" s="1">
        <v>1.82</v>
      </c>
      <c r="O94" s="5">
        <f t="shared" si="21"/>
        <v>66.069344800759623</v>
      </c>
      <c r="P94" s="9">
        <f t="shared" si="33"/>
        <v>0.66069344800759622</v>
      </c>
      <c r="Q94" s="9">
        <f t="shared" si="22"/>
        <v>0.20847667802281816</v>
      </c>
      <c r="R94" s="9">
        <f t="shared" si="23"/>
        <v>0.2039042056943931</v>
      </c>
      <c r="S94" s="9">
        <f t="shared" si="34"/>
        <v>0.5540746700154966</v>
      </c>
      <c r="T94" s="4">
        <f t="shared" si="35"/>
        <v>0.59564765149376619</v>
      </c>
      <c r="U94" s="4">
        <f t="shared" si="24"/>
        <v>0.58258344484112323</v>
      </c>
      <c r="V94" s="11">
        <f t="shared" si="25"/>
        <v>1.7067349546296063E-4</v>
      </c>
      <c r="W94" s="52">
        <f t="shared" si="26"/>
        <v>3.0627693666082194E-2</v>
      </c>
      <c r="X94" s="52">
        <f t="shared" si="27"/>
        <v>3.969119530746635E-2</v>
      </c>
      <c r="Y94" s="11">
        <f t="shared" si="28"/>
        <v>8.2147062003373286E-5</v>
      </c>
      <c r="Z94" s="32">
        <f t="shared" si="29"/>
        <v>0.7758057537337375</v>
      </c>
      <c r="AA94" s="33">
        <f t="shared" si="30"/>
        <v>0.7232950155846668</v>
      </c>
      <c r="AB94" s="33">
        <f t="shared" si="31"/>
        <v>0.36113659001769477</v>
      </c>
      <c r="AC94" s="33"/>
      <c r="AD94" s="44">
        <f t="shared" si="32"/>
        <v>3.969119530746635E-2</v>
      </c>
      <c r="AE94" s="33"/>
      <c r="AF94" s="33"/>
    </row>
    <row r="95" spans="14:32" x14ac:dyDescent="0.25">
      <c r="N95" s="1">
        <v>1.84</v>
      </c>
      <c r="O95" s="5">
        <f t="shared" si="21"/>
        <v>69.183097091893657</v>
      </c>
      <c r="P95" s="9">
        <f t="shared" si="33"/>
        <v>0.69183097091893653</v>
      </c>
      <c r="Q95" s="9">
        <f t="shared" si="22"/>
        <v>0.20203971599756562</v>
      </c>
      <c r="R95" s="9">
        <f t="shared" si="23"/>
        <v>0.1975843406458101</v>
      </c>
      <c r="S95" s="9">
        <f t="shared" si="34"/>
        <v>0.5337924693498618</v>
      </c>
      <c r="T95" s="4">
        <f t="shared" si="35"/>
        <v>0.57725633142161614</v>
      </c>
      <c r="U95" s="4">
        <f t="shared" si="24"/>
        <v>0.56452668755945745</v>
      </c>
      <c r="V95" s="11">
        <f t="shared" si="25"/>
        <v>1.6204383285739441E-4</v>
      </c>
      <c r="W95" s="52">
        <f t="shared" si="26"/>
        <v>2.5873843006115803E-2</v>
      </c>
      <c r="X95" s="52">
        <f t="shared" si="27"/>
        <v>3.3505153682324013E-2</v>
      </c>
      <c r="Y95" s="11">
        <f t="shared" si="28"/>
        <v>5.8236902636809402E-5</v>
      </c>
      <c r="Z95" s="32">
        <f t="shared" si="29"/>
        <v>0.73345689602492536</v>
      </c>
      <c r="AA95" s="33">
        <f t="shared" si="30"/>
        <v>0.7390986442416283</v>
      </c>
      <c r="AB95" s="33">
        <f t="shared" si="31"/>
        <v>0.33442491589398965</v>
      </c>
      <c r="AC95" s="33"/>
      <c r="AD95" s="44">
        <f t="shared" si="32"/>
        <v>3.3505153682324013E-2</v>
      </c>
      <c r="AE95" s="33"/>
      <c r="AF95" s="33"/>
    </row>
    <row r="96" spans="14:32" x14ac:dyDescent="0.25">
      <c r="N96" s="1">
        <v>1.86</v>
      </c>
      <c r="O96" s="5">
        <f t="shared" si="21"/>
        <v>72.443596007499067</v>
      </c>
      <c r="P96" s="9">
        <f t="shared" si="33"/>
        <v>0.72443596007499067</v>
      </c>
      <c r="Q96" s="9">
        <f t="shared" si="22"/>
        <v>0.19563927361640854</v>
      </c>
      <c r="R96" s="9">
        <f t="shared" si="23"/>
        <v>0.19135824403177293</v>
      </c>
      <c r="S96" s="9">
        <f t="shared" si="34"/>
        <v>0.51362533830043344</v>
      </c>
      <c r="T96" s="4">
        <f t="shared" si="35"/>
        <v>0.55896935318973873</v>
      </c>
      <c r="U96" s="4">
        <f t="shared" si="24"/>
        <v>0.54673784009077986</v>
      </c>
      <c r="V96" s="11">
        <f t="shared" si="25"/>
        <v>1.4960991269000239E-4</v>
      </c>
      <c r="W96" s="52">
        <f t="shared" si="26"/>
        <v>2.1764418405948952E-2</v>
      </c>
      <c r="X96" s="52">
        <f t="shared" si="27"/>
        <v>2.8203559068741023E-2</v>
      </c>
      <c r="Y96" s="11">
        <f t="shared" si="28"/>
        <v>4.1462532475222305E-5</v>
      </c>
      <c r="Z96" s="32">
        <f t="shared" si="29"/>
        <v>0.69341973262955392</v>
      </c>
      <c r="AA96" s="33">
        <f t="shared" si="30"/>
        <v>0.75396719773248855</v>
      </c>
      <c r="AB96" s="33">
        <f t="shared" si="31"/>
        <v>0.30929372835727242</v>
      </c>
      <c r="AC96" s="33"/>
      <c r="AD96" s="44">
        <f t="shared" si="32"/>
        <v>2.8203559068741023E-2</v>
      </c>
      <c r="AE96" s="33"/>
      <c r="AF96" s="33"/>
    </row>
    <row r="97" spans="14:32" x14ac:dyDescent="0.25">
      <c r="N97" s="1">
        <v>1.88</v>
      </c>
      <c r="O97" s="5">
        <f t="shared" si="21"/>
        <v>75.857757502918361</v>
      </c>
      <c r="P97" s="9">
        <f t="shared" si="33"/>
        <v>0.75857757502918366</v>
      </c>
      <c r="Q97" s="9">
        <f t="shared" si="22"/>
        <v>0.18929666506598267</v>
      </c>
      <c r="R97" s="9">
        <f t="shared" si="23"/>
        <v>0.18523829623160823</v>
      </c>
      <c r="S97" s="9">
        <f t="shared" si="34"/>
        <v>0.49364043566179122</v>
      </c>
      <c r="T97" s="4">
        <f t="shared" si="35"/>
        <v>0.54084761447423624</v>
      </c>
      <c r="U97" s="4">
        <f t="shared" si="24"/>
        <v>0.52925227494745208</v>
      </c>
      <c r="V97" s="11">
        <f t="shared" si="25"/>
        <v>1.3445189874140297E-4</v>
      </c>
      <c r="W97" s="52">
        <f t="shared" si="26"/>
        <v>1.8232765204484351E-2</v>
      </c>
      <c r="X97" s="52">
        <f t="shared" si="27"/>
        <v>2.3677285298853684E-2</v>
      </c>
      <c r="Y97" s="11">
        <f t="shared" si="28"/>
        <v>2.9642799057991451E-5</v>
      </c>
      <c r="Z97" s="32">
        <f t="shared" si="29"/>
        <v>0.65556807524201455</v>
      </c>
      <c r="AA97" s="33">
        <f t="shared" si="30"/>
        <v>0.76792458805563812</v>
      </c>
      <c r="AB97" s="33">
        <f t="shared" si="31"/>
        <v>0.28570261077143255</v>
      </c>
      <c r="AC97" s="33"/>
      <c r="AD97" s="44">
        <f t="shared" si="32"/>
        <v>2.3677285298853684E-2</v>
      </c>
      <c r="AE97" s="33"/>
      <c r="AF97" s="33"/>
    </row>
    <row r="98" spans="14:32" x14ac:dyDescent="0.25">
      <c r="N98" s="1">
        <v>1.9</v>
      </c>
      <c r="O98" s="5">
        <f t="shared" si="21"/>
        <v>79.432823472428197</v>
      </c>
      <c r="P98" s="9">
        <f t="shared" si="33"/>
        <v>0.79432823472428193</v>
      </c>
      <c r="Q98" s="9">
        <f t="shared" si="22"/>
        <v>0.18303176131878476</v>
      </c>
      <c r="R98" s="9">
        <f t="shared" si="23"/>
        <v>0.1792354577257074</v>
      </c>
      <c r="S98" s="9">
        <f t="shared" si="34"/>
        <v>0.47390037281023656</v>
      </c>
      <c r="T98" s="4">
        <f t="shared" si="35"/>
        <v>0.52294788948224225</v>
      </c>
      <c r="U98" s="4">
        <f t="shared" si="24"/>
        <v>0.51210130778773544</v>
      </c>
      <c r="V98" s="11">
        <f t="shared" si="25"/>
        <v>1.1764833445561016E-4</v>
      </c>
      <c r="W98" s="52">
        <f t="shared" si="26"/>
        <v>1.5214597955202584E-2</v>
      </c>
      <c r="X98" s="52">
        <f t="shared" si="27"/>
        <v>1.9826896515092375E-2</v>
      </c>
      <c r="Y98" s="11">
        <f t="shared" si="28"/>
        <v>2.1273298005561445E-5</v>
      </c>
      <c r="Z98" s="32">
        <f t="shared" si="29"/>
        <v>0.61978262378944304</v>
      </c>
      <c r="AA98" s="33">
        <f t="shared" si="30"/>
        <v>0.78099883275119575</v>
      </c>
      <c r="AB98" s="33">
        <f t="shared" si="31"/>
        <v>0.26360420721476086</v>
      </c>
      <c r="AC98" s="33"/>
      <c r="AD98" s="44">
        <f t="shared" si="32"/>
        <v>1.9826896515092375E-2</v>
      </c>
      <c r="AE98" s="33"/>
      <c r="AF98" s="33"/>
    </row>
    <row r="99" spans="14:32" x14ac:dyDescent="0.25">
      <c r="N99" s="1">
        <v>1.92</v>
      </c>
      <c r="O99" s="5">
        <f t="shared" si="21"/>
        <v>83.176377110267126</v>
      </c>
      <c r="P99" s="9">
        <f t="shared" si="33"/>
        <v>0.8317637711026713</v>
      </c>
      <c r="Q99" s="9">
        <f t="shared" si="22"/>
        <v>0.17686279453733375</v>
      </c>
      <c r="R99" s="9">
        <f t="shared" si="23"/>
        <v>0.17335930542297931</v>
      </c>
      <c r="S99" s="9">
        <f t="shared" si="34"/>
        <v>0.45446259740156203</v>
      </c>
      <c r="T99" s="4">
        <f t="shared" si="35"/>
        <v>0.50532227010666786</v>
      </c>
      <c r="U99" s="4">
        <f t="shared" si="24"/>
        <v>0.49531230120851233</v>
      </c>
      <c r="V99" s="11">
        <f t="shared" si="25"/>
        <v>1.0019947734204104E-4</v>
      </c>
      <c r="W99" s="52">
        <f t="shared" si="26"/>
        <v>1.2649001020183152E-2</v>
      </c>
      <c r="X99" s="52">
        <f t="shared" si="27"/>
        <v>1.6562650596313028E-2</v>
      </c>
      <c r="Y99" s="11">
        <f t="shared" si="28"/>
        <v>1.5316653004741562E-5</v>
      </c>
      <c r="Z99" s="32">
        <f t="shared" si="29"/>
        <v>0.58595059042421793</v>
      </c>
      <c r="AA99" s="33">
        <f t="shared" si="30"/>
        <v>0.79322122586705079</v>
      </c>
      <c r="AB99" s="33">
        <f t="shared" si="31"/>
        <v>0.24294562373312975</v>
      </c>
      <c r="AC99" s="33"/>
      <c r="AD99" s="44">
        <f t="shared" si="32"/>
        <v>1.6562650596313028E-2</v>
      </c>
      <c r="AE99" s="33"/>
      <c r="AF99" s="33"/>
    </row>
    <row r="100" spans="14:32" x14ac:dyDescent="0.25">
      <c r="N100" s="1">
        <v>1.94</v>
      </c>
      <c r="O100" s="5">
        <f t="shared" si="21"/>
        <v>87.096358995608071</v>
      </c>
      <c r="P100" s="9">
        <f t="shared" si="33"/>
        <v>0.8709635899560807</v>
      </c>
      <c r="Q100" s="9">
        <f t="shared" si="22"/>
        <v>0.17080621672054902</v>
      </c>
      <c r="R100" s="9">
        <f t="shared" si="23"/>
        <v>0.16761808151285337</v>
      </c>
      <c r="S100" s="9">
        <f t="shared" si="34"/>
        <v>0.43537894798042986</v>
      </c>
      <c r="T100" s="4">
        <f t="shared" si="35"/>
        <v>0.4880177620587115</v>
      </c>
      <c r="U100" s="4">
        <f t="shared" si="24"/>
        <v>0.47890880432243826</v>
      </c>
      <c r="V100" s="11">
        <f t="shared" si="25"/>
        <v>8.2973111041212066E-5</v>
      </c>
      <c r="W100" s="52">
        <f t="shared" si="26"/>
        <v>1.047915673986175E-2</v>
      </c>
      <c r="X100" s="52">
        <f t="shared" si="27"/>
        <v>1.3804251650848826E-2</v>
      </c>
      <c r="Y100" s="11">
        <f t="shared" si="28"/>
        <v>1.1056256167072154E-5</v>
      </c>
      <c r="Z100" s="32">
        <f t="shared" si="29"/>
        <v>0.55396534404154441</v>
      </c>
      <c r="AA100" s="33">
        <f t="shared" si="30"/>
        <v>0.80462558189266942</v>
      </c>
      <c r="AB100" s="33">
        <f t="shared" si="31"/>
        <v>0.2236697062612997</v>
      </c>
      <c r="AC100" s="33"/>
      <c r="AD100" s="44">
        <f t="shared" si="32"/>
        <v>1.3804251650848826E-2</v>
      </c>
      <c r="AE100" s="33"/>
      <c r="AF100" s="33"/>
    </row>
    <row r="101" spans="14:32" x14ac:dyDescent="0.25">
      <c r="N101" s="1">
        <v>1.96</v>
      </c>
      <c r="O101" s="5">
        <f t="shared" si="21"/>
        <v>91.201083935590972</v>
      </c>
      <c r="P101" s="9">
        <f t="shared" si="33"/>
        <v>0.91201083935590976</v>
      </c>
      <c r="Q101" s="9">
        <f t="shared" si="22"/>
        <v>0.16487661108590126</v>
      </c>
      <c r="R101" s="9">
        <f t="shared" si="23"/>
        <v>0.16201875232129978</v>
      </c>
      <c r="S101" s="9">
        <f t="shared" si="34"/>
        <v>0.41669537475470669</v>
      </c>
      <c r="T101" s="4">
        <f t="shared" si="35"/>
        <v>0.47107603167400364</v>
      </c>
      <c r="U101" s="4">
        <f t="shared" si="24"/>
        <v>0.4629107209179994</v>
      </c>
      <c r="V101" s="11">
        <f t="shared" si="25"/>
        <v>6.6672299742118538E-5</v>
      </c>
      <c r="W101" s="52">
        <f t="shared" si="26"/>
        <v>8.6528197697859615E-3</v>
      </c>
      <c r="X101" s="52">
        <f t="shared" si="27"/>
        <v>1.1480417784221297E-2</v>
      </c>
      <c r="Y101" s="11">
        <f t="shared" si="28"/>
        <v>7.9953105312386512E-6</v>
      </c>
      <c r="Z101" s="32">
        <f t="shared" si="29"/>
        <v>0.52372607420173833</v>
      </c>
      <c r="AA101" s="33">
        <f t="shared" si="30"/>
        <v>0.81524755487572464</v>
      </c>
      <c r="AB101" s="33">
        <f t="shared" si="31"/>
        <v>0.20571619146840509</v>
      </c>
      <c r="AC101" s="33"/>
      <c r="AD101" s="44">
        <f t="shared" si="32"/>
        <v>1.1480417784221297E-2</v>
      </c>
      <c r="AE101" s="33"/>
      <c r="AF101" s="33"/>
    </row>
    <row r="102" spans="14:32" x14ac:dyDescent="0.25">
      <c r="N102" s="1">
        <v>1.98</v>
      </c>
      <c r="O102" s="5">
        <f t="shared" si="21"/>
        <v>95.499258602143655</v>
      </c>
      <c r="P102" s="9">
        <f t="shared" si="33"/>
        <v>0.95499258602143655</v>
      </c>
      <c r="Q102" s="9">
        <f t="shared" si="22"/>
        <v>0.15908665265125801</v>
      </c>
      <c r="R102" s="9">
        <f t="shared" si="23"/>
        <v>0.1565670748607893</v>
      </c>
      <c r="S102" s="9">
        <f t="shared" si="34"/>
        <v>0.39845181539294205</v>
      </c>
      <c r="T102" s="4">
        <f t="shared" si="35"/>
        <v>0.45453329328930864</v>
      </c>
      <c r="U102" s="4">
        <f t="shared" si="24"/>
        <v>0.44733449960225519</v>
      </c>
      <c r="V102" s="11">
        <f t="shared" si="25"/>
        <v>5.1822630548760618E-5</v>
      </c>
      <c r="W102" s="52">
        <f t="shared" si="26"/>
        <v>7.1225663171810751E-3</v>
      </c>
      <c r="X102" s="52">
        <f t="shared" si="27"/>
        <v>9.5283210888975345E-3</v>
      </c>
      <c r="Y102" s="11">
        <f t="shared" si="28"/>
        <v>5.7876560216365132E-6</v>
      </c>
      <c r="Z102" s="32">
        <f t="shared" si="29"/>
        <v>0.4951374733979646</v>
      </c>
      <c r="AA102" s="33">
        <f t="shared" si="30"/>
        <v>0.82512403276522928</v>
      </c>
      <c r="AB102" s="33">
        <f t="shared" si="31"/>
        <v>0.18902273045379084</v>
      </c>
      <c r="AC102" s="33"/>
      <c r="AD102" s="44">
        <f t="shared" si="32"/>
        <v>9.5283210888975345E-3</v>
      </c>
      <c r="AE102" s="33"/>
      <c r="AF102" s="33"/>
    </row>
    <row r="103" spans="14:32" x14ac:dyDescent="0.25">
      <c r="N103" s="1">
        <v>1.99999999999999</v>
      </c>
      <c r="O103" s="5">
        <f t="shared" si="21"/>
        <v>99.99999999999774</v>
      </c>
      <c r="P103" s="9">
        <f t="shared" si="33"/>
        <v>0.99999999999997735</v>
      </c>
      <c r="Q103" s="9">
        <f t="shared" ref="Q103:Q134" si="36">$C$4+(($C$3-$C$4)/((1+(α*P103)^n_VGM)^(1-1/n_VGM)))</f>
        <v>0.1534471129558844</v>
      </c>
      <c r="R103" s="9">
        <f t="shared" ref="R103:R134" si="37">thetar+(thetas-thetar)*(1-EXP(-((k/P103)^p)))</f>
        <v>0.1512676689910249</v>
      </c>
      <c r="S103" s="9">
        <f t="shared" si="34"/>
        <v>0.38068220989975238</v>
      </c>
      <c r="T103" s="4">
        <f t="shared" si="35"/>
        <v>0.43842032273109832</v>
      </c>
      <c r="U103" s="4">
        <f t="shared" ref="U103:U134" si="38">R103/thetas</f>
        <v>0.43219333997435688</v>
      </c>
      <c r="V103" s="11">
        <f t="shared" si="25"/>
        <v>3.8775314252755214E-5</v>
      </c>
      <c r="W103" s="52">
        <f t="shared" ref="W103:W134" si="39">(S103^P_GRT)*(1-(1-S103^(1/(1-1/n_VGM)))^(1-1/n_VGM))^2</f>
        <v>5.8458530530446822E-3</v>
      </c>
      <c r="X103" s="52">
        <f t="shared" si="27"/>
        <v>7.8929474020349791E-3</v>
      </c>
      <c r="Y103" s="11">
        <f t="shared" si="28"/>
        <v>4.1905952736680077E-6</v>
      </c>
      <c r="Z103" s="32">
        <f t="shared" si="29"/>
        <v>0.46810943666801597</v>
      </c>
      <c r="AA103" s="33">
        <f t="shared" si="30"/>
        <v>0.83429260530123461</v>
      </c>
      <c r="AB103" s="33">
        <f t="shared" si="31"/>
        <v>0.17352578813267108</v>
      </c>
      <c r="AC103" s="33"/>
      <c r="AD103" s="44">
        <f t="shared" ref="AD103:AD134" si="40">IF(U103&lt;thetaRL,0,(U103^P_GRT)*((AB103/$AC$7)^2))</f>
        <v>7.8929474020349791E-3</v>
      </c>
      <c r="AE103" s="33"/>
      <c r="AF103" s="33"/>
    </row>
    <row r="104" spans="14:32" x14ac:dyDescent="0.25">
      <c r="N104" s="1">
        <v>2.0199999999999898</v>
      </c>
      <c r="O104" s="5">
        <f t="shared" si="21"/>
        <v>104.71285480508756</v>
      </c>
      <c r="P104" s="9">
        <f t="shared" si="33"/>
        <v>1.0471285480508756</v>
      </c>
      <c r="Q104" s="9">
        <f t="shared" si="36"/>
        <v>0.14796690285247785</v>
      </c>
      <c r="R104" s="9">
        <f t="shared" si="37"/>
        <v>0.14612409334092127</v>
      </c>
      <c r="S104" s="9">
        <f t="shared" si="34"/>
        <v>0.36341463544909053</v>
      </c>
      <c r="T104" s="4">
        <f t="shared" si="35"/>
        <v>0.42276257957850816</v>
      </c>
      <c r="U104" s="4">
        <f t="shared" si="38"/>
        <v>0.41749740954548936</v>
      </c>
      <c r="V104" s="11">
        <f t="shared" si="25"/>
        <v>2.7722015476599145E-5</v>
      </c>
      <c r="W104" s="52">
        <f t="shared" si="39"/>
        <v>4.7849228750729261E-3</v>
      </c>
      <c r="X104" s="52">
        <f t="shared" si="27"/>
        <v>6.5264143638513999E-3</v>
      </c>
      <c r="Y104" s="11">
        <f t="shared" si="28"/>
        <v>3.0327926054878653E-6</v>
      </c>
      <c r="Z104" s="32">
        <f t="shared" si="29"/>
        <v>0.44255677760329631</v>
      </c>
      <c r="AA104" s="33">
        <f t="shared" si="30"/>
        <v>0.84279110244986843</v>
      </c>
      <c r="AB104" s="33">
        <f t="shared" si="31"/>
        <v>0.15916142338435446</v>
      </c>
      <c r="AC104" s="33"/>
      <c r="AD104" s="44">
        <f t="shared" si="40"/>
        <v>6.5264143638513999E-3</v>
      </c>
      <c r="AE104" s="33"/>
      <c r="AF104" s="33"/>
    </row>
    <row r="105" spans="14:32" x14ac:dyDescent="0.25">
      <c r="N105" s="1">
        <v>2.0399999999999898</v>
      </c>
      <c r="O105" s="5">
        <f t="shared" si="21"/>
        <v>109.64781961431598</v>
      </c>
      <c r="P105" s="9">
        <f t="shared" si="33"/>
        <v>1.0964781961431598</v>
      </c>
      <c r="Q105" s="9">
        <f t="shared" si="36"/>
        <v>0.14265314677963997</v>
      </c>
      <c r="R105" s="9">
        <f t="shared" si="37"/>
        <v>0.14113892337504333</v>
      </c>
      <c r="S105" s="9">
        <f t="shared" si="34"/>
        <v>0.34667154040911236</v>
      </c>
      <c r="T105" s="4">
        <f t="shared" si="35"/>
        <v>0.40758041937039996</v>
      </c>
      <c r="U105" s="4">
        <f t="shared" si="38"/>
        <v>0.40325406678583808</v>
      </c>
      <c r="V105" s="11">
        <f t="shared" si="25"/>
        <v>1.871732668594523E-5</v>
      </c>
      <c r="W105" s="52">
        <f t="shared" si="39"/>
        <v>3.90659414365278E-3</v>
      </c>
      <c r="X105" s="52">
        <f t="shared" si="27"/>
        <v>5.3872780341837944E-3</v>
      </c>
      <c r="Y105" s="11">
        <f t="shared" si="28"/>
        <v>2.1924247836780611E-6</v>
      </c>
      <c r="Z105" s="32">
        <f t="shared" si="29"/>
        <v>0.41839895986013914</v>
      </c>
      <c r="AA105" s="33">
        <f t="shared" si="30"/>
        <v>0.85065719941417828</v>
      </c>
      <c r="AB105" s="33">
        <f t="shared" si="31"/>
        <v>0.14586595667243862</v>
      </c>
      <c r="AC105" s="33"/>
      <c r="AD105" s="44">
        <f t="shared" si="40"/>
        <v>5.3872780341837944E-3</v>
      </c>
      <c r="AE105" s="33"/>
      <c r="AF105" s="33"/>
    </row>
    <row r="106" spans="14:32" x14ac:dyDescent="0.25">
      <c r="N106" s="1">
        <v>2.0599999999999898</v>
      </c>
      <c r="O106" s="5">
        <f t="shared" si="21"/>
        <v>114.81536214968561</v>
      </c>
      <c r="P106" s="9">
        <f t="shared" si="33"/>
        <v>1.1481536214968562</v>
      </c>
      <c r="Q106" s="9">
        <f t="shared" si="36"/>
        <v>0.13751128182373595</v>
      </c>
      <c r="R106" s="9">
        <f t="shared" si="37"/>
        <v>0.13631383021330257</v>
      </c>
      <c r="S106" s="9">
        <f t="shared" si="34"/>
        <v>0.33047005647583566</v>
      </c>
      <c r="T106" s="4">
        <f t="shared" si="35"/>
        <v>0.39288937663924561</v>
      </c>
      <c r="U106" s="4">
        <f t="shared" si="38"/>
        <v>0.38946808632372165</v>
      </c>
      <c r="V106" s="11">
        <f t="shared" si="25"/>
        <v>1.1705227423098048E-5</v>
      </c>
      <c r="W106" s="52">
        <f t="shared" si="39"/>
        <v>3.1819672937691422E-3</v>
      </c>
      <c r="X106" s="52">
        <f t="shared" si="27"/>
        <v>4.4398509915196636E-3</v>
      </c>
      <c r="Y106" s="11">
        <f t="shared" si="28"/>
        <v>1.5822713970665251E-6</v>
      </c>
      <c r="Z106" s="32">
        <f t="shared" si="29"/>
        <v>0.39555984332696487</v>
      </c>
      <c r="AA106" s="33">
        <f t="shared" si="30"/>
        <v>0.85792808358645734</v>
      </c>
      <c r="AB106" s="33">
        <f t="shared" si="31"/>
        <v>0.13357653297001751</v>
      </c>
      <c r="AC106" s="33"/>
      <c r="AD106" s="44">
        <f t="shared" si="40"/>
        <v>4.4398509915196636E-3</v>
      </c>
      <c r="AE106" s="33"/>
      <c r="AF106" s="33"/>
    </row>
    <row r="107" spans="14:32" x14ac:dyDescent="0.25">
      <c r="N107" s="1">
        <v>2.0799999999999899</v>
      </c>
      <c r="O107" s="5">
        <f t="shared" si="21"/>
        <v>120.22644346173858</v>
      </c>
      <c r="P107" s="9">
        <f t="shared" si="33"/>
        <v>1.2022644346173859</v>
      </c>
      <c r="Q107" s="9">
        <f t="shared" si="36"/>
        <v>0.13254517512018602</v>
      </c>
      <c r="R107" s="9">
        <f t="shared" si="37"/>
        <v>0.13164965902704612</v>
      </c>
      <c r="S107" s="9">
        <f t="shared" si="34"/>
        <v>0.31482236859245055</v>
      </c>
      <c r="T107" s="4">
        <f t="shared" si="35"/>
        <v>0.37870050034338865</v>
      </c>
      <c r="U107" s="4">
        <f t="shared" si="38"/>
        <v>0.37614188293441753</v>
      </c>
      <c r="V107" s="11">
        <f t="shared" si="25"/>
        <v>6.5465230454900877E-6</v>
      </c>
      <c r="W107" s="52">
        <f t="shared" si="39"/>
        <v>2.5860786105733301E-3</v>
      </c>
      <c r="X107" s="52">
        <f t="shared" si="27"/>
        <v>3.6535485372709612E-3</v>
      </c>
      <c r="Y107" s="11">
        <f t="shared" si="28"/>
        <v>1.1394920444038458E-6</v>
      </c>
      <c r="Z107" s="32">
        <f t="shared" si="29"/>
        <v>0.3739674441474618</v>
      </c>
      <c r="AA107" s="33">
        <f t="shared" si="30"/>
        <v>0.86464017839746776</v>
      </c>
      <c r="AB107" s="33">
        <f t="shared" si="31"/>
        <v>0.12223158851638123</v>
      </c>
      <c r="AC107" s="33"/>
      <c r="AD107" s="44">
        <f t="shared" si="40"/>
        <v>3.6535485372709612E-3</v>
      </c>
      <c r="AE107" s="33"/>
      <c r="AF107" s="33"/>
    </row>
    <row r="108" spans="14:32" x14ac:dyDescent="0.25">
      <c r="N108" s="1">
        <v>2.0999999999999899</v>
      </c>
      <c r="O108" s="5">
        <f t="shared" si="21"/>
        <v>125.89254117941385</v>
      </c>
      <c r="P108" s="9">
        <f t="shared" si="33"/>
        <v>1.2589254117941386</v>
      </c>
      <c r="Q108" s="9">
        <f t="shared" si="36"/>
        <v>0.12775725363921231</v>
      </c>
      <c r="R108" s="9">
        <f t="shared" si="37"/>
        <v>0.12714650603429015</v>
      </c>
      <c r="S108" s="9">
        <f t="shared" si="34"/>
        <v>0.2997361238907657</v>
      </c>
      <c r="T108" s="4">
        <f t="shared" si="35"/>
        <v>0.36502072468346375</v>
      </c>
      <c r="U108" s="4">
        <f t="shared" si="38"/>
        <v>0.3632757315265433</v>
      </c>
      <c r="V108" s="11">
        <f t="shared" si="25"/>
        <v>3.045001117699195E-6</v>
      </c>
      <c r="W108" s="52">
        <f t="shared" si="39"/>
        <v>2.0975261237946474E-3</v>
      </c>
      <c r="X108" s="52">
        <f t="shared" si="27"/>
        <v>3.0022743643054479E-3</v>
      </c>
      <c r="Y108" s="11">
        <f t="shared" si="28"/>
        <v>8.1856937870738916E-7</v>
      </c>
      <c r="Z108" s="32">
        <f t="shared" si="29"/>
        <v>0.3535537078433556</v>
      </c>
      <c r="AA108" s="33">
        <f t="shared" si="30"/>
        <v>0.87082891881748747</v>
      </c>
      <c r="AB108" s="33">
        <f t="shared" si="31"/>
        <v>0.11177123027055842</v>
      </c>
      <c r="AC108" s="33"/>
      <c r="AD108" s="44">
        <f t="shared" si="40"/>
        <v>3.0022743643054479E-3</v>
      </c>
      <c r="AE108" s="33"/>
      <c r="AF108" s="33"/>
    </row>
    <row r="109" spans="14:32" x14ac:dyDescent="0.25">
      <c r="N109" s="1">
        <v>2.1199999999999899</v>
      </c>
      <c r="O109" s="5">
        <f t="shared" si="21"/>
        <v>131.82567385563769</v>
      </c>
      <c r="P109" s="9">
        <f t="shared" si="33"/>
        <v>1.3182567385563768</v>
      </c>
      <c r="Q109" s="9">
        <f t="shared" si="36"/>
        <v>0.12314864106554435</v>
      </c>
      <c r="R109" s="9">
        <f t="shared" si="37"/>
        <v>0.12280379329996677</v>
      </c>
      <c r="S109" s="9">
        <f t="shared" si="34"/>
        <v>0.28521486298498394</v>
      </c>
      <c r="T109" s="4">
        <f t="shared" si="35"/>
        <v>0.35185326018726959</v>
      </c>
      <c r="U109" s="4">
        <f t="shared" si="38"/>
        <v>0.35086798085704796</v>
      </c>
      <c r="V109" s="11">
        <f t="shared" si="25"/>
        <v>9.7077535856199054E-7</v>
      </c>
      <c r="W109" s="52">
        <f t="shared" si="39"/>
        <v>1.6980875706363069E-3</v>
      </c>
      <c r="X109" s="52">
        <f t="shared" si="27"/>
        <v>2.4638527711212752E-3</v>
      </c>
      <c r="Y109" s="11">
        <f t="shared" si="28"/>
        <v>5.8639634227378368E-7</v>
      </c>
      <c r="Z109" s="32">
        <f t="shared" si="29"/>
        <v>0.33425429482170399</v>
      </c>
      <c r="AA109" s="33">
        <f t="shared" si="30"/>
        <v>0.87652857323158939</v>
      </c>
      <c r="AB109" s="33">
        <f t="shared" si="31"/>
        <v>0.10213753698201337</v>
      </c>
      <c r="AC109" s="33"/>
      <c r="AD109" s="44">
        <f t="shared" si="40"/>
        <v>2.4638527711212752E-3</v>
      </c>
      <c r="AE109" s="33"/>
      <c r="AF109" s="33"/>
    </row>
    <row r="110" spans="14:32" x14ac:dyDescent="0.25">
      <c r="N110" s="1">
        <v>2.1399999999999899</v>
      </c>
      <c r="O110" s="5">
        <f t="shared" si="21"/>
        <v>138.03842646028531</v>
      </c>
      <c r="P110" s="9">
        <f t="shared" si="33"/>
        <v>1.380384264602853</v>
      </c>
      <c r="Q110" s="9">
        <f t="shared" si="36"/>
        <v>0.11871929723988836</v>
      </c>
      <c r="R110" s="9">
        <f t="shared" si="37"/>
        <v>0.11862034071250221</v>
      </c>
      <c r="S110" s="9">
        <f t="shared" si="34"/>
        <v>0.27125845933732984</v>
      </c>
      <c r="T110" s="4">
        <f t="shared" si="35"/>
        <v>0.33919799211396678</v>
      </c>
      <c r="U110" s="4">
        <f t="shared" si="38"/>
        <v>0.33891525917857779</v>
      </c>
      <c r="V110" s="11">
        <f t="shared" si="25"/>
        <v>7.9937912753678319E-8</v>
      </c>
      <c r="W110" s="52">
        <f t="shared" si="39"/>
        <v>1.3723455959181879E-3</v>
      </c>
      <c r="X110" s="52">
        <f t="shared" si="27"/>
        <v>2.0195111233357486E-3</v>
      </c>
      <c r="Y110" s="11">
        <f t="shared" si="28"/>
        <v>4.188232198776495E-7</v>
      </c>
      <c r="Z110" s="32">
        <f t="shared" si="29"/>
        <v>0.31600837759069816</v>
      </c>
      <c r="AA110" s="33">
        <f t="shared" si="30"/>
        <v>0.88177210651031557</v>
      </c>
      <c r="AB110" s="33">
        <f t="shared" si="31"/>
        <v>9.3274790631893409E-2</v>
      </c>
      <c r="AC110" s="33"/>
      <c r="AD110" s="44">
        <f t="shared" si="40"/>
        <v>2.0195111233357486E-3</v>
      </c>
      <c r="AE110" s="33"/>
      <c r="AF110" s="33"/>
    </row>
    <row r="111" spans="14:32" x14ac:dyDescent="0.25">
      <c r="N111" s="1">
        <v>2.1599999999999899</v>
      </c>
      <c r="O111" s="5">
        <f t="shared" si="21"/>
        <v>144.54397707458952</v>
      </c>
      <c r="P111" s="9">
        <f t="shared" si="33"/>
        <v>1.4454397707458952</v>
      </c>
      <c r="Q111" s="9">
        <f t="shared" si="36"/>
        <v>0.11446815641925515</v>
      </c>
      <c r="R111" s="9">
        <f t="shared" si="37"/>
        <v>0.1145944346554845</v>
      </c>
      <c r="S111" s="9">
        <f t="shared" si="34"/>
        <v>0.25786355490202334</v>
      </c>
      <c r="T111" s="4">
        <f t="shared" si="35"/>
        <v>0.32705187548358616</v>
      </c>
      <c r="U111" s="4">
        <f t="shared" si="38"/>
        <v>0.32741267044424144</v>
      </c>
      <c r="V111" s="11">
        <f t="shared" si="25"/>
        <v>1.3017300363424156E-7</v>
      </c>
      <c r="W111" s="52">
        <f t="shared" si="39"/>
        <v>1.1073310608235285E-3</v>
      </c>
      <c r="X111" s="52">
        <f t="shared" si="27"/>
        <v>1.6534136744319051E-3</v>
      </c>
      <c r="Y111" s="11">
        <f t="shared" si="28"/>
        <v>2.9820622088535554E-7</v>
      </c>
      <c r="Z111" s="32">
        <f t="shared" si="29"/>
        <v>0.29875844904482923</v>
      </c>
      <c r="AA111" s="33">
        <f t="shared" si="30"/>
        <v>0.88659107929473369</v>
      </c>
      <c r="AB111" s="33">
        <f t="shared" si="31"/>
        <v>8.5129646663854239E-2</v>
      </c>
      <c r="AC111" s="33"/>
      <c r="AD111" s="44">
        <f t="shared" si="40"/>
        <v>1.6534136744319051E-3</v>
      </c>
      <c r="AE111" s="33"/>
      <c r="AF111" s="33"/>
    </row>
    <row r="112" spans="14:32" x14ac:dyDescent="0.25">
      <c r="N112" s="1">
        <v>2.1799999999999899</v>
      </c>
      <c r="O112" s="5">
        <f t="shared" si="21"/>
        <v>151.35612484361741</v>
      </c>
      <c r="P112" s="9">
        <f t="shared" si="33"/>
        <v>1.513561248436174</v>
      </c>
      <c r="Q112" s="9">
        <f t="shared" si="36"/>
        <v>0.11039326138482564</v>
      </c>
      <c r="R112" s="9">
        <f t="shared" si="37"/>
        <v>0.11072389302284238</v>
      </c>
      <c r="S112" s="9">
        <f t="shared" si="34"/>
        <v>0.2450239826852747</v>
      </c>
      <c r="T112" s="4">
        <f t="shared" si="35"/>
        <v>0.31540931824235896</v>
      </c>
      <c r="U112" s="4">
        <f t="shared" si="38"/>
        <v>0.316353980065264</v>
      </c>
      <c r="V112" s="11">
        <f t="shared" si="25"/>
        <v>8.9238595965426404E-7</v>
      </c>
      <c r="W112" s="52">
        <f t="shared" si="39"/>
        <v>8.921916581024011E-4</v>
      </c>
      <c r="X112" s="52">
        <f t="shared" si="27"/>
        <v>1.3522459427595323E-3</v>
      </c>
      <c r="Y112" s="11">
        <f t="shared" si="28"/>
        <v>2.116499448313847E-7</v>
      </c>
      <c r="Z112" s="32">
        <f t="shared" si="29"/>
        <v>0.28245014121517703</v>
      </c>
      <c r="AA112" s="33">
        <f t="shared" si="30"/>
        <v>0.89101557878422755</v>
      </c>
      <c r="AB112" s="33">
        <f t="shared" si="31"/>
        <v>7.7651250968205007E-2</v>
      </c>
      <c r="AC112" s="33"/>
      <c r="AD112" s="44">
        <f t="shared" si="40"/>
        <v>1.3522459427595323E-3</v>
      </c>
      <c r="AE112" s="33"/>
      <c r="AF112" s="33"/>
    </row>
    <row r="113" spans="1:32" x14ac:dyDescent="0.25">
      <c r="N113" s="1">
        <v>2.19999999999999</v>
      </c>
      <c r="O113" s="5">
        <f t="shared" si="21"/>
        <v>158.48931924610773</v>
      </c>
      <c r="P113" s="9">
        <f t="shared" si="33"/>
        <v>1.5848931924610772</v>
      </c>
      <c r="Q113" s="9">
        <f t="shared" si="36"/>
        <v>0.10649189114509749</v>
      </c>
      <c r="R113" s="9">
        <f t="shared" si="37"/>
        <v>0.1070061263384926</v>
      </c>
      <c r="S113" s="9">
        <f t="shared" si="34"/>
        <v>0.23273116912467309</v>
      </c>
      <c r="T113" s="4">
        <f t="shared" si="35"/>
        <v>0.30426254612885001</v>
      </c>
      <c r="U113" s="4">
        <f t="shared" si="38"/>
        <v>0.30573178953855029</v>
      </c>
      <c r="V113" s="11">
        <f t="shared" si="25"/>
        <v>2.1586761969477128E-6</v>
      </c>
      <c r="W113" s="52">
        <f t="shared" si="39"/>
        <v>7.178900301359249E-4</v>
      </c>
      <c r="X113" s="52">
        <f t="shared" si="27"/>
        <v>1.104847487951251E-3</v>
      </c>
      <c r="Y113" s="11">
        <f t="shared" si="28"/>
        <v>1.4973607415889985E-7</v>
      </c>
      <c r="Z113" s="32">
        <f t="shared" si="29"/>
        <v>0.26703205391357082</v>
      </c>
      <c r="AA113" s="33">
        <f t="shared" si="30"/>
        <v>0.89507417663319988</v>
      </c>
      <c r="AB113" s="33">
        <f t="shared" si="31"/>
        <v>7.0791311045916058E-2</v>
      </c>
      <c r="AC113" s="33"/>
      <c r="AD113" s="44">
        <f t="shared" si="40"/>
        <v>1.104847487951251E-3</v>
      </c>
      <c r="AE113" s="33"/>
      <c r="AF113" s="33"/>
    </row>
    <row r="114" spans="1:32" x14ac:dyDescent="0.25">
      <c r="N114" s="1">
        <v>2.21999999999999</v>
      </c>
      <c r="O114" s="5">
        <f t="shared" si="21"/>
        <v>165.95869074375224</v>
      </c>
      <c r="P114" s="9">
        <f t="shared" si="33"/>
        <v>1.6595869074375225</v>
      </c>
      <c r="Q114" s="9">
        <f t="shared" si="36"/>
        <v>0.10276068062627014</v>
      </c>
      <c r="R114" s="9">
        <f t="shared" si="37"/>
        <v>0.10343819483777186</v>
      </c>
      <c r="S114" s="9">
        <f t="shared" si="34"/>
        <v>0.22097451122119341</v>
      </c>
      <c r="T114" s="4">
        <f t="shared" si="35"/>
        <v>0.29360194464648615</v>
      </c>
      <c r="U114" s="4">
        <f t="shared" si="38"/>
        <v>0.29553769953649106</v>
      </c>
      <c r="V114" s="11">
        <f t="shared" si="25"/>
        <v>3.7471469941779401E-6</v>
      </c>
      <c r="W114" s="52">
        <f t="shared" si="39"/>
        <v>5.7693323930108249E-4</v>
      </c>
      <c r="X114" s="52">
        <f t="shared" si="27"/>
        <v>9.0189003085934408E-4</v>
      </c>
      <c r="Y114" s="11">
        <f t="shared" si="28"/>
        <v>1.0559691637983947E-7</v>
      </c>
      <c r="Z114" s="32">
        <f t="shared" si="29"/>
        <v>0.25245559273053253</v>
      </c>
      <c r="AA114" s="33">
        <f t="shared" si="30"/>
        <v>0.89879390991017183</v>
      </c>
      <c r="AB114" s="33">
        <f t="shared" si="31"/>
        <v>6.4504128192008112E-2</v>
      </c>
      <c r="AC114" s="33"/>
      <c r="AD114" s="44">
        <f t="shared" si="40"/>
        <v>9.0189003085934408E-4</v>
      </c>
      <c r="AE114" s="33"/>
      <c r="AF114" s="33"/>
    </row>
    <row r="115" spans="1:32" x14ac:dyDescent="0.25">
      <c r="N115" s="1">
        <v>2.23999999999999</v>
      </c>
      <c r="O115" s="5">
        <f t="shared" si="21"/>
        <v>173.78008287493367</v>
      </c>
      <c r="P115" s="9">
        <f t="shared" si="33"/>
        <v>1.7378008287493367</v>
      </c>
      <c r="Q115" s="9">
        <f t="shared" si="36"/>
        <v>9.919573129929371E-2</v>
      </c>
      <c r="R115" s="9">
        <f t="shared" si="37"/>
        <v>0.10001686144932642</v>
      </c>
      <c r="S115" s="9">
        <f t="shared" si="34"/>
        <v>0.20974172511356998</v>
      </c>
      <c r="T115" s="4">
        <f t="shared" si="35"/>
        <v>0.28341637514083917</v>
      </c>
      <c r="U115" s="4">
        <f t="shared" si="38"/>
        <v>0.28576246128378979</v>
      </c>
      <c r="V115" s="11">
        <f t="shared" si="25"/>
        <v>5.5041201901449207E-6</v>
      </c>
      <c r="W115" s="52">
        <f t="shared" si="39"/>
        <v>4.6313368808508117E-4</v>
      </c>
      <c r="X115" s="52">
        <f t="shared" si="27"/>
        <v>7.3559732128457018E-4</v>
      </c>
      <c r="Y115" s="11">
        <f t="shared" si="28"/>
        <v>7.4236431416265692E-8</v>
      </c>
      <c r="Z115" s="32">
        <f t="shared" si="29"/>
        <v>0.23867481587642225</v>
      </c>
      <c r="AA115" s="33">
        <f t="shared" si="30"/>
        <v>0.90220028143420827</v>
      </c>
      <c r="AB115" s="33">
        <f t="shared" si="31"/>
        <v>5.8746596926917971E-2</v>
      </c>
      <c r="AC115" s="33"/>
      <c r="AD115" s="44">
        <f t="shared" si="40"/>
        <v>7.3559732128457018E-4</v>
      </c>
      <c r="AE115" s="33"/>
      <c r="AF115" s="33"/>
    </row>
    <row r="116" spans="1:32" x14ac:dyDescent="0.25">
      <c r="N116" s="1">
        <v>2.25999999999999</v>
      </c>
      <c r="O116" s="5">
        <f t="shared" si="21"/>
        <v>181.97008586099426</v>
      </c>
      <c r="P116" s="9">
        <f t="shared" si="33"/>
        <v>1.8197008586099426</v>
      </c>
      <c r="Q116" s="9">
        <f t="shared" si="36"/>
        <v>9.5792712160040427E-2</v>
      </c>
      <c r="R116" s="9">
        <f t="shared" si="37"/>
        <v>9.6738640683761201E-2</v>
      </c>
      <c r="S116" s="9">
        <f t="shared" si="34"/>
        <v>0.19901916425635829</v>
      </c>
      <c r="T116" s="4">
        <f t="shared" si="35"/>
        <v>0.27369346331440125</v>
      </c>
      <c r="U116" s="4">
        <f t="shared" si="38"/>
        <v>0.27639611623931776</v>
      </c>
      <c r="V116" s="11">
        <f t="shared" si="25"/>
        <v>7.3043328325597357E-6</v>
      </c>
      <c r="W116" s="52">
        <f t="shared" si="39"/>
        <v>3.7140034728060442E-4</v>
      </c>
      <c r="X116" s="52">
        <f t="shared" si="27"/>
        <v>5.9950289400254974E-4</v>
      </c>
      <c r="Y116" s="11">
        <f t="shared" si="28"/>
        <v>5.2030771821037249E-8</v>
      </c>
      <c r="Z116" s="32">
        <f t="shared" si="29"/>
        <v>0.22564628938305412</v>
      </c>
      <c r="AA116" s="33">
        <f t="shared" si="30"/>
        <v>0.90531727616716551</v>
      </c>
      <c r="AB116" s="33">
        <f t="shared" si="31"/>
        <v>5.3478177289926376E-2</v>
      </c>
      <c r="AC116" s="33"/>
      <c r="AD116" s="44">
        <f t="shared" si="40"/>
        <v>5.9950289400254974E-4</v>
      </c>
      <c r="AE116" s="33"/>
      <c r="AF116" s="33"/>
    </row>
    <row r="117" spans="1:32" x14ac:dyDescent="0.25">
      <c r="N117" s="1">
        <v>2.27999999999999</v>
      </c>
      <c r="O117" s="5">
        <f t="shared" si="21"/>
        <v>190.5460717963204</v>
      </c>
      <c r="P117" s="9">
        <f t="shared" si="33"/>
        <v>1.9054607179632042</v>
      </c>
      <c r="Q117" s="9">
        <f t="shared" si="36"/>
        <v>9.2546950857959914E-2</v>
      </c>
      <c r="R117" s="9">
        <f t="shared" si="37"/>
        <v>9.3599843490605211E-2</v>
      </c>
      <c r="S117" s="9">
        <f t="shared" si="34"/>
        <v>0.18879210655688916</v>
      </c>
      <c r="T117" s="4">
        <f t="shared" si="35"/>
        <v>0.26441985959417119</v>
      </c>
      <c r="U117" s="4">
        <f t="shared" si="38"/>
        <v>0.26742812425887202</v>
      </c>
      <c r="V117" s="11">
        <f t="shared" si="25"/>
        <v>9.0496562928876137E-6</v>
      </c>
      <c r="W117" s="52">
        <f t="shared" si="39"/>
        <v>2.9755833415117658E-4</v>
      </c>
      <c r="X117" s="52">
        <f t="shared" si="27"/>
        <v>4.8824179553458958E-4</v>
      </c>
      <c r="Y117" s="11">
        <f t="shared" si="28"/>
        <v>3.6360182445159556E-8</v>
      </c>
      <c r="Z117" s="32">
        <f t="shared" si="29"/>
        <v>0.21332895020940823</v>
      </c>
      <c r="AA117" s="33">
        <f t="shared" si="30"/>
        <v>0.90816739069667585</v>
      </c>
      <c r="AB117" s="33">
        <f t="shared" si="31"/>
        <v>4.8660845006306713E-2</v>
      </c>
      <c r="AC117" s="33"/>
      <c r="AD117" s="44">
        <f t="shared" si="40"/>
        <v>4.8824179553458958E-4</v>
      </c>
      <c r="AE117" s="33"/>
      <c r="AF117" s="33"/>
    </row>
    <row r="118" spans="1:32" x14ac:dyDescent="0.25">
      <c r="N118" s="1">
        <v>2.2999999999999901</v>
      </c>
      <c r="O118" s="5">
        <f t="shared" si="21"/>
        <v>199.52623149688358</v>
      </c>
      <c r="P118" s="9">
        <f t="shared" si="33"/>
        <v>1.9952623149688358</v>
      </c>
      <c r="Q118" s="9">
        <f t="shared" si="36"/>
        <v>8.9453515065717332E-2</v>
      </c>
      <c r="R118" s="9">
        <f t="shared" si="37"/>
        <v>9.0596618189374395E-2</v>
      </c>
      <c r="S118" s="9">
        <f t="shared" si="34"/>
        <v>0.17904501076257157</v>
      </c>
      <c r="T118" s="4">
        <f t="shared" si="35"/>
        <v>0.25558147161633527</v>
      </c>
      <c r="U118" s="4">
        <f t="shared" si="38"/>
        <v>0.25884748054106971</v>
      </c>
      <c r="V118" s="11">
        <f t="shared" si="25"/>
        <v>1.0666814296445031E-5</v>
      </c>
      <c r="W118" s="52">
        <f t="shared" si="39"/>
        <v>2.3819440033119626E-4</v>
      </c>
      <c r="X118" s="52">
        <f t="shared" si="27"/>
        <v>3.9737245369214126E-4</v>
      </c>
      <c r="Y118" s="11">
        <f t="shared" si="28"/>
        <v>2.5337652671779855E-8</v>
      </c>
      <c r="Z118" s="32">
        <f t="shared" si="29"/>
        <v>0.20168397681998765</v>
      </c>
      <c r="AA118" s="33">
        <f t="shared" si="30"/>
        <v>0.91077167318721808</v>
      </c>
      <c r="AB118" s="33">
        <f t="shared" si="31"/>
        <v>4.4259023961062648E-2</v>
      </c>
      <c r="AC118" s="33"/>
      <c r="AD118" s="44">
        <f t="shared" si="40"/>
        <v>3.9737245369214126E-4</v>
      </c>
      <c r="AE118" s="33"/>
      <c r="AF118" s="33"/>
    </row>
    <row r="119" spans="1:32" x14ac:dyDescent="0.25">
      <c r="N119" s="1">
        <v>2.3199999999999901</v>
      </c>
      <c r="O119" s="5">
        <f t="shared" si="21"/>
        <v>208.92961308539932</v>
      </c>
      <c r="P119" s="9">
        <f t="shared" si="33"/>
        <v>2.0892961308539935</v>
      </c>
      <c r="Q119" s="9">
        <f t="shared" si="36"/>
        <v>8.6507284406465323E-2</v>
      </c>
      <c r="R119" s="9">
        <f t="shared" si="37"/>
        <v>8.7724987615022787E-2</v>
      </c>
      <c r="S119" s="9">
        <f t="shared" si="34"/>
        <v>0.16976174309627667</v>
      </c>
      <c r="T119" s="4">
        <f t="shared" si="35"/>
        <v>0.24716366973275808</v>
      </c>
      <c r="U119" s="4">
        <f t="shared" si="38"/>
        <v>0.25064282175720798</v>
      </c>
      <c r="V119" s="11">
        <f t="shared" si="25"/>
        <v>1.2104498809233835E-5</v>
      </c>
      <c r="W119" s="52">
        <f t="shared" si="39"/>
        <v>1.9052566101470392E-4</v>
      </c>
      <c r="X119" s="52">
        <f t="shared" si="27"/>
        <v>3.2322505236305596E-4</v>
      </c>
      <c r="Y119" s="11">
        <f t="shared" si="28"/>
        <v>1.7609128464223087E-8</v>
      </c>
      <c r="Z119" s="32">
        <f t="shared" si="29"/>
        <v>0.1906746668279039</v>
      </c>
      <c r="AA119" s="33">
        <f t="shared" si="30"/>
        <v>0.91314977150024301</v>
      </c>
      <c r="AB119" s="33">
        <f t="shared" si="31"/>
        <v>4.0239504865131906E-2</v>
      </c>
      <c r="AC119" s="33"/>
      <c r="AD119" s="44">
        <f t="shared" si="40"/>
        <v>3.2322505236305596E-4</v>
      </c>
      <c r="AE119" s="33"/>
      <c r="AF119" s="33"/>
    </row>
    <row r="120" spans="1:32" x14ac:dyDescent="0.25">
      <c r="N120" s="1">
        <v>2.3399999999999901</v>
      </c>
      <c r="O120" s="5">
        <f t="shared" si="21"/>
        <v>218.77616239495038</v>
      </c>
      <c r="P120" s="9">
        <f t="shared" si="33"/>
        <v>2.1877616239495037</v>
      </c>
      <c r="Q120" s="9">
        <f t="shared" si="36"/>
        <v>8.3703013416524419E-2</v>
      </c>
      <c r="R120" s="9">
        <f t="shared" si="37"/>
        <v>8.4980882644127564E-2</v>
      </c>
      <c r="S120" s="9">
        <f t="shared" si="34"/>
        <v>0.16092577564522298</v>
      </c>
      <c r="T120" s="4">
        <f t="shared" si="35"/>
        <v>0.23915146690435549</v>
      </c>
      <c r="U120" s="4">
        <f t="shared" si="38"/>
        <v>0.24280252184036449</v>
      </c>
      <c r="V120" s="11">
        <f t="shared" si="25"/>
        <v>1.3330202145755736E-5</v>
      </c>
      <c r="W120" s="52">
        <f t="shared" si="39"/>
        <v>1.522888534012633E-4</v>
      </c>
      <c r="X120" s="52">
        <f t="shared" si="27"/>
        <v>2.6277302849781717E-4</v>
      </c>
      <c r="Y120" s="11">
        <f t="shared" si="28"/>
        <v>1.2206752946765975E-8</v>
      </c>
      <c r="Z120" s="32">
        <f t="shared" si="29"/>
        <v>0.18026632131704867</v>
      </c>
      <c r="AA120" s="33">
        <f t="shared" si="30"/>
        <v>0.91531998748590571</v>
      </c>
      <c r="AB120" s="33">
        <f t="shared" si="31"/>
        <v>3.6571353490191721E-2</v>
      </c>
      <c r="AC120" s="33"/>
      <c r="AD120" s="44">
        <f t="shared" si="40"/>
        <v>2.6277302849781717E-4</v>
      </c>
      <c r="AE120" s="33"/>
      <c r="AF120" s="33"/>
    </row>
    <row r="121" spans="1:32" x14ac:dyDescent="0.25">
      <c r="N121" s="1">
        <v>2.3599999999999901</v>
      </c>
      <c r="O121" s="5">
        <f t="shared" si="21"/>
        <v>229.08676527677213</v>
      </c>
      <c r="P121" s="9">
        <f t="shared" si="33"/>
        <v>2.2908676527677212</v>
      </c>
      <c r="Q121" s="9">
        <f t="shared" si="36"/>
        <v>8.10353861295037E-2</v>
      </c>
      <c r="R121" s="9">
        <f t="shared" si="37"/>
        <v>8.2360172286929711E-2</v>
      </c>
      <c r="S121" s="9">
        <f t="shared" si="34"/>
        <v>0.15252035834988723</v>
      </c>
      <c r="T121" s="4">
        <f t="shared" si="35"/>
        <v>0.23152967465572488</v>
      </c>
      <c r="U121" s="4">
        <f t="shared" si="38"/>
        <v>0.23531477796265635</v>
      </c>
      <c r="V121" s="11">
        <f t="shared" si="25"/>
        <v>1.4327007044143508E-5</v>
      </c>
      <c r="W121" s="52">
        <f t="shared" si="39"/>
        <v>1.2164749627862449E-4</v>
      </c>
      <c r="X121" s="52">
        <f t="shared" si="27"/>
        <v>2.1352459855340401E-4</v>
      </c>
      <c r="Y121" s="11">
        <f t="shared" si="28"/>
        <v>8.4414019224102965E-9</v>
      </c>
      <c r="Z121" s="32">
        <f t="shared" si="29"/>
        <v>0.17042613547876903</v>
      </c>
      <c r="AA121" s="33">
        <f t="shared" si="30"/>
        <v>0.91729933572665279</v>
      </c>
      <c r="AB121" s="33">
        <f t="shared" si="31"/>
        <v>3.3225811378831419E-2</v>
      </c>
      <c r="AC121" s="33"/>
      <c r="AD121" s="44">
        <f t="shared" si="40"/>
        <v>2.1352459855340401E-4</v>
      </c>
      <c r="AE121" s="33"/>
      <c r="AF121" s="33"/>
    </row>
    <row r="122" spans="1:32" x14ac:dyDescent="0.25">
      <c r="N122" s="1">
        <v>2.3799999999999901</v>
      </c>
      <c r="O122" s="5">
        <f t="shared" si="21"/>
        <v>239.88329190194381</v>
      </c>
      <c r="P122" s="9">
        <f t="shared" si="33"/>
        <v>2.398832919019438</v>
      </c>
      <c r="Q122" s="9">
        <f t="shared" si="36"/>
        <v>7.8499062933028829E-2</v>
      </c>
      <c r="R122" s="9">
        <f t="shared" si="37"/>
        <v>7.9858690542928129E-2</v>
      </c>
      <c r="S122" s="9">
        <f t="shared" si="34"/>
        <v>0.14452866664470124</v>
      </c>
      <c r="T122" s="4">
        <f t="shared" si="35"/>
        <v>0.22428303695151094</v>
      </c>
      <c r="U122" s="4">
        <f t="shared" si="38"/>
        <v>0.22816768726550896</v>
      </c>
      <c r="V122" s="11">
        <f t="shared" si="25"/>
        <v>1.5090508062044849E-5</v>
      </c>
      <c r="W122" s="52">
        <f t="shared" si="39"/>
        <v>9.7114488726583921E-5</v>
      </c>
      <c r="X122" s="52">
        <f t="shared" si="27"/>
        <v>1.7343152668873929E-4</v>
      </c>
      <c r="Y122" s="11">
        <f t="shared" si="28"/>
        <v>5.8242902833170645E-9</v>
      </c>
      <c r="Z122" s="32">
        <f t="shared" si="29"/>
        <v>0.16112309521834539</v>
      </c>
      <c r="AA122" s="33">
        <f t="shared" si="30"/>
        <v>0.91910360526588242</v>
      </c>
      <c r="AB122" s="33">
        <f t="shared" si="31"/>
        <v>3.0176191509283315E-2</v>
      </c>
      <c r="AC122" s="33"/>
      <c r="AD122" s="44">
        <f t="shared" si="40"/>
        <v>1.7343152668873929E-4</v>
      </c>
      <c r="AE122" s="33"/>
      <c r="AF122" s="33"/>
    </row>
    <row r="123" spans="1:32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1">
        <v>2.3999999999999901</v>
      </c>
      <c r="O123" s="5">
        <f t="shared" si="21"/>
        <v>251.18864315095249</v>
      </c>
      <c r="P123" s="9">
        <f t="shared" si="33"/>
        <v>2.5118864315095251</v>
      </c>
      <c r="Q123" s="9">
        <f t="shared" si="36"/>
        <v>7.6088720380176569E-2</v>
      </c>
      <c r="R123" s="9">
        <f t="shared" si="37"/>
        <v>7.7472260225100287E-2</v>
      </c>
      <c r="S123" s="9">
        <f t="shared" si="34"/>
        <v>0.13693392689975917</v>
      </c>
      <c r="T123" s="4">
        <f t="shared" si="35"/>
        <v>0.21739634394336163</v>
      </c>
      <c r="U123" s="4">
        <f t="shared" si="38"/>
        <v>0.22134931492885798</v>
      </c>
      <c r="V123" s="11">
        <f t="shared" si="25"/>
        <v>1.5625979612175995E-5</v>
      </c>
      <c r="W123" s="52">
        <f t="shared" si="39"/>
        <v>7.7487899598399149E-5</v>
      </c>
      <c r="X123" s="52">
        <f t="shared" si="27"/>
        <v>1.4081265156335089E-4</v>
      </c>
      <c r="Y123" s="11">
        <f t="shared" si="28"/>
        <v>4.010024211422659E-9</v>
      </c>
      <c r="Z123" s="32">
        <f t="shared" si="29"/>
        <v>0.15232787940541029</v>
      </c>
      <c r="AA123" s="33">
        <f t="shared" si="30"/>
        <v>0.92074742308314117</v>
      </c>
      <c r="AB123" s="33">
        <f t="shared" si="31"/>
        <v>2.7397771008114798E-2</v>
      </c>
      <c r="AC123" s="33"/>
      <c r="AD123" s="44">
        <f t="shared" si="40"/>
        <v>1.4081265156335089E-4</v>
      </c>
      <c r="AE123" s="33"/>
      <c r="AF123" s="33"/>
    </row>
    <row r="124" spans="1:32" x14ac:dyDescent="0.25">
      <c r="N124" s="1">
        <v>2.4199999999999902</v>
      </c>
      <c r="O124" s="5">
        <f t="shared" si="21"/>
        <v>263.02679918953237</v>
      </c>
      <c r="P124" s="9">
        <f t="shared" si="33"/>
        <v>2.6302679918953236</v>
      </c>
      <c r="Q124" s="9">
        <f t="shared" si="36"/>
        <v>7.3799084642312135E-2</v>
      </c>
      <c r="R124" s="9">
        <f t="shared" si="37"/>
        <v>7.5196713960868397E-2</v>
      </c>
      <c r="S124" s="9">
        <f t="shared" si="34"/>
        <v>0.12971952182724308</v>
      </c>
      <c r="T124" s="4">
        <f t="shared" si="35"/>
        <v>0.21085452754946327</v>
      </c>
      <c r="U124" s="4">
        <f t="shared" si="38"/>
        <v>0.21484775417390972</v>
      </c>
      <c r="V124" s="11">
        <f t="shared" si="25"/>
        <v>1.5945858874188032E-5</v>
      </c>
      <c r="W124" s="52">
        <f t="shared" si="39"/>
        <v>6.1797935187739929E-5</v>
      </c>
      <c r="X124" s="52">
        <f t="shared" si="27"/>
        <v>1.1428998213894925E-4</v>
      </c>
      <c r="Y124" s="11">
        <f t="shared" si="28"/>
        <v>2.7554149931279634E-9</v>
      </c>
      <c r="Z124" s="32">
        <f t="shared" si="29"/>
        <v>0.1440127674602121</v>
      </c>
      <c r="AA124" s="33">
        <f t="shared" si="30"/>
        <v>0.92224431828142028</v>
      </c>
      <c r="AB124" s="33">
        <f t="shared" si="31"/>
        <v>2.486768265931286E-2</v>
      </c>
      <c r="AC124" s="33"/>
      <c r="AD124" s="44">
        <f t="shared" si="40"/>
        <v>1.1428998213894925E-4</v>
      </c>
      <c r="AE124" s="33"/>
      <c r="AF124" s="33"/>
    </row>
    <row r="125" spans="1:32" x14ac:dyDescent="0.25">
      <c r="N125" s="1">
        <v>2.4399999999999902</v>
      </c>
      <c r="O125" s="5">
        <f t="shared" si="21"/>
        <v>275.42287033381047</v>
      </c>
      <c r="P125" s="9">
        <f t="shared" si="33"/>
        <v>2.7542287033381045</v>
      </c>
      <c r="Q125" s="9">
        <f t="shared" si="36"/>
        <v>7.1624959275030459E-2</v>
      </c>
      <c r="R125" s="9">
        <f t="shared" si="37"/>
        <v>7.3027912577454321E-2</v>
      </c>
      <c r="S125" s="9">
        <f t="shared" si="34"/>
        <v>0.12286907796902814</v>
      </c>
      <c r="T125" s="4">
        <f t="shared" si="35"/>
        <v>0.20464274078580133</v>
      </c>
      <c r="U125" s="4">
        <f t="shared" si="38"/>
        <v>0.20865117879272665</v>
      </c>
      <c r="V125" s="11">
        <f t="shared" si="25"/>
        <v>1.6067575255363469E-5</v>
      </c>
      <c r="W125" s="52">
        <f t="shared" si="39"/>
        <v>4.9263312330076277E-5</v>
      </c>
      <c r="X125" s="52">
        <f t="shared" si="27"/>
        <v>9.2735448551792754E-5</v>
      </c>
      <c r="Y125" s="11">
        <f t="shared" si="28"/>
        <v>1.8898266276794738E-9</v>
      </c>
      <c r="Z125" s="32">
        <f t="shared" si="29"/>
        <v>0.1361515519844658</v>
      </c>
      <c r="AA125" s="33">
        <f t="shared" si="30"/>
        <v>0.92360678613312153</v>
      </c>
      <c r="AB125" s="33">
        <f t="shared" si="31"/>
        <v>2.2564806652248699E-2</v>
      </c>
      <c r="AC125" s="33"/>
      <c r="AD125" s="44">
        <f t="shared" si="40"/>
        <v>9.2735448551792754E-5</v>
      </c>
      <c r="AE125" s="33"/>
      <c r="AF125" s="33"/>
    </row>
    <row r="126" spans="1:32" x14ac:dyDescent="0.25">
      <c r="N126" s="1">
        <v>2.4599999999999902</v>
      </c>
      <c r="O126" s="5">
        <f t="shared" si="21"/>
        <v>288.4031503126543</v>
      </c>
      <c r="P126" s="9">
        <f t="shared" si="33"/>
        <v>2.8840315031265429</v>
      </c>
      <c r="Q126" s="9">
        <f t="shared" si="36"/>
        <v>6.9561247939935608E-2</v>
      </c>
      <c r="R126" s="9">
        <f t="shared" si="37"/>
        <v>7.0961761075942098E-2</v>
      </c>
      <c r="S126" s="9">
        <f t="shared" si="34"/>
        <v>0.11636653729065638</v>
      </c>
      <c r="T126" s="4">
        <f t="shared" si="35"/>
        <v>0.19874642268553033</v>
      </c>
      <c r="U126" s="4">
        <f t="shared" si="38"/>
        <v>0.20274788878840599</v>
      </c>
      <c r="V126" s="11">
        <f t="shared" si="25"/>
        <v>1.6011730972462934E-5</v>
      </c>
      <c r="W126" s="52">
        <f t="shared" si="39"/>
        <v>3.92554960557924E-5</v>
      </c>
      <c r="X126" s="52">
        <f t="shared" si="27"/>
        <v>7.5226647839988944E-5</v>
      </c>
      <c r="Y126" s="11">
        <f t="shared" si="28"/>
        <v>1.2939237606817062E-9</v>
      </c>
      <c r="Z126" s="32">
        <f t="shared" si="29"/>
        <v>0.12871945616141389</v>
      </c>
      <c r="AA126" s="33">
        <f t="shared" si="30"/>
        <v>0.92484635129051374</v>
      </c>
      <c r="AB126" s="33">
        <f t="shared" si="31"/>
        <v>2.0469663741840293E-2</v>
      </c>
      <c r="AC126" s="33"/>
      <c r="AD126" s="44">
        <f t="shared" si="40"/>
        <v>7.5226647839988944E-5</v>
      </c>
      <c r="AE126" s="33"/>
      <c r="AF126" s="33"/>
    </row>
    <row r="127" spans="1:32" x14ac:dyDescent="0.25">
      <c r="N127" s="1">
        <v>2.4799999999999902</v>
      </c>
      <c r="O127" s="5">
        <f t="shared" si="21"/>
        <v>301.99517204019503</v>
      </c>
      <c r="P127" s="9">
        <f t="shared" si="33"/>
        <v>3.0199517204019504</v>
      </c>
      <c r="Q127" s="9">
        <f t="shared" si="36"/>
        <v>6.7602972686634275E-2</v>
      </c>
      <c r="R127" s="9">
        <f t="shared" si="37"/>
        <v>6.8994222392818008E-2</v>
      </c>
      <c r="S127" s="9">
        <f t="shared" si="34"/>
        <v>0.11019621478600457</v>
      </c>
      <c r="T127" s="4">
        <f t="shared" si="35"/>
        <v>0.19315135053324078</v>
      </c>
      <c r="U127" s="4">
        <f t="shared" si="38"/>
        <v>0.19712634969376575</v>
      </c>
      <c r="V127" s="11">
        <f t="shared" si="25"/>
        <v>1.5800618326174148E-5</v>
      </c>
      <c r="W127" s="52">
        <f t="shared" si="39"/>
        <v>3.1269477280008899E-5</v>
      </c>
      <c r="X127" s="52">
        <f t="shared" si="27"/>
        <v>6.1010154085202023E-5</v>
      </c>
      <c r="Y127" s="11">
        <f t="shared" si="28"/>
        <v>8.8450785683095223E-10</v>
      </c>
      <c r="Z127" s="32">
        <f t="shared" si="29"/>
        <v>0.12169305566476803</v>
      </c>
      <c r="AA127" s="33">
        <f t="shared" si="30"/>
        <v>0.92597362960551799</v>
      </c>
      <c r="AB127" s="33">
        <f t="shared" si="31"/>
        <v>1.8564310759261259E-2</v>
      </c>
      <c r="AC127" s="33"/>
      <c r="AD127" s="44">
        <f t="shared" si="40"/>
        <v>6.1010154085202023E-5</v>
      </c>
      <c r="AE127" s="33"/>
      <c r="AF127" s="33"/>
    </row>
    <row r="128" spans="1:32" x14ac:dyDescent="0.25">
      <c r="N128" s="1">
        <v>2.4999999999999898</v>
      </c>
      <c r="O128" s="5">
        <f t="shared" si="21"/>
        <v>316.22776601683069</v>
      </c>
      <c r="P128" s="9">
        <f t="shared" si="33"/>
        <v>3.1622776601683067</v>
      </c>
      <c r="Q128" s="9">
        <f t="shared" si="36"/>
        <v>6.5745288355208015E-2</v>
      </c>
      <c r="R128" s="9">
        <f t="shared" si="37"/>
        <v>6.7121329140490515E-2</v>
      </c>
      <c r="S128" s="9">
        <f t="shared" si="34"/>
        <v>0.10434284385798284</v>
      </c>
      <c r="T128" s="4">
        <f t="shared" si="35"/>
        <v>0.18784368101488005</v>
      </c>
      <c r="U128" s="4">
        <f t="shared" si="38"/>
        <v>0.1917752261156872</v>
      </c>
      <c r="V128" s="11">
        <f t="shared" si="25"/>
        <v>1.5457046879680694E-5</v>
      </c>
      <c r="W128" s="52">
        <f t="shared" si="39"/>
        <v>2.4899962704062867E-5</v>
      </c>
      <c r="X128" s="52">
        <f t="shared" si="27"/>
        <v>4.94711678782921E-5</v>
      </c>
      <c r="Y128" s="11">
        <f t="shared" si="28"/>
        <v>6.0374412371406936E-10</v>
      </c>
      <c r="Z128" s="32">
        <f t="shared" si="29"/>
        <v>0.11505020483040002</v>
      </c>
      <c r="AA128" s="33">
        <f t="shared" si="30"/>
        <v>0.92699838812410662</v>
      </c>
      <c r="AB128" s="33">
        <f t="shared" si="31"/>
        <v>1.683223920796139E-2</v>
      </c>
      <c r="AC128" s="33"/>
      <c r="AD128" s="44">
        <f t="shared" si="40"/>
        <v>4.94711678782921E-5</v>
      </c>
      <c r="AE128" s="33"/>
      <c r="AF128" s="33"/>
    </row>
    <row r="129" spans="1:32" x14ac:dyDescent="0.25">
      <c r="N129" s="1">
        <v>2.5199999999999898</v>
      </c>
      <c r="O129" s="5">
        <f t="shared" si="21"/>
        <v>331.13112148258341</v>
      </c>
      <c r="P129" s="9">
        <f t="shared" si="33"/>
        <v>3.3113112148258339</v>
      </c>
      <c r="Q129" s="9">
        <f t="shared" si="36"/>
        <v>6.3983493612389586E-2</v>
      </c>
      <c r="R129" s="9">
        <f t="shared" si="37"/>
        <v>6.5339193509761348E-2</v>
      </c>
      <c r="S129" s="9">
        <f t="shared" si="34"/>
        <v>9.8791611092382992E-2</v>
      </c>
      <c r="T129" s="4">
        <f t="shared" si="35"/>
        <v>0.18280998174968455</v>
      </c>
      <c r="U129" s="4">
        <f t="shared" si="38"/>
        <v>0.18668341002788957</v>
      </c>
      <c r="V129" s="11">
        <f t="shared" si="25"/>
        <v>1.5003446626398358E-5</v>
      </c>
      <c r="W129" s="52">
        <f t="shared" si="39"/>
        <v>1.9822024330179653E-5</v>
      </c>
      <c r="X129" s="52">
        <f t="shared" si="27"/>
        <v>4.0108461507102895E-5</v>
      </c>
      <c r="Y129" s="11">
        <f t="shared" si="28"/>
        <v>4.115395333332534E-10</v>
      </c>
      <c r="Z129" s="32">
        <f t="shared" si="29"/>
        <v>0.10876996685809372</v>
      </c>
      <c r="AA129" s="33">
        <f t="shared" si="30"/>
        <v>0.9279296029241354</v>
      </c>
      <c r="AB129" s="33">
        <f t="shared" si="31"/>
        <v>1.5258277504768441E-2</v>
      </c>
      <c r="AC129" s="33"/>
      <c r="AD129" s="44">
        <f t="shared" si="40"/>
        <v>4.0108461507102895E-5</v>
      </c>
      <c r="AE129" s="33"/>
      <c r="AF129" s="33"/>
    </row>
    <row r="130" spans="1:32" x14ac:dyDescent="0.25">
      <c r="N130" s="1">
        <v>2.5399999999999898</v>
      </c>
      <c r="O130" s="45">
        <f t="shared" si="21"/>
        <v>346.73685045252387</v>
      </c>
      <c r="P130" s="9">
        <f t="shared" si="33"/>
        <v>3.4673685045252385</v>
      </c>
      <c r="Q130" s="9">
        <f t="shared" si="36"/>
        <v>6.231303908683325E-2</v>
      </c>
      <c r="R130" s="9">
        <f t="shared" si="37"/>
        <v>6.3644015507797247E-2</v>
      </c>
      <c r="S130" s="9">
        <f t="shared" si="34"/>
        <v>9.3528181891272821E-2</v>
      </c>
      <c r="T130" s="4">
        <f t="shared" si="35"/>
        <v>0.17803725453380931</v>
      </c>
      <c r="U130" s="4">
        <f t="shared" si="38"/>
        <v>0.18184004430799214</v>
      </c>
      <c r="V130" s="11">
        <f t="shared" si="25"/>
        <v>1.4461210066629498E-5</v>
      </c>
      <c r="W130" s="52">
        <f t="shared" si="39"/>
        <v>1.5775409603702133E-5</v>
      </c>
      <c r="X130" s="52">
        <f t="shared" si="27"/>
        <v>3.2513735147425816E-5</v>
      </c>
      <c r="Y130" s="11">
        <f t="shared" si="28"/>
        <v>2.8017154200767272E-10</v>
      </c>
      <c r="Z130" s="32">
        <f t="shared" si="29"/>
        <v>0.10283254782337158</v>
      </c>
      <c r="AA130" s="33">
        <f t="shared" si="30"/>
        <v>0.92877551455372154</v>
      </c>
      <c r="AB130" s="33">
        <f t="shared" si="31"/>
        <v>1.3828497276605215E-2</v>
      </c>
      <c r="AC130" s="33"/>
      <c r="AD130" s="44">
        <f t="shared" si="40"/>
        <v>3.2513735147425816E-5</v>
      </c>
      <c r="AE130" s="33"/>
      <c r="AF130" s="33"/>
    </row>
    <row r="131" spans="1:32" x14ac:dyDescent="0.25">
      <c r="N131" s="1">
        <v>2.5599999999999898</v>
      </c>
      <c r="O131" s="5">
        <f t="shared" si="21"/>
        <v>363.0780547700931</v>
      </c>
      <c r="P131" s="9">
        <f t="shared" si="33"/>
        <v>3.6307805477009309</v>
      </c>
      <c r="Q131" s="9">
        <f t="shared" si="36"/>
        <v>6.0729533021795935E-2</v>
      </c>
      <c r="R131" s="9">
        <f t="shared" si="37"/>
        <v>6.2032089695151671E-2</v>
      </c>
      <c r="S131" s="9">
        <f t="shared" si="34"/>
        <v>8.8538718284008985E-2</v>
      </c>
      <c r="T131" s="4">
        <f t="shared" si="35"/>
        <v>0.17351295149084553</v>
      </c>
      <c r="U131" s="4">
        <f t="shared" si="38"/>
        <v>0.17723454198614763</v>
      </c>
      <c r="V131" s="11">
        <f t="shared" si="25"/>
        <v>1.3850235814722942E-5</v>
      </c>
      <c r="W131" s="52">
        <f t="shared" si="39"/>
        <v>1.2551846105883235E-5</v>
      </c>
      <c r="X131" s="52">
        <f t="shared" si="27"/>
        <v>2.6354637293044131E-5</v>
      </c>
      <c r="Y131" s="11">
        <f t="shared" si="28"/>
        <v>1.9051704455636649E-10</v>
      </c>
      <c r="Z131" s="32">
        <f t="shared" si="29"/>
        <v>9.72192342914108E-2</v>
      </c>
      <c r="AA131" s="33">
        <f t="shared" si="30"/>
        <v>0.92954368090195061</v>
      </c>
      <c r="AB131" s="33">
        <f t="shared" si="31"/>
        <v>1.25301239971462E-2</v>
      </c>
      <c r="AC131" s="33"/>
      <c r="AD131" s="44">
        <f t="shared" si="40"/>
        <v>2.6354637293044131E-5</v>
      </c>
      <c r="AE131" s="33"/>
      <c r="AF131" s="33"/>
    </row>
    <row r="132" spans="1:32" x14ac:dyDescent="0.25">
      <c r="N132" s="1">
        <v>2.5799999999999899</v>
      </c>
      <c r="O132" s="5">
        <f t="shared" si="21"/>
        <v>380.18939632055248</v>
      </c>
      <c r="P132" s="9">
        <f t="shared" si="33"/>
        <v>3.8018939632055249</v>
      </c>
      <c r="Q132" s="9">
        <f t="shared" si="36"/>
        <v>5.9228744818339049E-2</v>
      </c>
      <c r="R132" s="9">
        <f t="shared" si="37"/>
        <v>6.0499810575074697E-2</v>
      </c>
      <c r="S132" s="9">
        <f t="shared" si="34"/>
        <v>8.3809890091499042E-2</v>
      </c>
      <c r="T132" s="4">
        <f t="shared" si="35"/>
        <v>0.16922498519525445</v>
      </c>
      <c r="U132" s="4">
        <f t="shared" si="38"/>
        <v>0.17285660164307057</v>
      </c>
      <c r="V132" s="11">
        <f t="shared" si="25"/>
        <v>1.3188638024048585E-5</v>
      </c>
      <c r="W132" s="52">
        <f t="shared" si="39"/>
        <v>9.9847884683443119E-6</v>
      </c>
      <c r="X132" s="52">
        <f t="shared" si="27"/>
        <v>2.1360821588015976E-5</v>
      </c>
      <c r="Y132" s="11">
        <f t="shared" si="28"/>
        <v>1.2941412953986661E-10</v>
      </c>
      <c r="Z132" s="32">
        <f t="shared" si="29"/>
        <v>9.1912334336425885E-2</v>
      </c>
      <c r="AA132" s="33">
        <f t="shared" si="30"/>
        <v>0.93024102739627035</v>
      </c>
      <c r="AB132" s="33">
        <f t="shared" si="31"/>
        <v>1.1351452141972498E-2</v>
      </c>
      <c r="AC132" s="33"/>
      <c r="AD132" s="44">
        <f t="shared" si="40"/>
        <v>2.1360821588015976E-5</v>
      </c>
      <c r="AE132" s="33"/>
      <c r="AF132" s="33"/>
    </row>
    <row r="133" spans="1:32" x14ac:dyDescent="0.25">
      <c r="N133" s="1">
        <v>2.5999999999999899</v>
      </c>
      <c r="O133" s="5">
        <f t="shared" si="21"/>
        <v>398.10717055348806</v>
      </c>
      <c r="P133" s="9">
        <f t="shared" si="33"/>
        <v>3.9810717055348808</v>
      </c>
      <c r="Q133" s="9">
        <f t="shared" si="36"/>
        <v>5.7806606799545121E-2</v>
      </c>
      <c r="R133" s="9">
        <f t="shared" si="37"/>
        <v>5.9043676777932527E-2</v>
      </c>
      <c r="S133" s="9">
        <f t="shared" si="34"/>
        <v>7.9328880485065131E-2</v>
      </c>
      <c r="T133" s="4">
        <f t="shared" si="35"/>
        <v>0.16516173371298606</v>
      </c>
      <c r="U133" s="4">
        <f t="shared" si="38"/>
        <v>0.16869621936552151</v>
      </c>
      <c r="V133" s="11">
        <f t="shared" si="25"/>
        <v>1.2492588827978919E-5</v>
      </c>
      <c r="W133" s="52">
        <f t="shared" si="39"/>
        <v>7.9411516404118759E-6</v>
      </c>
      <c r="X133" s="52">
        <f t="shared" si="27"/>
        <v>1.731251410216689E-5</v>
      </c>
      <c r="Y133" s="11">
        <f t="shared" si="28"/>
        <v>8.7822434389591001E-11</v>
      </c>
      <c r="Z133" s="32">
        <f t="shared" si="29"/>
        <v>8.6895121780621559E-2</v>
      </c>
      <c r="AA133" s="33">
        <f t="shared" si="30"/>
        <v>0.93087389447284674</v>
      </c>
      <c r="AB133" s="33">
        <f t="shared" si="31"/>
        <v>1.0281764953031625E-2</v>
      </c>
      <c r="AC133" s="33"/>
      <c r="AD133" s="44">
        <f t="shared" si="40"/>
        <v>1.731251410216689E-5</v>
      </c>
      <c r="AE133" s="33"/>
      <c r="AF133" s="33"/>
    </row>
    <row r="134" spans="1:32" s="6" customForma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 s="1">
        <v>2.6199999999999899</v>
      </c>
      <c r="O134" s="5">
        <f t="shared" si="21"/>
        <v>416.86938347032606</v>
      </c>
      <c r="P134" s="9">
        <f t="shared" si="33"/>
        <v>4.1686938347032605</v>
      </c>
      <c r="Q134" s="9">
        <f t="shared" si="36"/>
        <v>5.6459214486664744E-2</v>
      </c>
      <c r="R134" s="9">
        <f t="shared" si="37"/>
        <v>5.7660294173211182E-2</v>
      </c>
      <c r="S134" s="9">
        <f t="shared" si="34"/>
        <v>7.5083386856554621E-2</v>
      </c>
      <c r="T134" s="4">
        <f t="shared" si="35"/>
        <v>0.1613120413904707</v>
      </c>
      <c r="U134" s="4">
        <f t="shared" si="38"/>
        <v>0.16474369763774624</v>
      </c>
      <c r="V134" s="11">
        <f t="shared" si="25"/>
        <v>1.1776264599465231E-5</v>
      </c>
      <c r="W134" s="52">
        <f t="shared" si="39"/>
        <v>6.3146558032396516E-6</v>
      </c>
      <c r="X134" s="52">
        <f t="shared" si="27"/>
        <v>1.4031151874837307E-5</v>
      </c>
      <c r="Y134" s="11">
        <f t="shared" si="28"/>
        <v>5.9544311622982027E-11</v>
      </c>
      <c r="Z134" s="32">
        <f t="shared" si="29"/>
        <v>8.2151783476971385E-2</v>
      </c>
      <c r="AA134" s="33">
        <f t="shared" si="30"/>
        <v>0.93144808230875875</v>
      </c>
      <c r="AB134" s="33">
        <f t="shared" si="31"/>
        <v>9.3112588312036521E-3</v>
      </c>
      <c r="AC134" s="44"/>
      <c r="AD134" s="44">
        <f t="shared" si="40"/>
        <v>1.4031151874837307E-5</v>
      </c>
      <c r="AE134" s="44"/>
      <c r="AF134" s="44"/>
    </row>
    <row r="135" spans="1:32" x14ac:dyDescent="0.25">
      <c r="N135" s="1">
        <v>2.6399999999999899</v>
      </c>
      <c r="O135" s="5">
        <f t="shared" ref="O135:O198" si="41">10^N135</f>
        <v>436.5158322401561</v>
      </c>
      <c r="P135" s="9">
        <f t="shared" si="33"/>
        <v>4.3651583224015607</v>
      </c>
      <c r="Q135" s="9">
        <f t="shared" ref="Q135:Q166" si="42">$C$4+(($C$3-$C$4)/((1+(α*P135)^n_VGM)^(1-1/n_VGM)))</f>
        <v>5.5182825641799368E-2</v>
      </c>
      <c r="R135" s="9">
        <f t="shared" ref="R135:R166" si="43">thetar+(thetas-thetar)*(1-EXP(-((k/P135)^p)))</f>
        <v>5.6346378031435135E-2</v>
      </c>
      <c r="S135" s="9">
        <f t="shared" si="34"/>
        <v>7.1061617801932653E-2</v>
      </c>
      <c r="T135" s="4">
        <f t="shared" si="35"/>
        <v>0.15766521611942677</v>
      </c>
      <c r="U135" s="4">
        <f t="shared" ref="U135:U166" si="44">R135/thetas</f>
        <v>0.16098965151838612</v>
      </c>
      <c r="V135" s="11">
        <f t="shared" ref="V135:V198" si="45">(U135-T135)^2</f>
        <v>1.1051870721854027E-5</v>
      </c>
      <c r="W135" s="52">
        <f t="shared" ref="W135:W166" si="46">(S135^P_GRT)*(1-(1-S135^(1/(1-1/n_VGM)))^(1-1/n_VGM))^2</f>
        <v>5.0204760587740261E-6</v>
      </c>
      <c r="X135" s="52">
        <f t="shared" ref="X135:X198" si="47">AD135</f>
        <v>1.1371727108962715E-5</v>
      </c>
      <c r="Y135" s="11">
        <f t="shared" ref="Y135:Y198" si="48">(W135-X135)^2</f>
        <v>4.0338389902522924E-11</v>
      </c>
      <c r="Z135" s="32">
        <f t="shared" ref="Z135:Z198" si="49">-LN(λ_GRT*(1-U135))</f>
        <v>7.7667369469666583E-2</v>
      </c>
      <c r="AA135" s="33">
        <f t="shared" ref="AA135:AA198" si="50">IF(U135&lt;thetaRL,_xlfn.GAMMA(a),IF(U135=1,0,EXP(GAMMALN(a))*(1-_xlfn.GAMMA.DIST(Z135,a,1,TRUE))))</f>
        <v>0.9319688928394001</v>
      </c>
      <c r="AB135" s="33">
        <f t="shared" ref="AB135:AB198" si="51">(1/(λ_GRT*k^β_GRT))*($AE$9-AA135)</f>
        <v>8.4309723174758374E-3</v>
      </c>
      <c r="AC135" s="33"/>
      <c r="AD135" s="44">
        <f t="shared" ref="AD135:AD166" si="52">IF(U135&lt;thetaRL,0,(U135^P_GRT)*((AB135/$AC$7)^2))</f>
        <v>1.1371727108962715E-5</v>
      </c>
      <c r="AE135" s="33"/>
      <c r="AF135" s="33"/>
    </row>
    <row r="136" spans="1:32" x14ac:dyDescent="0.25">
      <c r="N136" s="1">
        <v>2.6599999999999899</v>
      </c>
      <c r="O136" s="5">
        <f t="shared" si="41"/>
        <v>457.08818961486463</v>
      </c>
      <c r="P136" s="9">
        <f t="shared" ref="P136:P199" si="53">O136/100</f>
        <v>4.5708818961486459</v>
      </c>
      <c r="Q136" s="9">
        <f t="shared" si="42"/>
        <v>5.3973858298744792E-2</v>
      </c>
      <c r="R136" s="9">
        <f t="shared" si="43"/>
        <v>5.5098754348495524E-2</v>
      </c>
      <c r="S136" s="9">
        <f t="shared" ref="S136:S199" si="54">(T136-$C$4/$C$3)/(1-$C$4/$C$3)</f>
        <v>6.7252286916673898E-2</v>
      </c>
      <c r="T136" s="4">
        <f t="shared" ref="T136:T199" si="55">Q136/$C$3</f>
        <v>0.15421102371069942</v>
      </c>
      <c r="U136" s="4">
        <f t="shared" si="44"/>
        <v>0.15742501242427293</v>
      </c>
      <c r="V136" s="11">
        <f t="shared" si="45"/>
        <v>1.0329723450977885E-5</v>
      </c>
      <c r="W136" s="52">
        <f t="shared" si="46"/>
        <v>3.9909463874937906E-6</v>
      </c>
      <c r="X136" s="52">
        <f t="shared" si="47"/>
        <v>9.2165334636271963E-6</v>
      </c>
      <c r="Y136" s="11">
        <f t="shared" si="48"/>
        <v>2.7306760290252476E-11</v>
      </c>
      <c r="Z136" s="32">
        <f t="shared" si="49"/>
        <v>7.3427745875153119E-2</v>
      </c>
      <c r="AA136" s="33">
        <f t="shared" si="50"/>
        <v>0.93244116911195729</v>
      </c>
      <c r="AB136" s="33">
        <f t="shared" si="51"/>
        <v>7.6327195767453811E-3</v>
      </c>
      <c r="AC136" s="33"/>
      <c r="AD136" s="44">
        <f t="shared" si="52"/>
        <v>9.2165334636271963E-6</v>
      </c>
      <c r="AE136" s="33"/>
      <c r="AF136" s="33"/>
    </row>
    <row r="137" spans="1:32" x14ac:dyDescent="0.25">
      <c r="N137" s="1">
        <v>2.6799999999999899</v>
      </c>
      <c r="O137" s="5">
        <f t="shared" si="41"/>
        <v>478.63009232262738</v>
      </c>
      <c r="P137" s="9">
        <f t="shared" si="53"/>
        <v>4.7863009232262739</v>
      </c>
      <c r="Q137" s="9">
        <f t="shared" si="42"/>
        <v>5.2828887973926361E-2</v>
      </c>
      <c r="R137" s="9">
        <f t="shared" si="43"/>
        <v>5.3914360435433059E-2</v>
      </c>
      <c r="S137" s="9">
        <f t="shared" si="54"/>
        <v>6.3644604007708216E-2</v>
      </c>
      <c r="T137" s="4">
        <f t="shared" si="55"/>
        <v>0.15093967992550389</v>
      </c>
      <c r="U137" s="4">
        <f t="shared" si="44"/>
        <v>0.15404102981552303</v>
      </c>
      <c r="V137" s="11">
        <f t="shared" si="45"/>
        <v>9.6183711403217633E-6</v>
      </c>
      <c r="W137" s="52">
        <f t="shared" si="46"/>
        <v>3.1721139689421941E-6</v>
      </c>
      <c r="X137" s="52">
        <f t="shared" si="47"/>
        <v>7.470063051567976E-6</v>
      </c>
      <c r="Y137" s="11">
        <f t="shared" si="48"/>
        <v>1.8472366316843799E-11</v>
      </c>
      <c r="Z137" s="32">
        <f t="shared" si="49"/>
        <v>6.9419550335251545E-2</v>
      </c>
      <c r="AA137" s="33">
        <f t="shared" si="50"/>
        <v>0.93286933204732969</v>
      </c>
      <c r="AB137" s="33">
        <f t="shared" si="51"/>
        <v>6.9090282619359428E-3</v>
      </c>
      <c r="AC137" s="33"/>
      <c r="AD137" s="44">
        <f t="shared" si="52"/>
        <v>7.470063051567976E-6</v>
      </c>
      <c r="AE137" s="33"/>
      <c r="AF137" s="33"/>
    </row>
    <row r="138" spans="1:32" s="6" customFormat="1" x14ac:dyDescent="0.25">
      <c r="N138" s="1">
        <v>2.69999999999999</v>
      </c>
      <c r="O138" s="45">
        <f t="shared" si="41"/>
        <v>501.18723362726115</v>
      </c>
      <c r="P138" s="9">
        <f t="shared" si="53"/>
        <v>5.0118723362726119</v>
      </c>
      <c r="Q138" s="9">
        <f t="shared" si="42"/>
        <v>5.1744644222813829E-2</v>
      </c>
      <c r="R138" s="9">
        <f t="shared" si="43"/>
        <v>5.279024486771236E-2</v>
      </c>
      <c r="S138" s="9">
        <f t="shared" si="54"/>
        <v>6.0228264243040716E-2</v>
      </c>
      <c r="T138" s="4">
        <f t="shared" si="55"/>
        <v>0.14784184063661096</v>
      </c>
      <c r="U138" s="4">
        <f t="shared" si="44"/>
        <v>0.15082927105060676</v>
      </c>
      <c r="V138" s="47">
        <f t="shared" si="45"/>
        <v>8.9247404784670878E-6</v>
      </c>
      <c r="W138" s="52">
        <f t="shared" si="46"/>
        <v>2.5209783151465319E-6</v>
      </c>
      <c r="X138" s="53">
        <f t="shared" si="47"/>
        <v>6.0548464198135455E-6</v>
      </c>
      <c r="Y138" s="47">
        <f t="shared" si="48"/>
        <v>1.2488223781182831E-11</v>
      </c>
      <c r="Z138" s="49">
        <f t="shared" si="49"/>
        <v>6.5630149901948848E-2</v>
      </c>
      <c r="AA138" s="33">
        <f t="shared" si="50"/>
        <v>0.93325741469924972</v>
      </c>
      <c r="AB138" s="33">
        <f t="shared" si="51"/>
        <v>6.2530816084068012E-3</v>
      </c>
      <c r="AC138" s="44"/>
      <c r="AD138" s="44">
        <f t="shared" si="52"/>
        <v>6.0548464198135455E-6</v>
      </c>
      <c r="AE138" s="44"/>
      <c r="AF138" s="44"/>
    </row>
    <row r="139" spans="1:32" x14ac:dyDescent="0.25">
      <c r="N139" s="1">
        <v>2.71999999999999</v>
      </c>
      <c r="O139" s="5">
        <f t="shared" si="41"/>
        <v>524.80746024976088</v>
      </c>
      <c r="P139" s="9">
        <f t="shared" si="53"/>
        <v>5.248074602497609</v>
      </c>
      <c r="Q139" s="9">
        <f t="shared" si="42"/>
        <v>5.0718006683635658E-2</v>
      </c>
      <c r="R139" s="9">
        <f t="shared" si="43"/>
        <v>5.1723566879498861E-2</v>
      </c>
      <c r="S139" s="9">
        <f t="shared" si="54"/>
        <v>5.6993435685904953E-2</v>
      </c>
      <c r="T139" s="4">
        <f t="shared" si="55"/>
        <v>0.14490859052467331</v>
      </c>
      <c r="U139" s="4">
        <f t="shared" si="44"/>
        <v>0.14778161965571104</v>
      </c>
      <c r="V139" s="11">
        <f t="shared" si="45"/>
        <v>8.2542963877914452E-6</v>
      </c>
      <c r="W139" s="52">
        <f t="shared" si="46"/>
        <v>2.003281115010699E-6</v>
      </c>
      <c r="X139" s="52">
        <f t="shared" si="47"/>
        <v>4.9080642361892517E-6</v>
      </c>
      <c r="Y139" s="11">
        <f t="shared" si="48"/>
        <v>8.4377649810838135E-12</v>
      </c>
      <c r="Z139" s="32">
        <f t="shared" si="49"/>
        <v>6.2047601221136089E-2</v>
      </c>
      <c r="AA139" s="33">
        <f t="shared" si="50"/>
        <v>0.93360909411142334</v>
      </c>
      <c r="AB139" s="33">
        <f t="shared" si="51"/>
        <v>5.6586645882460576E-3</v>
      </c>
      <c r="AC139" s="33"/>
      <c r="AD139" s="44">
        <f t="shared" si="52"/>
        <v>4.9080642361892517E-6</v>
      </c>
      <c r="AE139" s="33"/>
      <c r="AF139" s="33"/>
    </row>
    <row r="140" spans="1:32" x14ac:dyDescent="0.25">
      <c r="N140" s="1">
        <v>2.73999999999999</v>
      </c>
      <c r="O140" s="5">
        <f t="shared" si="41"/>
        <v>549.54087385761216</v>
      </c>
      <c r="P140" s="9">
        <f t="shared" si="53"/>
        <v>5.4954087385761214</v>
      </c>
      <c r="Q140" s="9">
        <f t="shared" si="42"/>
        <v>4.9746000729401073E-2</v>
      </c>
      <c r="R140" s="9">
        <f t="shared" si="43"/>
        <v>5.0711595280423988E-2</v>
      </c>
      <c r="S140" s="9">
        <f t="shared" si="54"/>
        <v>5.393074559473509E-2</v>
      </c>
      <c r="T140" s="4">
        <f t="shared" si="55"/>
        <v>0.14213143065543166</v>
      </c>
      <c r="U140" s="4">
        <f t="shared" si="44"/>
        <v>0.14489027222978282</v>
      </c>
      <c r="V140" s="11">
        <f t="shared" si="45"/>
        <v>7.6112068323683969E-6</v>
      </c>
      <c r="W140" s="52">
        <f t="shared" si="46"/>
        <v>1.5917383835147628E-6</v>
      </c>
      <c r="X140" s="52">
        <f t="shared" si="47"/>
        <v>3.9787897258993853E-6</v>
      </c>
      <c r="Y140" s="11">
        <f t="shared" si="48"/>
        <v>5.6980141111802291E-12</v>
      </c>
      <c r="Z140" s="32">
        <f t="shared" si="49"/>
        <v>5.8660612889790457E-2</v>
      </c>
      <c r="AA140" s="33">
        <f t="shared" si="50"/>
        <v>0.93392772088196141</v>
      </c>
      <c r="AB140" s="33">
        <f t="shared" si="51"/>
        <v>5.1201139397560802E-3</v>
      </c>
      <c r="AC140" s="33"/>
      <c r="AD140" s="44">
        <f t="shared" si="52"/>
        <v>3.9787897258993853E-6</v>
      </c>
      <c r="AE140" s="33"/>
      <c r="AF140" s="33"/>
    </row>
    <row r="141" spans="1:32" x14ac:dyDescent="0.25">
      <c r="N141" s="1">
        <v>2.75999999999999</v>
      </c>
      <c r="O141" s="5">
        <f t="shared" si="41"/>
        <v>575.43993733714376</v>
      </c>
      <c r="P141" s="9">
        <f t="shared" si="53"/>
        <v>5.754399373371438</v>
      </c>
      <c r="Q141" s="9">
        <f t="shared" si="42"/>
        <v>4.8825792830958586E-2</v>
      </c>
      <c r="R141" s="9">
        <f t="shared" si="43"/>
        <v>4.9751706964817205E-2</v>
      </c>
      <c r="S141" s="9">
        <f t="shared" si="54"/>
        <v>5.1031265812643251E-2</v>
      </c>
      <c r="T141" s="4">
        <f t="shared" si="55"/>
        <v>0.13950226523131026</v>
      </c>
      <c r="U141" s="4">
        <f t="shared" si="44"/>
        <v>0.14214773418519203</v>
      </c>
      <c r="V141" s="11">
        <f t="shared" si="45"/>
        <v>6.9985059859522709E-6</v>
      </c>
      <c r="W141" s="52">
        <f t="shared" si="46"/>
        <v>1.2646274416609996E-6</v>
      </c>
      <c r="X141" s="52">
        <f t="shared" si="47"/>
        <v>3.2257460602360157E-6</v>
      </c>
      <c r="Y141" s="11">
        <f t="shared" si="48"/>
        <v>3.8459862361215795E-12</v>
      </c>
      <c r="Z141" s="32">
        <f t="shared" si="49"/>
        <v>5.5458509867963572E-2</v>
      </c>
      <c r="AA141" s="33">
        <f t="shared" si="50"/>
        <v>0.93421634654978647</v>
      </c>
      <c r="AB141" s="33">
        <f t="shared" si="51"/>
        <v>4.6322718782885281E-3</v>
      </c>
      <c r="AC141" s="33"/>
      <c r="AD141" s="44">
        <f t="shared" si="52"/>
        <v>3.2257460602360157E-6</v>
      </c>
      <c r="AE141" s="33"/>
      <c r="AF141" s="33"/>
    </row>
    <row r="142" spans="1:32" x14ac:dyDescent="0.25">
      <c r="N142" s="1">
        <v>2.77999999999999</v>
      </c>
      <c r="O142" s="5">
        <f t="shared" si="41"/>
        <v>602.55958607434445</v>
      </c>
      <c r="P142" s="9">
        <f t="shared" si="53"/>
        <v>6.0255958607434446</v>
      </c>
      <c r="Q142" s="9">
        <f t="shared" si="42"/>
        <v>4.7954685717835413E-2</v>
      </c>
      <c r="R142" s="9">
        <f t="shared" si="43"/>
        <v>4.8841385076389354E-2</v>
      </c>
      <c r="S142" s="9">
        <f t="shared" si="54"/>
        <v>4.8286497519725913E-2</v>
      </c>
      <c r="T142" s="4">
        <f t="shared" si="55"/>
        <v>0.13701338776524405</v>
      </c>
      <c r="U142" s="4">
        <f t="shared" si="44"/>
        <v>0.13954681450396958</v>
      </c>
      <c r="V142" s="11">
        <f t="shared" si="45"/>
        <v>6.4182510404894769E-6</v>
      </c>
      <c r="W142" s="52">
        <f t="shared" si="46"/>
        <v>1.0046582588644864E-6</v>
      </c>
      <c r="X142" s="52">
        <f t="shared" si="47"/>
        <v>2.6154837204974786E-6</v>
      </c>
      <c r="Y142" s="11">
        <f t="shared" si="48"/>
        <v>2.5947586678451423E-12</v>
      </c>
      <c r="Z142" s="32">
        <f t="shared" si="49"/>
        <v>5.2431199833411796E-2</v>
      </c>
      <c r="AA142" s="33">
        <f t="shared" si="50"/>
        <v>0.93447774892064694</v>
      </c>
      <c r="AB142" s="33">
        <f t="shared" si="51"/>
        <v>4.1904432896046791E-3</v>
      </c>
      <c r="AC142" s="33"/>
      <c r="AD142" s="44">
        <f t="shared" si="52"/>
        <v>2.6154837204974786E-6</v>
      </c>
      <c r="AE142" s="33"/>
      <c r="AF142" s="33"/>
    </row>
    <row r="143" spans="1:32" x14ac:dyDescent="0.25">
      <c r="N143" s="1">
        <v>2.7999999999999901</v>
      </c>
      <c r="O143" s="5">
        <f t="shared" si="41"/>
        <v>630.95734448017913</v>
      </c>
      <c r="P143" s="9">
        <f t="shared" si="53"/>
        <v>6.3095734448017913</v>
      </c>
      <c r="Q143" s="9">
        <f t="shared" si="42"/>
        <v>4.7130113409687167E-2</v>
      </c>
      <c r="R143" s="9">
        <f t="shared" si="43"/>
        <v>4.7978216884866538E-2</v>
      </c>
      <c r="S143" s="9">
        <f t="shared" si="54"/>
        <v>4.5688355577676434E-2</v>
      </c>
      <c r="T143" s="4">
        <f t="shared" si="55"/>
        <v>0.1346574668848205</v>
      </c>
      <c r="U143" s="4">
        <f t="shared" si="44"/>
        <v>0.13708061967104726</v>
      </c>
      <c r="V143" s="11">
        <f t="shared" si="45"/>
        <v>5.8716694253985201E-6</v>
      </c>
      <c r="W143" s="52">
        <f t="shared" si="46"/>
        <v>7.9807247240418371E-7</v>
      </c>
      <c r="X143" s="52">
        <f t="shared" si="47"/>
        <v>2.1209000526120885E-6</v>
      </c>
      <c r="Y143" s="11">
        <f t="shared" si="48"/>
        <v>1.7498728069587008E-12</v>
      </c>
      <c r="Z143" s="32">
        <f t="shared" si="49"/>
        <v>4.9569141372822548E-2</v>
      </c>
      <c r="AA143" s="33">
        <f t="shared" si="50"/>
        <v>0.93471445545127374</v>
      </c>
      <c r="AB143" s="33">
        <f t="shared" si="51"/>
        <v>3.7903562054102148E-3</v>
      </c>
      <c r="AC143" s="33"/>
      <c r="AD143" s="44">
        <f t="shared" si="52"/>
        <v>2.1209000526120885E-6</v>
      </c>
      <c r="AE143" s="33"/>
      <c r="AF143" s="33"/>
    </row>
    <row r="144" spans="1:32" x14ac:dyDescent="0.25">
      <c r="N144" s="1">
        <v>2.8199999999999901</v>
      </c>
      <c r="O144" s="5">
        <f t="shared" si="41"/>
        <v>660.6934480075812</v>
      </c>
      <c r="P144" s="9">
        <f t="shared" si="53"/>
        <v>6.6069344800758119</v>
      </c>
      <c r="Q144" s="9">
        <f t="shared" si="42"/>
        <v>4.6349636179120593E-2</v>
      </c>
      <c r="R144" s="9">
        <f t="shared" si="43"/>
        <v>4.7159891425086586E-2</v>
      </c>
      <c r="S144" s="9">
        <f t="shared" si="54"/>
        <v>4.3229152658161123E-2</v>
      </c>
      <c r="T144" s="4">
        <f t="shared" si="55"/>
        <v>0.13242753194034457</v>
      </c>
      <c r="U144" s="4">
        <f t="shared" si="44"/>
        <v>0.13474254692881882</v>
      </c>
      <c r="V144" s="11">
        <f t="shared" si="45"/>
        <v>5.3592943968604365E-6</v>
      </c>
      <c r="W144" s="52">
        <f t="shared" si="46"/>
        <v>6.3392454565258751E-7</v>
      </c>
      <c r="X144" s="52">
        <f t="shared" si="47"/>
        <v>1.7200373943190936E-6</v>
      </c>
      <c r="Y144" s="11">
        <f t="shared" si="48"/>
        <v>1.179641120038473E-12</v>
      </c>
      <c r="Z144" s="32">
        <f t="shared" si="49"/>
        <v>4.6863313909385078E-2</v>
      </c>
      <c r="AA144" s="33">
        <f t="shared" si="50"/>
        <v>0.93492876480949338</v>
      </c>
      <c r="AB144" s="33">
        <f t="shared" si="51"/>
        <v>3.4281253619322608E-3</v>
      </c>
      <c r="AC144" s="33"/>
      <c r="AD144" s="44">
        <f t="shared" si="52"/>
        <v>1.7200373943190936E-6</v>
      </c>
      <c r="AE144" s="33"/>
      <c r="AF144" s="33"/>
    </row>
    <row r="145" spans="14:32" x14ac:dyDescent="0.25">
      <c r="N145" s="1">
        <v>2.8399999999999901</v>
      </c>
      <c r="O145" s="5">
        <f t="shared" si="41"/>
        <v>691.83097091892137</v>
      </c>
      <c r="P145" s="9">
        <f t="shared" si="53"/>
        <v>6.9183097091892138</v>
      </c>
      <c r="Q145" s="9">
        <f t="shared" si="42"/>
        <v>4.561093549622789E-2</v>
      </c>
      <c r="R145" s="9">
        <f t="shared" si="43"/>
        <v>4.6384196943559011E-2</v>
      </c>
      <c r="S145" s="9">
        <f t="shared" si="54"/>
        <v>4.0901583313570557E-2</v>
      </c>
      <c r="T145" s="4">
        <f t="shared" si="55"/>
        <v>0.13031695856065112</v>
      </c>
      <c r="U145" s="4">
        <f t="shared" si="44"/>
        <v>0.13252627698159719</v>
      </c>
      <c r="V145" s="11">
        <f t="shared" si="45"/>
        <v>4.8810878851316422E-6</v>
      </c>
      <c r="W145" s="52">
        <f t="shared" si="46"/>
        <v>5.0350852506432478E-7</v>
      </c>
      <c r="X145" s="52">
        <f t="shared" si="47"/>
        <v>1.3951078073451162E-6</v>
      </c>
      <c r="Y145" s="11">
        <f t="shared" si="48"/>
        <v>7.9494928016362241E-13</v>
      </c>
      <c r="Z145" s="32">
        <f t="shared" si="49"/>
        <v>4.4305189271921751E-2</v>
      </c>
      <c r="AA145" s="33">
        <f t="shared" si="50"/>
        <v>0.93512276672609007</v>
      </c>
      <c r="AB145" s="33">
        <f t="shared" si="51"/>
        <v>3.100218645823603E-3</v>
      </c>
      <c r="AC145" s="33"/>
      <c r="AD145" s="44">
        <f t="shared" si="52"/>
        <v>1.3951078073451162E-6</v>
      </c>
      <c r="AE145" s="33"/>
      <c r="AF145" s="33"/>
    </row>
    <row r="146" spans="14:32" x14ac:dyDescent="0.25">
      <c r="N146" s="1">
        <v>2.8599999999999901</v>
      </c>
      <c r="O146" s="5">
        <f t="shared" si="41"/>
        <v>724.4359600749741</v>
      </c>
      <c r="P146" s="9">
        <f t="shared" si="53"/>
        <v>7.2443596007497408</v>
      </c>
      <c r="Q146" s="9">
        <f t="shared" si="42"/>
        <v>4.4911808996199502E-2</v>
      </c>
      <c r="R146" s="9">
        <f t="shared" si="43"/>
        <v>4.5649018192438912E-2</v>
      </c>
      <c r="S146" s="9">
        <f t="shared" si="54"/>
        <v>3.8698708120488701E-2</v>
      </c>
      <c r="T146" s="4">
        <f t="shared" si="55"/>
        <v>0.12831945427485572</v>
      </c>
      <c r="U146" s="4">
        <f t="shared" si="44"/>
        <v>0.13042576626411118</v>
      </c>
      <c r="V146" s="11">
        <f t="shared" si="45"/>
        <v>4.4365501960812713E-6</v>
      </c>
      <c r="W146" s="52">
        <f t="shared" si="46"/>
        <v>3.9990110725109415E-7</v>
      </c>
      <c r="X146" s="52">
        <f t="shared" si="47"/>
        <v>1.1317020117981279E-6</v>
      </c>
      <c r="Y146" s="11">
        <f t="shared" si="48"/>
        <v>5.3553256389585689E-13</v>
      </c>
      <c r="Z146" s="32">
        <f t="shared" si="49"/>
        <v>4.1886704815975798E-2</v>
      </c>
      <c r="AA146" s="33">
        <f t="shared" si="50"/>
        <v>0.93529836025117907</v>
      </c>
      <c r="AB146" s="33">
        <f t="shared" si="51"/>
        <v>2.8034262368002525E-3</v>
      </c>
      <c r="AC146" s="33"/>
      <c r="AD146" s="44">
        <f t="shared" si="52"/>
        <v>1.1317020117981279E-6</v>
      </c>
      <c r="AE146" s="33"/>
      <c r="AF146" s="33"/>
    </row>
    <row r="147" spans="14:32" x14ac:dyDescent="0.25">
      <c r="N147" s="1">
        <v>2.8799999999999901</v>
      </c>
      <c r="O147" s="5">
        <f t="shared" si="41"/>
        <v>758.57757502916695</v>
      </c>
      <c r="P147" s="9">
        <f t="shared" si="53"/>
        <v>7.5857757502916696</v>
      </c>
      <c r="Q147" s="9">
        <f t="shared" si="42"/>
        <v>4.4250165503685907E-2</v>
      </c>
      <c r="R147" s="9">
        <f t="shared" si="43"/>
        <v>4.495233360624748E-2</v>
      </c>
      <c r="S147" s="9">
        <f t="shared" si="54"/>
        <v>3.6613938001972171E-2</v>
      </c>
      <c r="T147" s="4">
        <f t="shared" si="55"/>
        <v>0.12642904429624546</v>
      </c>
      <c r="U147" s="4">
        <f t="shared" si="44"/>
        <v>0.12843523887499281</v>
      </c>
      <c r="V147" s="11">
        <f t="shared" si="45"/>
        <v>4.0248166877952353E-6</v>
      </c>
      <c r="W147" s="52">
        <f t="shared" si="46"/>
        <v>3.1759756220025101E-7</v>
      </c>
      <c r="X147" s="52">
        <f t="shared" si="47"/>
        <v>9.181479598236513E-7</v>
      </c>
      <c r="Y147" s="11">
        <f t="shared" si="48"/>
        <v>3.6066078008562424E-13</v>
      </c>
      <c r="Z147" s="32">
        <f t="shared" si="49"/>
        <v>3.9600238012132458E-2</v>
      </c>
      <c r="AA147" s="33">
        <f t="shared" si="50"/>
        <v>0.93545727052406147</v>
      </c>
      <c r="AB147" s="33">
        <f t="shared" si="51"/>
        <v>2.5348322628287244E-3</v>
      </c>
      <c r="AC147" s="33"/>
      <c r="AD147" s="44">
        <f t="shared" si="52"/>
        <v>9.181479598236513E-7</v>
      </c>
      <c r="AE147" s="33"/>
      <c r="AF147" s="33"/>
    </row>
    <row r="148" spans="14:32" x14ac:dyDescent="0.25">
      <c r="N148" s="1">
        <v>2.8999999999999901</v>
      </c>
      <c r="O148" s="5">
        <f t="shared" si="41"/>
        <v>794.32823472426378</v>
      </c>
      <c r="P148" s="9">
        <f t="shared" si="53"/>
        <v>7.9432823472426382</v>
      </c>
      <c r="Q148" s="9">
        <f t="shared" si="42"/>
        <v>4.3624020141003382E-2</v>
      </c>
      <c r="R148" s="9">
        <f t="shared" si="43"/>
        <v>4.4292212392467639E-2</v>
      </c>
      <c r="S148" s="9">
        <f t="shared" si="54"/>
        <v>3.4641018814013234E-2</v>
      </c>
      <c r="T148" s="4">
        <f t="shared" si="55"/>
        <v>0.12464005754572395</v>
      </c>
      <c r="U148" s="4">
        <f t="shared" si="44"/>
        <v>0.12654917826419326</v>
      </c>
      <c r="V148" s="11">
        <f t="shared" si="45"/>
        <v>3.6447419176887826E-6</v>
      </c>
      <c r="W148" s="52">
        <f t="shared" si="46"/>
        <v>2.5222174718217154E-7</v>
      </c>
      <c r="X148" s="52">
        <f t="shared" si="47"/>
        <v>7.4499090213126215E-7</v>
      </c>
      <c r="Y148" s="11">
        <f t="shared" si="48"/>
        <v>2.428214400692408E-13</v>
      </c>
      <c r="Z148" s="32">
        <f t="shared" si="49"/>
        <v>3.7438582421490264E-2</v>
      </c>
      <c r="AA148" s="33">
        <f t="shared" si="50"/>
        <v>0.9356010641611674</v>
      </c>
      <c r="AB148" s="33">
        <f t="shared" si="51"/>
        <v>2.2917887910534063E-3</v>
      </c>
      <c r="AC148" s="33"/>
      <c r="AD148" s="44">
        <f t="shared" si="52"/>
        <v>7.4499090213126215E-7</v>
      </c>
      <c r="AE148" s="33"/>
      <c r="AF148" s="33"/>
    </row>
    <row r="149" spans="14:32" x14ac:dyDescent="0.25">
      <c r="N149" s="1">
        <v>2.9199999999999902</v>
      </c>
      <c r="O149" s="5">
        <f t="shared" si="41"/>
        <v>831.76377110265298</v>
      </c>
      <c r="P149" s="9">
        <f t="shared" si="53"/>
        <v>8.3176377110265296</v>
      </c>
      <c r="Q149" s="9">
        <f t="shared" si="42"/>
        <v>4.3031489541676814E-2</v>
      </c>
      <c r="R149" s="9">
        <f t="shared" si="43"/>
        <v>4.3666811563321806E-2</v>
      </c>
      <c r="S149" s="9">
        <f t="shared" si="54"/>
        <v>3.2774016263909043E-2</v>
      </c>
      <c r="T149" s="4">
        <f t="shared" si="55"/>
        <v>0.12294711297621948</v>
      </c>
      <c r="U149" s="4">
        <f t="shared" si="44"/>
        <v>0.12476231875234803</v>
      </c>
      <c r="V149" s="11">
        <f t="shared" si="45"/>
        <v>3.2949720096904536E-6</v>
      </c>
      <c r="W149" s="52">
        <f t="shared" si="46"/>
        <v>2.0029520874751809E-7</v>
      </c>
      <c r="X149" s="52">
        <f t="shared" si="47"/>
        <v>6.0457204565224187E-7</v>
      </c>
      <c r="Y149" s="11">
        <f t="shared" si="48"/>
        <v>1.634397608576886E-13</v>
      </c>
      <c r="Z149" s="32">
        <f t="shared" si="49"/>
        <v>3.5394924982554282E-2</v>
      </c>
      <c r="AA149" s="33">
        <f t="shared" si="50"/>
        <v>0.93573116336194639</v>
      </c>
      <c r="AB149" s="33">
        <f t="shared" si="51"/>
        <v>2.0718919856806536E-3</v>
      </c>
      <c r="AC149" s="33"/>
      <c r="AD149" s="44">
        <f t="shared" si="52"/>
        <v>6.0457204565224187E-7</v>
      </c>
      <c r="AE149" s="33"/>
      <c r="AF149" s="33"/>
    </row>
    <row r="150" spans="14:32" x14ac:dyDescent="0.25">
      <c r="N150" s="1">
        <v>2.9399999999999902</v>
      </c>
      <c r="O150" s="5">
        <f t="shared" si="41"/>
        <v>870.96358995606158</v>
      </c>
      <c r="P150" s="9">
        <f t="shared" si="53"/>
        <v>8.7096358995606167</v>
      </c>
      <c r="Q150" s="9">
        <f t="shared" si="42"/>
        <v>4.2470787186061267E-2</v>
      </c>
      <c r="R150" s="9">
        <f t="shared" si="43"/>
        <v>4.3074372932579721E-2</v>
      </c>
      <c r="S150" s="9">
        <f t="shared" si="54"/>
        <v>3.1007301213288173E-2</v>
      </c>
      <c r="T150" s="4">
        <f t="shared" si="55"/>
        <v>0.12134510624588934</v>
      </c>
      <c r="U150" s="4">
        <f t="shared" si="44"/>
        <v>0.12306963695022778</v>
      </c>
      <c r="V150" s="11">
        <f t="shared" si="45"/>
        <v>2.9740061502060246E-6</v>
      </c>
      <c r="W150" s="52">
        <f t="shared" si="46"/>
        <v>1.5905338687723919E-7</v>
      </c>
      <c r="X150" s="52">
        <f t="shared" si="47"/>
        <v>4.9068718216530251E-7</v>
      </c>
      <c r="Y150" s="11">
        <f t="shared" si="48"/>
        <v>1.0998097417716509E-13</v>
      </c>
      <c r="Z150" s="32">
        <f t="shared" si="49"/>
        <v>3.3462824537969678E-2</v>
      </c>
      <c r="AA150" s="33">
        <f t="shared" si="50"/>
        <v>0.93584885882755864</v>
      </c>
      <c r="AB150" s="33">
        <f t="shared" si="51"/>
        <v>1.8729602724954575E-3</v>
      </c>
      <c r="AC150" s="33"/>
      <c r="AD150" s="44">
        <f t="shared" si="52"/>
        <v>4.9068718216530251E-7</v>
      </c>
      <c r="AE150" s="33"/>
      <c r="AF150" s="33"/>
    </row>
    <row r="151" spans="14:32" x14ac:dyDescent="0.25">
      <c r="N151" s="1">
        <v>2.9599999999999902</v>
      </c>
      <c r="O151" s="5">
        <f t="shared" si="41"/>
        <v>912.01083935588963</v>
      </c>
      <c r="P151" s="9">
        <f t="shared" si="53"/>
        <v>9.1201083935588958</v>
      </c>
      <c r="Q151" s="9">
        <f t="shared" si="42"/>
        <v>4.1940218871767597E-2</v>
      </c>
      <c r="R151" s="9">
        <f t="shared" si="43"/>
        <v>4.2513220098118705E-2</v>
      </c>
      <c r="S151" s="9">
        <f t="shared" si="54"/>
        <v>2.93355354058909E-2</v>
      </c>
      <c r="T151" s="4">
        <f t="shared" si="55"/>
        <v>0.11982919677647885</v>
      </c>
      <c r="U151" s="4">
        <f t="shared" si="44"/>
        <v>0.12146634313748202</v>
      </c>
      <c r="V151" s="11">
        <f t="shared" si="45"/>
        <v>2.6802482073459018E-6</v>
      </c>
      <c r="W151" s="52">
        <f t="shared" si="46"/>
        <v>1.2629935143839595E-7</v>
      </c>
      <c r="X151" s="52">
        <f t="shared" si="47"/>
        <v>3.9831015920322493E-7</v>
      </c>
      <c r="Y151" s="11">
        <f t="shared" si="48"/>
        <v>7.3989879540874728E-14</v>
      </c>
      <c r="Z151" s="32">
        <f t="shared" si="49"/>
        <v>3.1636191533415008E-2</v>
      </c>
      <c r="AA151" s="33">
        <f t="shared" si="50"/>
        <v>0.93595532158207573</v>
      </c>
      <c r="AB151" s="33">
        <f t="shared" si="51"/>
        <v>1.6930143583828896E-3</v>
      </c>
      <c r="AC151" s="33"/>
      <c r="AD151" s="44">
        <f t="shared" si="52"/>
        <v>3.9831015920322493E-7</v>
      </c>
      <c r="AE151" s="33"/>
      <c r="AF151" s="33"/>
    </row>
    <row r="152" spans="14:32" x14ac:dyDescent="0.25">
      <c r="N152" s="1">
        <v>2.9799999999999902</v>
      </c>
      <c r="O152" s="5">
        <f t="shared" si="41"/>
        <v>954.9925860214147</v>
      </c>
      <c r="P152" s="9">
        <f t="shared" si="53"/>
        <v>9.549925860214147</v>
      </c>
      <c r="Q152" s="9">
        <f t="shared" si="42"/>
        <v>4.1438178328237062E-2</v>
      </c>
      <c r="R152" s="9">
        <f t="shared" si="43"/>
        <v>4.1981755428144321E-2</v>
      </c>
      <c r="S152" s="9">
        <f t="shared" si="54"/>
        <v>2.7753657649548034E-2</v>
      </c>
      <c r="T152" s="4">
        <f t="shared" si="55"/>
        <v>0.11839479522353447</v>
      </c>
      <c r="U152" s="4">
        <f t="shared" si="44"/>
        <v>0.11994787265184093</v>
      </c>
      <c r="V152" s="11">
        <f t="shared" si="45"/>
        <v>2.4120494983150062E-6</v>
      </c>
      <c r="W152" s="52">
        <f t="shared" si="46"/>
        <v>1.0028743446664579E-7</v>
      </c>
      <c r="X152" s="52">
        <f t="shared" si="47"/>
        <v>3.2336890886121013E-7</v>
      </c>
      <c r="Y152" s="11">
        <f t="shared" si="48"/>
        <v>4.9765344218052663E-14</v>
      </c>
      <c r="Z152" s="32">
        <f t="shared" si="49"/>
        <v>2.9909268824670723E-2</v>
      </c>
      <c r="AA152" s="33">
        <f t="shared" si="50"/>
        <v>0.93605161378071511</v>
      </c>
      <c r="AB152" s="33">
        <f t="shared" si="51"/>
        <v>1.5302589629897438E-3</v>
      </c>
      <c r="AC152" s="33"/>
      <c r="AD152" s="44">
        <f t="shared" si="52"/>
        <v>3.2336890886121013E-7</v>
      </c>
      <c r="AE152" s="33"/>
      <c r="AF152" s="33"/>
    </row>
    <row r="153" spans="14:32" x14ac:dyDescent="0.25">
      <c r="N153" s="1">
        <v>2.9999999999999898</v>
      </c>
      <c r="O153" s="5">
        <f t="shared" si="41"/>
        <v>999.9999999999776</v>
      </c>
      <c r="P153" s="9">
        <f t="shared" si="53"/>
        <v>9.9999999999997762</v>
      </c>
      <c r="Q153" s="9">
        <f t="shared" si="42"/>
        <v>4.0963142981977993E-2</v>
      </c>
      <c r="R153" s="9">
        <f t="shared" si="43"/>
        <v>4.1478457066449842E-2</v>
      </c>
      <c r="S153" s="9">
        <f t="shared" si="54"/>
        <v>2.6256870472880205E-2</v>
      </c>
      <c r="T153" s="4">
        <f t="shared" si="55"/>
        <v>0.11703755137707998</v>
      </c>
      <c r="U153" s="4">
        <f t="shared" si="44"/>
        <v>0.11850987733271384</v>
      </c>
      <c r="V153" s="11">
        <f t="shared" si="45"/>
        <v>2.16774371963316E-6</v>
      </c>
      <c r="W153" s="52">
        <f t="shared" si="46"/>
        <v>7.9630667675247734E-8</v>
      </c>
      <c r="X153" s="52">
        <f t="shared" si="47"/>
        <v>2.6256406512503283E-7</v>
      </c>
      <c r="Y153" s="11">
        <f t="shared" si="48"/>
        <v>3.3464627902521035E-14</v>
      </c>
      <c r="Z153" s="32">
        <f t="shared" si="49"/>
        <v>2.8276613532370071E-2</v>
      </c>
      <c r="AA153" s="33">
        <f t="shared" si="50"/>
        <v>0.9361386985844713</v>
      </c>
      <c r="AB153" s="33">
        <f t="shared" si="51"/>
        <v>1.3830661283847987E-3</v>
      </c>
      <c r="AC153" s="33"/>
      <c r="AD153" s="44">
        <f t="shared" si="52"/>
        <v>2.6256406512503283E-7</v>
      </c>
      <c r="AE153" s="33"/>
      <c r="AF153" s="33"/>
    </row>
    <row r="154" spans="14:32" x14ac:dyDescent="0.25">
      <c r="N154" s="1">
        <v>3.0199999999999898</v>
      </c>
      <c r="O154" s="5">
        <f t="shared" si="41"/>
        <v>1047.1285480508759</v>
      </c>
      <c r="P154" s="9">
        <f t="shared" si="53"/>
        <v>10.47128548050876</v>
      </c>
      <c r="Q154" s="9">
        <f t="shared" si="42"/>
        <v>4.0513669876616393E-2</v>
      </c>
      <c r="R154" s="9">
        <f t="shared" si="43"/>
        <v>4.1001875969828516E-2</v>
      </c>
      <c r="S154" s="9">
        <f t="shared" si="54"/>
        <v>2.4840627269799895E-2</v>
      </c>
      <c r="T154" s="4">
        <f t="shared" si="55"/>
        <v>0.11575334250461827</v>
      </c>
      <c r="U154" s="4">
        <f t="shared" si="44"/>
        <v>0.11714821705665292</v>
      </c>
      <c r="V154" s="11">
        <f t="shared" si="45"/>
        <v>1.9456750159138503E-6</v>
      </c>
      <c r="W154" s="52">
        <f t="shared" si="46"/>
        <v>6.322716975493232E-8</v>
      </c>
      <c r="X154" s="52">
        <f t="shared" si="47"/>
        <v>2.1322208296805231E-7</v>
      </c>
      <c r="Y154" s="11">
        <f t="shared" si="48"/>
        <v>2.2498473989811397E-14</v>
      </c>
      <c r="Z154" s="32">
        <f t="shared" si="49"/>
        <v>2.6733079887245409E-2</v>
      </c>
      <c r="AA154" s="33">
        <f t="shared" si="50"/>
        <v>0.93621744917543925</v>
      </c>
      <c r="AB154" s="33">
        <f t="shared" si="51"/>
        <v>1.2499599811419209E-3</v>
      </c>
      <c r="AC154" s="33"/>
      <c r="AD154" s="44">
        <f t="shared" si="52"/>
        <v>2.1322208296805231E-7</v>
      </c>
      <c r="AE154" s="33"/>
      <c r="AF154" s="33"/>
    </row>
    <row r="155" spans="14:32" x14ac:dyDescent="0.25">
      <c r="N155" s="1">
        <v>3.0399999999999898</v>
      </c>
      <c r="O155" s="5">
        <f t="shared" si="41"/>
        <v>1096.4781961431599</v>
      </c>
      <c r="P155" s="9">
        <f t="shared" si="53"/>
        <v>10.9647819614316</v>
      </c>
      <c r="Q155" s="9">
        <f t="shared" si="42"/>
        <v>4.0088391749955536E-2</v>
      </c>
      <c r="R155" s="9">
        <f t="shared" si="43"/>
        <v>4.0550632988727089E-2</v>
      </c>
      <c r="S155" s="9">
        <f t="shared" si="54"/>
        <v>2.3500619938732502E-2</v>
      </c>
      <c r="T155" s="4">
        <f t="shared" si="55"/>
        <v>0.11453826214273011</v>
      </c>
      <c r="U155" s="4">
        <f t="shared" si="44"/>
        <v>0.11585895139636312</v>
      </c>
      <c r="V155" s="11">
        <f t="shared" si="45"/>
        <v>1.7442201046617363E-6</v>
      </c>
      <c r="W155" s="52">
        <f t="shared" si="46"/>
        <v>5.0201614306964136E-8</v>
      </c>
      <c r="X155" s="52">
        <f t="shared" si="47"/>
        <v>1.7317630235735521E-7</v>
      </c>
      <c r="Y155" s="11">
        <f t="shared" si="48"/>
        <v>1.5122773901090993E-14</v>
      </c>
      <c r="Z155" s="32">
        <f t="shared" si="49"/>
        <v>2.5273803011797314E-2</v>
      </c>
      <c r="AA155" s="33">
        <f t="shared" si="50"/>
        <v>0.93628865698218666</v>
      </c>
      <c r="AB155" s="33">
        <f t="shared" si="51"/>
        <v>1.129602829617566E-3</v>
      </c>
      <c r="AC155" s="33"/>
      <c r="AD155" s="44">
        <f t="shared" si="52"/>
        <v>1.7317630235735521E-7</v>
      </c>
      <c r="AE155" s="33"/>
      <c r="AF155" s="33"/>
    </row>
    <row r="156" spans="14:32" x14ac:dyDescent="0.25">
      <c r="N156" s="1">
        <v>3.0599999999999898</v>
      </c>
      <c r="O156" s="5">
        <f t="shared" si="41"/>
        <v>1148.1536214968564</v>
      </c>
      <c r="P156" s="9">
        <f t="shared" si="53"/>
        <v>11.481536214968564</v>
      </c>
      <c r="Q156" s="9">
        <f t="shared" si="42"/>
        <v>3.9686013268628278E-2</v>
      </c>
      <c r="R156" s="9">
        <f t="shared" si="43"/>
        <v>4.0123416000426411E-2</v>
      </c>
      <c r="S156" s="9">
        <f t="shared" si="54"/>
        <v>2.223276701839581E-2</v>
      </c>
      <c r="T156" s="4">
        <f t="shared" si="55"/>
        <v>0.11338860933893795</v>
      </c>
      <c r="U156" s="4">
        <f t="shared" si="44"/>
        <v>0.11463833142978976</v>
      </c>
      <c r="V156" s="11">
        <f t="shared" si="45"/>
        <v>1.5618053043630121E-6</v>
      </c>
      <c r="W156" s="52">
        <f t="shared" si="46"/>
        <v>3.9858696335367252E-8</v>
      </c>
      <c r="X156" s="52">
        <f t="shared" si="47"/>
        <v>1.4067064272209403E-7</v>
      </c>
      <c r="Y156" s="11">
        <f t="shared" si="48"/>
        <v>1.0163048534280272E-14</v>
      </c>
      <c r="Z156" s="32">
        <f t="shared" si="49"/>
        <v>2.389418358727511E-2</v>
      </c>
      <c r="AA156" s="33">
        <f t="shared" si="50"/>
        <v>0.93635303917976664</v>
      </c>
      <c r="AB156" s="33">
        <f t="shared" si="51"/>
        <v>1.0207824872484784E-3</v>
      </c>
      <c r="AC156" s="33"/>
      <c r="AD156" s="44">
        <f t="shared" si="52"/>
        <v>1.4067064272209403E-7</v>
      </c>
      <c r="AE156" s="33"/>
      <c r="AF156" s="33"/>
    </row>
    <row r="157" spans="14:32" x14ac:dyDescent="0.25">
      <c r="N157" s="1">
        <v>3.0799999999999899</v>
      </c>
      <c r="O157" s="5">
        <f t="shared" si="41"/>
        <v>1202.2644346173861</v>
      </c>
      <c r="P157" s="9">
        <f t="shared" si="53"/>
        <v>12.022644346173861</v>
      </c>
      <c r="Q157" s="9">
        <f t="shared" si="42"/>
        <v>3.9305307419608637E-2</v>
      </c>
      <c r="R157" s="9">
        <f t="shared" si="43"/>
        <v>3.9718977102431802E-2</v>
      </c>
      <c r="S157" s="9">
        <f t="shared" si="54"/>
        <v>2.1033202317826634E-2</v>
      </c>
      <c r="T157" s="4">
        <f t="shared" si="55"/>
        <v>0.11230087834173898</v>
      </c>
      <c r="U157" s="4">
        <f t="shared" si="44"/>
        <v>0.11348279172123373</v>
      </c>
      <c r="V157" s="11">
        <f t="shared" si="45"/>
        <v>1.3969192366286958E-6</v>
      </c>
      <c r="W157" s="52">
        <f t="shared" si="46"/>
        <v>3.1646143021769111E-8</v>
      </c>
      <c r="X157" s="52">
        <f t="shared" si="47"/>
        <v>1.1428162180118912E-7</v>
      </c>
      <c r="Y157" s="11">
        <f t="shared" si="48"/>
        <v>6.8286223531039749E-15</v>
      </c>
      <c r="Z157" s="32">
        <f t="shared" si="49"/>
        <v>2.2589873357638627E-2</v>
      </c>
      <c r="AA157" s="33">
        <f t="shared" si="50"/>
        <v>0.93641124552438526</v>
      </c>
      <c r="AB157" s="33">
        <f t="shared" si="51"/>
        <v>9.2240072043192633E-4</v>
      </c>
      <c r="AC157" s="33"/>
      <c r="AD157" s="44">
        <f t="shared" si="52"/>
        <v>1.1428162180118912E-7</v>
      </c>
      <c r="AE157" s="33"/>
      <c r="AF157" s="33"/>
    </row>
    <row r="158" spans="14:32" x14ac:dyDescent="0.25">
      <c r="N158" s="1">
        <v>3.0999999999999899</v>
      </c>
      <c r="O158" s="5">
        <f t="shared" si="41"/>
        <v>1258.9254117941389</v>
      </c>
      <c r="P158" s="9">
        <f t="shared" si="53"/>
        <v>12.589254117941389</v>
      </c>
      <c r="Q158" s="9">
        <f t="shared" si="42"/>
        <v>3.8945112056783679E-2</v>
      </c>
      <c r="R158" s="9">
        <f t="shared" si="43"/>
        <v>3.9336129872335993E-2</v>
      </c>
      <c r="S158" s="9">
        <f t="shared" si="54"/>
        <v>1.9898264034986537E-2</v>
      </c>
      <c r="T158" s="4">
        <f t="shared" si="55"/>
        <v>0.11127174873366766</v>
      </c>
      <c r="U158" s="4">
        <f t="shared" si="44"/>
        <v>0.11238894249238855</v>
      </c>
      <c r="V158" s="11">
        <f t="shared" si="45"/>
        <v>1.2481218945249194E-6</v>
      </c>
      <c r="W158" s="52">
        <f t="shared" si="46"/>
        <v>2.512531501834442E-8</v>
      </c>
      <c r="X158" s="52">
        <f t="shared" si="47"/>
        <v>9.2855210760492664E-8</v>
      </c>
      <c r="Y158" s="11">
        <f t="shared" si="48"/>
        <v>4.5873387772422712E-15</v>
      </c>
      <c r="Z158" s="32">
        <f t="shared" si="49"/>
        <v>2.1356761424814352E-2</v>
      </c>
      <c r="AA158" s="33">
        <f t="shared" si="50"/>
        <v>0.93646386457837494</v>
      </c>
      <c r="AB158" s="33">
        <f t="shared" si="51"/>
        <v>8.3346272692555695E-4</v>
      </c>
      <c r="AC158" s="33"/>
      <c r="AD158" s="44">
        <f t="shared" si="52"/>
        <v>9.2855210760492664E-8</v>
      </c>
      <c r="AE158" s="33"/>
      <c r="AF158" s="33"/>
    </row>
    <row r="159" spans="14:32" x14ac:dyDescent="0.25">
      <c r="N159" s="1">
        <v>3.1199999999999899</v>
      </c>
      <c r="O159" s="5">
        <f t="shared" si="41"/>
        <v>1318.2567385563773</v>
      </c>
      <c r="P159" s="9">
        <f t="shared" si="53"/>
        <v>13.182567385563773</v>
      </c>
      <c r="Q159" s="9">
        <f t="shared" si="42"/>
        <v>3.8604326599932633E-2</v>
      </c>
      <c r="R159" s="9">
        <f t="shared" si="43"/>
        <v>3.897374669916364E-2</v>
      </c>
      <c r="S159" s="9">
        <f t="shared" si="54"/>
        <v>1.8824484355586948E-2</v>
      </c>
      <c r="T159" s="4">
        <f t="shared" si="55"/>
        <v>0.11029807599980752</v>
      </c>
      <c r="U159" s="4">
        <f t="shared" si="44"/>
        <v>0.11135356199761041</v>
      </c>
      <c r="V159" s="11">
        <f t="shared" si="45"/>
        <v>1.1140506915579639E-6</v>
      </c>
      <c r="W159" s="52">
        <f t="shared" si="46"/>
        <v>1.9947843359661555E-8</v>
      </c>
      <c r="X159" s="52">
        <f t="shared" si="47"/>
        <v>7.54557006967761E-8</v>
      </c>
      <c r="Y159" s="11">
        <f t="shared" si="48"/>
        <v>3.0811222261574608E-15</v>
      </c>
      <c r="Z159" s="32">
        <f t="shared" si="49"/>
        <v>2.0190961292052213E-2</v>
      </c>
      <c r="AA159" s="33">
        <f t="shared" si="50"/>
        <v>0.93651142937698117</v>
      </c>
      <c r="AB159" s="33">
        <f t="shared" si="51"/>
        <v>7.5306755770789826E-4</v>
      </c>
      <c r="AC159" s="33"/>
      <c r="AD159" s="44">
        <f t="shared" si="52"/>
        <v>7.54557006967761E-8</v>
      </c>
      <c r="AE159" s="33"/>
      <c r="AF159" s="33"/>
    </row>
    <row r="160" spans="14:32" x14ac:dyDescent="0.25">
      <c r="N160" s="1">
        <v>3.1399999999999899</v>
      </c>
      <c r="O160" s="5">
        <f t="shared" si="41"/>
        <v>1380.3842646028531</v>
      </c>
      <c r="P160" s="9">
        <f t="shared" si="53"/>
        <v>13.803842646028532</v>
      </c>
      <c r="Q160" s="9">
        <f t="shared" si="42"/>
        <v>3.8281908882787333E-2</v>
      </c>
      <c r="R160" s="9">
        <f t="shared" si="43"/>
        <v>3.8630756190102415E-2</v>
      </c>
      <c r="S160" s="9">
        <f t="shared" si="54"/>
        <v>1.7808579521654006E-2</v>
      </c>
      <c r="T160" s="4">
        <f t="shared" si="55"/>
        <v>0.10937688252224953</v>
      </c>
      <c r="U160" s="4">
        <f t="shared" si="44"/>
        <v>0.11037358911457834</v>
      </c>
      <c r="V160" s="11">
        <f t="shared" si="45"/>
        <v>9.9342403119171058E-7</v>
      </c>
      <c r="W160" s="52">
        <f t="shared" si="46"/>
        <v>1.5837064836541119E-8</v>
      </c>
      <c r="X160" s="52">
        <f t="shared" si="47"/>
        <v>6.132429318461429E-8</v>
      </c>
      <c r="Y160" s="11">
        <f t="shared" si="48"/>
        <v>2.0690879427897516E-15</v>
      </c>
      <c r="Z160" s="32">
        <f t="shared" si="49"/>
        <v>1.9088798614544156E-2</v>
      </c>
      <c r="AA160" s="33">
        <f t="shared" si="50"/>
        <v>0.93655442258455579</v>
      </c>
      <c r="AB160" s="33">
        <f t="shared" si="51"/>
        <v>6.8039940185623204E-4</v>
      </c>
      <c r="AC160" s="33"/>
      <c r="AD160" s="44">
        <f t="shared" si="52"/>
        <v>6.132429318461429E-8</v>
      </c>
      <c r="AE160" s="33"/>
      <c r="AF160" s="33"/>
    </row>
    <row r="161" spans="14:32" x14ac:dyDescent="0.25">
      <c r="N161" s="1">
        <v>3.1599999999999899</v>
      </c>
      <c r="O161" s="5">
        <f t="shared" si="41"/>
        <v>1445.4397707458954</v>
      </c>
      <c r="P161" s="9">
        <f t="shared" si="53"/>
        <v>14.454397707458954</v>
      </c>
      <c r="Q161" s="9">
        <f t="shared" si="42"/>
        <v>3.7976872146325849E-2</v>
      </c>
      <c r="R161" s="9">
        <f t="shared" si="43"/>
        <v>3.8306140655556951E-2</v>
      </c>
      <c r="S161" s="9">
        <f t="shared" si="54"/>
        <v>1.6847440357708181E-2</v>
      </c>
      <c r="T161" s="4">
        <f t="shared" si="55"/>
        <v>0.10850534898950243</v>
      </c>
      <c r="U161" s="4">
        <f t="shared" si="44"/>
        <v>0.10944611615873416</v>
      </c>
      <c r="V161" s="11">
        <f t="shared" si="45"/>
        <v>8.8504286670429165E-7</v>
      </c>
      <c r="W161" s="52">
        <f t="shared" si="46"/>
        <v>1.2573271705568869E-8</v>
      </c>
      <c r="X161" s="52">
        <f t="shared" si="47"/>
        <v>4.9845563042308639E-8</v>
      </c>
      <c r="Y161" s="11">
        <f t="shared" si="48"/>
        <v>1.3892237014908065E-15</v>
      </c>
      <c r="Z161" s="32">
        <f t="shared" si="49"/>
        <v>1.8046799618701578E-2</v>
      </c>
      <c r="AA161" s="33">
        <f t="shared" si="50"/>
        <v>0.93659328118406249</v>
      </c>
      <c r="AB161" s="33">
        <f t="shared" si="51"/>
        <v>6.1471966023124577E-4</v>
      </c>
      <c r="AC161" s="33"/>
      <c r="AD161" s="44">
        <f t="shared" si="52"/>
        <v>4.9845563042308639E-8</v>
      </c>
      <c r="AE161" s="33"/>
      <c r="AF161" s="33"/>
    </row>
    <row r="162" spans="14:32" x14ac:dyDescent="0.25">
      <c r="N162" s="1">
        <v>3.1799999999999899</v>
      </c>
      <c r="O162" s="5">
        <f t="shared" si="41"/>
        <v>1513.5612484361743</v>
      </c>
      <c r="P162" s="9">
        <f t="shared" si="53"/>
        <v>15.135612484361744</v>
      </c>
      <c r="Q162" s="9">
        <f t="shared" si="42"/>
        <v>3.7688282173057093E-2</v>
      </c>
      <c r="R162" s="9">
        <f t="shared" si="43"/>
        <v>3.7998933674615681E-2</v>
      </c>
      <c r="S162" s="9">
        <f t="shared" si="54"/>
        <v>1.5938123241191961E-2</v>
      </c>
      <c r="T162" s="4">
        <f t="shared" si="55"/>
        <v>0.10768080620873456</v>
      </c>
      <c r="U162" s="4">
        <f t="shared" si="44"/>
        <v>0.10856838192747338</v>
      </c>
      <c r="V162" s="11">
        <f t="shared" si="45"/>
        <v>7.8779065649473298E-7</v>
      </c>
      <c r="W162" s="52">
        <f t="shared" si="46"/>
        <v>9.9819930451571469E-9</v>
      </c>
      <c r="X162" s="52">
        <f t="shared" si="47"/>
        <v>4.052029425101637E-8</v>
      </c>
      <c r="Y162" s="11">
        <f t="shared" si="48"/>
        <v>9.3258784053978264E-16</v>
      </c>
      <c r="Z162" s="32">
        <f t="shared" si="49"/>
        <v>1.7061680153585879E-2</v>
      </c>
      <c r="AA162" s="33">
        <f t="shared" si="50"/>
        <v>0.93662840074033971</v>
      </c>
      <c r="AB162" s="33">
        <f t="shared" si="51"/>
        <v>5.553597396073857E-4</v>
      </c>
      <c r="AC162" s="33"/>
      <c r="AD162" s="44">
        <f t="shared" si="52"/>
        <v>4.052029425101637E-8</v>
      </c>
      <c r="AE162" s="33"/>
      <c r="AF162" s="33"/>
    </row>
    <row r="163" spans="14:32" x14ac:dyDescent="0.25">
      <c r="N163" s="1">
        <v>3.19999999999999</v>
      </c>
      <c r="O163" s="5">
        <f t="shared" si="41"/>
        <v>1584.8931924610777</v>
      </c>
      <c r="P163" s="9">
        <f t="shared" si="53"/>
        <v>15.848931924610776</v>
      </c>
      <c r="Q163" s="9">
        <f t="shared" si="42"/>
        <v>3.74152545577668E-2</v>
      </c>
      <c r="R163" s="9">
        <f t="shared" si="43"/>
        <v>3.7708217742283369E-2</v>
      </c>
      <c r="S163" s="9">
        <f t="shared" si="54"/>
        <v>1.5077841502872981E-2</v>
      </c>
      <c r="T163" s="4">
        <f t="shared" si="55"/>
        <v>0.10690072730790515</v>
      </c>
      <c r="U163" s="4">
        <f t="shared" si="44"/>
        <v>0.10773776497795248</v>
      </c>
      <c r="V163" s="11">
        <f t="shared" si="45"/>
        <v>7.0063206107827268E-7</v>
      </c>
      <c r="W163" s="52">
        <f t="shared" si="46"/>
        <v>7.9246853874348308E-9</v>
      </c>
      <c r="X163" s="52">
        <f t="shared" si="47"/>
        <v>3.2943475611891408E-8</v>
      </c>
      <c r="Y163" s="11">
        <f t="shared" si="48"/>
        <v>6.2593986429536399E-16</v>
      </c>
      <c r="Z163" s="32">
        <f t="shared" si="49"/>
        <v>1.6130335339990403E-2</v>
      </c>
      <c r="AA163" s="33">
        <f t="shared" si="50"/>
        <v>0.93666013927433456</v>
      </c>
      <c r="AB163" s="33">
        <f t="shared" si="51"/>
        <v>5.0171450434926884E-4</v>
      </c>
      <c r="AC163" s="33"/>
      <c r="AD163" s="44">
        <f t="shared" si="52"/>
        <v>3.2943475611891408E-8</v>
      </c>
      <c r="AE163" s="33"/>
      <c r="AF163" s="33"/>
    </row>
    <row r="164" spans="14:32" x14ac:dyDescent="0.25">
      <c r="N164" s="1">
        <v>3.21999999999999</v>
      </c>
      <c r="O164" s="5">
        <f t="shared" si="41"/>
        <v>1659.5869074375228</v>
      </c>
      <c r="P164" s="9">
        <f t="shared" si="53"/>
        <v>16.595869074375226</v>
      </c>
      <c r="Q164" s="9">
        <f t="shared" si="42"/>
        <v>3.7156952109996748E-2</v>
      </c>
      <c r="R164" s="9">
        <f t="shared" si="43"/>
        <v>3.7433121999193894E-2</v>
      </c>
      <c r="S164" s="9">
        <f t="shared" si="54"/>
        <v>1.426395724232519E-2</v>
      </c>
      <c r="T164" s="4">
        <f t="shared" si="55"/>
        <v>0.10616272031427643</v>
      </c>
      <c r="U164" s="4">
        <f t="shared" si="44"/>
        <v>0.10695177714055398</v>
      </c>
      <c r="V164" s="11">
        <f t="shared" si="45"/>
        <v>6.2261067509521005E-7</v>
      </c>
      <c r="W164" s="52">
        <f t="shared" si="46"/>
        <v>6.291337816929339E-9</v>
      </c>
      <c r="X164" s="52">
        <f t="shared" si="47"/>
        <v>2.6786473992632529E-8</v>
      </c>
      <c r="Y164" s="11">
        <f t="shared" si="48"/>
        <v>4.2005060686061762E-16</v>
      </c>
      <c r="Z164" s="32">
        <f t="shared" si="49"/>
        <v>1.5249829784545451E-2</v>
      </c>
      <c r="AA164" s="33">
        <f t="shared" si="50"/>
        <v>0.93668882078249682</v>
      </c>
      <c r="AB164" s="33">
        <f t="shared" si="51"/>
        <v>4.5323632784710654E-4</v>
      </c>
      <c r="AC164" s="33"/>
      <c r="AD164" s="44">
        <f t="shared" si="52"/>
        <v>2.6786473992632529E-8</v>
      </c>
      <c r="AE164" s="33"/>
      <c r="AF164" s="33"/>
    </row>
    <row r="165" spans="14:32" x14ac:dyDescent="0.25">
      <c r="N165" s="1">
        <v>3.23999999999999</v>
      </c>
      <c r="O165" s="5">
        <f t="shared" si="41"/>
        <v>1737.8008287493371</v>
      </c>
      <c r="P165" s="9">
        <f t="shared" si="53"/>
        <v>17.378008287493373</v>
      </c>
      <c r="Q165" s="9">
        <f t="shared" si="42"/>
        <v>3.6912582383404675E-2</v>
      </c>
      <c r="R165" s="9">
        <f t="shared" si="43"/>
        <v>3.7172820043967242E-2</v>
      </c>
      <c r="S165" s="9">
        <f t="shared" si="54"/>
        <v>1.3493973543197766E-2</v>
      </c>
      <c r="T165" s="4">
        <f t="shared" si="55"/>
        <v>0.10546452109544194</v>
      </c>
      <c r="U165" s="4">
        <f t="shared" si="44"/>
        <v>0.10620805726847785</v>
      </c>
      <c r="V165" s="11">
        <f t="shared" si="45"/>
        <v>5.5284604061288378E-7</v>
      </c>
      <c r="W165" s="52">
        <f t="shared" si="46"/>
        <v>4.9945982015395109E-9</v>
      </c>
      <c r="X165" s="52">
        <f t="shared" si="47"/>
        <v>2.1782590215001922E-8</v>
      </c>
      <c r="Y165" s="11">
        <f t="shared" si="48"/>
        <v>2.8183667584407773E-16</v>
      </c>
      <c r="Z165" s="32">
        <f t="shared" si="49"/>
        <v>1.4417388328006637E-2</v>
      </c>
      <c r="AA165" s="33">
        <f t="shared" si="50"/>
        <v>0.93671473843271991</v>
      </c>
      <c r="AB165" s="33">
        <f t="shared" si="51"/>
        <v>4.0942969066025804E-4</v>
      </c>
      <c r="AC165" s="33"/>
      <c r="AD165" s="44">
        <f t="shared" si="52"/>
        <v>2.1782590215001922E-8</v>
      </c>
      <c r="AE165" s="33"/>
      <c r="AF165" s="33"/>
    </row>
    <row r="166" spans="14:32" x14ac:dyDescent="0.25">
      <c r="N166" s="1">
        <v>3.25999999999999</v>
      </c>
      <c r="O166" s="5">
        <f t="shared" si="41"/>
        <v>1819.700858609943</v>
      </c>
      <c r="P166" s="9">
        <f t="shared" si="53"/>
        <v>18.197008586099429</v>
      </c>
      <c r="Q166" s="9">
        <f t="shared" si="42"/>
        <v>3.668139532708891E-2</v>
      </c>
      <c r="R166" s="9">
        <f t="shared" si="43"/>
        <v>3.692652782790283E-2</v>
      </c>
      <c r="S166" s="9">
        <f t="shared" si="54"/>
        <v>1.2765527072782274E-2</v>
      </c>
      <c r="T166" s="4">
        <f t="shared" si="55"/>
        <v>0.10480398664882547</v>
      </c>
      <c r="U166" s="4">
        <f t="shared" si="44"/>
        <v>0.10550436522257953</v>
      </c>
      <c r="V166" s="11">
        <f t="shared" si="45"/>
        <v>4.9053014657377079E-7</v>
      </c>
      <c r="W166" s="52">
        <f t="shared" si="46"/>
        <v>3.9651079274261815E-9</v>
      </c>
      <c r="X166" s="52">
        <f t="shared" si="47"/>
        <v>1.7715354152581984E-8</v>
      </c>
      <c r="Y166" s="11">
        <f t="shared" si="48"/>
        <v>1.8906927125241142E-16</v>
      </c>
      <c r="Z166" s="32">
        <f t="shared" si="49"/>
        <v>1.3630387298564748E-2</v>
      </c>
      <c r="AA166" s="33">
        <f t="shared" si="50"/>
        <v>0.93673815746559841</v>
      </c>
      <c r="AB166" s="33">
        <f t="shared" si="51"/>
        <v>3.6984627674175089E-4</v>
      </c>
      <c r="AC166" s="33"/>
      <c r="AD166" s="44">
        <f t="shared" si="52"/>
        <v>1.7715354152581984E-8</v>
      </c>
      <c r="AE166" s="33"/>
      <c r="AF166" s="33"/>
    </row>
    <row r="167" spans="14:32" x14ac:dyDescent="0.25">
      <c r="N167" s="1">
        <v>3.27999999999999</v>
      </c>
      <c r="O167" s="5">
        <f t="shared" si="41"/>
        <v>1905.4607179632044</v>
      </c>
      <c r="P167" s="9">
        <f t="shared" si="53"/>
        <v>19.054607179632043</v>
      </c>
      <c r="Q167" s="9">
        <f t="shared" ref="Q167:Q198" si="56">$C$4+(($C$3-$C$4)/((1+(α*P167)^n_VGM)^(1-1/n_VGM)))</f>
        <v>3.6462681053947975E-2</v>
      </c>
      <c r="R167" s="9">
        <f t="shared" ref="R167:R203" si="57">thetar+(thetas-thetar)*(1-EXP(-((k/P167)^p)))</f>
        <v>3.6693501631298385E-2</v>
      </c>
      <c r="S167" s="9">
        <f t="shared" si="54"/>
        <v>1.2076381050344944E-2</v>
      </c>
      <c r="T167" s="4">
        <f t="shared" si="55"/>
        <v>0.10417908872556565</v>
      </c>
      <c r="U167" s="4">
        <f t="shared" ref="U167:U203" si="58">R167/thetas</f>
        <v>0.10483857608942396</v>
      </c>
      <c r="V167" s="11">
        <f t="shared" si="45"/>
        <v>4.3492358308877621E-7</v>
      </c>
      <c r="W167" s="52">
        <f t="shared" ref="W167:W203" si="59">(S167^P_GRT)*(1-(1-S167^(1/(1-1/n_VGM)))^(1-1/n_VGM))^2</f>
        <v>3.1477966859935041E-9</v>
      </c>
      <c r="X167" s="52">
        <f t="shared" si="47"/>
        <v>1.440903822711913E-8</v>
      </c>
      <c r="Y167" s="11">
        <f t="shared" si="48"/>
        <v>1.2681556104757348E-16</v>
      </c>
      <c r="Z167" s="32">
        <f t="shared" si="49"/>
        <v>1.2886346242611191E-2</v>
      </c>
      <c r="AA167" s="33">
        <f t="shared" si="50"/>
        <v>0.93675931782736299</v>
      </c>
      <c r="AB167" s="33">
        <f t="shared" si="51"/>
        <v>3.340805231882932E-4</v>
      </c>
      <c r="AC167" s="33"/>
      <c r="AD167" s="44">
        <f t="shared" ref="AD167:AD203" si="60">IF(U167&lt;thetaRL,0,(U167^P_GRT)*((AB167/$AC$7)^2))</f>
        <v>1.440903822711913E-8</v>
      </c>
      <c r="AE167" s="33"/>
      <c r="AF167" s="33"/>
    </row>
    <row r="168" spans="14:32" x14ac:dyDescent="0.25">
      <c r="N168" s="1">
        <v>3.2999999999999901</v>
      </c>
      <c r="O168" s="5">
        <f t="shared" si="41"/>
        <v>1995.2623149688361</v>
      </c>
      <c r="P168" s="9">
        <f t="shared" si="53"/>
        <v>19.95262314968836</v>
      </c>
      <c r="Q168" s="9">
        <f t="shared" si="56"/>
        <v>3.6255767721173206E-2</v>
      </c>
      <c r="R168" s="9">
        <f t="shared" si="57"/>
        <v>3.6473036120345775E-2</v>
      </c>
      <c r="S168" s="9">
        <f t="shared" si="54"/>
        <v>1.1424418568778412E-2</v>
      </c>
      <c r="T168" s="4">
        <f t="shared" si="55"/>
        <v>0.10358790777478059</v>
      </c>
      <c r="U168" s="4">
        <f t="shared" si="58"/>
        <v>0.10420867462955936</v>
      </c>
      <c r="V168" s="11">
        <f t="shared" si="45"/>
        <v>3.8535148799192697E-7</v>
      </c>
      <c r="W168" s="52">
        <f t="shared" si="59"/>
        <v>2.4989398847705817E-9</v>
      </c>
      <c r="X168" s="52">
        <f t="shared" si="47"/>
        <v>1.1720967724009514E-8</v>
      </c>
      <c r="Y168" s="11">
        <f t="shared" si="48"/>
        <v>8.5045797467697898E-17</v>
      </c>
      <c r="Z168" s="32">
        <f t="shared" si="49"/>
        <v>1.218292010689561E-2</v>
      </c>
      <c r="AA168" s="33">
        <f t="shared" si="50"/>
        <v>0.93677843655861215</v>
      </c>
      <c r="AB168" s="33">
        <f t="shared" si="51"/>
        <v>3.0176558274825575E-4</v>
      </c>
      <c r="AC168" s="33"/>
      <c r="AD168" s="44">
        <f t="shared" si="60"/>
        <v>1.1720967724009514E-8</v>
      </c>
      <c r="AE168" s="33"/>
      <c r="AF168" s="33"/>
    </row>
    <row r="169" spans="14:32" x14ac:dyDescent="0.25">
      <c r="N169" s="1">
        <v>3.3199999999999901</v>
      </c>
      <c r="O169" s="5">
        <f t="shared" si="41"/>
        <v>2089.2961308539934</v>
      </c>
      <c r="P169" s="9">
        <f t="shared" si="53"/>
        <v>20.892961308539935</v>
      </c>
      <c r="Q169" s="9">
        <f t="shared" si="56"/>
        <v>3.6060019518031984E-2</v>
      </c>
      <c r="R169" s="9">
        <f t="shared" si="57"/>
        <v>3.6264462483268631E-2</v>
      </c>
      <c r="S169" s="9">
        <f t="shared" si="54"/>
        <v>1.0807636254315104E-2</v>
      </c>
      <c r="T169" s="4">
        <f t="shared" si="55"/>
        <v>0.10302862719437711</v>
      </c>
      <c r="U169" s="4">
        <f t="shared" si="58"/>
        <v>0.10361274995219609</v>
      </c>
      <c r="V169" s="11">
        <f t="shared" si="45"/>
        <v>3.4119939620205144E-7</v>
      </c>
      <c r="W169" s="52">
        <f t="shared" si="59"/>
        <v>1.9838218147373195E-9</v>
      </c>
      <c r="X169" s="52">
        <f t="shared" si="47"/>
        <v>9.5352866475421489E-9</v>
      </c>
      <c r="Y169" s="11">
        <f t="shared" si="48"/>
        <v>5.702462112108808E-17</v>
      </c>
      <c r="Z169" s="32">
        <f t="shared" si="49"/>
        <v>1.151789184743523E-2</v>
      </c>
      <c r="AA169" s="33">
        <f t="shared" si="50"/>
        <v>0.93679570996089612</v>
      </c>
      <c r="AB169" s="33">
        <f t="shared" si="51"/>
        <v>2.7256966180931515E-4</v>
      </c>
      <c r="AC169" s="33"/>
      <c r="AD169" s="44">
        <f t="shared" si="60"/>
        <v>9.5352866475421489E-9</v>
      </c>
      <c r="AE169" s="33"/>
      <c r="AF169" s="33"/>
    </row>
    <row r="170" spans="14:32" x14ac:dyDescent="0.25">
      <c r="N170" s="1">
        <v>3.3399999999999901</v>
      </c>
      <c r="O170" s="5">
        <f t="shared" si="41"/>
        <v>2187.7616239495042</v>
      </c>
      <c r="P170" s="9">
        <f t="shared" si="53"/>
        <v>21.87761623949504</v>
      </c>
      <c r="Q170" s="9">
        <f t="shared" si="56"/>
        <v>3.5874834756185747E-2</v>
      </c>
      <c r="R170" s="9">
        <f t="shared" si="57"/>
        <v>3.6067146644132152E-2</v>
      </c>
      <c r="S170" s="9">
        <f t="shared" si="54"/>
        <v>1.0224138249317024E-2</v>
      </c>
      <c r="T170" s="4">
        <f t="shared" si="55"/>
        <v>0.10249952787481642</v>
      </c>
      <c r="U170" s="4">
        <f t="shared" si="58"/>
        <v>0.10304899041180615</v>
      </c>
      <c r="V170" s="11">
        <f t="shared" si="45"/>
        <v>3.0190907955519153E-7</v>
      </c>
      <c r="W170" s="52">
        <f t="shared" si="59"/>
        <v>1.5748799452957445E-9</v>
      </c>
      <c r="X170" s="52">
        <f t="shared" si="47"/>
        <v>7.7579028171438206E-9</v>
      </c>
      <c r="Y170" s="11">
        <f t="shared" si="48"/>
        <v>3.8229771833796432E-17</v>
      </c>
      <c r="Z170" s="32">
        <f t="shared" si="49"/>
        <v>1.0889165441882159E-2</v>
      </c>
      <c r="AA170" s="33">
        <f t="shared" si="50"/>
        <v>0.93681131556130759</v>
      </c>
      <c r="AB170" s="33">
        <f t="shared" si="51"/>
        <v>2.4619269979987262E-4</v>
      </c>
      <c r="AC170" s="33"/>
      <c r="AD170" s="44">
        <f t="shared" si="60"/>
        <v>7.7579028171438206E-9</v>
      </c>
      <c r="AE170" s="33"/>
      <c r="AF170" s="33"/>
    </row>
    <row r="171" spans="14:32" x14ac:dyDescent="0.25">
      <c r="N171" s="1">
        <v>3.3599999999999901</v>
      </c>
      <c r="O171" s="5">
        <f t="shared" si="41"/>
        <v>2290.8676527677221</v>
      </c>
      <c r="P171" s="9">
        <f t="shared" si="53"/>
        <v>22.908676527677223</v>
      </c>
      <c r="Q171" s="9">
        <f t="shared" si="56"/>
        <v>3.5699644057893616E-2</v>
      </c>
      <c r="R171" s="9">
        <f t="shared" si="57"/>
        <v>3.5880487552562013E-2</v>
      </c>
      <c r="S171" s="9">
        <f t="shared" si="54"/>
        <v>9.6721305034931319E-3</v>
      </c>
      <c r="T171" s="4">
        <f t="shared" si="55"/>
        <v>0.1019989830225532</v>
      </c>
      <c r="U171" s="4">
        <f t="shared" si="58"/>
        <v>0.10251567872160576</v>
      </c>
      <c r="V171" s="11">
        <f t="shared" si="45"/>
        <v>2.669744454194172E-7</v>
      </c>
      <c r="W171" s="52">
        <f t="shared" si="59"/>
        <v>1.2502313391528722E-9</v>
      </c>
      <c r="X171" s="52">
        <f t="shared" si="47"/>
        <v>6.3123884920667766E-9</v>
      </c>
      <c r="Y171" s="11">
        <f t="shared" si="48"/>
        <v>2.5625435040797411E-17</v>
      </c>
      <c r="Z171" s="32">
        <f t="shared" si="49"/>
        <v>1.0294759283321549E-2</v>
      </c>
      <c r="AA171" s="33">
        <f t="shared" si="50"/>
        <v>0.93682541389347651</v>
      </c>
      <c r="AB171" s="33">
        <f t="shared" si="51"/>
        <v>2.2236335890871657E-4</v>
      </c>
      <c r="AC171" s="33"/>
      <c r="AD171" s="44">
        <f t="shared" si="60"/>
        <v>6.3123884920667766E-9</v>
      </c>
      <c r="AE171" s="33"/>
      <c r="AF171" s="33"/>
    </row>
    <row r="172" spans="14:32" x14ac:dyDescent="0.25">
      <c r="N172" s="1">
        <v>3.3799999999999901</v>
      </c>
      <c r="O172" s="5">
        <f t="shared" si="41"/>
        <v>2398.8329190194386</v>
      </c>
      <c r="P172" s="9">
        <f t="shared" si="53"/>
        <v>23.988329190194385</v>
      </c>
      <c r="Q172" s="9">
        <f t="shared" si="56"/>
        <v>3.5533908637575343E-2</v>
      </c>
      <c r="R172" s="9">
        <f t="shared" si="57"/>
        <v>3.570391554745566E-2</v>
      </c>
      <c r="S172" s="9">
        <f t="shared" si="54"/>
        <v>9.1499153592820362E-3</v>
      </c>
      <c r="T172" s="4">
        <f t="shared" si="55"/>
        <v>0.10152545325021527</v>
      </c>
      <c r="U172" s="4">
        <f t="shared" si="58"/>
        <v>0.10201118727844474</v>
      </c>
      <c r="V172" s="11">
        <f t="shared" si="45"/>
        <v>2.3593754618003325E-7</v>
      </c>
      <c r="W172" s="52">
        <f t="shared" si="59"/>
        <v>9.9250253907379385E-10</v>
      </c>
      <c r="X172" s="52">
        <f t="shared" si="47"/>
        <v>5.1366553679468713E-9</v>
      </c>
      <c r="Y172" s="11">
        <f t="shared" si="48"/>
        <v>1.7174002669056729E-17</v>
      </c>
      <c r="Z172" s="32">
        <f t="shared" si="49"/>
        <v>9.7327999346862766E-3</v>
      </c>
      <c r="AA172" s="33">
        <f t="shared" si="50"/>
        <v>0.93683815011175775</v>
      </c>
      <c r="AB172" s="33">
        <f t="shared" si="51"/>
        <v>2.0083629574610626E-4</v>
      </c>
      <c r="AC172" s="33"/>
      <c r="AD172" s="44">
        <f t="shared" si="60"/>
        <v>5.1366553679468713E-9</v>
      </c>
      <c r="AE172" s="33"/>
      <c r="AF172" s="33"/>
    </row>
    <row r="173" spans="14:32" x14ac:dyDescent="0.25">
      <c r="N173" s="1">
        <v>3.3999999999999901</v>
      </c>
      <c r="O173" s="5">
        <f t="shared" si="41"/>
        <v>2511.8864315095252</v>
      </c>
      <c r="P173" s="9">
        <f t="shared" si="53"/>
        <v>25.118864315095252</v>
      </c>
      <c r="Q173" s="9">
        <f t="shared" si="56"/>
        <v>3.5377118672341473E-2</v>
      </c>
      <c r="R173" s="9">
        <f t="shared" si="57"/>
        <v>3.553689079264611E-2</v>
      </c>
      <c r="S173" s="9">
        <f t="shared" si="54"/>
        <v>8.6558864175614279E-3</v>
      </c>
      <c r="T173" s="4">
        <f t="shared" si="55"/>
        <v>0.10107748192097564</v>
      </c>
      <c r="U173" s="4">
        <f t="shared" si="58"/>
        <v>0.1015339736932746</v>
      </c>
      <c r="V173" s="11">
        <f t="shared" si="45"/>
        <v>2.0838473817664938E-7</v>
      </c>
      <c r="W173" s="52">
        <f t="shared" si="59"/>
        <v>7.8790045539031448E-10</v>
      </c>
      <c r="X173" s="52">
        <f t="shared" si="47"/>
        <v>4.180257231147994E-9</v>
      </c>
      <c r="Y173" s="11">
        <f t="shared" si="48"/>
        <v>1.150808449402904E-17</v>
      </c>
      <c r="Z173" s="32">
        <f t="shared" si="49"/>
        <v>9.2015162240940106E-3</v>
      </c>
      <c r="AA173" s="33">
        <f t="shared" si="50"/>
        <v>0.93684965545392074</v>
      </c>
      <c r="AB173" s="33">
        <f t="shared" si="51"/>
        <v>1.8138968907048899E-4</v>
      </c>
      <c r="AC173" s="33"/>
      <c r="AD173" s="44">
        <f t="shared" si="60"/>
        <v>4.180257231147994E-9</v>
      </c>
      <c r="AE173" s="33"/>
      <c r="AF173" s="33"/>
    </row>
    <row r="174" spans="14:32" x14ac:dyDescent="0.25">
      <c r="N174" s="1">
        <v>3.4199999999999902</v>
      </c>
      <c r="O174" s="5">
        <f t="shared" si="41"/>
        <v>2630.267991895324</v>
      </c>
      <c r="P174" s="9">
        <f t="shared" si="53"/>
        <v>26.302679918953242</v>
      </c>
      <c r="Q174" s="9">
        <f t="shared" si="56"/>
        <v>3.5228791757242091E-2</v>
      </c>
      <c r="R174" s="9">
        <f t="shared" si="57"/>
        <v>3.5378901782387923E-2</v>
      </c>
      <c r="S174" s="9">
        <f t="shared" si="54"/>
        <v>8.1885236702967743E-3</v>
      </c>
      <c r="T174" s="4">
        <f t="shared" si="55"/>
        <v>0.1006536907349774</v>
      </c>
      <c r="U174" s="4">
        <f t="shared" si="58"/>
        <v>0.10108257652110836</v>
      </c>
      <c r="V174" s="11">
        <f t="shared" si="45"/>
        <v>1.8394301754516801E-7</v>
      </c>
      <c r="W174" s="52">
        <f t="shared" si="59"/>
        <v>6.2547463575869573E-10</v>
      </c>
      <c r="X174" s="52">
        <f t="shared" si="47"/>
        <v>3.4022014350566341E-9</v>
      </c>
      <c r="Y174" s="11">
        <f t="shared" si="48"/>
        <v>7.7102117179393732E-18</v>
      </c>
      <c r="Z174" s="32">
        <f t="shared" si="49"/>
        <v>8.6992336625067723E-3</v>
      </c>
      <c r="AA174" s="33">
        <f t="shared" si="50"/>
        <v>0.93686004856628702</v>
      </c>
      <c r="AB174" s="33">
        <f t="shared" si="51"/>
        <v>1.6382300000905998E-4</v>
      </c>
      <c r="AC174" s="33"/>
      <c r="AD174" s="44">
        <f t="shared" si="60"/>
        <v>3.4022014350566341E-9</v>
      </c>
      <c r="AE174" s="33"/>
      <c r="AF174" s="33"/>
    </row>
    <row r="175" spans="14:32" x14ac:dyDescent="0.25">
      <c r="N175" s="1">
        <v>3.4399999999999902</v>
      </c>
      <c r="O175" s="5">
        <f t="shared" si="41"/>
        <v>2754.2287033381053</v>
      </c>
      <c r="P175" s="9">
        <f t="shared" si="53"/>
        <v>27.542287033381054</v>
      </c>
      <c r="Q175" s="9">
        <f t="shared" si="56"/>
        <v>3.5088471441134264E-2</v>
      </c>
      <c r="R175" s="9">
        <f t="shared" si="57"/>
        <v>3.5229463914465929E-2</v>
      </c>
      <c r="S175" s="9">
        <f t="shared" si="54"/>
        <v>7.7463888872113416E-3</v>
      </c>
      <c r="T175" s="4">
        <f t="shared" si="55"/>
        <v>0.10025277554609791</v>
      </c>
      <c r="U175" s="4">
        <f t="shared" si="58"/>
        <v>0.10065561118418838</v>
      </c>
      <c r="V175" s="11">
        <f t="shared" si="45"/>
        <v>1.6227655131575896E-7</v>
      </c>
      <c r="W175" s="52">
        <f t="shared" si="59"/>
        <v>4.9653150901028796E-10</v>
      </c>
      <c r="X175" s="52">
        <f t="shared" si="47"/>
        <v>2.7691729283689308E-9</v>
      </c>
      <c r="Y175" s="11">
        <f t="shared" si="48"/>
        <v>5.1648990209844665E-18</v>
      </c>
      <c r="Z175" s="32">
        <f t="shared" si="49"/>
        <v>8.2243691661091998E-3</v>
      </c>
      <c r="AA175" s="33">
        <f t="shared" si="50"/>
        <v>0.93686943670402512</v>
      </c>
      <c r="AB175" s="33">
        <f t="shared" si="51"/>
        <v>1.479549432904493E-4</v>
      </c>
      <c r="AC175" s="33"/>
      <c r="AD175" s="44">
        <f t="shared" si="60"/>
        <v>2.7691729283689308E-9</v>
      </c>
      <c r="AE175" s="33"/>
      <c r="AF175" s="33"/>
    </row>
    <row r="176" spans="14:32" x14ac:dyDescent="0.25">
      <c r="N176" s="1">
        <v>3.4599999999999902</v>
      </c>
      <c r="O176" s="5">
        <f t="shared" si="41"/>
        <v>2884.0315031265441</v>
      </c>
      <c r="P176" s="9">
        <f t="shared" si="53"/>
        <v>28.84031503126544</v>
      </c>
      <c r="Q176" s="9">
        <f t="shared" si="56"/>
        <v>3.4955725839221088E-2</v>
      </c>
      <c r="R176" s="9">
        <f t="shared" si="57"/>
        <v>3.5088118128683933E-2</v>
      </c>
      <c r="S176" s="9">
        <f t="shared" si="54"/>
        <v>7.3281212440403469E-3</v>
      </c>
      <c r="T176" s="4">
        <f t="shared" si="55"/>
        <v>9.9873502397774538E-2</v>
      </c>
      <c r="U176" s="4">
        <f t="shared" si="58"/>
        <v>0.1002517660819541</v>
      </c>
      <c r="V176" s="11">
        <f t="shared" si="45"/>
        <v>1.4308341476909687E-7</v>
      </c>
      <c r="W176" s="52">
        <f t="shared" si="59"/>
        <v>3.9416930577945772E-10</v>
      </c>
      <c r="X176" s="52">
        <f t="shared" si="47"/>
        <v>2.2540928355256745E-9</v>
      </c>
      <c r="Y176" s="11">
        <f t="shared" si="48"/>
        <v>3.4593155365036262E-18</v>
      </c>
      <c r="Z176" s="32">
        <f t="shared" si="49"/>
        <v>7.7754260667777181E-3</v>
      </c>
      <c r="AA176" s="33">
        <f t="shared" si="50"/>
        <v>0.93687791681816468</v>
      </c>
      <c r="AB176" s="33">
        <f t="shared" si="51"/>
        <v>1.3362164994720952E-4</v>
      </c>
      <c r="AC176" s="33"/>
      <c r="AD176" s="44">
        <f t="shared" si="60"/>
        <v>2.2540928355256745E-9</v>
      </c>
      <c r="AE176" s="33"/>
      <c r="AF176" s="33"/>
    </row>
    <row r="177" spans="14:32" x14ac:dyDescent="0.25">
      <c r="N177" s="1">
        <v>3.4799999999999902</v>
      </c>
      <c r="O177" s="5">
        <f t="shared" si="41"/>
        <v>3019.951720401948</v>
      </c>
      <c r="P177" s="9">
        <f t="shared" si="53"/>
        <v>30.199517204019479</v>
      </c>
      <c r="Q177" s="9">
        <f t="shared" si="56"/>
        <v>3.483014631846925E-2</v>
      </c>
      <c r="R177" s="9">
        <f t="shared" si="57"/>
        <v>3.4954429608463865E-2</v>
      </c>
      <c r="S177" s="9">
        <f t="shared" si="54"/>
        <v>6.9324331804179696E-3</v>
      </c>
      <c r="T177" s="4">
        <f t="shared" si="55"/>
        <v>9.9514703767055013E-2</v>
      </c>
      <c r="U177" s="4">
        <f t="shared" si="58"/>
        <v>9.9869798881325328E-2</v>
      </c>
      <c r="V177" s="11">
        <f t="shared" si="45"/>
        <v>1.2609254017864818E-7</v>
      </c>
      <c r="W177" s="52">
        <f t="shared" si="59"/>
        <v>3.1290880120328453E-10</v>
      </c>
      <c r="X177" s="52">
        <f t="shared" si="47"/>
        <v>1.8349483812855594E-9</v>
      </c>
      <c r="Y177" s="11">
        <f t="shared" si="48"/>
        <v>2.316604483337028E-18</v>
      </c>
      <c r="Z177" s="32">
        <f t="shared" si="49"/>
        <v>7.3509893949143135E-3</v>
      </c>
      <c r="AA177" s="33">
        <f t="shared" si="50"/>
        <v>0.93688557653985549</v>
      </c>
      <c r="AB177" s="33">
        <f t="shared" si="51"/>
        <v>1.2067500369751403E-4</v>
      </c>
      <c r="AC177" s="33"/>
      <c r="AD177" s="44">
        <f t="shared" si="60"/>
        <v>1.8349483812855594E-9</v>
      </c>
      <c r="AE177" s="33"/>
      <c r="AF177" s="33"/>
    </row>
    <row r="178" spans="14:32" x14ac:dyDescent="0.25">
      <c r="N178" s="1">
        <v>3.4999999999999898</v>
      </c>
      <c r="O178" s="5">
        <f t="shared" si="41"/>
        <v>3162.2776601683072</v>
      </c>
      <c r="P178" s="9">
        <f t="shared" si="53"/>
        <v>31.622776601683071</v>
      </c>
      <c r="Q178" s="9">
        <f t="shared" si="56"/>
        <v>3.4711346252266628E-2</v>
      </c>
      <c r="R178" s="9">
        <f t="shared" si="57"/>
        <v>3.4827986543275645E-2</v>
      </c>
      <c r="S178" s="9">
        <f t="shared" si="54"/>
        <v>6.5581064759322816E-3</v>
      </c>
      <c r="T178" s="4">
        <f t="shared" si="55"/>
        <v>9.9175275006476091E-2</v>
      </c>
      <c r="U178" s="4">
        <f t="shared" si="58"/>
        <v>9.9508532980787559E-2</v>
      </c>
      <c r="V178" s="11">
        <f t="shared" si="45"/>
        <v>1.1106087744218327E-7</v>
      </c>
      <c r="W178" s="52">
        <f t="shared" si="59"/>
        <v>2.4840014207397195E-10</v>
      </c>
      <c r="X178" s="52">
        <f t="shared" si="47"/>
        <v>1.493842930417637E-9</v>
      </c>
      <c r="Y178" s="11">
        <f t="shared" si="48"/>
        <v>1.5511277390372434E-18</v>
      </c>
      <c r="Z178" s="32">
        <f t="shared" si="49"/>
        <v>6.9497214197723322E-3</v>
      </c>
      <c r="AA178" s="33">
        <f t="shared" si="50"/>
        <v>0.93689249507144057</v>
      </c>
      <c r="AB178" s="33">
        <f t="shared" si="51"/>
        <v>1.0898113483191596E-4</v>
      </c>
      <c r="AC178" s="33"/>
      <c r="AD178" s="44">
        <f t="shared" si="60"/>
        <v>1.493842930417637E-9</v>
      </c>
      <c r="AE178" s="33"/>
      <c r="AF178" s="33"/>
    </row>
    <row r="179" spans="14:32" x14ac:dyDescent="0.25">
      <c r="N179" s="1">
        <v>3.5199999999999898</v>
      </c>
      <c r="O179" s="5">
        <f t="shared" si="41"/>
        <v>3311.3112148258347</v>
      </c>
      <c r="P179" s="9">
        <f t="shared" si="53"/>
        <v>33.113112148258345</v>
      </c>
      <c r="Q179" s="9">
        <f t="shared" si="56"/>
        <v>3.4598959840834949E-2</v>
      </c>
      <c r="R179" s="9">
        <f t="shared" si="57"/>
        <v>3.4708398949624047E-2</v>
      </c>
      <c r="S179" s="9">
        <f t="shared" si="54"/>
        <v>6.2039885333678279E-3</v>
      </c>
      <c r="T179" s="4">
        <f t="shared" si="55"/>
        <v>9.8854170973814146E-2</v>
      </c>
      <c r="U179" s="4">
        <f t="shared" si="58"/>
        <v>9.9166854141783001E-2</v>
      </c>
      <c r="V179" s="11">
        <f t="shared" si="45"/>
        <v>9.7770763531039322E-8</v>
      </c>
      <c r="W179" s="52">
        <f t="shared" si="59"/>
        <v>1.9719008504688688E-10</v>
      </c>
      <c r="X179" s="52">
        <f t="shared" si="47"/>
        <v>1.2162246150260117E-9</v>
      </c>
      <c r="Y179" s="11">
        <f t="shared" si="48"/>
        <v>1.0384313732897756E-18</v>
      </c>
      <c r="Z179" s="32">
        <f t="shared" si="49"/>
        <v>6.5703574332261821E-3</v>
      </c>
      <c r="AA179" s="33">
        <f t="shared" si="50"/>
        <v>0.93689874399304418</v>
      </c>
      <c r="AB179" s="33">
        <f t="shared" si="51"/>
        <v>9.8419056898835071E-5</v>
      </c>
      <c r="AC179" s="33"/>
      <c r="AD179" s="44">
        <f t="shared" si="60"/>
        <v>1.2162246150260117E-9</v>
      </c>
      <c r="AE179" s="33"/>
      <c r="AF179" s="33"/>
    </row>
    <row r="180" spans="14:32" x14ac:dyDescent="0.25">
      <c r="N180" s="1">
        <v>3.5399999999999898</v>
      </c>
      <c r="O180" s="5">
        <f t="shared" si="41"/>
        <v>3467.3685045252359</v>
      </c>
      <c r="P180" s="9">
        <f t="shared" si="53"/>
        <v>34.673685045252363</v>
      </c>
      <c r="Q180" s="9">
        <f t="shared" si="56"/>
        <v>3.4492640994063704E-2</v>
      </c>
      <c r="R180" s="9">
        <f t="shared" si="57"/>
        <v>3.4595297548333043E-2</v>
      </c>
      <c r="S180" s="9">
        <f t="shared" si="54"/>
        <v>5.8689888586309427E-3</v>
      </c>
      <c r="T180" s="4">
        <f t="shared" si="55"/>
        <v>9.8550402840182016E-2</v>
      </c>
      <c r="U180" s="4">
        <f t="shared" si="58"/>
        <v>9.8843707280951557E-2</v>
      </c>
      <c r="V180" s="11">
        <f t="shared" si="45"/>
        <v>8.602749497513265E-8</v>
      </c>
      <c r="W180" s="52">
        <f t="shared" si="59"/>
        <v>1.5653720018773246E-10</v>
      </c>
      <c r="X180" s="52">
        <f t="shared" si="47"/>
        <v>9.9025988077056727E-10</v>
      </c>
      <c r="Y180" s="11">
        <f t="shared" si="48"/>
        <v>6.9509350811822762E-19</v>
      </c>
      <c r="Z180" s="32">
        <f t="shared" si="49"/>
        <v>6.2117017636896931E-3</v>
      </c>
      <c r="AA180" s="33">
        <f t="shared" si="50"/>
        <v>0.93690438799258036</v>
      </c>
      <c r="AB180" s="33">
        <f t="shared" si="51"/>
        <v>8.8879432826596599E-5</v>
      </c>
      <c r="AC180" s="33"/>
      <c r="AD180" s="44">
        <f t="shared" si="60"/>
        <v>9.9025988077056727E-10</v>
      </c>
      <c r="AE180" s="33"/>
      <c r="AF180" s="33"/>
    </row>
    <row r="181" spans="14:32" x14ac:dyDescent="0.25">
      <c r="N181" s="1">
        <v>3.5599999999999898</v>
      </c>
      <c r="O181" s="5">
        <f t="shared" si="41"/>
        <v>3630.7805477009288</v>
      </c>
      <c r="P181" s="9">
        <f t="shared" si="53"/>
        <v>36.307805477009289</v>
      </c>
      <c r="Q181" s="9">
        <f t="shared" si="56"/>
        <v>3.4392062273580118E-2</v>
      </c>
      <c r="R181" s="9">
        <f t="shared" si="57"/>
        <v>3.4488332695896455E-2</v>
      </c>
      <c r="S181" s="9">
        <f t="shared" si="54"/>
        <v>5.5520757273217923E-3</v>
      </c>
      <c r="T181" s="4">
        <f t="shared" si="55"/>
        <v>9.8263035067371773E-2</v>
      </c>
      <c r="U181" s="4">
        <f t="shared" si="58"/>
        <v>9.8538093416847022E-2</v>
      </c>
      <c r="V181" s="11">
        <f t="shared" si="45"/>
        <v>7.5657095616048202E-8</v>
      </c>
      <c r="W181" s="52">
        <f t="shared" si="59"/>
        <v>1.2426515746624404E-10</v>
      </c>
      <c r="X181" s="52">
        <f t="shared" si="47"/>
        <v>8.0632465007089093E-10</v>
      </c>
      <c r="Y181" s="11">
        <f t="shared" si="48"/>
        <v>4.6520515145210837E-19</v>
      </c>
      <c r="Z181" s="32">
        <f t="shared" si="49"/>
        <v>5.8726240076224633E-3</v>
      </c>
      <c r="AA181" s="33">
        <f t="shared" si="50"/>
        <v>0.936909485526363</v>
      </c>
      <c r="AB181" s="33">
        <f t="shared" si="51"/>
        <v>8.0263458344277815E-5</v>
      </c>
      <c r="AC181" s="33"/>
      <c r="AD181" s="44">
        <f t="shared" si="60"/>
        <v>8.0632465007089093E-10</v>
      </c>
      <c r="AE181" s="33"/>
      <c r="AF181" s="33"/>
    </row>
    <row r="182" spans="14:32" x14ac:dyDescent="0.25">
      <c r="N182" s="1">
        <v>3.5799999999999899</v>
      </c>
      <c r="O182" s="5">
        <f t="shared" si="41"/>
        <v>3801.8939632055294</v>
      </c>
      <c r="P182" s="9">
        <f t="shared" si="53"/>
        <v>38.018939632055293</v>
      </c>
      <c r="Q182" s="9">
        <f t="shared" si="56"/>
        <v>3.4296913891015031E-2</v>
      </c>
      <c r="R182" s="9">
        <f t="shared" si="57"/>
        <v>3.438717336769722E-2</v>
      </c>
      <c r="S182" s="9">
        <f t="shared" si="54"/>
        <v>5.2522730283739195E-3</v>
      </c>
      <c r="T182" s="4">
        <f t="shared" si="55"/>
        <v>9.7991182545757241E-2</v>
      </c>
      <c r="U182" s="4">
        <f t="shared" si="58"/>
        <v>9.8249066764849208E-2</v>
      </c>
      <c r="V182" s="11">
        <f t="shared" si="45"/>
        <v>6.650427045667347E-8</v>
      </c>
      <c r="W182" s="52">
        <f t="shared" si="59"/>
        <v>9.864624936070241E-11</v>
      </c>
      <c r="X182" s="52">
        <f t="shared" si="47"/>
        <v>6.5659095934747427E-10</v>
      </c>
      <c r="Y182" s="11">
        <f t="shared" si="48"/>
        <v>3.1130229940222298E-19</v>
      </c>
      <c r="Z182" s="32">
        <f t="shared" si="49"/>
        <v>5.5520554667484023E-3</v>
      </c>
      <c r="AA182" s="33">
        <f t="shared" si="50"/>
        <v>0.93691408941684096</v>
      </c>
      <c r="AB182" s="33">
        <f t="shared" si="51"/>
        <v>7.2481851675460448E-5</v>
      </c>
      <c r="AC182" s="33"/>
      <c r="AD182" s="44">
        <f t="shared" si="60"/>
        <v>6.5659095934747427E-10</v>
      </c>
      <c r="AE182" s="33"/>
      <c r="AF182" s="33"/>
    </row>
    <row r="183" spans="14:32" x14ac:dyDescent="0.25">
      <c r="N183" s="1">
        <v>3.5999999999999899</v>
      </c>
      <c r="O183" s="5">
        <f t="shared" si="41"/>
        <v>3981.071705534885</v>
      </c>
      <c r="P183" s="9">
        <f t="shared" si="53"/>
        <v>39.810717055348853</v>
      </c>
      <c r="Q183" s="9">
        <f t="shared" si="56"/>
        <v>3.4206902759565831E-2</v>
      </c>
      <c r="R183" s="9">
        <f t="shared" si="57"/>
        <v>3.4291506190939833E-2</v>
      </c>
      <c r="S183" s="9">
        <f t="shared" si="54"/>
        <v>4.9686572756272819E-3</v>
      </c>
      <c r="T183" s="4">
        <f t="shared" si="55"/>
        <v>9.7734007884473811E-2</v>
      </c>
      <c r="U183" s="4">
        <f t="shared" si="58"/>
        <v>9.7975731974113814E-2</v>
      </c>
      <c r="V183" s="11">
        <f t="shared" si="45"/>
        <v>5.8430535512287951E-8</v>
      </c>
      <c r="W183" s="52">
        <f t="shared" si="59"/>
        <v>7.8308919174072459E-11</v>
      </c>
      <c r="X183" s="52">
        <f t="shared" si="47"/>
        <v>5.34691108665761E-10</v>
      </c>
      <c r="Y183" s="11">
        <f t="shared" si="48"/>
        <v>2.0828470288522751E-19</v>
      </c>
      <c r="Z183" s="32">
        <f t="shared" si="49"/>
        <v>5.2489857797536257E-3</v>
      </c>
      <c r="AA183" s="33">
        <f t="shared" si="50"/>
        <v>0.93691824739337415</v>
      </c>
      <c r="AB183" s="33">
        <f t="shared" si="51"/>
        <v>6.5453939505446203E-5</v>
      </c>
      <c r="AC183" s="33"/>
      <c r="AD183" s="44">
        <f t="shared" si="60"/>
        <v>5.34691108665761E-10</v>
      </c>
      <c r="AE183" s="33"/>
      <c r="AF183" s="33"/>
    </row>
    <row r="184" spans="14:32" x14ac:dyDescent="0.25">
      <c r="N184" s="1">
        <v>3.6199999999999899</v>
      </c>
      <c r="O184" s="5">
        <f t="shared" si="41"/>
        <v>4168.6938347032619</v>
      </c>
      <c r="P184" s="9">
        <f t="shared" si="53"/>
        <v>41.686938347032623</v>
      </c>
      <c r="Q184" s="9">
        <f t="shared" si="56"/>
        <v>3.4121751596094034E-2</v>
      </c>
      <c r="R184" s="9">
        <f t="shared" si="57"/>
        <v>3.4201034525188599E-2</v>
      </c>
      <c r="S184" s="9">
        <f t="shared" si="54"/>
        <v>4.7003547786307167E-3</v>
      </c>
      <c r="T184" s="4">
        <f t="shared" si="55"/>
        <v>9.7490718845982954E-2</v>
      </c>
      <c r="U184" s="4">
        <f t="shared" si="58"/>
        <v>9.7717241500538857E-2</v>
      </c>
      <c r="V184" s="11">
        <f t="shared" si="45"/>
        <v>5.1312513027052675E-8</v>
      </c>
      <c r="W184" s="52">
        <f t="shared" si="59"/>
        <v>6.2164348225979602E-11</v>
      </c>
      <c r="X184" s="52">
        <f t="shared" si="47"/>
        <v>4.3544475100118479E-10</v>
      </c>
      <c r="Y184" s="11">
        <f t="shared" si="48"/>
        <v>1.3933825909601939E-19</v>
      </c>
      <c r="Z184" s="32">
        <f t="shared" si="49"/>
        <v>4.9624597378513293E-3</v>
      </c>
      <c r="AA184" s="33">
        <f t="shared" si="50"/>
        <v>0.93692200258142566</v>
      </c>
      <c r="AB184" s="33">
        <f t="shared" si="51"/>
        <v>5.9106830136924018E-5</v>
      </c>
      <c r="AC184" s="33"/>
      <c r="AD184" s="44">
        <f t="shared" si="60"/>
        <v>4.3544475100118479E-10</v>
      </c>
      <c r="AE184" s="33"/>
      <c r="AF184" s="33"/>
    </row>
    <row r="185" spans="14:32" x14ac:dyDescent="0.25">
      <c r="N185" s="1">
        <v>3.6399999999999899</v>
      </c>
      <c r="O185" s="5">
        <f t="shared" si="41"/>
        <v>4365.1583224015621</v>
      </c>
      <c r="P185" s="9">
        <f t="shared" si="53"/>
        <v>43.651583224015624</v>
      </c>
      <c r="Q185" s="9">
        <f t="shared" si="56"/>
        <v>3.4041198071128029E-2</v>
      </c>
      <c r="R185" s="9">
        <f t="shared" si="57"/>
        <v>3.4115477588454977E-2</v>
      </c>
      <c r="S185" s="9">
        <f t="shared" si="54"/>
        <v>4.4465389643886548E-3</v>
      </c>
      <c r="T185" s="4">
        <f t="shared" si="55"/>
        <v>9.726056591750866E-2</v>
      </c>
      <c r="U185" s="4">
        <f t="shared" si="58"/>
        <v>9.7472793109871364E-2</v>
      </c>
      <c r="V185" s="11">
        <f t="shared" si="45"/>
        <v>4.5040381178156371E-8</v>
      </c>
      <c r="W185" s="52">
        <f t="shared" si="59"/>
        <v>4.9348174270947923E-11</v>
      </c>
      <c r="X185" s="52">
        <f t="shared" si="47"/>
        <v>3.5463709613456833E-10</v>
      </c>
      <c r="Y185" s="11">
        <f t="shared" si="48"/>
        <v>9.3201325812651738E-20</v>
      </c>
      <c r="Z185" s="32">
        <f t="shared" si="49"/>
        <v>4.6915742741737154E-3</v>
      </c>
      <c r="AA185" s="33">
        <f t="shared" si="50"/>
        <v>0.93692539394504271</v>
      </c>
      <c r="AB185" s="33">
        <f t="shared" si="51"/>
        <v>5.3374665598017228E-5</v>
      </c>
      <c r="AC185" s="33"/>
      <c r="AD185" s="44">
        <f t="shared" si="60"/>
        <v>3.5463709613456833E-10</v>
      </c>
      <c r="AE185" s="33"/>
      <c r="AF185" s="33"/>
    </row>
    <row r="186" spans="14:32" x14ac:dyDescent="0.25">
      <c r="N186" s="1">
        <v>3.6599999999999899</v>
      </c>
      <c r="O186" s="5">
        <f t="shared" si="41"/>
        <v>4570.8818961486477</v>
      </c>
      <c r="P186" s="9">
        <f t="shared" si="53"/>
        <v>45.708818961486479</v>
      </c>
      <c r="Q186" s="9">
        <f t="shared" si="56"/>
        <v>3.396499400426848E-2</v>
      </c>
      <c r="R186" s="9">
        <f t="shared" si="57"/>
        <v>3.4034569626834904E-2</v>
      </c>
      <c r="S186" s="9">
        <f t="shared" si="54"/>
        <v>4.2064278421668081E-3</v>
      </c>
      <c r="T186" s="4">
        <f t="shared" si="55"/>
        <v>9.7042840012195666E-2</v>
      </c>
      <c r="U186" s="4">
        <f t="shared" si="58"/>
        <v>9.7241627505242595E-2</v>
      </c>
      <c r="V186" s="11">
        <f t="shared" si="45"/>
        <v>3.9516467391882666E-8</v>
      </c>
      <c r="W186" s="52">
        <f t="shared" si="59"/>
        <v>3.9174222784680557E-11</v>
      </c>
      <c r="X186" s="52">
        <f t="shared" si="47"/>
        <v>2.8883863216110221E-10</v>
      </c>
      <c r="Y186" s="11">
        <f t="shared" si="48"/>
        <v>6.2332317309277464E-20</v>
      </c>
      <c r="Z186" s="32">
        <f t="shared" si="49"/>
        <v>4.4354756175046866E-3</v>
      </c>
      <c r="AA186" s="33">
        <f t="shared" si="50"/>
        <v>0.93692845668704383</v>
      </c>
      <c r="AB186" s="33">
        <f t="shared" si="51"/>
        <v>4.8197945236202935E-5</v>
      </c>
      <c r="AC186" s="33"/>
      <c r="AD186" s="44">
        <f t="shared" si="60"/>
        <v>2.8883863216110221E-10</v>
      </c>
      <c r="AE186" s="33"/>
      <c r="AF186" s="33"/>
    </row>
    <row r="187" spans="14:32" x14ac:dyDescent="0.25">
      <c r="N187" s="1">
        <v>3.6799999999999899</v>
      </c>
      <c r="O187" s="5">
        <f t="shared" si="41"/>
        <v>4786.3009232262748</v>
      </c>
      <c r="P187" s="9">
        <f t="shared" si="53"/>
        <v>47.863009232262748</v>
      </c>
      <c r="Q187" s="9">
        <f t="shared" si="56"/>
        <v>3.3892904602617194E-2</v>
      </c>
      <c r="R187" s="9">
        <f t="shared" si="57"/>
        <v>3.3958059125754211E-2</v>
      </c>
      <c r="S187" s="9">
        <f t="shared" si="54"/>
        <v>3.9792816038604567E-3</v>
      </c>
      <c r="T187" s="4">
        <f t="shared" si="55"/>
        <v>9.683687029319199E-2</v>
      </c>
      <c r="U187" s="4">
        <f t="shared" si="58"/>
        <v>9.7023026073583471E-2</v>
      </c>
      <c r="V187" s="11">
        <f t="shared" si="45"/>
        <v>3.4653974573161287E-8</v>
      </c>
      <c r="W187" s="52">
        <f t="shared" si="59"/>
        <v>3.1097775287228467E-11</v>
      </c>
      <c r="X187" s="52">
        <f t="shared" si="47"/>
        <v>2.3525857430762815E-10</v>
      </c>
      <c r="Y187" s="11">
        <f t="shared" si="48"/>
        <v>4.1681631856648028E-20</v>
      </c>
      <c r="Z187" s="32">
        <f t="shared" si="49"/>
        <v>4.1933566013816802E-3</v>
      </c>
      <c r="AA187" s="33">
        <f t="shared" si="50"/>
        <v>0.93693122261092521</v>
      </c>
      <c r="AB187" s="33">
        <f t="shared" si="51"/>
        <v>4.3522914015588701E-5</v>
      </c>
      <c r="AC187" s="33"/>
      <c r="AD187" s="44">
        <f t="shared" si="60"/>
        <v>2.3525857430762815E-10</v>
      </c>
      <c r="AE187" s="33"/>
      <c r="AF187" s="33"/>
    </row>
    <row r="188" spans="14:32" x14ac:dyDescent="0.25">
      <c r="N188" s="1">
        <v>3.69999999999999</v>
      </c>
      <c r="O188" s="5">
        <f t="shared" si="41"/>
        <v>5011.8723362726078</v>
      </c>
      <c r="P188" s="9">
        <f t="shared" si="53"/>
        <v>50.11872336272608</v>
      </c>
      <c r="Q188" s="9">
        <f t="shared" si="56"/>
        <v>3.382470773996802E-2</v>
      </c>
      <c r="R188" s="9">
        <f t="shared" si="57"/>
        <v>3.3885708060940899E-2</v>
      </c>
      <c r="S188" s="9">
        <f t="shared" si="54"/>
        <v>3.7644003527996235E-3</v>
      </c>
      <c r="T188" s="4">
        <f t="shared" si="55"/>
        <v>9.6642022114194343E-2</v>
      </c>
      <c r="U188" s="4">
        <f t="shared" si="58"/>
        <v>9.6816308745545435E-2</v>
      </c>
      <c r="V188" s="11">
        <f t="shared" si="45"/>
        <v>3.0375829867711492E-8</v>
      </c>
      <c r="W188" s="52">
        <f t="shared" si="59"/>
        <v>2.4686409097129615E-11</v>
      </c>
      <c r="X188" s="52">
        <f t="shared" si="47"/>
        <v>1.9162571669379332E-10</v>
      </c>
      <c r="Y188" s="11">
        <f t="shared" si="48"/>
        <v>2.7868732420853497E-20</v>
      </c>
      <c r="Z188" s="32">
        <f t="shared" si="49"/>
        <v>3.9644541200844936E-3</v>
      </c>
      <c r="AA188" s="33">
        <f t="shared" si="50"/>
        <v>0.93693372044811252</v>
      </c>
      <c r="AB188" s="33">
        <f t="shared" si="51"/>
        <v>3.9301009387875401E-5</v>
      </c>
      <c r="AC188" s="33"/>
      <c r="AD188" s="44">
        <f t="shared" si="60"/>
        <v>1.9162571669379332E-10</v>
      </c>
      <c r="AE188" s="33"/>
      <c r="AF188" s="33"/>
    </row>
    <row r="189" spans="14:32" x14ac:dyDescent="0.25">
      <c r="N189" s="1">
        <v>3.71999999999999</v>
      </c>
      <c r="O189" s="5">
        <f t="shared" si="41"/>
        <v>5248.0746024976052</v>
      </c>
      <c r="P189" s="9">
        <f t="shared" si="53"/>
        <v>52.48074602497605</v>
      </c>
      <c r="Q189" s="9">
        <f t="shared" si="56"/>
        <v>3.3760193274611376E-2</v>
      </c>
      <c r="R189" s="9">
        <f t="shared" si="57"/>
        <v>3.3817291187305962E-2</v>
      </c>
      <c r="S189" s="9">
        <f t="shared" si="54"/>
        <v>3.5611219542218023E-3</v>
      </c>
      <c r="T189" s="4">
        <f t="shared" si="55"/>
        <v>9.645769507031822E-2</v>
      </c>
      <c r="U189" s="4">
        <f t="shared" si="58"/>
        <v>9.6620831963731321E-2</v>
      </c>
      <c r="V189" s="11">
        <f t="shared" si="45"/>
        <v>2.6613645992477695E-8</v>
      </c>
      <c r="W189" s="52">
        <f t="shared" si="59"/>
        <v>1.9596847950544272E-11</v>
      </c>
      <c r="X189" s="52">
        <f t="shared" si="47"/>
        <v>1.5609155147478182E-10</v>
      </c>
      <c r="Y189" s="11">
        <f t="shared" si="48"/>
        <v>1.8630804090169505E-20</v>
      </c>
      <c r="Z189" s="32">
        <f t="shared" si="49"/>
        <v>3.7480467234950973E-3</v>
      </c>
      <c r="AA189" s="33">
        <f t="shared" si="50"/>
        <v>0.93693597615385704</v>
      </c>
      <c r="AB189" s="33">
        <f t="shared" si="51"/>
        <v>3.5488361161660714E-5</v>
      </c>
      <c r="AC189" s="33"/>
      <c r="AD189" s="44">
        <f t="shared" si="60"/>
        <v>1.5609155147478182E-10</v>
      </c>
      <c r="AE189" s="33"/>
      <c r="AF189" s="33"/>
    </row>
    <row r="190" spans="14:32" x14ac:dyDescent="0.25">
      <c r="N190" s="1">
        <v>3.73999999999999</v>
      </c>
      <c r="O190" s="5">
        <f t="shared" si="41"/>
        <v>5495.4087385761277</v>
      </c>
      <c r="P190" s="9">
        <f t="shared" si="53"/>
        <v>54.954087385761277</v>
      </c>
      <c r="Q190" s="9">
        <f t="shared" si="56"/>
        <v>3.3699162403712582E-2</v>
      </c>
      <c r="R190" s="9">
        <f t="shared" si="57"/>
        <v>3.3752595363975499E-2</v>
      </c>
      <c r="S190" s="9">
        <f t="shared" si="54"/>
        <v>3.3688200009849068E-3</v>
      </c>
      <c r="T190" s="4">
        <f t="shared" si="55"/>
        <v>9.6283321153464524E-2</v>
      </c>
      <c r="U190" s="4">
        <f t="shared" si="58"/>
        <v>9.6435986754215719E-2</v>
      </c>
      <c r="V190" s="11">
        <f t="shared" si="45"/>
        <v>2.3306785652723291E-8</v>
      </c>
      <c r="W190" s="52">
        <f t="shared" si="59"/>
        <v>1.555658455060273E-11</v>
      </c>
      <c r="X190" s="52">
        <f t="shared" si="47"/>
        <v>1.2715148489781729E-10</v>
      </c>
      <c r="Y190" s="11">
        <f t="shared" si="48"/>
        <v>1.2453421783504746E-20</v>
      </c>
      <c r="Z190" s="32">
        <f t="shared" si="49"/>
        <v>3.5434523432455308E-3</v>
      </c>
      <c r="AA190" s="33">
        <f t="shared" si="50"/>
        <v>0.936938013174755</v>
      </c>
      <c r="AB190" s="33">
        <f t="shared" si="51"/>
        <v>3.2045339334801688E-5</v>
      </c>
      <c r="AC190" s="33"/>
      <c r="AD190" s="44">
        <f t="shared" si="60"/>
        <v>1.2715148489781729E-10</v>
      </c>
      <c r="AE190" s="33"/>
      <c r="AF190" s="33"/>
    </row>
    <row r="191" spans="14:32" x14ac:dyDescent="0.25">
      <c r="N191" s="1">
        <v>3.75999999999999</v>
      </c>
      <c r="O191" s="5">
        <f t="shared" si="41"/>
        <v>5754.3993733714442</v>
      </c>
      <c r="P191" s="9">
        <f t="shared" si="53"/>
        <v>57.543993733714444</v>
      </c>
      <c r="Q191" s="9">
        <f t="shared" si="56"/>
        <v>3.3641427052327533E-2</v>
      </c>
      <c r="R191" s="9">
        <f t="shared" si="57"/>
        <v>3.3691418913782266E-2</v>
      </c>
      <c r="S191" s="9">
        <f t="shared" si="54"/>
        <v>3.1869018884189745E-3</v>
      </c>
      <c r="T191" s="4">
        <f t="shared" si="55"/>
        <v>9.6118363006650095E-2</v>
      </c>
      <c r="U191" s="4">
        <f t="shared" si="58"/>
        <v>9.6261196896520768E-2</v>
      </c>
      <c r="V191" s="11">
        <f t="shared" si="45"/>
        <v>2.0401520095587296E-8</v>
      </c>
      <c r="W191" s="52">
        <f t="shared" si="59"/>
        <v>1.2349291441824817E-11</v>
      </c>
      <c r="X191" s="52">
        <f t="shared" si="47"/>
        <v>1.0358076271962188E-10</v>
      </c>
      <c r="Y191" s="11">
        <f t="shared" si="48"/>
        <v>8.3231813515115101E-21</v>
      </c>
      <c r="Z191" s="32">
        <f t="shared" si="49"/>
        <v>3.3500261429887435E-3</v>
      </c>
      <c r="AA191" s="33">
        <f t="shared" si="50"/>
        <v>0.9369398526905961</v>
      </c>
      <c r="AB191" s="33">
        <f t="shared" si="51"/>
        <v>2.8936145316180345E-5</v>
      </c>
      <c r="AC191" s="33"/>
      <c r="AD191" s="44">
        <f t="shared" si="60"/>
        <v>1.0358076271962188E-10</v>
      </c>
      <c r="AE191" s="33"/>
      <c r="AF191" s="33"/>
    </row>
    <row r="192" spans="14:32" x14ac:dyDescent="0.25">
      <c r="N192" s="1">
        <v>3.77999999999999</v>
      </c>
      <c r="O192" s="5">
        <f t="shared" si="41"/>
        <v>6025.5958607434459</v>
      </c>
      <c r="P192" s="9">
        <f t="shared" si="53"/>
        <v>60.255958607434458</v>
      </c>
      <c r="Q192" s="9">
        <f t="shared" si="56"/>
        <v>3.3586809295218296E-2</v>
      </c>
      <c r="R192" s="9">
        <f t="shared" si="57"/>
        <v>3.3633571015585492E-2</v>
      </c>
      <c r="S192" s="9">
        <f t="shared" si="54"/>
        <v>3.014806992526999E-3</v>
      </c>
      <c r="T192" s="4">
        <f t="shared" si="55"/>
        <v>9.5962312272052278E-2</v>
      </c>
      <c r="U192" s="4">
        <f t="shared" si="58"/>
        <v>9.6095917187387123E-2</v>
      </c>
      <c r="V192" s="11">
        <f t="shared" si="45"/>
        <v>1.7850273401631123E-8</v>
      </c>
      <c r="W192" s="52">
        <f t="shared" si="59"/>
        <v>9.8032393347669974E-12</v>
      </c>
      <c r="X192" s="52">
        <f t="shared" si="47"/>
        <v>8.4382353170329469E-11</v>
      </c>
      <c r="Y192" s="11">
        <f t="shared" si="48"/>
        <v>5.5620442204977862E-21</v>
      </c>
      <c r="Z192" s="32">
        <f t="shared" si="49"/>
        <v>3.1671584860172575E-3</v>
      </c>
      <c r="AA192" s="33">
        <f t="shared" si="50"/>
        <v>0.93694151383298541</v>
      </c>
      <c r="AB192" s="33">
        <f t="shared" si="51"/>
        <v>2.6128442405700911E-5</v>
      </c>
      <c r="AC192" s="33"/>
      <c r="AD192" s="44">
        <f t="shared" si="60"/>
        <v>8.4382353170329469E-11</v>
      </c>
      <c r="AE192" s="33"/>
      <c r="AF192" s="33"/>
    </row>
    <row r="193" spans="14:32" x14ac:dyDescent="0.25">
      <c r="N193" s="1">
        <v>3.7999999999999901</v>
      </c>
      <c r="O193" s="5">
        <f t="shared" si="41"/>
        <v>6309.5734448017929</v>
      </c>
      <c r="P193" s="9">
        <f t="shared" si="53"/>
        <v>63.095734448017929</v>
      </c>
      <c r="Q193" s="9">
        <f t="shared" si="56"/>
        <v>3.3535140809725701E-2</v>
      </c>
      <c r="R193" s="9">
        <f t="shared" si="57"/>
        <v>3.3578871127852267E-2</v>
      </c>
      <c r="S193" s="9">
        <f t="shared" si="54"/>
        <v>2.8520049460431058E-3</v>
      </c>
      <c r="T193" s="4">
        <f t="shared" si="55"/>
        <v>9.5814688027787726E-2</v>
      </c>
      <c r="U193" s="4">
        <f t="shared" si="58"/>
        <v>9.5939631793863625E-2</v>
      </c>
      <c r="V193" s="11">
        <f t="shared" si="45"/>
        <v>1.5610944681229099E-8</v>
      </c>
      <c r="W193" s="52">
        <f t="shared" si="59"/>
        <v>7.7821029460293087E-12</v>
      </c>
      <c r="X193" s="52">
        <f t="shared" si="47"/>
        <v>6.8744551550948594E-11</v>
      </c>
      <c r="Y193" s="11">
        <f t="shared" si="48"/>
        <v>3.7164201399074249E-21</v>
      </c>
      <c r="Z193" s="32">
        <f t="shared" si="49"/>
        <v>2.9942730138227051E-3</v>
      </c>
      <c r="AA193" s="33">
        <f t="shared" si="50"/>
        <v>0.93694301388296086</v>
      </c>
      <c r="AB193" s="33">
        <f t="shared" si="51"/>
        <v>2.3593021776464742E-5</v>
      </c>
      <c r="AC193" s="33"/>
      <c r="AD193" s="44">
        <f t="shared" si="60"/>
        <v>6.8744551550948594E-11</v>
      </c>
      <c r="AE193" s="33"/>
      <c r="AF193" s="33"/>
    </row>
    <row r="194" spans="14:32" x14ac:dyDescent="0.25">
      <c r="N194" s="1">
        <v>3.8199999999999901</v>
      </c>
      <c r="O194" s="5">
        <f t="shared" si="41"/>
        <v>6606.9344800758126</v>
      </c>
      <c r="P194" s="9">
        <f t="shared" si="53"/>
        <v>66.069344800758131</v>
      </c>
      <c r="Q194" s="9">
        <f t="shared" si="56"/>
        <v>3.3486262358045762E-2</v>
      </c>
      <c r="R194" s="9">
        <f t="shared" si="57"/>
        <v>3.3527148441995065E-2</v>
      </c>
      <c r="S194" s="9">
        <f t="shared" si="54"/>
        <v>2.6979940071391742E-3</v>
      </c>
      <c r="T194" s="4">
        <f t="shared" si="55"/>
        <v>9.567503530870218E-2</v>
      </c>
      <c r="U194" s="4">
        <f t="shared" si="58"/>
        <v>9.5791852691414478E-2</v>
      </c>
      <c r="V194" s="11">
        <f t="shared" si="45"/>
        <v>1.3646300903751402E-8</v>
      </c>
      <c r="W194" s="52">
        <f t="shared" si="59"/>
        <v>6.177662205799744E-12</v>
      </c>
      <c r="X194" s="52">
        <f t="shared" si="47"/>
        <v>5.6006489708297373E-11</v>
      </c>
      <c r="Y194" s="11">
        <f t="shared" si="48"/>
        <v>2.4829120502736642E-21</v>
      </c>
      <c r="Z194" s="32">
        <f t="shared" si="49"/>
        <v>2.8308248295399866E-3</v>
      </c>
      <c r="AA194" s="33">
        <f t="shared" si="50"/>
        <v>0.93694436844960749</v>
      </c>
      <c r="AB194" s="33">
        <f t="shared" si="51"/>
        <v>2.1303500576685432E-5</v>
      </c>
      <c r="AC194" s="33"/>
      <c r="AD194" s="44">
        <f t="shared" si="60"/>
        <v>5.6006489708297373E-11</v>
      </c>
      <c r="AE194" s="33"/>
      <c r="AF194" s="33"/>
    </row>
    <row r="195" spans="14:32" x14ac:dyDescent="0.25">
      <c r="N195" s="1">
        <v>3.8399999999999901</v>
      </c>
      <c r="O195" s="5">
        <f t="shared" si="41"/>
        <v>6918.3097091892096</v>
      </c>
      <c r="P195" s="9">
        <f t="shared" si="53"/>
        <v>69.183097091892094</v>
      </c>
      <c r="Q195" s="9">
        <f t="shared" si="56"/>
        <v>3.3440023297342962E-2</v>
      </c>
      <c r="R195" s="9">
        <f t="shared" si="57"/>
        <v>3.3478241364021173E-2</v>
      </c>
      <c r="S195" s="9">
        <f t="shared" si="54"/>
        <v>2.5522995158425766E-3</v>
      </c>
      <c r="T195" s="4">
        <f t="shared" si="55"/>
        <v>9.5542923706694177E-2</v>
      </c>
      <c r="U195" s="4">
        <f t="shared" si="58"/>
        <v>9.5652118182917648E-2</v>
      </c>
      <c r="V195" s="11">
        <f t="shared" si="45"/>
        <v>1.1923433637718029E-8</v>
      </c>
      <c r="W195" s="52">
        <f t="shared" si="59"/>
        <v>4.904008117911613E-12</v>
      </c>
      <c r="X195" s="52">
        <f t="shared" si="47"/>
        <v>4.5630073775475386E-11</v>
      </c>
      <c r="Y195" s="11">
        <f t="shared" si="48"/>
        <v>1.6586124239441952E-21</v>
      </c>
      <c r="Z195" s="32">
        <f t="shared" si="49"/>
        <v>2.6762987805545647E-3</v>
      </c>
      <c r="AA195" s="33">
        <f t="shared" si="50"/>
        <v>0.93694559163149005</v>
      </c>
      <c r="AB195" s="33">
        <f t="shared" si="51"/>
        <v>1.9236049072340619E-5</v>
      </c>
      <c r="AC195" s="33"/>
      <c r="AD195" s="44">
        <f t="shared" si="60"/>
        <v>4.5630073775475386E-11</v>
      </c>
      <c r="AE195" s="33"/>
      <c r="AF195" s="33"/>
    </row>
    <row r="196" spans="14:32" x14ac:dyDescent="0.25">
      <c r="N196" s="1">
        <v>3.8599999999999901</v>
      </c>
      <c r="O196" s="5">
        <f t="shared" si="41"/>
        <v>7244.3596007497363</v>
      </c>
      <c r="P196" s="9">
        <f t="shared" si="53"/>
        <v>72.443596007497362</v>
      </c>
      <c r="Q196" s="9">
        <f t="shared" si="56"/>
        <v>3.3396281116214538E-2</v>
      </c>
      <c r="R196" s="9">
        <f t="shared" si="57"/>
        <v>3.343199702310929E-2</v>
      </c>
      <c r="S196" s="9">
        <f t="shared" si="54"/>
        <v>2.4144724334831096E-3</v>
      </c>
      <c r="T196" s="4">
        <f t="shared" si="55"/>
        <v>9.5417946046327251E-2</v>
      </c>
      <c r="U196" s="4">
        <f t="shared" si="58"/>
        <v>9.5519991494597972E-2</v>
      </c>
      <c r="V196" s="11">
        <f t="shared" si="45"/>
        <v>1.0413273512772426E-8</v>
      </c>
      <c r="W196" s="52">
        <f t="shared" si="59"/>
        <v>3.8929431026864418E-12</v>
      </c>
      <c r="X196" s="52">
        <f t="shared" si="47"/>
        <v>3.7177150032690996E-11</v>
      </c>
      <c r="Y196" s="11">
        <f t="shared" si="48"/>
        <v>1.107838430959363E-21</v>
      </c>
      <c r="Z196" s="32">
        <f t="shared" si="49"/>
        <v>2.5302078348525812E-3</v>
      </c>
      <c r="AA196" s="33">
        <f t="shared" si="50"/>
        <v>0.93694669616254755</v>
      </c>
      <c r="AB196" s="33">
        <f t="shared" si="51"/>
        <v>1.7369144052739534E-5</v>
      </c>
      <c r="AC196" s="33"/>
      <c r="AD196" s="44">
        <f t="shared" si="60"/>
        <v>3.7177150032690996E-11</v>
      </c>
      <c r="AE196" s="33"/>
      <c r="AF196" s="33"/>
    </row>
    <row r="197" spans="14:32" x14ac:dyDescent="0.25">
      <c r="N197" s="1">
        <v>3.8799999999999901</v>
      </c>
      <c r="O197" s="5">
        <f t="shared" si="41"/>
        <v>7585.7757502916775</v>
      </c>
      <c r="P197" s="9">
        <f t="shared" si="53"/>
        <v>75.857757502916769</v>
      </c>
      <c r="Q197" s="9">
        <f t="shared" si="56"/>
        <v>3.3354900996098016E-2</v>
      </c>
      <c r="R197" s="9">
        <f t="shared" si="57"/>
        <v>3.338827080578851E-2</v>
      </c>
      <c r="S197" s="9">
        <f t="shared" si="54"/>
        <v>2.284087960733574E-3</v>
      </c>
      <c r="T197" s="4">
        <f t="shared" si="55"/>
        <v>9.5299717131708622E-2</v>
      </c>
      <c r="U197" s="4">
        <f t="shared" si="58"/>
        <v>9.5395059445110036E-2</v>
      </c>
      <c r="V197" s="11">
        <f t="shared" si="45"/>
        <v>9.0901567247334838E-9</v>
      </c>
      <c r="W197" s="52">
        <f t="shared" si="59"/>
        <v>3.0903295834818688E-12</v>
      </c>
      <c r="X197" s="52">
        <f t="shared" si="47"/>
        <v>3.029092326211978E-11</v>
      </c>
      <c r="Y197" s="11">
        <f t="shared" si="48"/>
        <v>7.3987229647035674E-22</v>
      </c>
      <c r="Z197" s="32">
        <f t="shared" si="49"/>
        <v>2.3920915460056238E-3</v>
      </c>
      <c r="AA197" s="33">
        <f t="shared" si="50"/>
        <v>0.93694769354393637</v>
      </c>
      <c r="AB197" s="33">
        <f t="shared" si="51"/>
        <v>1.5683345986150634E-5</v>
      </c>
      <c r="AC197" s="33"/>
      <c r="AD197" s="44">
        <f t="shared" si="60"/>
        <v>3.029092326211978E-11</v>
      </c>
      <c r="AE197" s="33"/>
      <c r="AF197" s="33"/>
    </row>
    <row r="198" spans="14:32" x14ac:dyDescent="0.25">
      <c r="N198" s="1">
        <v>3.8999999999999901</v>
      </c>
      <c r="O198" s="5">
        <f t="shared" si="41"/>
        <v>7943.2823472426462</v>
      </c>
      <c r="P198" s="9">
        <f t="shared" si="53"/>
        <v>79.432823472426463</v>
      </c>
      <c r="Q198" s="9">
        <f t="shared" si="56"/>
        <v>3.3315755396287831E-2</v>
      </c>
      <c r="R198" s="9">
        <f t="shared" si="57"/>
        <v>3.3346925914450112E-2</v>
      </c>
      <c r="S198" s="9">
        <f t="shared" si="54"/>
        <v>2.1607442300401111E-3</v>
      </c>
      <c r="T198" s="4">
        <f t="shared" si="55"/>
        <v>9.5187872560822381E-2</v>
      </c>
      <c r="U198" s="4">
        <f t="shared" si="58"/>
        <v>9.5276931184143182E-2</v>
      </c>
      <c r="V198" s="11">
        <f t="shared" si="45"/>
        <v>7.931438387796271E-9</v>
      </c>
      <c r="W198" s="52">
        <f t="shared" si="59"/>
        <v>2.4531913368470043E-12</v>
      </c>
      <c r="X198" s="52">
        <f t="shared" si="47"/>
        <v>2.4680834353335497E-11</v>
      </c>
      <c r="Y198" s="11">
        <f t="shared" si="48"/>
        <v>4.9406811406844963E-22</v>
      </c>
      <c r="Z198" s="32">
        <f t="shared" si="49"/>
        <v>2.2615146019435363E-3</v>
      </c>
      <c r="AA198" s="33">
        <f t="shared" si="50"/>
        <v>0.93694859416317222</v>
      </c>
      <c r="AB198" s="33">
        <f t="shared" si="51"/>
        <v>1.4161097643071129E-5</v>
      </c>
      <c r="AC198" s="33"/>
      <c r="AD198" s="44">
        <f t="shared" si="60"/>
        <v>2.4680834353335497E-11</v>
      </c>
      <c r="AE198" s="33"/>
      <c r="AF198" s="33"/>
    </row>
    <row r="199" spans="14:32" x14ac:dyDescent="0.25">
      <c r="N199" s="1">
        <v>3.9199999999999902</v>
      </c>
      <c r="O199" s="5">
        <f t="shared" ref="O199:O203" si="61">10^N199</f>
        <v>8317.6377110265312</v>
      </c>
      <c r="P199" s="9">
        <f t="shared" si="53"/>
        <v>83.176377110265307</v>
      </c>
      <c r="Q199" s="9">
        <f t="shared" ref="Q199:Q203" si="62">$C$4+(($C$3-$C$4)/((1+(α*P199)^n_VGM)^(1-1/n_VGM)))</f>
        <v>3.3278723661297083E-2</v>
      </c>
      <c r="R199" s="9">
        <f t="shared" si="57"/>
        <v>3.3307832948980466E-2</v>
      </c>
      <c r="S199" s="9">
        <f t="shared" si="54"/>
        <v>2.0440610684597789E-3</v>
      </c>
      <c r="T199" s="4">
        <f t="shared" si="55"/>
        <v>9.5082067603705953E-2</v>
      </c>
      <c r="U199" s="4">
        <f t="shared" si="58"/>
        <v>9.5165236997087052E-2</v>
      </c>
      <c r="V199" s="11">
        <f t="shared" ref="V199:V203" si="63">(U199-T199)^2</f>
        <v>6.9171479953800805E-9</v>
      </c>
      <c r="W199" s="52">
        <f t="shared" si="59"/>
        <v>1.9474124263643289E-12</v>
      </c>
      <c r="X199" s="52">
        <f t="shared" ref="X199:X203" si="64">AD199</f>
        <v>2.0110252208667986E-11</v>
      </c>
      <c r="Y199" s="11">
        <f t="shared" ref="Y199:Y203" si="65">(W199-X199)^2</f>
        <v>3.2988874895763233E-22</v>
      </c>
      <c r="Z199" s="32">
        <f t="shared" ref="Z199:Z203" si="66">-LN(λ_GRT*(1-U199))</f>
        <v>2.138065452948138E-3</v>
      </c>
      <c r="AA199" s="33">
        <f t="shared" ref="AA199:AA203" si="67">IF(U199&lt;thetaRL,_xlfn.GAMMA(a),IF(U199=1,0,EXP(GAMMALN(a))*(1-_xlfn.GAMMA.DIST(Z199,a,1,TRUE))))</f>
        <v>0.93694940740178623</v>
      </c>
      <c r="AB199" s="33">
        <f>(1/(λ_GRT*k^β_GRT))*($AE$9-AA199)</f>
        <v>1.2786542133468676E-5</v>
      </c>
      <c r="AC199" s="33"/>
      <c r="AD199" s="44">
        <f t="shared" si="60"/>
        <v>2.0110252208667986E-11</v>
      </c>
      <c r="AE199" s="33"/>
      <c r="AF199" s="33"/>
    </row>
    <row r="200" spans="14:32" x14ac:dyDescent="0.25">
      <c r="N200" s="1">
        <v>3.9399999999999902</v>
      </c>
      <c r="O200" s="5">
        <f t="shared" si="61"/>
        <v>8709.635899560617</v>
      </c>
      <c r="P200" s="9">
        <f t="shared" ref="P200:P203" si="68">O200/100</f>
        <v>87.096358995606167</v>
      </c>
      <c r="Q200" s="9">
        <f t="shared" si="62"/>
        <v>3.324369164936726E-2</v>
      </c>
      <c r="R200" s="9">
        <f t="shared" si="57"/>
        <v>3.3270869510355426E-2</v>
      </c>
      <c r="S200" s="9">
        <f t="shared" ref="S200:S203" si="69">(T200-$C$4/$C$3)/(1-$C$4/$C$3)</f>
        <v>1.9336788271331847E-3</v>
      </c>
      <c r="T200" s="4">
        <f t="shared" ref="T200:T203" si="70">Q200/$C$3</f>
        <v>9.4981976141049321E-2</v>
      </c>
      <c r="U200" s="4">
        <f t="shared" si="58"/>
        <v>9.5059627172444081E-2</v>
      </c>
      <c r="V200" s="11">
        <f t="shared" si="63"/>
        <v>6.0296826766699745E-9</v>
      </c>
      <c r="W200" s="52">
        <f t="shared" si="59"/>
        <v>1.545910523022518E-12</v>
      </c>
      <c r="X200" s="52">
        <f t="shared" si="64"/>
        <v>1.6386455419837714E-11</v>
      </c>
      <c r="Y200" s="11">
        <f t="shared" si="65"/>
        <v>2.202417728343875E-22</v>
      </c>
      <c r="Z200" s="32">
        <f t="shared" si="66"/>
        <v>2.0213550145385855E-3</v>
      </c>
      <c r="AA200" s="33">
        <f t="shared" si="67"/>
        <v>0.93695014173260049</v>
      </c>
      <c r="AB200" s="33">
        <f>(1/(λ_GRT*k^β_GRT))*($AE$9-AA200)</f>
        <v>1.1545358489163199E-5</v>
      </c>
      <c r="AC200" s="33"/>
      <c r="AD200" s="44">
        <f t="shared" si="60"/>
        <v>1.6386455419837714E-11</v>
      </c>
      <c r="AE200" s="33"/>
      <c r="AF200" s="33"/>
    </row>
    <row r="201" spans="14:32" x14ac:dyDescent="0.25">
      <c r="N201" s="1">
        <v>3.9599999999999902</v>
      </c>
      <c r="O201" s="5">
        <f t="shared" si="61"/>
        <v>9120.1083935588977</v>
      </c>
      <c r="P201" s="9">
        <f t="shared" si="68"/>
        <v>91.201083935588983</v>
      </c>
      <c r="Q201" s="9">
        <f t="shared" si="62"/>
        <v>3.3210551380991812E-2</v>
      </c>
      <c r="R201" s="9">
        <f t="shared" si="57"/>
        <v>3.3235919825090186E-2</v>
      </c>
      <c r="S201" s="9">
        <f t="shared" si="69"/>
        <v>1.8292572738186083E-3</v>
      </c>
      <c r="T201" s="4">
        <f t="shared" si="70"/>
        <v>9.4887289659976615E-2</v>
      </c>
      <c r="U201" s="4">
        <f t="shared" si="58"/>
        <v>9.495977092882911E-2</v>
      </c>
      <c r="V201" s="11">
        <f t="shared" si="63"/>
        <v>5.2535343344676705E-9</v>
      </c>
      <c r="W201" s="52">
        <f t="shared" si="59"/>
        <v>1.2271868176740783E-12</v>
      </c>
      <c r="X201" s="52">
        <f t="shared" si="64"/>
        <v>1.3352477142691691E-11</v>
      </c>
      <c r="Y201" s="11">
        <f t="shared" si="65"/>
        <v>1.470226654659657E-22</v>
      </c>
      <c r="Z201" s="32">
        <f t="shared" si="66"/>
        <v>1.9110154411624638E-3</v>
      </c>
      <c r="AA201" s="33">
        <f t="shared" si="67"/>
        <v>0.93695080480761972</v>
      </c>
      <c r="AB201" s="33">
        <f>(1/(λ_GRT*k^β_GRT))*($AE$9-AA201)</f>
        <v>1.0424613107354742E-5</v>
      </c>
      <c r="AC201" s="33"/>
      <c r="AD201" s="44">
        <f t="shared" si="60"/>
        <v>1.3352477142691691E-11</v>
      </c>
      <c r="AE201" s="33"/>
      <c r="AF201" s="33"/>
    </row>
    <row r="202" spans="14:32" x14ac:dyDescent="0.25">
      <c r="N202" s="1">
        <v>3.9799999999999902</v>
      </c>
      <c r="O202" s="5">
        <f t="shared" si="61"/>
        <v>9549.925860214149</v>
      </c>
      <c r="P202" s="9">
        <f t="shared" si="68"/>
        <v>95.499258602141495</v>
      </c>
      <c r="Q202" s="9">
        <f t="shared" si="62"/>
        <v>3.3179200706379759E-2</v>
      </c>
      <c r="R202" s="9">
        <f t="shared" si="57"/>
        <v>3.3202874389489156E-2</v>
      </c>
      <c r="S202" s="9">
        <f t="shared" si="69"/>
        <v>1.7304745451043259E-3</v>
      </c>
      <c r="T202" s="4">
        <f t="shared" si="70"/>
        <v>9.4797716303942181E-2</v>
      </c>
      <c r="U202" s="4">
        <f t="shared" si="58"/>
        <v>9.4865355398540449E-2</v>
      </c>
      <c r="V202" s="11">
        <f t="shared" si="63"/>
        <v>4.5750471180734478E-9</v>
      </c>
      <c r="W202" s="52">
        <f t="shared" si="59"/>
        <v>9.7417488638089377E-13</v>
      </c>
      <c r="X202" s="52">
        <f t="shared" si="64"/>
        <v>1.0880466197513503E-11</v>
      </c>
      <c r="Y202" s="11">
        <f t="shared" si="65"/>
        <v>9.8134607541021439E-23</v>
      </c>
      <c r="Z202" s="32">
        <f t="shared" si="66"/>
        <v>1.8066989668289988E-3</v>
      </c>
      <c r="AA202" s="33">
        <f t="shared" si="67"/>
        <v>0.93695140353743922</v>
      </c>
      <c r="AB202" s="33">
        <f>(1/(λ_GRT*k^β_GRT))*($AE$9-AA202)</f>
        <v>9.4126255332472765E-6</v>
      </c>
      <c r="AC202" s="33"/>
      <c r="AD202" s="44">
        <f t="shared" si="60"/>
        <v>1.0880466197513503E-11</v>
      </c>
      <c r="AE202" s="33"/>
      <c r="AF202" s="33"/>
    </row>
    <row r="203" spans="14:32" x14ac:dyDescent="0.25">
      <c r="N203" s="1">
        <v>3.9999999999999898</v>
      </c>
      <c r="O203" s="5">
        <f t="shared" si="61"/>
        <v>9999.9999999997781</v>
      </c>
      <c r="P203" s="9">
        <f t="shared" si="68"/>
        <v>99.999999999997783</v>
      </c>
      <c r="Q203" s="9">
        <f t="shared" si="62"/>
        <v>3.3149542990842377E-2</v>
      </c>
      <c r="R203" s="9">
        <f t="shared" si="57"/>
        <v>3.3171629632688444E-2</v>
      </c>
      <c r="S203" s="9">
        <f t="shared" si="69"/>
        <v>1.6370261550946157E-3</v>
      </c>
      <c r="T203" s="4">
        <f t="shared" si="70"/>
        <v>9.4712979973835376E-2</v>
      </c>
      <c r="U203" s="4">
        <f t="shared" si="58"/>
        <v>9.4776084664824137E-2</v>
      </c>
      <c r="V203" s="11">
        <f t="shared" si="63"/>
        <v>3.9822020247869621E-9</v>
      </c>
      <c r="W203" s="52">
        <f t="shared" si="59"/>
        <v>7.733268787383407E-13</v>
      </c>
      <c r="X203" s="52">
        <f t="shared" si="64"/>
        <v>8.8662821230090612E-12</v>
      </c>
      <c r="Y203" s="11">
        <f t="shared" si="65"/>
        <v>6.5495924585768961E-23</v>
      </c>
      <c r="Z203" s="32">
        <f t="shared" si="66"/>
        <v>1.7080768090264077E-3</v>
      </c>
      <c r="AA203" s="33">
        <f t="shared" si="67"/>
        <v>0.93695194416298777</v>
      </c>
      <c r="AB203" s="33">
        <f>(1/(λ_GRT*k^β_GRT))*($AE$9-AA203)</f>
        <v>8.4988471985813985E-6</v>
      </c>
      <c r="AC203" s="33"/>
      <c r="AD203" s="44">
        <f t="shared" si="60"/>
        <v>8.8662821230090612E-12</v>
      </c>
      <c r="AE203" s="33"/>
      <c r="AF203" s="33"/>
    </row>
    <row r="204" spans="14:32" x14ac:dyDescent="0.25">
      <c r="N204" s="1"/>
      <c r="O204" s="5"/>
      <c r="P204" s="5"/>
      <c r="Q204" s="5"/>
      <c r="R204" s="5"/>
      <c r="S204" s="5"/>
      <c r="T204" s="4"/>
      <c r="U204" s="4"/>
      <c r="V204" s="11"/>
      <c r="W204" s="52"/>
      <c r="X204" s="52"/>
      <c r="Y204" s="11"/>
      <c r="Z204" s="32"/>
      <c r="AA204" s="33"/>
      <c r="AB204" s="33"/>
      <c r="AC204" s="33"/>
      <c r="AD204" s="44"/>
      <c r="AE204" s="33"/>
      <c r="AF204" s="33"/>
    </row>
    <row r="205" spans="14:32" x14ac:dyDescent="0.25">
      <c r="N205" s="1"/>
      <c r="O205" s="5"/>
      <c r="P205" s="5"/>
      <c r="Q205" s="5"/>
      <c r="R205" s="5"/>
      <c r="S205" s="5"/>
      <c r="T205" s="4"/>
      <c r="U205" s="4"/>
      <c r="V205" s="11"/>
      <c r="W205" s="52"/>
      <c r="X205" s="52"/>
      <c r="Y205" s="11"/>
      <c r="Z205" s="32"/>
      <c r="AA205" s="33"/>
      <c r="AB205" s="33"/>
      <c r="AC205" s="33"/>
      <c r="AD205" s="44"/>
      <c r="AE205" s="33"/>
      <c r="AF205" s="33"/>
    </row>
    <row r="206" spans="14:32" x14ac:dyDescent="0.25">
      <c r="N206" s="1"/>
      <c r="O206" s="5"/>
      <c r="P206" s="5"/>
      <c r="Q206" s="5"/>
      <c r="R206" s="5"/>
      <c r="S206" s="5"/>
      <c r="T206" s="4"/>
      <c r="U206" s="4"/>
      <c r="V206" s="11"/>
      <c r="W206" s="52"/>
      <c r="X206" s="52"/>
      <c r="Y206" s="11"/>
      <c r="Z206" s="32"/>
      <c r="AA206" s="33"/>
      <c r="AB206" s="33"/>
      <c r="AC206" s="33"/>
      <c r="AD206" s="44"/>
      <c r="AE206" s="33"/>
      <c r="AF206" s="33"/>
    </row>
    <row r="207" spans="14:32" x14ac:dyDescent="0.25">
      <c r="N207" s="1"/>
      <c r="O207" s="5"/>
      <c r="P207" s="5"/>
      <c r="Q207" s="5"/>
      <c r="R207" s="5"/>
      <c r="S207" s="5"/>
      <c r="T207" s="4"/>
      <c r="U207" s="4"/>
      <c r="V207" s="11"/>
      <c r="W207" s="52"/>
      <c r="X207" s="52"/>
      <c r="Y207" s="11"/>
      <c r="Z207" s="32"/>
      <c r="AA207" s="33"/>
      <c r="AB207" s="33"/>
      <c r="AC207" s="33"/>
      <c r="AD207" s="44"/>
      <c r="AE207" s="33"/>
      <c r="AF207" s="33"/>
    </row>
    <row r="208" spans="14:32" x14ac:dyDescent="0.25">
      <c r="N208" s="1"/>
      <c r="O208" s="5"/>
      <c r="P208" s="5"/>
      <c r="Q208" s="5"/>
      <c r="R208" s="5"/>
      <c r="S208" s="5"/>
      <c r="T208" s="4"/>
      <c r="U208" s="4"/>
      <c r="V208" s="11"/>
      <c r="W208" s="52"/>
      <c r="X208" s="52"/>
      <c r="Y208" s="11"/>
      <c r="Z208" s="32"/>
      <c r="AA208" s="33"/>
      <c r="AB208" s="33"/>
      <c r="AC208" s="33"/>
      <c r="AD208" s="44"/>
      <c r="AE208" s="33"/>
      <c r="AF208" s="33"/>
    </row>
    <row r="209" spans="14:32" x14ac:dyDescent="0.25">
      <c r="N209" s="1"/>
      <c r="O209" s="5"/>
      <c r="P209" s="5"/>
      <c r="Q209" s="5"/>
      <c r="R209" s="5"/>
      <c r="S209" s="5"/>
      <c r="T209" s="4"/>
      <c r="U209" s="4"/>
      <c r="V209" s="11"/>
      <c r="W209" s="52"/>
      <c r="X209" s="52"/>
      <c r="Y209" s="11"/>
      <c r="Z209" s="32"/>
      <c r="AA209" s="33"/>
      <c r="AB209" s="33"/>
      <c r="AC209" s="33"/>
      <c r="AD209" s="44"/>
      <c r="AE209" s="33"/>
      <c r="AF209" s="33"/>
    </row>
    <row r="210" spans="14:32" x14ac:dyDescent="0.25">
      <c r="N210" s="1"/>
      <c r="O210" s="5"/>
      <c r="P210" s="5"/>
      <c r="Q210" s="5"/>
      <c r="R210" s="5"/>
      <c r="S210" s="5"/>
      <c r="T210" s="4"/>
      <c r="U210" s="4"/>
      <c r="V210" s="11"/>
      <c r="W210" s="52"/>
      <c r="X210" s="52"/>
      <c r="Y210" s="11"/>
      <c r="Z210" s="32"/>
      <c r="AA210" s="33"/>
      <c r="AB210" s="33"/>
      <c r="AC210" s="33"/>
      <c r="AD210" s="44"/>
      <c r="AE210" s="33"/>
      <c r="AF210" s="33"/>
    </row>
    <row r="211" spans="14:32" x14ac:dyDescent="0.25">
      <c r="N211" s="1"/>
      <c r="O211" s="5"/>
      <c r="P211" s="5"/>
      <c r="Q211" s="5"/>
      <c r="R211" s="5"/>
      <c r="S211" s="5"/>
      <c r="T211" s="4"/>
      <c r="U211" s="4"/>
      <c r="V211" s="11"/>
      <c r="W211" s="52"/>
      <c r="X211" s="52"/>
      <c r="Y211" s="11"/>
      <c r="Z211" s="32"/>
      <c r="AA211" s="33"/>
      <c r="AB211" s="33"/>
      <c r="AC211" s="33"/>
      <c r="AD211" s="44"/>
      <c r="AE211" s="33"/>
      <c r="AF211" s="33"/>
    </row>
    <row r="212" spans="14:32" x14ac:dyDescent="0.25">
      <c r="N212" s="1"/>
      <c r="O212" s="5"/>
      <c r="P212" s="5"/>
      <c r="Q212" s="5"/>
      <c r="R212" s="5"/>
      <c r="S212" s="5"/>
      <c r="T212" s="4"/>
      <c r="U212" s="4"/>
      <c r="V212" s="11"/>
      <c r="W212" s="52"/>
      <c r="X212" s="52"/>
      <c r="Y212" s="11"/>
      <c r="Z212" s="32"/>
      <c r="AA212" s="33"/>
      <c r="AB212" s="33"/>
      <c r="AC212" s="33"/>
      <c r="AD212" s="44"/>
      <c r="AE212" s="33"/>
      <c r="AF212" s="33"/>
    </row>
    <row r="213" spans="14:32" x14ac:dyDescent="0.25">
      <c r="N213" s="1"/>
      <c r="O213" s="5"/>
      <c r="P213" s="5"/>
      <c r="Q213" s="5"/>
      <c r="R213" s="5"/>
      <c r="S213" s="5"/>
      <c r="T213" s="4"/>
      <c r="U213" s="4"/>
      <c r="V213" s="11"/>
      <c r="W213" s="52"/>
      <c r="X213" s="52"/>
      <c r="Y213" s="11"/>
      <c r="Z213" s="32"/>
      <c r="AA213" s="33"/>
      <c r="AB213" s="33"/>
      <c r="AC213" s="33"/>
      <c r="AD213" s="44"/>
      <c r="AE213" s="33"/>
      <c r="AF213" s="33"/>
    </row>
    <row r="214" spans="14:32" x14ac:dyDescent="0.25">
      <c r="N214" s="1"/>
      <c r="O214" s="5"/>
      <c r="P214" s="5"/>
      <c r="Q214" s="5"/>
      <c r="R214" s="5"/>
      <c r="S214" s="5"/>
      <c r="T214" s="4"/>
      <c r="U214" s="4"/>
      <c r="V214" s="11"/>
      <c r="W214" s="52"/>
      <c r="X214" s="52"/>
      <c r="Y214" s="11"/>
      <c r="Z214" s="32"/>
      <c r="AA214" s="33"/>
      <c r="AB214" s="33"/>
      <c r="AC214" s="33"/>
      <c r="AD214" s="44"/>
      <c r="AE214" s="33"/>
      <c r="AF214" s="33"/>
    </row>
    <row r="215" spans="14:32" x14ac:dyDescent="0.25">
      <c r="N215" s="1"/>
      <c r="O215" s="5"/>
      <c r="P215" s="5"/>
      <c r="Q215" s="5"/>
      <c r="R215" s="5"/>
      <c r="S215" s="5"/>
      <c r="T215" s="4"/>
      <c r="U215" s="4"/>
      <c r="V215" s="11"/>
      <c r="W215" s="52"/>
      <c r="X215" s="52"/>
      <c r="Y215" s="11"/>
      <c r="Z215" s="32"/>
      <c r="AA215" s="33"/>
      <c r="AB215" s="33"/>
      <c r="AC215" s="33"/>
      <c r="AD215" s="44"/>
      <c r="AE215" s="33"/>
      <c r="AF215" s="33"/>
    </row>
    <row r="216" spans="14:32" x14ac:dyDescent="0.25">
      <c r="N216" s="1"/>
      <c r="O216" s="5"/>
      <c r="P216" s="5"/>
      <c r="Q216" s="5"/>
      <c r="R216" s="5"/>
      <c r="S216" s="5"/>
      <c r="T216" s="4"/>
      <c r="U216" s="4"/>
      <c r="V216" s="11"/>
      <c r="W216" s="52"/>
      <c r="X216" s="52"/>
      <c r="Y216" s="11"/>
      <c r="Z216" s="32"/>
      <c r="AA216" s="33"/>
      <c r="AB216" s="33"/>
      <c r="AC216" s="33"/>
      <c r="AD216" s="44"/>
      <c r="AE216" s="33"/>
      <c r="AF216" s="33"/>
    </row>
    <row r="217" spans="14:32" x14ac:dyDescent="0.25">
      <c r="N217" s="1"/>
      <c r="O217" s="5"/>
      <c r="P217" s="5"/>
      <c r="Q217" s="5"/>
      <c r="R217" s="5"/>
      <c r="S217" s="5"/>
      <c r="T217" s="4"/>
      <c r="U217" s="4"/>
      <c r="V217" s="11"/>
      <c r="W217" s="52"/>
      <c r="X217" s="52"/>
      <c r="Y217" s="11"/>
      <c r="Z217" s="32"/>
      <c r="AA217" s="33"/>
      <c r="AB217" s="33"/>
      <c r="AC217" s="33"/>
      <c r="AD217" s="44"/>
      <c r="AE217" s="33"/>
      <c r="AF217" s="33"/>
    </row>
    <row r="218" spans="14:32" x14ac:dyDescent="0.25">
      <c r="N218" s="1"/>
      <c r="O218" s="5"/>
      <c r="P218" s="5"/>
      <c r="Q218" s="5"/>
      <c r="R218" s="5"/>
      <c r="S218" s="5"/>
      <c r="T218" s="4"/>
      <c r="U218" s="4"/>
      <c r="V218" s="11"/>
      <c r="W218" s="52"/>
      <c r="X218" s="52"/>
      <c r="Y218" s="11"/>
      <c r="Z218" s="32"/>
      <c r="AA218" s="33"/>
      <c r="AB218" s="33"/>
      <c r="AC218" s="33"/>
      <c r="AD218" s="44"/>
      <c r="AE218" s="33"/>
      <c r="AF218" s="33"/>
    </row>
    <row r="219" spans="14:32" x14ac:dyDescent="0.25">
      <c r="N219" s="1"/>
      <c r="O219" s="5"/>
      <c r="P219" s="5"/>
      <c r="Q219" s="5"/>
      <c r="R219" s="5"/>
      <c r="S219" s="5"/>
      <c r="T219" s="4"/>
      <c r="U219" s="4"/>
      <c r="V219" s="11"/>
      <c r="W219" s="52"/>
      <c r="X219" s="52"/>
      <c r="Y219" s="11"/>
      <c r="Z219" s="32"/>
      <c r="AA219" s="33"/>
      <c r="AB219" s="33"/>
      <c r="AC219" s="33"/>
      <c r="AD219" s="44"/>
      <c r="AE219" s="33"/>
      <c r="AF219" s="33"/>
    </row>
    <row r="220" spans="14:32" x14ac:dyDescent="0.25">
      <c r="N220" s="1"/>
      <c r="O220" s="5"/>
      <c r="P220" s="5"/>
      <c r="Q220" s="5"/>
      <c r="R220" s="5"/>
      <c r="S220" s="5"/>
      <c r="T220" s="4"/>
      <c r="U220" s="4"/>
      <c r="V220" s="11"/>
      <c r="W220" s="52"/>
      <c r="X220" s="52"/>
      <c r="Y220" s="11"/>
      <c r="Z220" s="32"/>
      <c r="AA220" s="33"/>
      <c r="AB220" s="33"/>
      <c r="AC220" s="33"/>
      <c r="AD220" s="44"/>
      <c r="AE220" s="33"/>
      <c r="AF220" s="33"/>
    </row>
    <row r="221" spans="14:32" x14ac:dyDescent="0.25">
      <c r="N221" s="1"/>
      <c r="O221" s="5"/>
      <c r="P221" s="5"/>
      <c r="Q221" s="5"/>
      <c r="R221" s="5"/>
      <c r="S221" s="5"/>
      <c r="T221" s="4"/>
      <c r="U221" s="4"/>
      <c r="V221" s="11"/>
      <c r="W221" s="52"/>
      <c r="X221" s="52"/>
      <c r="Y221" s="11"/>
      <c r="Z221" s="32"/>
      <c r="AA221" s="33"/>
      <c r="AB221" s="33"/>
      <c r="AC221" s="33"/>
      <c r="AD221" s="44"/>
      <c r="AE221" s="33"/>
      <c r="AF221" s="33"/>
    </row>
    <row r="222" spans="14:32" x14ac:dyDescent="0.25">
      <c r="N222" s="1"/>
      <c r="O222" s="5"/>
      <c r="P222" s="5"/>
      <c r="Q222" s="5"/>
      <c r="R222" s="5"/>
      <c r="S222" s="5"/>
      <c r="T222" s="4"/>
      <c r="U222" s="4"/>
      <c r="V222" s="11"/>
      <c r="W222" s="52"/>
      <c r="X222" s="52"/>
      <c r="Y222" s="11"/>
      <c r="Z222" s="32"/>
      <c r="AA222" s="33"/>
      <c r="AB222" s="33"/>
      <c r="AC222" s="33"/>
      <c r="AD222" s="44"/>
      <c r="AE222" s="33"/>
      <c r="AF222" s="33"/>
    </row>
    <row r="223" spans="14:32" x14ac:dyDescent="0.25">
      <c r="N223" s="1"/>
      <c r="O223" s="5"/>
      <c r="P223" s="5"/>
      <c r="Q223" s="5"/>
      <c r="R223" s="5"/>
      <c r="S223" s="5"/>
      <c r="T223" s="4"/>
      <c r="U223" s="4"/>
      <c r="V223" s="11"/>
      <c r="W223" s="52"/>
      <c r="X223" s="52"/>
      <c r="Y223" s="11"/>
      <c r="Z223" s="32"/>
      <c r="AA223" s="33"/>
      <c r="AB223" s="33"/>
      <c r="AC223" s="33"/>
      <c r="AD223" s="44"/>
      <c r="AE223" s="33"/>
      <c r="AF223" s="33"/>
    </row>
    <row r="224" spans="14:32" x14ac:dyDescent="0.25">
      <c r="N224" s="1"/>
      <c r="O224" s="5"/>
      <c r="P224" s="5"/>
      <c r="Q224" s="5"/>
      <c r="R224" s="5"/>
      <c r="S224" s="5"/>
      <c r="T224" s="4"/>
      <c r="U224" s="4"/>
      <c r="V224" s="11"/>
      <c r="W224" s="52"/>
      <c r="X224" s="52"/>
      <c r="Y224" s="11"/>
      <c r="Z224" s="32"/>
      <c r="AA224" s="33"/>
      <c r="AB224" s="33"/>
      <c r="AC224" s="33"/>
      <c r="AD224" s="44"/>
      <c r="AE224" s="33"/>
      <c r="AF224" s="33"/>
    </row>
    <row r="225" spans="14:32" x14ac:dyDescent="0.25">
      <c r="N225" s="1"/>
      <c r="O225" s="5"/>
      <c r="P225" s="5"/>
      <c r="Q225" s="5"/>
      <c r="R225" s="5"/>
      <c r="S225" s="5"/>
      <c r="T225" s="4"/>
      <c r="U225" s="4"/>
      <c r="V225" s="11"/>
      <c r="W225" s="52"/>
      <c r="X225" s="52"/>
      <c r="Y225" s="11"/>
      <c r="Z225" s="32"/>
      <c r="AA225" s="33"/>
      <c r="AB225" s="33"/>
      <c r="AC225" s="33"/>
      <c r="AD225" s="44"/>
      <c r="AE225" s="33"/>
      <c r="AF225" s="33"/>
    </row>
    <row r="226" spans="14:32" x14ac:dyDescent="0.25">
      <c r="N226" s="1"/>
      <c r="O226" s="5"/>
      <c r="P226" s="5"/>
      <c r="Q226" s="5"/>
      <c r="R226" s="5"/>
      <c r="S226" s="5"/>
      <c r="T226" s="4"/>
      <c r="U226" s="4"/>
      <c r="V226" s="11"/>
      <c r="W226" s="52"/>
      <c r="X226" s="52"/>
      <c r="Y226" s="11"/>
      <c r="Z226" s="32"/>
      <c r="AA226" s="33"/>
      <c r="AB226" s="33"/>
      <c r="AC226" s="33"/>
      <c r="AD226" s="44"/>
      <c r="AE226" s="33"/>
      <c r="AF226" s="33"/>
    </row>
    <row r="227" spans="14:32" x14ac:dyDescent="0.25">
      <c r="N227" s="1"/>
      <c r="O227" s="5"/>
      <c r="P227" s="5"/>
      <c r="Q227" s="5"/>
      <c r="R227" s="5"/>
      <c r="S227" s="5"/>
      <c r="T227" s="4"/>
      <c r="U227" s="4"/>
      <c r="V227" s="11"/>
      <c r="W227" s="52"/>
      <c r="X227" s="52"/>
      <c r="Y227" s="11"/>
      <c r="Z227" s="32"/>
      <c r="AA227" s="33"/>
      <c r="AB227" s="33"/>
      <c r="AC227" s="33"/>
      <c r="AD227" s="44"/>
      <c r="AE227" s="33"/>
      <c r="AF227" s="33"/>
    </row>
    <row r="228" spans="14:32" x14ac:dyDescent="0.25">
      <c r="N228" s="1"/>
      <c r="O228" s="5"/>
      <c r="P228" s="5"/>
      <c r="Q228" s="5"/>
      <c r="R228" s="5"/>
      <c r="S228" s="5"/>
      <c r="T228" s="4"/>
      <c r="U228" s="4"/>
      <c r="V228" s="11"/>
      <c r="W228" s="52"/>
      <c r="X228" s="52"/>
      <c r="Y228" s="11"/>
      <c r="Z228" s="32"/>
      <c r="AA228" s="33"/>
      <c r="AB228" s="33"/>
      <c r="AC228" s="33"/>
      <c r="AD228" s="44"/>
      <c r="AE228" s="33"/>
      <c r="AF228" s="33"/>
    </row>
    <row r="229" spans="14:32" x14ac:dyDescent="0.25">
      <c r="N229" s="1"/>
      <c r="O229" s="5"/>
      <c r="P229" s="5"/>
      <c r="Q229" s="5"/>
      <c r="R229" s="5"/>
      <c r="S229" s="5"/>
      <c r="T229" s="4"/>
      <c r="U229" s="4"/>
      <c r="V229" s="11"/>
      <c r="W229" s="52"/>
      <c r="X229" s="52"/>
      <c r="Y229" s="11"/>
      <c r="Z229" s="32"/>
      <c r="AA229" s="33"/>
      <c r="AB229" s="33"/>
      <c r="AC229" s="33"/>
      <c r="AD229" s="44"/>
      <c r="AE229" s="33"/>
      <c r="AF229" s="33"/>
    </row>
    <row r="230" spans="14:32" x14ac:dyDescent="0.25">
      <c r="N230" s="1"/>
      <c r="O230" s="5"/>
      <c r="P230" s="5"/>
      <c r="Q230" s="5"/>
      <c r="R230" s="5"/>
      <c r="S230" s="5"/>
      <c r="T230" s="4"/>
      <c r="U230" s="4"/>
      <c r="V230" s="11"/>
      <c r="W230" s="52"/>
      <c r="X230" s="52"/>
      <c r="Y230" s="11"/>
      <c r="Z230" s="32"/>
      <c r="AA230" s="33"/>
      <c r="AB230" s="33"/>
      <c r="AC230" s="33"/>
      <c r="AD230" s="44"/>
      <c r="AE230" s="33"/>
      <c r="AF230" s="33"/>
    </row>
    <row r="231" spans="14:32" x14ac:dyDescent="0.25">
      <c r="N231" s="1"/>
      <c r="O231" s="5"/>
      <c r="P231" s="5"/>
      <c r="Q231" s="5"/>
      <c r="R231" s="5"/>
      <c r="S231" s="5"/>
      <c r="T231" s="4"/>
      <c r="U231" s="4"/>
      <c r="V231" s="11"/>
      <c r="W231" s="52"/>
      <c r="X231" s="52"/>
      <c r="Y231" s="11"/>
      <c r="Z231" s="32"/>
      <c r="AA231" s="33"/>
      <c r="AB231" s="33"/>
      <c r="AC231" s="33"/>
      <c r="AD231" s="44"/>
      <c r="AE231" s="33"/>
      <c r="AF231" s="33"/>
    </row>
    <row r="232" spans="14:32" x14ac:dyDescent="0.25">
      <c r="N232" s="1"/>
      <c r="O232" s="5"/>
      <c r="P232" s="5"/>
      <c r="Q232" s="5"/>
      <c r="R232" s="5"/>
      <c r="S232" s="5"/>
      <c r="T232" s="4"/>
      <c r="U232" s="4"/>
      <c r="V232" s="11"/>
      <c r="W232" s="52"/>
      <c r="X232" s="52"/>
      <c r="Y232" s="11"/>
      <c r="Z232" s="32"/>
      <c r="AA232" s="33"/>
      <c r="AB232" s="33"/>
      <c r="AC232" s="33"/>
      <c r="AD232" s="44"/>
      <c r="AE232" s="33"/>
      <c r="AF232" s="33"/>
    </row>
    <row r="233" spans="14:32" x14ac:dyDescent="0.25">
      <c r="N233" s="1"/>
      <c r="O233" s="5"/>
      <c r="P233" s="5"/>
      <c r="Q233" s="5"/>
      <c r="R233" s="5"/>
      <c r="S233" s="5"/>
      <c r="T233" s="4"/>
      <c r="U233" s="4"/>
      <c r="V233" s="11"/>
      <c r="W233" s="52"/>
      <c r="X233" s="52"/>
      <c r="Y233" s="11"/>
      <c r="Z233" s="32"/>
      <c r="AA233" s="33"/>
      <c r="AB233" s="33"/>
      <c r="AC233" s="33"/>
      <c r="AD233" s="44"/>
      <c r="AE233" s="33"/>
      <c r="AF233" s="33"/>
    </row>
    <row r="234" spans="14:32" x14ac:dyDescent="0.25">
      <c r="N234" s="1"/>
      <c r="O234" s="5"/>
      <c r="P234" s="5"/>
      <c r="Q234" s="5"/>
      <c r="R234" s="5"/>
      <c r="S234" s="5"/>
      <c r="T234" s="4"/>
      <c r="U234" s="4"/>
      <c r="V234" s="11"/>
      <c r="W234" s="52"/>
      <c r="X234" s="52"/>
      <c r="Y234" s="11"/>
      <c r="Z234" s="32"/>
      <c r="AA234" s="33"/>
      <c r="AB234" s="33"/>
      <c r="AC234" s="33"/>
      <c r="AD234" s="44"/>
      <c r="AE234" s="33"/>
      <c r="AF234" s="33"/>
    </row>
    <row r="235" spans="14:32" x14ac:dyDescent="0.25">
      <c r="N235" s="1"/>
      <c r="O235" s="5"/>
      <c r="P235" s="5"/>
      <c r="Q235" s="5"/>
      <c r="R235" s="5"/>
      <c r="S235" s="5"/>
      <c r="T235" s="4"/>
      <c r="U235" s="4"/>
      <c r="V235" s="11"/>
      <c r="W235" s="52"/>
      <c r="X235" s="52"/>
      <c r="Y235" s="11"/>
      <c r="Z235" s="32"/>
      <c r="AA235" s="33"/>
      <c r="AB235" s="33"/>
      <c r="AC235" s="33"/>
      <c r="AD235" s="44"/>
      <c r="AE235" s="33"/>
      <c r="AF235" s="33"/>
    </row>
    <row r="236" spans="14:32" x14ac:dyDescent="0.25">
      <c r="N236" s="1"/>
      <c r="O236" s="5"/>
      <c r="P236" s="5"/>
      <c r="Q236" s="5"/>
      <c r="R236" s="5"/>
      <c r="S236" s="5"/>
      <c r="T236" s="4"/>
      <c r="U236" s="4"/>
      <c r="V236" s="11"/>
      <c r="W236" s="52"/>
      <c r="X236" s="52"/>
      <c r="Y236" s="11"/>
      <c r="Z236" s="32"/>
      <c r="AA236" s="33"/>
      <c r="AB236" s="33"/>
      <c r="AC236" s="33"/>
      <c r="AD236" s="44"/>
      <c r="AE236" s="33"/>
      <c r="AF236" s="33"/>
    </row>
    <row r="237" spans="14:32" x14ac:dyDescent="0.25">
      <c r="N237" s="1"/>
      <c r="O237" s="5"/>
      <c r="P237" s="5"/>
      <c r="Q237" s="5"/>
      <c r="R237" s="5"/>
      <c r="S237" s="5"/>
      <c r="T237" s="4"/>
      <c r="U237" s="4"/>
      <c r="V237" s="11"/>
      <c r="W237" s="52"/>
      <c r="X237" s="52"/>
      <c r="Y237" s="11"/>
      <c r="Z237" s="32"/>
      <c r="AA237" s="33"/>
      <c r="AB237" s="33"/>
      <c r="AC237" s="33"/>
      <c r="AD237" s="44"/>
      <c r="AE237" s="33"/>
      <c r="AF237" s="33"/>
    </row>
    <row r="238" spans="14:32" x14ac:dyDescent="0.25">
      <c r="N238" s="1"/>
      <c r="O238" s="5"/>
      <c r="P238" s="5"/>
      <c r="Q238" s="5"/>
      <c r="R238" s="5"/>
      <c r="S238" s="5"/>
      <c r="T238" s="4"/>
      <c r="U238" s="4"/>
      <c r="V238" s="11"/>
      <c r="W238" s="52"/>
      <c r="X238" s="52"/>
      <c r="Y238" s="11"/>
      <c r="Z238" s="32"/>
      <c r="AA238" s="33"/>
      <c r="AB238" s="33"/>
      <c r="AC238" s="33"/>
      <c r="AD238" s="44"/>
      <c r="AE238" s="33"/>
      <c r="AF238" s="33"/>
    </row>
    <row r="239" spans="14:32" x14ac:dyDescent="0.25">
      <c r="N239" s="1"/>
      <c r="O239" s="5"/>
      <c r="P239" s="5"/>
      <c r="Q239" s="5"/>
      <c r="R239" s="5"/>
      <c r="S239" s="5"/>
      <c r="T239" s="4"/>
      <c r="U239" s="4"/>
      <c r="V239" s="11"/>
      <c r="W239" s="52"/>
      <c r="X239" s="52"/>
      <c r="Y239" s="11"/>
      <c r="Z239" s="32"/>
      <c r="AA239" s="33"/>
      <c r="AB239" s="33"/>
      <c r="AC239" s="33"/>
      <c r="AD239" s="44"/>
      <c r="AE239" s="33"/>
      <c r="AF239" s="33"/>
    </row>
    <row r="240" spans="14:32" x14ac:dyDescent="0.25">
      <c r="N240" s="1"/>
      <c r="O240" s="5"/>
      <c r="P240" s="5"/>
      <c r="Q240" s="5"/>
      <c r="R240" s="5"/>
      <c r="S240" s="5"/>
      <c r="T240" s="4"/>
      <c r="U240" s="4"/>
      <c r="V240" s="11"/>
      <c r="W240" s="52"/>
      <c r="X240" s="52"/>
      <c r="Y240" s="11"/>
      <c r="Z240" s="32"/>
      <c r="AA240" s="33"/>
      <c r="AB240" s="33"/>
      <c r="AC240" s="33"/>
      <c r="AD240" s="44"/>
      <c r="AE240" s="33"/>
      <c r="AF240" s="33"/>
    </row>
    <row r="241" spans="14:32" x14ac:dyDescent="0.25">
      <c r="N241" s="1"/>
      <c r="O241" s="5"/>
      <c r="P241" s="5"/>
      <c r="Q241" s="5"/>
      <c r="R241" s="5"/>
      <c r="S241" s="5"/>
      <c r="T241" s="4"/>
      <c r="U241" s="4"/>
      <c r="V241" s="11"/>
      <c r="W241" s="52"/>
      <c r="X241" s="52"/>
      <c r="Y241" s="11"/>
      <c r="Z241" s="32"/>
      <c r="AA241" s="33"/>
      <c r="AB241" s="33"/>
      <c r="AC241" s="33"/>
      <c r="AD241" s="44"/>
      <c r="AE241" s="33"/>
      <c r="AF241" s="33"/>
    </row>
    <row r="242" spans="14:32" x14ac:dyDescent="0.25">
      <c r="N242" s="1"/>
      <c r="O242" s="5"/>
      <c r="P242" s="5"/>
      <c r="Q242" s="5"/>
      <c r="R242" s="5"/>
      <c r="S242" s="5"/>
      <c r="T242" s="4"/>
      <c r="U242" s="4"/>
      <c r="V242" s="11"/>
      <c r="W242" s="52"/>
      <c r="X242" s="52"/>
      <c r="Y242" s="11"/>
      <c r="Z242" s="32"/>
      <c r="AA242" s="33"/>
      <c r="AB242" s="33"/>
      <c r="AC242" s="33"/>
      <c r="AD242" s="44"/>
      <c r="AE242" s="33"/>
      <c r="AF242" s="33"/>
    </row>
    <row r="243" spans="14:32" x14ac:dyDescent="0.25">
      <c r="N243" s="1"/>
      <c r="O243" s="5"/>
      <c r="P243" s="5"/>
      <c r="Q243" s="5"/>
      <c r="R243" s="5"/>
      <c r="S243" s="5"/>
      <c r="T243" s="4"/>
      <c r="U243" s="4"/>
      <c r="V243" s="11"/>
      <c r="W243" s="52"/>
      <c r="X243" s="52"/>
      <c r="Y243" s="11"/>
      <c r="Z243" s="32"/>
      <c r="AA243" s="33"/>
      <c r="AB243" s="33"/>
      <c r="AC243" s="33"/>
      <c r="AD243" s="44"/>
      <c r="AE243" s="33"/>
      <c r="AF243" s="33"/>
    </row>
    <row r="244" spans="14:32" x14ac:dyDescent="0.25">
      <c r="N244" s="1"/>
      <c r="O244" s="5"/>
      <c r="P244" s="5"/>
      <c r="Q244" s="5"/>
      <c r="R244" s="5"/>
      <c r="S244" s="5"/>
      <c r="T244" s="4"/>
      <c r="U244" s="4"/>
      <c r="V244" s="11"/>
      <c r="W244" s="52"/>
      <c r="X244" s="52"/>
      <c r="Y244" s="11"/>
      <c r="Z244" s="32"/>
      <c r="AA244" s="33"/>
      <c r="AB244" s="33"/>
      <c r="AC244" s="33"/>
      <c r="AD244" s="44"/>
      <c r="AE244" s="33"/>
      <c r="AF244" s="33"/>
    </row>
    <row r="245" spans="14:32" x14ac:dyDescent="0.25">
      <c r="N245" s="1"/>
      <c r="O245" s="5"/>
      <c r="P245" s="5"/>
      <c r="Q245" s="5"/>
      <c r="R245" s="5"/>
      <c r="S245" s="5"/>
      <c r="T245" s="4"/>
      <c r="U245" s="4"/>
      <c r="V245" s="11"/>
      <c r="W245" s="52"/>
      <c r="X245" s="52"/>
      <c r="Y245" s="11"/>
      <c r="Z245" s="32"/>
      <c r="AA245" s="33"/>
      <c r="AB245" s="33"/>
      <c r="AC245" s="33"/>
      <c r="AD245" s="44"/>
      <c r="AE245" s="33"/>
      <c r="AF245" s="33"/>
    </row>
    <row r="246" spans="14:32" x14ac:dyDescent="0.25">
      <c r="N246" s="1"/>
      <c r="O246" s="5"/>
      <c r="P246" s="5"/>
      <c r="Q246" s="5"/>
      <c r="R246" s="5"/>
      <c r="S246" s="5"/>
      <c r="T246" s="4"/>
      <c r="U246" s="4"/>
      <c r="V246" s="11"/>
      <c r="W246" s="52"/>
      <c r="X246" s="52"/>
      <c r="Y246" s="11"/>
      <c r="Z246" s="32"/>
      <c r="AA246" s="33"/>
      <c r="AB246" s="33"/>
      <c r="AC246" s="33"/>
      <c r="AD246" s="44"/>
      <c r="AE246" s="33"/>
      <c r="AF246" s="33"/>
    </row>
    <row r="247" spans="14:32" x14ac:dyDescent="0.25">
      <c r="N247" s="1"/>
      <c r="O247" s="5"/>
      <c r="P247" s="5"/>
      <c r="Q247" s="5"/>
      <c r="R247" s="5"/>
      <c r="S247" s="5"/>
      <c r="T247" s="4"/>
      <c r="U247" s="4"/>
      <c r="V247" s="11"/>
      <c r="W247" s="52"/>
      <c r="X247" s="52"/>
      <c r="Y247" s="11"/>
      <c r="Z247" s="32"/>
      <c r="AA247" s="33"/>
      <c r="AB247" s="33"/>
      <c r="AC247" s="33"/>
      <c r="AD247" s="44"/>
      <c r="AE247" s="33"/>
      <c r="AF247" s="33"/>
    </row>
    <row r="248" spans="14:32" x14ac:dyDescent="0.25">
      <c r="N248" s="1"/>
      <c r="O248" s="45"/>
      <c r="P248" s="5"/>
      <c r="Q248" s="5"/>
      <c r="R248" s="5"/>
      <c r="S248" s="5"/>
      <c r="T248" s="4"/>
      <c r="U248" s="4"/>
      <c r="V248" s="11"/>
      <c r="W248" s="52"/>
      <c r="X248" s="52"/>
      <c r="Y248" s="11"/>
      <c r="Z248" s="32"/>
      <c r="AA248" s="33"/>
      <c r="AB248" s="33"/>
      <c r="AC248" s="33"/>
      <c r="AD248" s="44"/>
      <c r="AE248" s="33"/>
      <c r="AF248" s="33"/>
    </row>
    <row r="249" spans="14:32" x14ac:dyDescent="0.25">
      <c r="N249" s="34"/>
      <c r="O249" s="5"/>
      <c r="P249" s="5"/>
      <c r="Q249" s="5"/>
      <c r="R249" s="5"/>
      <c r="S249" s="5"/>
      <c r="T249" s="4"/>
      <c r="U249" s="4"/>
      <c r="V249" s="11"/>
      <c r="W249" s="52"/>
      <c r="X249" s="52"/>
      <c r="Y249" s="11"/>
      <c r="Z249" s="32"/>
      <c r="AA249" s="33"/>
      <c r="AB249" s="33"/>
      <c r="AC249" s="33"/>
      <c r="AD249" s="44"/>
      <c r="AE249" s="33"/>
      <c r="AF249" s="33"/>
    </row>
    <row r="250" spans="14:32" x14ac:dyDescent="0.25">
      <c r="Z250" s="33"/>
      <c r="AA250" s="33"/>
      <c r="AB250" s="33"/>
      <c r="AC250" s="33"/>
      <c r="AD250" s="44"/>
      <c r="AE250" s="33"/>
      <c r="AF250" s="33"/>
    </row>
    <row r="251" spans="14:32" x14ac:dyDescent="0.25">
      <c r="Z251" s="33"/>
      <c r="AA251" s="33"/>
      <c r="AB251" s="33"/>
      <c r="AC251" s="33"/>
      <c r="AD251" s="44"/>
      <c r="AE251" s="33"/>
      <c r="AF251" s="33"/>
    </row>
    <row r="252" spans="14:32" x14ac:dyDescent="0.25">
      <c r="Z252" s="33"/>
      <c r="AA252" s="33"/>
      <c r="AB252" s="33"/>
      <c r="AC252" s="33"/>
      <c r="AD252" s="44"/>
      <c r="AE252" s="33"/>
      <c r="AF252" s="33"/>
    </row>
    <row r="253" spans="14:32" x14ac:dyDescent="0.25">
      <c r="Z253" s="33"/>
      <c r="AA253" s="33"/>
      <c r="AB253" s="33"/>
      <c r="AC253" s="33"/>
      <c r="AD253" s="44"/>
      <c r="AE253" s="33"/>
      <c r="AF253" s="33"/>
    </row>
    <row r="254" spans="14:32" x14ac:dyDescent="0.25">
      <c r="Z254" s="33"/>
      <c r="AA254" s="33"/>
      <c r="AB254" s="33"/>
      <c r="AC254" s="33"/>
      <c r="AD254" s="44"/>
      <c r="AE254" s="33"/>
      <c r="AF254" s="33"/>
    </row>
    <row r="255" spans="14:32" x14ac:dyDescent="0.25">
      <c r="Z255" s="33"/>
      <c r="AA255" s="33"/>
      <c r="AB255" s="33"/>
      <c r="AC255" s="33"/>
      <c r="AD255" s="44"/>
      <c r="AE255" s="33"/>
      <c r="AF255" s="33"/>
    </row>
    <row r="256" spans="14:32" x14ac:dyDescent="0.25">
      <c r="Z256" s="33"/>
      <c r="AA256" s="33"/>
      <c r="AB256" s="33"/>
      <c r="AC256" s="33"/>
      <c r="AD256" s="44"/>
      <c r="AE256" s="33"/>
      <c r="AF256" s="33"/>
    </row>
    <row r="257" spans="26:32" x14ac:dyDescent="0.25">
      <c r="Z257" s="33"/>
      <c r="AA257" s="33"/>
      <c r="AB257" s="33"/>
      <c r="AC257" s="33"/>
      <c r="AD257" s="44"/>
      <c r="AE257" s="33"/>
      <c r="AF257" s="33"/>
    </row>
    <row r="258" spans="26:32" x14ac:dyDescent="0.25">
      <c r="Z258" s="33"/>
      <c r="AA258" s="33"/>
      <c r="AB258" s="33"/>
      <c r="AC258" s="33"/>
      <c r="AD258" s="44"/>
      <c r="AE258" s="33"/>
      <c r="AF258" s="33"/>
    </row>
    <row r="259" spans="26:32" x14ac:dyDescent="0.25">
      <c r="Z259" s="33"/>
      <c r="AA259" s="33"/>
      <c r="AB259" s="33"/>
      <c r="AC259" s="33"/>
      <c r="AD259" s="44"/>
      <c r="AE259" s="33"/>
      <c r="AF259" s="33"/>
    </row>
    <row r="260" spans="26:32" x14ac:dyDescent="0.25">
      <c r="Z260" s="33"/>
      <c r="AA260" s="33"/>
      <c r="AB260" s="33"/>
      <c r="AC260" s="33"/>
      <c r="AD260" s="44"/>
      <c r="AE260" s="33"/>
      <c r="AF260" s="33"/>
    </row>
    <row r="261" spans="26:32" x14ac:dyDescent="0.25">
      <c r="Z261" s="33"/>
      <c r="AA261" s="33"/>
      <c r="AB261" s="33"/>
      <c r="AC261" s="33"/>
      <c r="AD261" s="44"/>
      <c r="AE261" s="33"/>
      <c r="AF261" s="33"/>
    </row>
    <row r="262" spans="26:32" x14ac:dyDescent="0.25">
      <c r="Z262" s="33"/>
      <c r="AA262" s="33"/>
      <c r="AB262" s="33"/>
      <c r="AC262" s="33"/>
      <c r="AD262" s="44"/>
      <c r="AE262" s="33"/>
      <c r="AF262" s="33"/>
    </row>
    <row r="263" spans="26:32" x14ac:dyDescent="0.25">
      <c r="Z263" s="33"/>
      <c r="AA263" s="33"/>
      <c r="AB263" s="33"/>
      <c r="AC263" s="33"/>
      <c r="AD263" s="44"/>
      <c r="AE263" s="33"/>
      <c r="AF263" s="33"/>
    </row>
    <row r="264" spans="26:32" x14ac:dyDescent="0.25">
      <c r="Z264" s="33"/>
      <c r="AA264" s="33"/>
      <c r="AB264" s="33"/>
      <c r="AC264" s="33"/>
      <c r="AD264" s="44"/>
      <c r="AE264" s="33"/>
      <c r="AF264" s="33"/>
    </row>
    <row r="265" spans="26:32" x14ac:dyDescent="0.25">
      <c r="Z265" s="33"/>
      <c r="AA265" s="33"/>
      <c r="AB265" s="33"/>
      <c r="AC265" s="33"/>
      <c r="AD265" s="44"/>
      <c r="AE265" s="33"/>
      <c r="AF265" s="33"/>
    </row>
    <row r="266" spans="26:32" x14ac:dyDescent="0.25">
      <c r="Z266" s="33"/>
      <c r="AA266" s="33"/>
      <c r="AB266" s="33"/>
      <c r="AC266" s="33"/>
      <c r="AD266" s="44"/>
      <c r="AE266" s="33"/>
      <c r="AF266" s="33"/>
    </row>
    <row r="267" spans="26:32" x14ac:dyDescent="0.25">
      <c r="Z267" s="33"/>
      <c r="AA267" s="33"/>
      <c r="AB267" s="33"/>
      <c r="AC267" s="33"/>
      <c r="AD267" s="44"/>
      <c r="AE267" s="33"/>
      <c r="AF267" s="33"/>
    </row>
    <row r="268" spans="26:32" x14ac:dyDescent="0.25">
      <c r="Z268" s="33"/>
      <c r="AA268" s="33"/>
      <c r="AB268" s="33"/>
      <c r="AC268" s="33"/>
      <c r="AD268" s="44"/>
      <c r="AE268" s="33"/>
      <c r="AF268" s="33"/>
    </row>
    <row r="269" spans="26:32" x14ac:dyDescent="0.25">
      <c r="Z269" s="33"/>
      <c r="AA269" s="33"/>
      <c r="AB269" s="33"/>
      <c r="AC269" s="33"/>
      <c r="AD269" s="44"/>
      <c r="AE269" s="33"/>
      <c r="AF269" s="33"/>
    </row>
    <row r="270" spans="26:32" x14ac:dyDescent="0.25">
      <c r="Z270" s="33"/>
      <c r="AA270" s="33"/>
      <c r="AB270" s="33"/>
      <c r="AC270" s="33"/>
      <c r="AD270" s="44"/>
      <c r="AE270" s="33"/>
      <c r="AF270" s="33"/>
    </row>
    <row r="271" spans="26:32" x14ac:dyDescent="0.25">
      <c r="Z271" s="33"/>
      <c r="AA271" s="33"/>
      <c r="AB271" s="33"/>
      <c r="AC271" s="33"/>
      <c r="AD271" s="44"/>
      <c r="AE271" s="33"/>
      <c r="AF271" s="33"/>
    </row>
    <row r="272" spans="26:32" x14ac:dyDescent="0.25">
      <c r="Z272" s="33"/>
      <c r="AA272" s="33"/>
      <c r="AB272" s="33"/>
      <c r="AC272" s="33"/>
      <c r="AD272" s="44"/>
      <c r="AE272" s="33"/>
      <c r="AF272" s="33"/>
    </row>
    <row r="273" spans="26:32" x14ac:dyDescent="0.25">
      <c r="Z273" s="33"/>
      <c r="AA273" s="33"/>
      <c r="AB273" s="33"/>
      <c r="AC273" s="33"/>
      <c r="AD273" s="44"/>
      <c r="AE273" s="33"/>
      <c r="AF273" s="33"/>
    </row>
    <row r="274" spans="26:32" x14ac:dyDescent="0.25">
      <c r="Z274" s="33"/>
      <c r="AA274" s="33"/>
      <c r="AB274" s="33"/>
      <c r="AC274" s="33"/>
      <c r="AD274" s="44"/>
      <c r="AE274" s="33"/>
      <c r="AF274" s="33"/>
    </row>
    <row r="275" spans="26:32" x14ac:dyDescent="0.25">
      <c r="Z275" s="33"/>
      <c r="AA275" s="33"/>
      <c r="AB275" s="33"/>
      <c r="AC275" s="33"/>
      <c r="AD275" s="44"/>
      <c r="AE275" s="33"/>
      <c r="AF275" s="33"/>
    </row>
    <row r="276" spans="26:32" x14ac:dyDescent="0.25">
      <c r="Z276" s="33"/>
      <c r="AA276" s="33"/>
      <c r="AB276" s="33"/>
      <c r="AC276" s="33"/>
      <c r="AD276" s="44"/>
      <c r="AE276" s="33"/>
      <c r="AF276" s="33"/>
    </row>
    <row r="277" spans="26:32" x14ac:dyDescent="0.25">
      <c r="Z277" s="33"/>
      <c r="AA277" s="33"/>
      <c r="AB277" s="33"/>
      <c r="AC277" s="33"/>
      <c r="AD277" s="44"/>
      <c r="AE277" s="33"/>
      <c r="AF277" s="33"/>
    </row>
    <row r="278" spans="26:32" x14ac:dyDescent="0.25">
      <c r="Z278" s="33"/>
      <c r="AA278" s="33"/>
      <c r="AB278" s="33"/>
      <c r="AC278" s="33"/>
      <c r="AD278" s="44"/>
      <c r="AE278" s="33"/>
      <c r="AF278" s="33"/>
    </row>
    <row r="279" spans="26:32" x14ac:dyDescent="0.25">
      <c r="Z279" s="33"/>
      <c r="AA279" s="33"/>
      <c r="AB279" s="33"/>
      <c r="AC279" s="33"/>
      <c r="AD279" s="44"/>
      <c r="AE279" s="33"/>
      <c r="AF279" s="33"/>
    </row>
    <row r="280" spans="26:32" x14ac:dyDescent="0.25">
      <c r="Z280" s="33"/>
      <c r="AA280" s="33"/>
      <c r="AB280" s="33"/>
      <c r="AC280" s="33"/>
      <c r="AD280" s="44"/>
      <c r="AE280" s="33"/>
      <c r="AF280" s="33"/>
    </row>
    <row r="281" spans="26:32" x14ac:dyDescent="0.25">
      <c r="Z281" s="33"/>
      <c r="AA281" s="33"/>
      <c r="AB281" s="33"/>
      <c r="AC281" s="33"/>
      <c r="AD281" s="44"/>
      <c r="AE281" s="33"/>
      <c r="AF281" s="33"/>
    </row>
    <row r="282" spans="26:32" x14ac:dyDescent="0.25">
      <c r="Z282" s="33"/>
      <c r="AA282" s="33"/>
      <c r="AB282" s="33"/>
      <c r="AC282" s="33"/>
      <c r="AD282" s="44"/>
      <c r="AE282" s="33"/>
      <c r="AF282" s="33"/>
    </row>
    <row r="283" spans="26:32" x14ac:dyDescent="0.25">
      <c r="Z283" s="33"/>
      <c r="AA283" s="33"/>
      <c r="AB283" s="33"/>
      <c r="AC283" s="33"/>
      <c r="AD283" s="44"/>
      <c r="AE283" s="33"/>
      <c r="AF283" s="33"/>
    </row>
    <row r="284" spans="26:32" x14ac:dyDescent="0.25">
      <c r="Z284" s="33"/>
      <c r="AA284" s="33"/>
      <c r="AB284" s="33"/>
      <c r="AC284" s="33"/>
      <c r="AD284" s="44"/>
      <c r="AE284" s="33"/>
      <c r="AF284" s="33"/>
    </row>
    <row r="285" spans="26:32" x14ac:dyDescent="0.25">
      <c r="Z285" s="33"/>
      <c r="AA285" s="33"/>
      <c r="AB285" s="33"/>
      <c r="AC285" s="33"/>
      <c r="AD285" s="44"/>
      <c r="AE285" s="33"/>
      <c r="AF285" s="33"/>
    </row>
    <row r="286" spans="26:32" x14ac:dyDescent="0.25">
      <c r="Z286" s="33"/>
      <c r="AA286" s="33"/>
      <c r="AB286" s="33"/>
      <c r="AC286" s="33"/>
      <c r="AD286" s="44"/>
      <c r="AE286" s="33"/>
      <c r="AF286" s="33"/>
    </row>
    <row r="287" spans="26:32" x14ac:dyDescent="0.25">
      <c r="Z287" s="33"/>
      <c r="AA287" s="33"/>
      <c r="AB287" s="33"/>
      <c r="AC287" s="33"/>
      <c r="AD287" s="44"/>
      <c r="AE287" s="33"/>
      <c r="AF287" s="33"/>
    </row>
    <row r="288" spans="26:32" x14ac:dyDescent="0.25">
      <c r="AC288" s="33"/>
      <c r="AE288" s="33"/>
      <c r="AF288" s="33"/>
    </row>
    <row r="289" spans="29:32" x14ac:dyDescent="0.25">
      <c r="AC289" s="33"/>
      <c r="AE289" s="33"/>
      <c r="AF289" s="33"/>
    </row>
    <row r="290" spans="29:32" x14ac:dyDescent="0.25">
      <c r="AC290" s="33"/>
      <c r="AE290" s="33"/>
      <c r="AF290" s="33"/>
    </row>
    <row r="291" spans="29:32" x14ac:dyDescent="0.25">
      <c r="AC291" s="33"/>
      <c r="AE291" s="33"/>
      <c r="AF291" s="33"/>
    </row>
  </sheetData>
  <mergeCells count="8">
    <mergeCell ref="A1:F1"/>
    <mergeCell ref="G1:L1"/>
    <mergeCell ref="M1:O1"/>
    <mergeCell ref="Z5:AG5"/>
    <mergeCell ref="B16:C16"/>
    <mergeCell ref="G16:H16"/>
    <mergeCell ref="L16:M16"/>
    <mergeCell ref="H2:S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57</vt:i4>
      </vt:variant>
    </vt:vector>
  </HeadingPairs>
  <TitlesOfParts>
    <vt:vector size="62" baseType="lpstr">
      <vt:lpstr>Converter (Immediate)</vt:lpstr>
      <vt:lpstr>Converter (Solver)</vt:lpstr>
      <vt:lpstr>Equations</vt:lpstr>
      <vt:lpstr>Table 2</vt:lpstr>
      <vt:lpstr>Comparison to Grant et al. 2010</vt:lpstr>
      <vt:lpstr>'Comparison to Grant et al. 2010'!a</vt:lpstr>
      <vt:lpstr>'Converter (Immediate)'!a</vt:lpstr>
      <vt:lpstr>'Converter (Solver)'!a</vt:lpstr>
      <vt:lpstr>'Comparison to Grant et al. 2010'!k</vt:lpstr>
      <vt:lpstr>'Converter (Immediate)'!k</vt:lpstr>
      <vt:lpstr>'Converter (Solver)'!k</vt:lpstr>
      <vt:lpstr>'Comparison to Grant et al. 2010'!k0</vt:lpstr>
      <vt:lpstr>'Converter (Immediate)'!k0</vt:lpstr>
      <vt:lpstr>'Converter (Solver)'!k0</vt:lpstr>
      <vt:lpstr>'Comparison to Grant et al. 2010'!k1_</vt:lpstr>
      <vt:lpstr>'Converter (Immediate)'!k1_</vt:lpstr>
      <vt:lpstr>'Converter (Solver)'!k1_</vt:lpstr>
      <vt:lpstr>'Comparison to Grant et al. 2010'!k1__</vt:lpstr>
      <vt:lpstr>'Converter (Immediate)'!k1__</vt:lpstr>
      <vt:lpstr>'Converter (Solver)'!k1__</vt:lpstr>
      <vt:lpstr>'Comparison to Grant et al. 2010'!n</vt:lpstr>
      <vt:lpstr>'Converter (Immediate)'!n</vt:lpstr>
      <vt:lpstr>'Converter (Solver)'!n</vt:lpstr>
      <vt:lpstr>'Comparison to Grant et al. 2010'!n_VGM</vt:lpstr>
      <vt:lpstr>'Converter (Immediate)'!n_VGM</vt:lpstr>
      <vt:lpstr>'Converter (Solver)'!n_VGM</vt:lpstr>
      <vt:lpstr>'Comparison to Grant et al. 2010'!p</vt:lpstr>
      <vt:lpstr>'Converter (Immediate)'!p</vt:lpstr>
      <vt:lpstr>'Converter (Solver)'!p</vt:lpstr>
      <vt:lpstr>'Comparison to Grant et al. 2010'!P_GRT</vt:lpstr>
      <vt:lpstr>'Converter (Immediate)'!P_GRT</vt:lpstr>
      <vt:lpstr>'Converter (Solver)'!P_GRT</vt:lpstr>
      <vt:lpstr>'Comparison to Grant et al. 2010'!thetar</vt:lpstr>
      <vt:lpstr>'Converter (Immediate)'!thetar</vt:lpstr>
      <vt:lpstr>'Converter (Solver)'!thetar</vt:lpstr>
      <vt:lpstr>'Comparison to Grant et al. 2010'!thetaRL</vt:lpstr>
      <vt:lpstr>'Converter (Immediate)'!thetaRL</vt:lpstr>
      <vt:lpstr>'Converter (Solver)'!thetaRL</vt:lpstr>
      <vt:lpstr>'Comparison to Grant et al. 2010'!thetas</vt:lpstr>
      <vt:lpstr>'Converter (Immediate)'!thetas</vt:lpstr>
      <vt:lpstr>'Converter (Solver)'!thetas</vt:lpstr>
      <vt:lpstr>'Comparison to Grant et al. 2010'!x2_</vt:lpstr>
      <vt:lpstr>'Converter (Immediate)'!x2_</vt:lpstr>
      <vt:lpstr>'Converter (Solver)'!x2_</vt:lpstr>
      <vt:lpstr>'Comparison to Grant et al. 2010'!α</vt:lpstr>
      <vt:lpstr>'Converter (Immediate)'!α</vt:lpstr>
      <vt:lpstr>'Converter (Solver)'!α</vt:lpstr>
      <vt:lpstr>'Comparison to Grant et al. 2010'!β</vt:lpstr>
      <vt:lpstr>'Converter (Immediate)'!β</vt:lpstr>
      <vt:lpstr>'Converter (Solver)'!β</vt:lpstr>
      <vt:lpstr>'Comparison to Grant et al. 2010'!β_GRT</vt:lpstr>
      <vt:lpstr>'Converter (Immediate)'!β_GRT</vt:lpstr>
      <vt:lpstr>'Converter (Solver)'!β_GRT</vt:lpstr>
      <vt:lpstr>'Comparison to Grant et al. 2010'!λ</vt:lpstr>
      <vt:lpstr>'Converter (Immediate)'!λ</vt:lpstr>
      <vt:lpstr>'Converter (Solver)'!λ</vt:lpstr>
      <vt:lpstr>'Comparison to Grant et al. 2010'!λ_GRT</vt:lpstr>
      <vt:lpstr>'Converter (Immediate)'!λ_GRT</vt:lpstr>
      <vt:lpstr>'Converter (Solver)'!λ_GRT</vt:lpstr>
      <vt:lpstr>'Comparison to Grant et al. 2010'!ξ_GRT</vt:lpstr>
      <vt:lpstr>'Converter (Immediate)'!ξ_GRT</vt:lpstr>
      <vt:lpstr>'Converter (Solver)'!ξ_GRT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Marina Abreu</cp:lastModifiedBy>
  <dcterms:created xsi:type="dcterms:W3CDTF">2018-04-06T20:29:13Z</dcterms:created>
  <dcterms:modified xsi:type="dcterms:W3CDTF">2021-09-06T15:50:06Z</dcterms:modified>
</cp:coreProperties>
</file>