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rina.s/Desktop/"/>
    </mc:Choice>
  </mc:AlternateContent>
  <xr:revisionPtr revIDLastSave="0" documentId="8_{1F6EDA14-1BDF-3342-8F55-B340006D1D3E}" xr6:coauthVersionLast="45" xr6:coauthVersionMax="45" xr10:uidLastSave="{00000000-0000-0000-0000-000000000000}"/>
  <bookViews>
    <workbookView xWindow="0" yWindow="460" windowWidth="28800" windowHeight="16300" xr2:uid="{77AA0BBD-EBB8-7049-83EE-3C632A72C476}"/>
  </bookViews>
  <sheets>
    <sheet name="Purchase Order Form" sheetId="1" r:id="rId1"/>
    <sheet name="Vendors" sheetId="2" r:id="rId2"/>
    <sheet name="Prices" sheetId="3" r:id="rId3"/>
    <sheet name="Register" sheetId="4" r:id="rId4"/>
    <sheet name="FourControl" sheetId="5" r:id="rId5"/>
    <sheet name="Improvements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5" i="1" l="1"/>
  <c r="K37" i="1"/>
  <c r="K38" i="1"/>
  <c r="K39" i="1"/>
  <c r="K36" i="1"/>
  <c r="A2" i="4" l="1"/>
  <c r="H6" i="4"/>
  <c r="H7" i="4"/>
  <c r="I7" i="4" s="1"/>
  <c r="J7" i="4" s="1"/>
  <c r="K7" i="4" s="1"/>
  <c r="H5" i="4"/>
  <c r="G6" i="4"/>
  <c r="I6" i="4" s="1"/>
  <c r="J6" i="4" s="1"/>
  <c r="K6" i="4" s="1"/>
  <c r="G7" i="4"/>
  <c r="G5" i="4"/>
  <c r="F6" i="4"/>
  <c r="F7" i="4"/>
  <c r="F5" i="4"/>
  <c r="J17" i="1"/>
  <c r="A3" i="4"/>
  <c r="I5" i="4" l="1"/>
  <c r="J5" i="4" s="1"/>
  <c r="K5" i="4" s="1"/>
  <c r="I36" i="1"/>
  <c r="I37" i="1"/>
  <c r="I38" i="1"/>
  <c r="I39" i="1"/>
  <c r="I35" i="1"/>
  <c r="F35" i="1"/>
  <c r="F36" i="1"/>
  <c r="F37" i="1"/>
  <c r="F38" i="1"/>
  <c r="F39" i="1"/>
  <c r="K31" i="1"/>
  <c r="E31" i="1"/>
  <c r="E30" i="1"/>
  <c r="J22" i="1"/>
  <c r="J21" i="1"/>
  <c r="E22" i="1"/>
  <c r="E21" i="1"/>
  <c r="E20" i="1"/>
  <c r="J18" i="1"/>
  <c r="E29" i="1"/>
  <c r="K40" i="1" l="1"/>
  <c r="K41" i="1" l="1"/>
  <c r="K43" i="1" s="1"/>
  <c r="C4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tc={386BDC7A-97C9-8047-9525-2EF84A71BBA8}</author>
  </authors>
  <commentList>
    <comment ref="A1" authorId="0" shapeId="0" xr:uid="{386BDC7A-97C9-8047-9525-2EF84A71BBA8}">
      <text>
        <t>[Threaded comment]
Your version of Excel allows you to read this threaded comment; however, any edits to it will get removed if the file is opened in a newer version of Excel. Learn more: https://go.microsoft.com/fwlink/?linkid=870924
Comment:
    Moshimonster1</t>
      </text>
    </comment>
  </commentList>
</comments>
</file>

<file path=xl/sharedStrings.xml><?xml version="1.0" encoding="utf-8"?>
<sst xmlns="http://schemas.openxmlformats.org/spreadsheetml/2006/main" count="158" uniqueCount="126">
  <si>
    <t>Vendor Information</t>
  </si>
  <si>
    <t>Company name</t>
  </si>
  <si>
    <t>Contact</t>
  </si>
  <si>
    <t>Title</t>
  </si>
  <si>
    <t>Address</t>
  </si>
  <si>
    <t xml:space="preserve">City </t>
  </si>
  <si>
    <t>Postal Code</t>
  </si>
  <si>
    <t>Phone</t>
  </si>
  <si>
    <t>Fax</t>
  </si>
  <si>
    <t>Order information</t>
  </si>
  <si>
    <t>Date</t>
  </si>
  <si>
    <t>Discount</t>
  </si>
  <si>
    <t>Discount Day</t>
  </si>
  <si>
    <t>PO #</t>
  </si>
  <si>
    <t>Net Days</t>
  </si>
  <si>
    <t>Item #</t>
  </si>
  <si>
    <t>Qty.</t>
  </si>
  <si>
    <t>Description</t>
  </si>
  <si>
    <t>Unit Price</t>
  </si>
  <si>
    <t>Total Price</t>
  </si>
  <si>
    <t>Subtotal</t>
  </si>
  <si>
    <t>Sales Tax</t>
  </si>
  <si>
    <t>Shipping</t>
  </si>
  <si>
    <t>Total</t>
  </si>
  <si>
    <t>Company</t>
  </si>
  <si>
    <t>City</t>
  </si>
  <si>
    <t>Days</t>
  </si>
  <si>
    <t>Net</t>
  </si>
  <si>
    <t>Alpha</t>
  </si>
  <si>
    <t>Ben</t>
  </si>
  <si>
    <t>Senior</t>
  </si>
  <si>
    <t>333 There</t>
  </si>
  <si>
    <t>Norman</t>
  </si>
  <si>
    <t>111-111</t>
  </si>
  <si>
    <t>222-2222</t>
  </si>
  <si>
    <t>Beta</t>
  </si>
  <si>
    <t>Liz</t>
  </si>
  <si>
    <t>Partner</t>
  </si>
  <si>
    <t>222 Here</t>
  </si>
  <si>
    <t>George</t>
  </si>
  <si>
    <t>333-3333</t>
  </si>
  <si>
    <t>444-4444</t>
  </si>
  <si>
    <t>Delta</t>
  </si>
  <si>
    <t>Cathy</t>
  </si>
  <si>
    <t>Friendlier</t>
  </si>
  <si>
    <t>444 Everywhere</t>
  </si>
  <si>
    <t>Fluffy</t>
  </si>
  <si>
    <t>785-7845</t>
  </si>
  <si>
    <t>756-4221</t>
  </si>
  <si>
    <t>Gamma</t>
  </si>
  <si>
    <t>Judie</t>
  </si>
  <si>
    <t>Friendly</t>
  </si>
  <si>
    <t>000 Nowhere</t>
  </si>
  <si>
    <t>Jupiter</t>
  </si>
  <si>
    <t>666-9999</t>
  </si>
  <si>
    <t>352-4851</t>
  </si>
  <si>
    <t>Coach</t>
  </si>
  <si>
    <t>Mimco</t>
  </si>
  <si>
    <t>Valentino</t>
  </si>
  <si>
    <t>David Jones</t>
  </si>
  <si>
    <t>Irhene</t>
  </si>
  <si>
    <t>Linda</t>
  </si>
  <si>
    <t>Sage</t>
  </si>
  <si>
    <t>Ema</t>
  </si>
  <si>
    <t>111 Here</t>
  </si>
  <si>
    <t>2 Lambton Quay</t>
  </si>
  <si>
    <t>8 Thorndon Quay</t>
  </si>
  <si>
    <t>4 Sussex Street</t>
  </si>
  <si>
    <t>Wellington</t>
  </si>
  <si>
    <t>034-6788</t>
  </si>
  <si>
    <t>789-6789</t>
  </si>
  <si>
    <t>678-6709</t>
  </si>
  <si>
    <t>345-4563</t>
  </si>
  <si>
    <t>456-578</t>
  </si>
  <si>
    <t>567-088</t>
  </si>
  <si>
    <t>678-689</t>
  </si>
  <si>
    <t>673-345</t>
  </si>
  <si>
    <t>Valid Vendor List</t>
  </si>
  <si>
    <t>Price List</t>
  </si>
  <si>
    <t>Item</t>
  </si>
  <si>
    <t>Price</t>
  </si>
  <si>
    <t>Shirt</t>
  </si>
  <si>
    <t>Skirt</t>
  </si>
  <si>
    <t>Bag</t>
  </si>
  <si>
    <t>Belt</t>
  </si>
  <si>
    <t>Jacket</t>
  </si>
  <si>
    <t>Headings for Payable Register</t>
  </si>
  <si>
    <t>Amount</t>
  </si>
  <si>
    <t xml:space="preserve"> Company</t>
  </si>
  <si>
    <t>Discount %</t>
  </si>
  <si>
    <t>Cost of Credit</t>
  </si>
  <si>
    <t>Date to Pay</t>
  </si>
  <si>
    <t>Amount to Pay</t>
  </si>
  <si>
    <t>Preventative</t>
  </si>
  <si>
    <t>Enter Total to confirm order cost</t>
  </si>
  <si>
    <t xml:space="preserve">Reminds employees to check that all information entered (quantity/price) is correct </t>
  </si>
  <si>
    <t>Employees must confirm total price before submitting purchase order</t>
  </si>
  <si>
    <t>Purchase over $10,000 must have authorisation from manager</t>
  </si>
  <si>
    <t>Ensures that large orders have been authorised by higher management</t>
  </si>
  <si>
    <t>Employee No.</t>
  </si>
  <si>
    <t>Employee must enter their identity number when making a purchase order</t>
  </si>
  <si>
    <t>Orders can be tracked to employees who created them</t>
  </si>
  <si>
    <t>Ensures that only authorised personnel can alter prices and add products</t>
  </si>
  <si>
    <t>Helps to minimise human error when completing purchase order as employee has to recheck information entered</t>
  </si>
  <si>
    <t>Helps to prevent fraud/theft/error using confirmation by another employee</t>
  </si>
  <si>
    <t>Deters fraud/theft as employees are personally liable for transactions</t>
  </si>
  <si>
    <t>Helps to prevent fraud/theft/error as higher management can only alter prices</t>
  </si>
  <si>
    <t>Prices are locked using a passcode</t>
  </si>
  <si>
    <t>CONTROLS</t>
  </si>
  <si>
    <t>ACTION TYPE</t>
  </si>
  <si>
    <t>DESCRIPTION</t>
  </si>
  <si>
    <t>RESULTS</t>
  </si>
  <si>
    <t>PREVENTATIVE</t>
  </si>
  <si>
    <t xml:space="preserve">Having PO # automatically generated allows for purchase orders to be tracked </t>
  </si>
  <si>
    <t>This helps to prevent theft/error as missing purchase orders can be identified and investigated</t>
  </si>
  <si>
    <t>PO # should be automatically generated in numerical order in purchase order form</t>
  </si>
  <si>
    <t>A column could be added to register which shows the savings (Amount to pay - Amount)  for purchase orders which are still in the discount period</t>
  </si>
  <si>
    <t>Allows company to identify order with highest discount first to minimise expense</t>
  </si>
  <si>
    <t xml:space="preserve">This helps prevent human error in calculation </t>
  </si>
  <si>
    <t>Minimises human error, saves time and ensures that all cost are accounted for</t>
  </si>
  <si>
    <t xml:space="preserve">Vendor shipping cost should be included in Vendors information </t>
  </si>
  <si>
    <t>employee number entry should require password and be checked against employee list</t>
  </si>
  <si>
    <t xml:space="preserve">Ensures that number entered is from a valid employee </t>
  </si>
  <si>
    <t>Prevents theft and fraud as employee can steal another employees number</t>
  </si>
  <si>
    <t>Allows for shipping to be automatically generated in purchase order</t>
  </si>
  <si>
    <t>coach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</si>
</sst>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/>
      <name val="Calibri (Body)"/>
    </font>
    <font>
      <b/>
      <sz val="12"/>
      <color theme="1"/>
      <name val="Calibri (Body)"/>
    </font>
    <font>
      <sz val="12"/>
      <color rgb="FF000000"/>
      <name val="Calibri"/>
      <family val="2"/>
      <scheme val="minor"/>
    </font>
    <font>
      <b/>
      <sz val="14"/>
      <color theme="1"/>
      <name val="Calibri (Body)"/>
    </font>
    <font>
      <sz val="22"/>
      <color rgb="FFC00000"/>
      <name val="Calibri (Body)"/>
    </font>
    <font>
      <b/>
      <u/>
      <sz val="12"/>
      <color theme="1"/>
      <name val="Calibri"/>
      <family val="2"/>
      <scheme val="minor"/>
    </font>
    <font>
      <sz val="12"/>
      <color rgb="FF000000"/>
      <name val="Calibri (Body)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0" xfId="0" applyFont="1" applyAlignment="1"/>
    <xf numFmtId="0" fontId="0" fillId="0" borderId="0" xfId="0" applyBorder="1" applyAlignment="1"/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6" fontId="0" fillId="0" borderId="0" xfId="0" applyNumberFormat="1" applyAlignment="1">
      <alignment horizontal="center"/>
    </xf>
    <xf numFmtId="15" fontId="0" fillId="0" borderId="1" xfId="0" applyNumberFormat="1" applyBorder="1"/>
    <xf numFmtId="10" fontId="0" fillId="0" borderId="1" xfId="0" applyNumberFormat="1" applyBorder="1"/>
    <xf numFmtId="0" fontId="1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/>
    <xf numFmtId="44" fontId="0" fillId="0" borderId="0" xfId="0" applyNumberFormat="1"/>
    <xf numFmtId="10" fontId="0" fillId="0" borderId="0" xfId="0" applyNumberFormat="1"/>
    <xf numFmtId="14" fontId="0" fillId="0" borderId="0" xfId="0" applyNumberFormat="1" applyFont="1"/>
    <xf numFmtId="14" fontId="1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ont="1" applyBorder="1" applyAlignment="1">
      <alignment horizontal="left"/>
    </xf>
    <xf numFmtId="0" fontId="0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44" fontId="0" fillId="0" borderId="5" xfId="0" applyNumberFormat="1" applyBorder="1" applyAlignment="1" applyProtection="1">
      <alignment horizontal="center"/>
      <protection locked="0"/>
    </xf>
    <xf numFmtId="44" fontId="0" fillId="0" borderId="6" xfId="0" applyNumberFormat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u val="none"/>
      </font>
      <fill>
        <patternFill>
          <fgColor theme="4"/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6754</xdr:colOff>
      <xdr:row>2</xdr:row>
      <xdr:rowOff>191585</xdr:rowOff>
    </xdr:from>
    <xdr:ext cx="6584546" cy="71846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5C6649A-3887-9141-8365-6A52CA8B87E2}"/>
            </a:ext>
          </a:extLst>
        </xdr:cNvPr>
        <xdr:cNvSpPr/>
      </xdr:nvSpPr>
      <xdr:spPr>
        <a:xfrm>
          <a:off x="832254" y="597985"/>
          <a:ext cx="6584546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4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MARINA'S</a:t>
          </a:r>
          <a:r>
            <a:rPr lang="en-GB" sz="4000" b="0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BOUTIQUE</a:t>
          </a:r>
          <a:endParaRPr lang="en-GB" sz="60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oneCellAnchor>
    <xdr:from>
      <xdr:col>9</xdr:col>
      <xdr:colOff>673100</xdr:colOff>
      <xdr:row>1</xdr:row>
      <xdr:rowOff>127000</xdr:rowOff>
    </xdr:from>
    <xdr:ext cx="2349500" cy="140730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BC39563-152D-B04B-8584-F4C3083DD71C}"/>
            </a:ext>
          </a:extLst>
        </xdr:cNvPr>
        <xdr:cNvSpPr txBox="1"/>
      </xdr:nvSpPr>
      <xdr:spPr>
        <a:xfrm>
          <a:off x="8102600" y="330200"/>
          <a:ext cx="2349500" cy="1407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400"/>
            <a:t>16 Ward Street,</a:t>
          </a:r>
        </a:p>
        <a:p>
          <a:r>
            <a:rPr lang="en-GB" sz="1400"/>
            <a:t>Springlands,</a:t>
          </a:r>
        </a:p>
        <a:p>
          <a:r>
            <a:rPr lang="en-GB" sz="1400"/>
            <a:t>Blenheim</a:t>
          </a:r>
        </a:p>
        <a:p>
          <a:r>
            <a:rPr lang="en-GB" sz="1400"/>
            <a:t>7201</a:t>
          </a:r>
          <a:r>
            <a:rPr lang="en-GB" sz="1400" baseline="0"/>
            <a:t> New Zealand</a:t>
          </a:r>
        </a:p>
        <a:p>
          <a:endParaRPr lang="en-GB" sz="1400" baseline="0"/>
        </a:p>
        <a:p>
          <a:r>
            <a:rPr lang="en-GB" sz="1400" i="1" baseline="0"/>
            <a:t>Purchase Order</a:t>
          </a:r>
          <a:endParaRPr lang="en-GB" sz="1400" i="1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800100</xdr:colOff>
          <xdr:row>45</xdr:row>
          <xdr:rowOff>0</xdr:rowOff>
        </xdr:from>
        <xdr:to>
          <xdr:col>7</xdr:col>
          <xdr:colOff>0</xdr:colOff>
          <xdr:row>47</xdr:row>
          <xdr:rowOff>177800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796876DB-5554-6A4B-B61E-442B1F4C11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Calibri (Body)" charset="0"/>
                </a:rPr>
                <a:t>Post to Register</a:t>
              </a:r>
            </a:p>
          </xdr:txBody>
        </xdr:sp>
        <xdr:clientData fPrint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amonchanok Suban Na Ayudtaya" id="{6B947793-9E7F-234D-894B-62AA87DE8E74}" userId="S::subankamo@myvuw.ac.nz::54be251f-85cb-4834-a354-442f033e6a5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1-26T02:19:18.97" personId="{6B947793-9E7F-234D-894B-62AA87DE8E74}" id="{386BDC7A-97C9-8047-9525-2EF84A71BBA8}">
    <text>Moshimonster1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C1D3-E8D1-244D-AE16-BAFBFA8DCC9E}">
  <sheetPr codeName="Sheet1"/>
  <dimension ref="A1:M46"/>
  <sheetViews>
    <sheetView tabSelected="1" topLeftCell="A19" workbookViewId="0">
      <selection activeCell="F35" sqref="F35:H35"/>
    </sheetView>
  </sheetViews>
  <sheetFormatPr baseColWidth="10" defaultRowHeight="16"/>
  <cols>
    <col min="2" max="2" width="10.83203125" customWidth="1"/>
    <col min="3" max="3" width="9.6640625" customWidth="1"/>
    <col min="4" max="4" width="8.6640625" customWidth="1"/>
    <col min="5" max="5" width="11.33203125" customWidth="1"/>
    <col min="8" max="8" width="7.33203125" bestFit="1" customWidth="1"/>
    <col min="9" max="9" width="6.1640625" bestFit="1" customWidth="1"/>
    <col min="11" max="11" width="5.1640625" bestFit="1" customWidth="1"/>
  </cols>
  <sheetData>
    <row r="1" spans="1:13"/>
    <row r="2" spans="1:13"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</row>
    <row r="4" spans="1:13"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</row>
    <row r="7" spans="1:13"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</row>
    <row r="8" spans="1:13"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</row>
    <row r="9" spans="1:13"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</row>
    <row r="12" spans="1:13">
      <c r="B12" s="41" t="s">
        <v>0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</row>
    <row r="13" spans="1:13"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</row>
    <row r="14" spans="1:13"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</row>
    <row r="15" spans="1:13">
      <c r="C15" s="46" t="s">
        <v>1</v>
      </c>
      <c r="D15" s="46"/>
      <c r="E15" s="46"/>
      <c r="F15" s="15" t="s">
        <v>125</v>
      </c>
    </row>
    <row r="17" spans="2:13">
      <c r="H17" s="2" t="s">
        <v>2</v>
      </c>
      <c r="J17" s="28" t="str">
        <f>VLOOKUP(F15,Vendors!A4:K11,2,FALSE)</f>
        <v>Irhene</v>
      </c>
      <c r="K17" s="28"/>
      <c r="L17" s="28"/>
    </row>
    <row r="18" spans="2:13">
      <c r="H18" s="2" t="s">
        <v>3</v>
      </c>
      <c r="J18" s="28" t="str">
        <f>VLOOKUP(F15,Vendors!A4:K11,3,FALSE)</f>
        <v>Senior</v>
      </c>
      <c r="K18" s="28"/>
      <c r="L18" s="28"/>
    </row>
    <row r="20" spans="2:13">
      <c r="C20" s="34" t="s">
        <v>4</v>
      </c>
      <c r="D20" s="34"/>
      <c r="E20" s="28" t="str">
        <f>VLOOKUP(F15,Vendors!A4:K11,4,FALSE)</f>
        <v>111 Here</v>
      </c>
      <c r="F20" s="28"/>
    </row>
    <row r="21" spans="2:13" ht="16" customHeight="1">
      <c r="C21" s="34" t="s">
        <v>5</v>
      </c>
      <c r="D21" s="34"/>
      <c r="E21" s="40" t="str">
        <f>VLOOKUP(F15,Vendors!A4:K11,5,FALSE)</f>
        <v>Wellington</v>
      </c>
      <c r="F21" s="40"/>
      <c r="I21" s="2" t="s">
        <v>7</v>
      </c>
      <c r="J21" s="28" t="str">
        <f>VLOOKUP(F15,Vendors!A4:K11,6,FALSE)</f>
        <v>034-6788</v>
      </c>
      <c r="K21" s="28"/>
      <c r="L21" s="28"/>
    </row>
    <row r="22" spans="2:13" ht="16" customHeight="1">
      <c r="C22" s="34" t="s">
        <v>6</v>
      </c>
      <c r="D22" s="34"/>
      <c r="E22" s="28">
        <f>VLOOKUP(F15,Vendors!A4:K11,7,FALSE)</f>
        <v>56789</v>
      </c>
      <c r="F22" s="28"/>
      <c r="I22" s="2" t="s">
        <v>8</v>
      </c>
      <c r="J22" s="28" t="str">
        <f>VLOOKUP(F15,Vendors!A4:K11,8,FALSE)</f>
        <v>456-578</v>
      </c>
      <c r="K22" s="28"/>
      <c r="L22" s="28"/>
    </row>
    <row r="23" spans="2:13">
      <c r="C23" s="4"/>
      <c r="D23" s="4"/>
      <c r="E23" s="5"/>
      <c r="F23" s="5"/>
    </row>
    <row r="24" spans="2:13">
      <c r="B24" s="41" t="s">
        <v>9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</row>
    <row r="25" spans="2:13"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</row>
    <row r="26" spans="2:13"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</row>
    <row r="29" spans="2:13">
      <c r="C29" s="44" t="s">
        <v>10</v>
      </c>
      <c r="D29" s="35"/>
      <c r="E29" s="13">
        <f ca="1">TODAY()</f>
        <v>44224</v>
      </c>
      <c r="I29" s="34" t="s">
        <v>13</v>
      </c>
      <c r="J29" s="34"/>
      <c r="K29" s="16">
        <v>1080</v>
      </c>
    </row>
    <row r="30" spans="2:13">
      <c r="C30" s="44" t="s">
        <v>11</v>
      </c>
      <c r="D30" s="35"/>
      <c r="E30" s="14">
        <f>VLOOKUP(F15,Vendors!A4:K11,9,FALSE)</f>
        <v>0.08</v>
      </c>
      <c r="I30" s="34" t="s">
        <v>99</v>
      </c>
      <c r="J30" s="35"/>
      <c r="K30" s="27">
        <v>3456</v>
      </c>
      <c r="L30" s="26"/>
    </row>
    <row r="31" spans="2:13">
      <c r="C31" s="44" t="s">
        <v>12</v>
      </c>
      <c r="D31" s="35"/>
      <c r="E31" s="3">
        <f>VLOOKUP(F15,Vendors!A4:K11,10,FALSE)</f>
        <v>25</v>
      </c>
      <c r="I31" s="34" t="s">
        <v>14</v>
      </c>
      <c r="J31" s="34"/>
      <c r="K31" s="3">
        <f>VLOOKUP(F15,Vendors!A4:K11,11,FALSE)</f>
        <v>150</v>
      </c>
    </row>
    <row r="34" spans="2:12">
      <c r="C34" s="39" t="s">
        <v>15</v>
      </c>
      <c r="D34" s="37"/>
      <c r="E34" s="7" t="s">
        <v>16</v>
      </c>
      <c r="F34" s="39" t="s">
        <v>17</v>
      </c>
      <c r="G34" s="40"/>
      <c r="H34" s="37"/>
      <c r="I34" s="39" t="s">
        <v>18</v>
      </c>
      <c r="J34" s="37"/>
      <c r="K34" s="39" t="s">
        <v>19</v>
      </c>
      <c r="L34" s="37"/>
    </row>
    <row r="35" spans="2:12">
      <c r="C35" s="7">
        <v>101</v>
      </c>
      <c r="D35" s="6"/>
      <c r="E35" s="17">
        <v>1</v>
      </c>
      <c r="F35" s="39" t="str">
        <f>IF(C35="","",VLOOKUP(C35,Prices!$A$4:$C$8,2))</f>
        <v>Shirt</v>
      </c>
      <c r="G35" s="40"/>
      <c r="H35" s="37"/>
      <c r="I35" s="36">
        <f>IF(C35="","",VLOOKUP(C35,Prices!$A$4:$C$8,3))</f>
        <v>100</v>
      </c>
      <c r="J35" s="38"/>
      <c r="K35" s="36">
        <f>IF(E35=0,"",E35*I35)</f>
        <v>100</v>
      </c>
      <c r="L35" s="37"/>
    </row>
    <row r="36" spans="2:12">
      <c r="C36" s="7">
        <v>102</v>
      </c>
      <c r="D36" s="6"/>
      <c r="E36" s="17">
        <v>0</v>
      </c>
      <c r="F36" s="39" t="str">
        <f>IF(C36="","",VLOOKUP(C36,Prices!$A$4:$C$8,2))</f>
        <v>Skirt</v>
      </c>
      <c r="G36" s="40"/>
      <c r="H36" s="37"/>
      <c r="I36" s="36">
        <f>IF(C36="","",VLOOKUP(C36,Prices!$A$4:$C$8,3))</f>
        <v>150</v>
      </c>
      <c r="J36" s="38"/>
      <c r="K36" s="36" t="str">
        <f>IF(E36=0,"",E36*I36)</f>
        <v/>
      </c>
      <c r="L36" s="37"/>
    </row>
    <row r="37" spans="2:12">
      <c r="C37" s="7">
        <v>103</v>
      </c>
      <c r="D37" s="6"/>
      <c r="E37" s="17">
        <v>2</v>
      </c>
      <c r="F37" s="39" t="str">
        <f>IF(C37="","",VLOOKUP(C37,Prices!$A$4:$C$8,2))</f>
        <v>Bag</v>
      </c>
      <c r="G37" s="40"/>
      <c r="H37" s="37"/>
      <c r="I37" s="36">
        <f>IF(C37="","",VLOOKUP(C37,Prices!$A$4:$C$8,3))</f>
        <v>400</v>
      </c>
      <c r="J37" s="38"/>
      <c r="K37" s="36">
        <f t="shared" ref="K37:K39" si="0">IF(E37=0,"",E37*I37)</f>
        <v>800</v>
      </c>
      <c r="L37" s="37"/>
    </row>
    <row r="38" spans="2:12">
      <c r="C38" s="7">
        <v>104</v>
      </c>
      <c r="D38" s="6"/>
      <c r="E38" s="18">
        <v>1</v>
      </c>
      <c r="F38" s="39" t="str">
        <f>IF(C38="","",VLOOKUP(C38,Prices!$A$4:$C$8,2))</f>
        <v>Belt</v>
      </c>
      <c r="G38" s="40"/>
      <c r="H38" s="37"/>
      <c r="I38" s="36">
        <f>IF(C38="","",VLOOKUP(C38,Prices!$A$4:$C$8,3))</f>
        <v>200</v>
      </c>
      <c r="J38" s="38"/>
      <c r="K38" s="36">
        <f t="shared" si="0"/>
        <v>200</v>
      </c>
      <c r="L38" s="37"/>
    </row>
    <row r="39" spans="2:12">
      <c r="C39" s="7">
        <v>105</v>
      </c>
      <c r="D39" s="6"/>
      <c r="E39" s="17">
        <v>10</v>
      </c>
      <c r="F39" s="39" t="str">
        <f>IF(C39="","",VLOOKUP(C39,Prices!$A$4:$C$8,2))</f>
        <v>Jacket</v>
      </c>
      <c r="G39" s="40"/>
      <c r="H39" s="37"/>
      <c r="I39" s="36">
        <f>IF(C39="","",VLOOKUP(C39,Prices!$A$4:$C$8,3))</f>
        <v>300</v>
      </c>
      <c r="J39" s="38"/>
      <c r="K39" s="36">
        <f t="shared" si="0"/>
        <v>3000</v>
      </c>
      <c r="L39" s="37"/>
    </row>
    <row r="40" spans="2:12">
      <c r="I40" s="39" t="s">
        <v>20</v>
      </c>
      <c r="J40" s="37"/>
      <c r="K40" s="36">
        <f>IF(SUM(K35:L39)=0,"",SUM(K35:L39))</f>
        <v>4100</v>
      </c>
      <c r="L40" s="37"/>
    </row>
    <row r="41" spans="2:12">
      <c r="C41" s="29" t="s">
        <v>94</v>
      </c>
      <c r="D41" s="30"/>
      <c r="E41" s="30"/>
      <c r="F41" s="31">
        <v>5232.5</v>
      </c>
      <c r="G41" s="32"/>
      <c r="I41" s="39" t="s">
        <v>21</v>
      </c>
      <c r="J41" s="37"/>
      <c r="K41" s="36">
        <f>IF(K40="","",K40*0.15)</f>
        <v>615</v>
      </c>
      <c r="L41" s="37"/>
    </row>
    <row r="42" spans="2:12" ht="16" customHeight="1">
      <c r="C42" s="24"/>
      <c r="D42" s="24"/>
      <c r="E42" s="24"/>
      <c r="F42" s="24"/>
      <c r="G42" s="24"/>
      <c r="I42" s="39" t="s">
        <v>22</v>
      </c>
      <c r="J42" s="37"/>
      <c r="K42" s="36"/>
      <c r="L42" s="38"/>
    </row>
    <row r="43" spans="2:12" ht="16" customHeight="1">
      <c r="B43" s="25"/>
      <c r="C43" s="33" t="str">
        <f>IF(F41=K43,"SUCCESS","VALUE ERROR")</f>
        <v>VALUE ERROR</v>
      </c>
      <c r="D43" s="33"/>
      <c r="E43" s="33"/>
      <c r="F43" s="33"/>
      <c r="G43" s="33"/>
      <c r="H43" s="25"/>
      <c r="I43" s="39" t="s">
        <v>23</v>
      </c>
      <c r="J43" s="37"/>
      <c r="K43" s="36">
        <f>IF(K40="","",SUM(K40:L42))</f>
        <v>4715</v>
      </c>
      <c r="L43" s="38"/>
    </row>
    <row r="44" spans="2:12" ht="16" customHeight="1">
      <c r="B44" s="25"/>
      <c r="C44" s="33"/>
      <c r="D44" s="33"/>
      <c r="E44" s="33"/>
      <c r="F44" s="33"/>
      <c r="G44" s="33"/>
      <c r="H44" s="25"/>
    </row>
    <row r="45" spans="2:12" ht="16" customHeight="1">
      <c r="B45" s="25"/>
      <c r="C45" s="24"/>
      <c r="D45" s="24"/>
      <c r="E45" s="24"/>
      <c r="F45" s="24"/>
      <c r="G45" s="24"/>
      <c r="H45" s="25"/>
    </row>
    <row r="46" spans="2:12">
      <c r="B46" s="25"/>
      <c r="C46" s="25"/>
      <c r="D46" s="25"/>
      <c r="E46" s="25"/>
      <c r="F46" s="25"/>
      <c r="G46" s="25"/>
      <c r="H46" s="25"/>
    </row>
  </sheetData>
  <sheetProtection algorithmName="SHA-512" hashValue="cM3on7dqO2Xxk6KFFwZjZ/xet+M2p4T3lq+7FgVUQoLV5aIxMueqBgsomrEQ7juPwDC9xAVT5pw9Bc1lHRWzrA==" saltValue="Xu8qsHTCaNfYbq4LARwazg==" spinCount="100000" sheet="1"/>
  <dataConsolidate/>
  <mergeCells count="50">
    <mergeCell ref="E21:F21"/>
    <mergeCell ref="E22:F22"/>
    <mergeCell ref="B2:M9"/>
    <mergeCell ref="B12:M14"/>
    <mergeCell ref="C15:E15"/>
    <mergeCell ref="C21:D21"/>
    <mergeCell ref="J17:L17"/>
    <mergeCell ref="J18:L18"/>
    <mergeCell ref="C20:D20"/>
    <mergeCell ref="E20:F20"/>
    <mergeCell ref="J22:L22"/>
    <mergeCell ref="B24:M26"/>
    <mergeCell ref="C29:D29"/>
    <mergeCell ref="C30:D30"/>
    <mergeCell ref="C31:D31"/>
    <mergeCell ref="I29:J29"/>
    <mergeCell ref="I31:J31"/>
    <mergeCell ref="C22:D22"/>
    <mergeCell ref="F38:H38"/>
    <mergeCell ref="F39:H39"/>
    <mergeCell ref="C34:D34"/>
    <mergeCell ref="F34:H34"/>
    <mergeCell ref="I34:J34"/>
    <mergeCell ref="F35:H35"/>
    <mergeCell ref="F36:H36"/>
    <mergeCell ref="F37:H37"/>
    <mergeCell ref="K37:L37"/>
    <mergeCell ref="K38:L38"/>
    <mergeCell ref="K39:L39"/>
    <mergeCell ref="I35:J35"/>
    <mergeCell ref="I36:J36"/>
    <mergeCell ref="I37:J37"/>
    <mergeCell ref="I38:J38"/>
    <mergeCell ref="I39:J39"/>
    <mergeCell ref="J21:L21"/>
    <mergeCell ref="C41:E41"/>
    <mergeCell ref="F41:G41"/>
    <mergeCell ref="C43:G44"/>
    <mergeCell ref="I30:J30"/>
    <mergeCell ref="K40:L40"/>
    <mergeCell ref="K41:L41"/>
    <mergeCell ref="K42:L42"/>
    <mergeCell ref="K43:L43"/>
    <mergeCell ref="I40:J40"/>
    <mergeCell ref="I41:J41"/>
    <mergeCell ref="I42:J42"/>
    <mergeCell ref="I43:J43"/>
    <mergeCell ref="K34:L34"/>
    <mergeCell ref="K35:L35"/>
    <mergeCell ref="K36:L36"/>
  </mergeCells>
  <dataValidations count="2">
    <dataValidation type="whole" operator="lessThan" allowBlank="1" showInputMessage="1" showErrorMessage="1" errorTitle="Authorisation Required" error="Orders cannot be made for quantities greater than 100 without the owner’s approval." sqref="E35:E37 E39" xr:uid="{5A364841-6C17-5741-AD6C-749DE2B4A4A9}">
      <formula1>101</formula1>
    </dataValidation>
    <dataValidation type="decimal" operator="lessThanOrEqual" allowBlank="1" showInputMessage="1" showErrorMessage="1" errorTitle="REQUIRES AUTHORISATION" error="Orders over $10000 require authorisation from a manager" sqref="F41:G41" xr:uid="{8B0C2678-58C8-F64F-A03E-59C08D4EB05E}">
      <formula1>10000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3" name="Button 7">
              <controlPr locked="0" defaultSize="0" autoFill="0" autoPict="0" macro="[0]!Button7_Click">
                <anchor moveWithCells="1" sizeWithCells="1">
                  <from>
                    <xdr:col>1</xdr:col>
                    <xdr:colOff>800100</xdr:colOff>
                    <xdr:row>45</xdr:row>
                    <xdr:rowOff>0</xdr:rowOff>
                  </from>
                  <to>
                    <xdr:col>7</xdr:col>
                    <xdr:colOff>0</xdr:colOff>
                    <xdr:row>47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AA1D-C507-1947-B1EA-07FC00EBF978}">
  <sheetPr codeName="Sheet2"/>
  <dimension ref="A1:K11"/>
  <sheetViews>
    <sheetView workbookViewId="0">
      <selection activeCell="I8" sqref="I8"/>
    </sheetView>
  </sheetViews>
  <sheetFormatPr baseColWidth="10" defaultRowHeight="16"/>
  <cols>
    <col min="1" max="1" width="15" customWidth="1"/>
    <col min="2" max="2" width="10" customWidth="1"/>
    <col min="3" max="3" width="14.6640625" customWidth="1"/>
    <col min="4" max="4" width="18.6640625" customWidth="1"/>
    <col min="5" max="5" width="12.33203125" customWidth="1"/>
    <col min="6" max="6" width="12.6640625" customWidth="1"/>
    <col min="8" max="8" width="14.5" customWidth="1"/>
    <col min="9" max="9" width="8.33203125" bestFit="1" customWidth="1"/>
    <col min="10" max="11" width="7.83203125" customWidth="1"/>
  </cols>
  <sheetData>
    <row r="1" spans="1:11" ht="19">
      <c r="A1" s="47" t="s">
        <v>77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3" spans="1:11">
      <c r="A3" s="8" t="s">
        <v>24</v>
      </c>
      <c r="B3" s="8" t="s">
        <v>2</v>
      </c>
      <c r="C3" s="8" t="s">
        <v>3</v>
      </c>
      <c r="D3" s="8" t="s">
        <v>4</v>
      </c>
      <c r="E3" s="8" t="s">
        <v>25</v>
      </c>
      <c r="F3" s="8" t="s">
        <v>7</v>
      </c>
      <c r="G3" s="8" t="s">
        <v>6</v>
      </c>
      <c r="H3" s="8" t="s">
        <v>8</v>
      </c>
      <c r="I3" s="8" t="s">
        <v>11</v>
      </c>
      <c r="J3" s="8" t="s">
        <v>26</v>
      </c>
      <c r="K3" s="8" t="s">
        <v>27</v>
      </c>
    </row>
    <row r="4" spans="1:11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>
        <v>77777</v>
      </c>
      <c r="H4" s="1" t="s">
        <v>34</v>
      </c>
      <c r="I4" s="9">
        <v>0.02</v>
      </c>
      <c r="J4" s="1">
        <v>10</v>
      </c>
      <c r="K4" s="1">
        <v>30</v>
      </c>
    </row>
    <row r="5" spans="1:11">
      <c r="A5" s="1" t="s">
        <v>35</v>
      </c>
      <c r="B5" s="1" t="s">
        <v>36</v>
      </c>
      <c r="C5" s="1" t="s">
        <v>37</v>
      </c>
      <c r="D5" s="1" t="s">
        <v>38</v>
      </c>
      <c r="E5" s="1" t="s">
        <v>39</v>
      </c>
      <c r="F5" s="1" t="s">
        <v>40</v>
      </c>
      <c r="G5" s="1">
        <v>12345</v>
      </c>
      <c r="H5" s="1" t="s">
        <v>41</v>
      </c>
      <c r="I5" s="9">
        <v>0.01</v>
      </c>
      <c r="J5" s="1">
        <v>15</v>
      </c>
      <c r="K5" s="1">
        <v>30</v>
      </c>
    </row>
    <row r="6" spans="1:11">
      <c r="A6" s="1" t="s">
        <v>56</v>
      </c>
      <c r="B6" s="1" t="s">
        <v>60</v>
      </c>
      <c r="C6" s="1" t="s">
        <v>30</v>
      </c>
      <c r="D6" s="1" t="s">
        <v>64</v>
      </c>
      <c r="E6" s="1" t="s">
        <v>68</v>
      </c>
      <c r="F6" s="1" t="s">
        <v>69</v>
      </c>
      <c r="G6" s="1">
        <v>56789</v>
      </c>
      <c r="H6" s="1" t="s">
        <v>73</v>
      </c>
      <c r="I6" s="9">
        <v>0.08</v>
      </c>
      <c r="J6" s="10">
        <v>25</v>
      </c>
      <c r="K6" s="10">
        <v>150</v>
      </c>
    </row>
    <row r="7" spans="1:11">
      <c r="A7" s="1" t="s">
        <v>59</v>
      </c>
      <c r="B7" s="1" t="s">
        <v>63</v>
      </c>
      <c r="C7" s="1" t="s">
        <v>44</v>
      </c>
      <c r="D7" s="1" t="s">
        <v>67</v>
      </c>
      <c r="E7" s="1" t="s">
        <v>68</v>
      </c>
      <c r="F7" s="1" t="s">
        <v>72</v>
      </c>
      <c r="G7" s="1">
        <v>97543</v>
      </c>
      <c r="H7" s="1" t="s">
        <v>76</v>
      </c>
      <c r="I7" s="9">
        <v>7.0000000000000007E-2</v>
      </c>
      <c r="J7" s="10">
        <v>15</v>
      </c>
      <c r="K7" s="10">
        <v>50</v>
      </c>
    </row>
    <row r="8" spans="1:11">
      <c r="A8" s="1" t="s">
        <v>42</v>
      </c>
      <c r="B8" s="1" t="s">
        <v>43</v>
      </c>
      <c r="C8" s="1" t="s">
        <v>44</v>
      </c>
      <c r="D8" s="1" t="s">
        <v>45</v>
      </c>
      <c r="E8" s="1" t="s">
        <v>46</v>
      </c>
      <c r="F8" s="1" t="s">
        <v>47</v>
      </c>
      <c r="G8" s="1">
        <v>42315</v>
      </c>
      <c r="H8" s="1" t="s">
        <v>48</v>
      </c>
      <c r="I8" s="9">
        <v>0.05</v>
      </c>
      <c r="J8" s="1">
        <v>15</v>
      </c>
      <c r="K8" s="1">
        <v>30</v>
      </c>
    </row>
    <row r="9" spans="1:11">
      <c r="A9" s="1" t="s">
        <v>49</v>
      </c>
      <c r="B9" s="1" t="s">
        <v>50</v>
      </c>
      <c r="C9" s="1" t="s">
        <v>51</v>
      </c>
      <c r="D9" s="1" t="s">
        <v>52</v>
      </c>
      <c r="E9" s="1" t="s">
        <v>53</v>
      </c>
      <c r="F9" s="1" t="s">
        <v>54</v>
      </c>
      <c r="G9" s="1">
        <v>78945</v>
      </c>
      <c r="H9" s="1" t="s">
        <v>55</v>
      </c>
      <c r="I9" s="9">
        <v>0.02</v>
      </c>
      <c r="J9" s="1">
        <v>20</v>
      </c>
      <c r="K9" s="1">
        <v>120</v>
      </c>
    </row>
    <row r="10" spans="1:11">
      <c r="A10" s="1" t="s">
        <v>57</v>
      </c>
      <c r="B10" s="1" t="s">
        <v>61</v>
      </c>
      <c r="C10" s="1" t="s">
        <v>51</v>
      </c>
      <c r="D10" s="11" t="s">
        <v>65</v>
      </c>
      <c r="E10" s="1" t="s">
        <v>68</v>
      </c>
      <c r="F10" s="1" t="s">
        <v>70</v>
      </c>
      <c r="G10" s="1">
        <v>34566</v>
      </c>
      <c r="H10" s="1" t="s">
        <v>74</v>
      </c>
      <c r="I10" s="9">
        <v>0.01</v>
      </c>
      <c r="J10" s="10">
        <v>15</v>
      </c>
      <c r="K10" s="10">
        <v>80</v>
      </c>
    </row>
    <row r="11" spans="1:11">
      <c r="A11" s="1" t="s">
        <v>58</v>
      </c>
      <c r="B11" s="1" t="s">
        <v>62</v>
      </c>
      <c r="C11" s="1" t="s">
        <v>30</v>
      </c>
      <c r="D11" s="1" t="s">
        <v>66</v>
      </c>
      <c r="E11" s="1" t="s">
        <v>68</v>
      </c>
      <c r="F11" s="1" t="s">
        <v>71</v>
      </c>
      <c r="G11" s="1">
        <v>23456</v>
      </c>
      <c r="H11" s="1" t="s">
        <v>75</v>
      </c>
      <c r="I11" s="9">
        <v>0.02</v>
      </c>
      <c r="J11" s="10">
        <v>10</v>
      </c>
      <c r="K11" s="10">
        <v>30</v>
      </c>
    </row>
  </sheetData>
  <sheetProtection algorithmName="SHA-512" hashValue="IQZR6K7IXL3LZ4SeTeO/iun0ur3+9dIF8NVsYhpePC3oMfbN0+1rx/1+Wr7TvUCArbMxtvbA8KUcsbK1v8wLiQ==" saltValue="krKASdwJvoOm2KpKEZITfw==" spinCount="100000" sheet="1" objects="1" scenarios="1"/>
  <sortState xmlns:xlrd2="http://schemas.microsoft.com/office/spreadsheetml/2017/richdata2" ref="A4:K11">
    <sortCondition ref="A4"/>
  </sortState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D09E6-BDCC-8141-BF2A-5048B3B2A9EC}">
  <sheetPr codeName="Sheet3"/>
  <dimension ref="A1:C8"/>
  <sheetViews>
    <sheetView workbookViewId="0">
      <selection activeCell="A2" sqref="A2"/>
    </sheetView>
  </sheetViews>
  <sheetFormatPr baseColWidth="10" defaultRowHeight="16"/>
  <sheetData>
    <row r="1" spans="1:3">
      <c r="A1" s="48" t="s">
        <v>78</v>
      </c>
      <c r="B1" s="48"/>
      <c r="C1" s="48"/>
    </row>
    <row r="2" spans="1:3">
      <c r="A2" s="1"/>
      <c r="B2" s="1"/>
      <c r="C2" s="1"/>
    </row>
    <row r="3" spans="1:3">
      <c r="A3" s="8" t="s">
        <v>79</v>
      </c>
      <c r="B3" s="8" t="s">
        <v>17</v>
      </c>
      <c r="C3" s="8" t="s">
        <v>80</v>
      </c>
    </row>
    <row r="4" spans="1:3">
      <c r="A4" s="1">
        <v>101</v>
      </c>
      <c r="B4" s="1" t="s">
        <v>81</v>
      </c>
      <c r="C4" s="12">
        <v>100</v>
      </c>
    </row>
    <row r="5" spans="1:3">
      <c r="A5" s="1">
        <v>102</v>
      </c>
      <c r="B5" s="1" t="s">
        <v>82</v>
      </c>
      <c r="C5" s="12">
        <v>150</v>
      </c>
    </row>
    <row r="6" spans="1:3">
      <c r="A6" s="1">
        <v>103</v>
      </c>
      <c r="B6" s="1" t="s">
        <v>83</v>
      </c>
      <c r="C6" s="12">
        <v>400</v>
      </c>
    </row>
    <row r="7" spans="1:3">
      <c r="A7" s="1">
        <v>104</v>
      </c>
      <c r="B7" s="1" t="s">
        <v>84</v>
      </c>
      <c r="C7" s="12">
        <v>200</v>
      </c>
    </row>
    <row r="8" spans="1:3">
      <c r="A8" s="1">
        <v>105</v>
      </c>
      <c r="B8" s="1" t="s">
        <v>85</v>
      </c>
      <c r="C8" s="12">
        <v>300</v>
      </c>
    </row>
  </sheetData>
  <sheetProtection algorithmName="SHA-512" hashValue="2z7eQ1Y5Cw8gF57LDs7u2LFZ/YYulUYCovJHiyUSIycaL2kA2fZ1DJx9M7zEUvXS2WhlvZpBtUdQQ258UfIuAw==" saltValue="x3H9P0KpQiJIYFB9c13j8w==" spinCount="100000" sheet="1" objects="1" scenarios="1"/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A447-17A6-6E4B-A87E-0E2E5E09CFCE}">
  <sheetPr codeName="Sheet4"/>
  <dimension ref="A1:K7"/>
  <sheetViews>
    <sheetView workbookViewId="0">
      <selection activeCell="A16" sqref="A16"/>
    </sheetView>
  </sheetViews>
  <sheetFormatPr baseColWidth="10" defaultRowHeight="16"/>
  <cols>
    <col min="1" max="1" width="8.83203125" bestFit="1" customWidth="1"/>
    <col min="8" max="8" width="8.6640625" customWidth="1"/>
    <col min="9" max="9" width="12.1640625" bestFit="1" customWidth="1"/>
    <col min="10" max="10" width="10.5" bestFit="1" customWidth="1"/>
    <col min="11" max="11" width="13.1640625" bestFit="1" customWidth="1"/>
  </cols>
  <sheetData>
    <row r="1" spans="1:11">
      <c r="A1" s="48" t="s">
        <v>86</v>
      </c>
      <c r="B1" s="48"/>
      <c r="C1" s="48"/>
      <c r="D1" s="48"/>
      <c r="E1" s="48"/>
      <c r="F1" s="48"/>
      <c r="G1" s="48"/>
      <c r="H1" s="48"/>
      <c r="I1" s="48"/>
      <c r="J1" s="48"/>
    </row>
    <row r="2" spans="1:11">
      <c r="A2" s="8">
        <f>MAX(B:B)+10</f>
        <v>1030</v>
      </c>
    </row>
    <row r="3" spans="1:11">
      <c r="A3" s="23">
        <f ca="1">TODAY()</f>
        <v>44224</v>
      </c>
    </row>
    <row r="4" spans="1:11">
      <c r="B4" s="8" t="s">
        <v>13</v>
      </c>
      <c r="C4" s="8" t="s">
        <v>10</v>
      </c>
      <c r="D4" s="8" t="s">
        <v>87</v>
      </c>
      <c r="E4" s="8" t="s">
        <v>88</v>
      </c>
      <c r="F4" s="8" t="s">
        <v>89</v>
      </c>
      <c r="G4" s="8" t="s">
        <v>26</v>
      </c>
      <c r="H4" s="8" t="s">
        <v>27</v>
      </c>
      <c r="I4" s="8" t="s">
        <v>90</v>
      </c>
      <c r="J4" s="8" t="s">
        <v>91</v>
      </c>
      <c r="K4" s="8" t="s">
        <v>92</v>
      </c>
    </row>
    <row r="5" spans="1:11">
      <c r="B5">
        <v>1000</v>
      </c>
      <c r="C5" s="19">
        <v>44169</v>
      </c>
      <c r="D5" s="20">
        <v>400</v>
      </c>
      <c r="E5" t="s">
        <v>56</v>
      </c>
      <c r="F5" s="21">
        <f>VLOOKUP(E5,Vendors!A4:K11,9,FALSE)</f>
        <v>0.08</v>
      </c>
      <c r="G5">
        <f>VLOOKUP(E5,Vendors!A4:K11,10,FALSE)</f>
        <v>25</v>
      </c>
      <c r="H5">
        <f>VLOOKUP(E5,Vendors!A4:K11,11,FALSE)</f>
        <v>150</v>
      </c>
      <c r="I5" s="21">
        <f>(H5-G5)/360*0.1</f>
        <v>3.4722222222222224E-2</v>
      </c>
      <c r="J5" s="19">
        <f>IF(I5&lt;F5,C5+G5,C5+H5)</f>
        <v>44194</v>
      </c>
      <c r="K5" s="20">
        <f>IF(J5=C5+G5,D5-(D5*F5),D5)</f>
        <v>368</v>
      </c>
    </row>
    <row r="6" spans="1:11">
      <c r="B6">
        <v>1010</v>
      </c>
      <c r="C6" s="19">
        <v>44162</v>
      </c>
      <c r="D6" s="20">
        <v>2370</v>
      </c>
      <c r="E6" t="s">
        <v>58</v>
      </c>
      <c r="F6" s="21">
        <f>VLOOKUP(E6,Vendors!A5:K12,9,FALSE)</f>
        <v>0.02</v>
      </c>
      <c r="G6">
        <f>VLOOKUP(E6,Vendors!A5:K12,10,FALSE)</f>
        <v>10</v>
      </c>
      <c r="H6">
        <f>VLOOKUP(E6,Vendors!A5:K12,11,FALSE)</f>
        <v>30</v>
      </c>
      <c r="I6" s="21">
        <f>(H6-G6)/360*0.1</f>
        <v>5.5555555555555558E-3</v>
      </c>
      <c r="J6" s="19">
        <f>IF(I6&lt;F6,C6+G6,C6+H6)</f>
        <v>44172</v>
      </c>
      <c r="K6" s="20">
        <f>IF(J6=C6+G6,D6-(D6*F6),D6)</f>
        <v>2322.6</v>
      </c>
    </row>
    <row r="7" spans="1:11">
      <c r="B7">
        <v>1020</v>
      </c>
      <c r="C7" s="19">
        <v>44221</v>
      </c>
      <c r="D7" s="20">
        <v>1250</v>
      </c>
      <c r="E7" t="s">
        <v>57</v>
      </c>
      <c r="F7" s="21">
        <f>VLOOKUP(E7,Vendors!A6:K13,9,FALSE)</f>
        <v>0.01</v>
      </c>
      <c r="G7">
        <f>VLOOKUP(E7,Vendors!A6:K13,10,FALSE)</f>
        <v>15</v>
      </c>
      <c r="H7">
        <f>VLOOKUP(E7,Vendors!A6:K13,11,FALSE)</f>
        <v>80</v>
      </c>
      <c r="I7" s="21">
        <f>(H7-G7)/360*0.1</f>
        <v>1.8055555555555557E-2</v>
      </c>
      <c r="J7" s="22">
        <f>IF(I7&lt;F7,C7+G7,C7+H7)</f>
        <v>44301</v>
      </c>
      <c r="K7" s="20">
        <f>IF(J7=C7+G7,D7-(D7*F7),D7)</f>
        <v>1250</v>
      </c>
    </row>
  </sheetData>
  <mergeCells count="1">
    <mergeCell ref="A1:J1"/>
  </mergeCells>
  <conditionalFormatting sqref="J5:J7">
    <cfRule type="cellIs" dxfId="4" priority="1" operator="greaterThan">
      <formula>$A$3</formula>
    </cfRule>
    <cfRule type="cellIs" dxfId="3" priority="3" operator="greaterThan">
      <formula>$A$3</formula>
    </cfRule>
    <cfRule type="cellIs" dxfId="2" priority="4" operator="greaterThan">
      <formula>$A$3</formula>
    </cfRule>
    <cfRule type="cellIs" dxfId="1" priority="5" operator="lessThan">
      <formula>$A$3</formula>
    </cfRule>
  </conditionalFormatting>
  <conditionalFormatting sqref="J7">
    <cfRule type="cellIs" dxfId="0" priority="2" operator="greaterThan">
      <formula>$A$3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02696-0DEC-CC4E-8A30-FEBC20B9C3F1}">
  <dimension ref="A1:E5"/>
  <sheetViews>
    <sheetView workbookViewId="0">
      <selection activeCell="B1" sqref="B1:E1"/>
    </sheetView>
  </sheetViews>
  <sheetFormatPr baseColWidth="10" defaultRowHeight="16"/>
  <cols>
    <col min="2" max="2" width="63.83203125" bestFit="1" customWidth="1"/>
    <col min="3" max="3" width="12" bestFit="1" customWidth="1"/>
    <col min="4" max="4" width="71.83203125" bestFit="1" customWidth="1"/>
    <col min="5" max="5" width="96.6640625" bestFit="1" customWidth="1"/>
  </cols>
  <sheetData>
    <row r="1" spans="1:5">
      <c r="B1" s="2" t="s">
        <v>108</v>
      </c>
      <c r="C1" s="2" t="s">
        <v>109</v>
      </c>
      <c r="D1" s="2" t="s">
        <v>110</v>
      </c>
      <c r="E1" s="2" t="s">
        <v>111</v>
      </c>
    </row>
    <row r="2" spans="1:5">
      <c r="A2">
        <v>1</v>
      </c>
      <c r="B2" t="s">
        <v>96</v>
      </c>
      <c r="C2" t="s">
        <v>93</v>
      </c>
      <c r="D2" t="s">
        <v>95</v>
      </c>
      <c r="E2" t="s">
        <v>103</v>
      </c>
    </row>
    <row r="3" spans="1:5">
      <c r="A3">
        <v>2</v>
      </c>
      <c r="B3" t="s">
        <v>97</v>
      </c>
      <c r="C3" t="s">
        <v>93</v>
      </c>
      <c r="D3" t="s">
        <v>98</v>
      </c>
      <c r="E3" t="s">
        <v>104</v>
      </c>
    </row>
    <row r="4" spans="1:5">
      <c r="A4">
        <v>3</v>
      </c>
      <c r="B4" t="s">
        <v>100</v>
      </c>
      <c r="C4" t="s">
        <v>93</v>
      </c>
      <c r="D4" t="s">
        <v>101</v>
      </c>
      <c r="E4" t="s">
        <v>105</v>
      </c>
    </row>
    <row r="5" spans="1:5">
      <c r="A5">
        <v>4</v>
      </c>
      <c r="B5" t="s">
        <v>107</v>
      </c>
      <c r="C5" t="s">
        <v>93</v>
      </c>
      <c r="D5" t="s">
        <v>102</v>
      </c>
      <c r="E5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CCB44-C94A-084E-841B-B8107092528D}">
  <dimension ref="A1:E5"/>
  <sheetViews>
    <sheetView workbookViewId="0">
      <selection activeCell="B6" sqref="B6"/>
    </sheetView>
  </sheetViews>
  <sheetFormatPr baseColWidth="10" defaultRowHeight="16"/>
  <cols>
    <col min="2" max="2" width="123.83203125" bestFit="1" customWidth="1"/>
    <col min="3" max="3" width="13.6640625" bestFit="1" customWidth="1"/>
    <col min="4" max="4" width="69.33203125" bestFit="1" customWidth="1"/>
    <col min="5" max="5" width="80.5" bestFit="1" customWidth="1"/>
  </cols>
  <sheetData>
    <row r="1" spans="1:5">
      <c r="B1" s="2" t="s">
        <v>108</v>
      </c>
      <c r="C1" s="2" t="s">
        <v>109</v>
      </c>
      <c r="D1" s="2" t="s">
        <v>110</v>
      </c>
      <c r="E1" s="2" t="s">
        <v>111</v>
      </c>
    </row>
    <row r="2" spans="1:5">
      <c r="A2">
        <v>1</v>
      </c>
      <c r="B2" t="s">
        <v>115</v>
      </c>
      <c r="C2" t="s">
        <v>112</v>
      </c>
      <c r="D2" t="s">
        <v>113</v>
      </c>
      <c r="E2" t="s">
        <v>114</v>
      </c>
    </row>
    <row r="3" spans="1:5">
      <c r="A3">
        <v>2</v>
      </c>
      <c r="B3" t="s">
        <v>116</v>
      </c>
      <c r="C3" t="s">
        <v>112</v>
      </c>
      <c r="D3" t="s">
        <v>117</v>
      </c>
      <c r="E3" t="s">
        <v>118</v>
      </c>
    </row>
    <row r="4" spans="1:5">
      <c r="A4">
        <v>3</v>
      </c>
      <c r="B4" t="s">
        <v>120</v>
      </c>
      <c r="C4" t="s">
        <v>112</v>
      </c>
      <c r="D4" t="s">
        <v>124</v>
      </c>
      <c r="E4" t="s">
        <v>119</v>
      </c>
    </row>
    <row r="5" spans="1:5">
      <c r="A5">
        <v>4</v>
      </c>
      <c r="B5" t="s">
        <v>121</v>
      </c>
      <c r="C5" t="s">
        <v>112</v>
      </c>
      <c r="D5" t="s">
        <v>122</v>
      </c>
      <c r="E5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Purchase Order Form</vt:lpstr>
      <vt:lpstr>Vendors</vt:lpstr>
      <vt:lpstr>Prices</vt:lpstr>
      <vt:lpstr>Register</vt:lpstr>
      <vt:lpstr>FourControl</vt:lpstr>
      <vt:lpstr>Improvements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Kamonchanok Suban Na Ayudtaya</dc:creator>
  <cp:lastModifiedBy>Kamonchanok Suban Na Ayudtaya</cp:lastModifiedBy>
  <dcterms:created xsi:type="dcterms:W3CDTF">2021-01-21T20:15:14Z</dcterms:created>
  <dcterms:modified xsi:type="dcterms:W3CDTF">2021-01-27T23:43:27Z</dcterms:modified>
</cp:coreProperties>
</file>