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9B4B0EED-90CA-470A-98FA-BF0B59D52EC5}" xr6:coauthVersionLast="41" xr6:coauthVersionMax="41" xr10:uidLastSave="{00000000-0000-0000-0000-000000000000}"/>
  <bookViews>
    <workbookView xWindow="-108" yWindow="-108" windowWidth="23256" windowHeight="14016" activeTab="1" xr2:uid="{00000000-000D-0000-FFFF-FFFF00000000}"/>
  </bookViews>
  <sheets>
    <sheet name="Terminplanung" sheetId="1" r:id="rId1"/>
    <sheet name="Budget" sheetId="3" r:id="rId2"/>
    <sheet name="P1Budget" sheetId="2" r:id="rId3"/>
  </sheets>
  <definedNames>
    <definedName name="_xlnm.Print_Area" localSheetId="0">Terminplanung!$A$60:$X$95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B2" i="3" s="1"/>
  <c r="D2" i="3" l="1"/>
  <c r="C82" i="1"/>
  <c r="B7" i="3" s="1"/>
  <c r="D7" i="3" s="1"/>
  <c r="C86" i="1"/>
  <c r="B8" i="3" s="1"/>
  <c r="D8" i="3" s="1"/>
  <c r="C91" i="1"/>
  <c r="C74" i="1"/>
  <c r="B6" i="3" s="1"/>
  <c r="D6" i="3" s="1"/>
  <c r="C69" i="1"/>
  <c r="C62" i="1"/>
  <c r="C61" i="1" s="1"/>
  <c r="B5" i="3" s="1"/>
  <c r="D5" i="3" s="1"/>
  <c r="C56" i="1"/>
  <c r="C52" i="1"/>
  <c r="C48" i="1"/>
  <c r="C42" i="1"/>
  <c r="C37" i="1"/>
  <c r="C36" i="1" l="1"/>
  <c r="C47" i="1"/>
  <c r="B4" i="3" s="1"/>
  <c r="D4" i="3" s="1"/>
  <c r="C73" i="2"/>
  <c r="C72" i="2" s="1"/>
  <c r="C60" i="2"/>
  <c r="C62" i="2"/>
  <c r="C59" i="2" s="1"/>
  <c r="E59" i="2" s="1"/>
  <c r="C66" i="2"/>
  <c r="C69" i="2"/>
  <c r="C44" i="2"/>
  <c r="E44" i="2" s="1"/>
  <c r="C54" i="2"/>
  <c r="E54" i="2" s="1"/>
  <c r="C47" i="2"/>
  <c r="C51" i="2"/>
  <c r="E51" i="2" s="1"/>
  <c r="C28" i="2"/>
  <c r="C31" i="2"/>
  <c r="E31" i="2" s="1"/>
  <c r="C36" i="2"/>
  <c r="C39" i="2"/>
  <c r="C14" i="2"/>
  <c r="C17" i="2"/>
  <c r="E17" i="2" s="1"/>
  <c r="C21" i="2"/>
  <c r="C24" i="2"/>
  <c r="C6" i="2"/>
  <c r="E6" i="2"/>
  <c r="E74" i="2"/>
  <c r="E75" i="2"/>
  <c r="E76" i="2"/>
  <c r="E77" i="2"/>
  <c r="E78" i="2"/>
  <c r="E79" i="2"/>
  <c r="E80" i="2"/>
  <c r="E81" i="2"/>
  <c r="E61" i="2"/>
  <c r="E63" i="2"/>
  <c r="E64" i="2"/>
  <c r="E65" i="2"/>
  <c r="E66" i="2"/>
  <c r="E67" i="2"/>
  <c r="E68" i="2"/>
  <c r="E69" i="2"/>
  <c r="E70" i="2"/>
  <c r="E60" i="2"/>
  <c r="E29" i="2"/>
  <c r="E30" i="2"/>
  <c r="E32" i="2"/>
  <c r="E33" i="2"/>
  <c r="E34" i="2"/>
  <c r="E35" i="2"/>
  <c r="E36" i="2"/>
  <c r="E37" i="2"/>
  <c r="E38" i="2"/>
  <c r="E39" i="2"/>
  <c r="E40" i="2"/>
  <c r="E41" i="2"/>
  <c r="E28" i="2"/>
  <c r="E45" i="2"/>
  <c r="E46" i="2"/>
  <c r="E47" i="2"/>
  <c r="E48" i="2"/>
  <c r="E49" i="2"/>
  <c r="E50" i="2"/>
  <c r="E52" i="2"/>
  <c r="E53" i="2"/>
  <c r="E55" i="2"/>
  <c r="E56" i="2"/>
  <c r="E57" i="2"/>
  <c r="E15" i="2"/>
  <c r="E16" i="2"/>
  <c r="E18" i="2"/>
  <c r="E19" i="2"/>
  <c r="E20" i="2"/>
  <c r="E22" i="2"/>
  <c r="E23" i="2"/>
  <c r="E25" i="2"/>
  <c r="E24" i="2"/>
  <c r="E21" i="2"/>
  <c r="E14" i="2"/>
  <c r="E11" i="2"/>
  <c r="E8" i="2"/>
  <c r="E9" i="2"/>
  <c r="E10" i="2"/>
  <c r="E7" i="2"/>
  <c r="C93" i="1" l="1"/>
  <c r="B3" i="3"/>
  <c r="C43" i="2"/>
  <c r="E43" i="2" s="1"/>
  <c r="C13" i="2"/>
  <c r="E13" i="2" s="1"/>
  <c r="E72" i="2"/>
  <c r="E62" i="2"/>
  <c r="C27" i="2"/>
  <c r="E27" i="2" s="1"/>
  <c r="E73" i="2"/>
  <c r="D3" i="3" l="1"/>
  <c r="B9" i="3"/>
  <c r="E83" i="2"/>
  <c r="C83" i="2"/>
  <c r="C6" i="3" l="1"/>
  <c r="C5" i="3"/>
  <c r="C2" i="3"/>
  <c r="C8" i="3"/>
  <c r="C7" i="3"/>
  <c r="C4" i="3"/>
  <c r="C3" i="3"/>
  <c r="D9" i="3"/>
  <c r="E3" i="3"/>
  <c r="D74" i="2"/>
  <c r="D78" i="2"/>
  <c r="D73" i="2"/>
  <c r="D61" i="2"/>
  <c r="D65" i="2"/>
  <c r="D69" i="2"/>
  <c r="D32" i="2"/>
  <c r="D36" i="2"/>
  <c r="D40" i="2"/>
  <c r="D48" i="2"/>
  <c r="D52" i="2"/>
  <c r="D56" i="2"/>
  <c r="D21" i="2"/>
  <c r="D27" i="2"/>
  <c r="D10" i="2"/>
  <c r="D13" i="2"/>
  <c r="D20" i="2"/>
  <c r="D7" i="2"/>
  <c r="D23" i="2"/>
  <c r="D24" i="2"/>
  <c r="D64" i="2"/>
  <c r="D39" i="2"/>
  <c r="D47" i="2"/>
  <c r="D51" i="2"/>
  <c r="D43" i="2"/>
  <c r="D75" i="2"/>
  <c r="D79" i="2"/>
  <c r="D62" i="2"/>
  <c r="D66" i="2"/>
  <c r="D70" i="2"/>
  <c r="D29" i="2"/>
  <c r="D33" i="2"/>
  <c r="D37" i="2"/>
  <c r="D41" i="2"/>
  <c r="D45" i="2"/>
  <c r="D49" i="2"/>
  <c r="D53" i="2"/>
  <c r="D57" i="2"/>
  <c r="D6" i="2"/>
  <c r="D59" i="2"/>
  <c r="D72" i="2"/>
  <c r="D22" i="2"/>
  <c r="D19" i="2"/>
  <c r="D16" i="2"/>
  <c r="D9" i="2"/>
  <c r="D14" i="2"/>
  <c r="D17" i="2"/>
  <c r="D25" i="2"/>
  <c r="D77" i="2"/>
  <c r="D68" i="2"/>
  <c r="D31" i="2"/>
  <c r="D35" i="2"/>
  <c r="D18" i="2"/>
  <c r="D8" i="2"/>
  <c r="D76" i="2"/>
  <c r="D80" i="2"/>
  <c r="D63" i="2"/>
  <c r="D67" i="2"/>
  <c r="D60" i="2"/>
  <c r="D30" i="2"/>
  <c r="D34" i="2"/>
  <c r="D38" i="2"/>
  <c r="D28" i="2"/>
  <c r="D46" i="2"/>
  <c r="D50" i="2"/>
  <c r="D54" i="2"/>
  <c r="D44" i="2"/>
  <c r="D11" i="2"/>
  <c r="D81" i="2"/>
  <c r="D55" i="2"/>
  <c r="D15" i="2"/>
  <c r="F75" i="2"/>
  <c r="F77" i="2"/>
  <c r="F79" i="2"/>
  <c r="F81" i="2"/>
  <c r="F64" i="2"/>
  <c r="F69" i="2"/>
  <c r="F25" i="2"/>
  <c r="F46" i="2"/>
  <c r="F53" i="2"/>
  <c r="F41" i="2"/>
  <c r="F31" i="2"/>
  <c r="F34" i="2"/>
  <c r="F52" i="2"/>
  <c r="F57" i="2"/>
  <c r="F59" i="2"/>
  <c r="F14" i="2"/>
  <c r="F15" i="2"/>
  <c r="F72" i="2"/>
  <c r="F9" i="2"/>
  <c r="F23" i="2"/>
  <c r="F35" i="2"/>
  <c r="F6" i="2"/>
  <c r="F40" i="2"/>
  <c r="F30" i="2"/>
  <c r="F13" i="2"/>
  <c r="F24" i="2"/>
  <c r="F20" i="2"/>
  <c r="F63" i="2"/>
  <c r="F68" i="2"/>
  <c r="F62" i="2"/>
  <c r="F32" i="2"/>
  <c r="F50" i="2"/>
  <c r="F29" i="2"/>
  <c r="F47" i="2"/>
  <c r="F39" i="2"/>
  <c r="F38" i="2"/>
  <c r="F56" i="2"/>
  <c r="F11" i="2"/>
  <c r="F19" i="2"/>
  <c r="F21" i="2"/>
  <c r="F18" i="2"/>
  <c r="F17" i="2"/>
  <c r="F22" i="2"/>
  <c r="F70" i="2"/>
  <c r="F55" i="2"/>
  <c r="F45" i="2"/>
  <c r="F16" i="2"/>
  <c r="F27" i="2"/>
  <c r="F74" i="2"/>
  <c r="F76" i="2"/>
  <c r="F78" i="2"/>
  <c r="F80" i="2"/>
  <c r="F73" i="2"/>
  <c r="F67" i="2"/>
  <c r="F61" i="2"/>
  <c r="F66" i="2"/>
  <c r="F36" i="2"/>
  <c r="F54" i="2"/>
  <c r="F33" i="2"/>
  <c r="F51" i="2"/>
  <c r="F49" i="2"/>
  <c r="F28" i="2"/>
  <c r="F43" i="2"/>
  <c r="F8" i="2"/>
  <c r="F60" i="2"/>
  <c r="F65" i="2"/>
  <c r="F44" i="2"/>
  <c r="F37" i="2"/>
  <c r="F48" i="2"/>
  <c r="F10" i="2"/>
  <c r="F7" i="2"/>
  <c r="C9" i="3" l="1"/>
  <c r="E6" i="3"/>
  <c r="E2" i="3"/>
  <c r="E4" i="3"/>
  <c r="E8" i="3"/>
  <c r="E7" i="3"/>
  <c r="E5" i="3"/>
  <c r="F5" i="3" s="1"/>
  <c r="F83" i="2"/>
  <c r="E9" i="3" l="1"/>
</calcChain>
</file>

<file path=xl/sharedStrings.xml><?xml version="1.0" encoding="utf-8"?>
<sst xmlns="http://schemas.openxmlformats.org/spreadsheetml/2006/main" count="238" uniqueCount="178">
  <si>
    <t>Meilensteine</t>
  </si>
  <si>
    <t>Auftragserteilung durch Auftraggeber</t>
  </si>
  <si>
    <t>X</t>
  </si>
  <si>
    <t>Terminplanung</t>
  </si>
  <si>
    <t>%</t>
  </si>
  <si>
    <t>1.Projektmanagement</t>
  </si>
  <si>
    <t>1.1. Projektmanagment</t>
  </si>
  <si>
    <t>1.2. Sitzungsorganisation</t>
  </si>
  <si>
    <t>1.3. Statusberichte</t>
  </si>
  <si>
    <t>1.4. Diverses</t>
  </si>
  <si>
    <t>1.5. Projektauflösung / PMA-Bericht</t>
  </si>
  <si>
    <t>2. Analyse</t>
  </si>
  <si>
    <t>2.1. Energieversorgung</t>
  </si>
  <si>
    <t>2.1.1. Energieverbrauch - Anforderungen</t>
  </si>
  <si>
    <t>2.1.2. Lösungsansätze Akku laden</t>
  </si>
  <si>
    <t>2.2. Audio</t>
  </si>
  <si>
    <t>2.2.1. Recherchedokument (Knochenschallaktor)</t>
  </si>
  <si>
    <t>2.2.2. Filter &amp; Verstärkung - Anforderung</t>
  </si>
  <si>
    <t>2.2.3. Datenspeicher - Anforderungen</t>
  </si>
  <si>
    <t>2.3. Kommunikation</t>
  </si>
  <si>
    <t>2.3.1. Bluetooth - Anforderungen</t>
  </si>
  <si>
    <t>2.3.1. Konzept</t>
  </si>
  <si>
    <t>2.4. Hardware / Gesamtsystem</t>
  </si>
  <si>
    <t>2.4.1. Grobentwurf</t>
  </si>
  <si>
    <t>3. Entwurf</t>
  </si>
  <si>
    <t>3.1. Energieversorgung</t>
  </si>
  <si>
    <t>3.1.1. Grobkonzept</t>
  </si>
  <si>
    <t>3.1.2. Entwurf Layout / Schema</t>
  </si>
  <si>
    <t>3.2. Audio</t>
  </si>
  <si>
    <t>3.2.1. Grobkonzept</t>
  </si>
  <si>
    <t>3.2.2. Simulation</t>
  </si>
  <si>
    <t>3.2.4. Entwurf Layout / Schema</t>
  </si>
  <si>
    <t>3.3. Kommunikation</t>
  </si>
  <si>
    <t>3.3.1. Softwarestruktur</t>
  </si>
  <si>
    <t>3.4. Hardware / Gesamtsystem</t>
  </si>
  <si>
    <t>3.4.1. Bauteilsuche</t>
  </si>
  <si>
    <t>3.4.2. Entwurf Layout / Schema</t>
  </si>
  <si>
    <t>4. Realisierung</t>
  </si>
  <si>
    <t>4.1. Energieversorgung</t>
  </si>
  <si>
    <t>4.1.1. Testaufbau</t>
  </si>
  <si>
    <t>4.1.2. Labortest</t>
  </si>
  <si>
    <t>4.2. Audio</t>
  </si>
  <si>
    <t>4.2.1. Testaufbau</t>
  </si>
  <si>
    <t>4.2.2. Software -Audio abspielen</t>
  </si>
  <si>
    <t>4.2.3. Software -Datenbank</t>
  </si>
  <si>
    <t>4.3. Kommunikation</t>
  </si>
  <si>
    <t>4.3.1. Realisierung Software Daten</t>
  </si>
  <si>
    <t>4.3.2. Realisierung Software Bluetooth</t>
  </si>
  <si>
    <t>4.4. Hardware / Gesamtsystem</t>
  </si>
  <si>
    <t xml:space="preserve">4.4.1. Print (Prototyp) fertigen </t>
  </si>
  <si>
    <t>4.4.2. Print(Endprodukt) fertigen</t>
  </si>
  <si>
    <t>4.4.3. Fehlerbehebung</t>
  </si>
  <si>
    <t>5. Validierung</t>
  </si>
  <si>
    <t>5.1. Energieversorgung</t>
  </si>
  <si>
    <t>5.1.1. Anfoderungen Lade-&amp; Laufzeit überprüfen</t>
  </si>
  <si>
    <t>5.2. Audio</t>
  </si>
  <si>
    <t>5.2.1. Test Audioqualität</t>
  </si>
  <si>
    <t>5.2.3. Test Software</t>
  </si>
  <si>
    <t>5.3. Kommunikation</t>
  </si>
  <si>
    <t>5.3.1. Test Datenübertragung</t>
  </si>
  <si>
    <t>5.3.2. Test Bluetooth</t>
  </si>
  <si>
    <t>5.4. Hardware / Gesamtsystem</t>
  </si>
  <si>
    <t>5.4.1. Test Gesamtsystem</t>
  </si>
  <si>
    <t>6. Dokumentation</t>
  </si>
  <si>
    <t>6.1. Organisatorisches Pflichtenheft</t>
  </si>
  <si>
    <t>6.1.1. Projektplan &amp; Budget</t>
  </si>
  <si>
    <t>6.1.3. Risikomanagement</t>
  </si>
  <si>
    <t>6.2. Fachliches Pflichtenheft</t>
  </si>
  <si>
    <t>6.3. Zwischenpräsentation</t>
  </si>
  <si>
    <t xml:space="preserve">6.4. Sitzungsprotokolle </t>
  </si>
  <si>
    <t>6.5. Fachbericht</t>
  </si>
  <si>
    <t>6.6. Präsentation</t>
  </si>
  <si>
    <t>Total</t>
  </si>
  <si>
    <t>Projektbudget</t>
  </si>
  <si>
    <t>Aufwand</t>
  </si>
  <si>
    <t>Kosten</t>
  </si>
  <si>
    <t>Personenstunde</t>
  </si>
  <si>
    <t>CHF</t>
  </si>
  <si>
    <t>3.2.3. Software Statediagr. / Ablaufdiagr.</t>
  </si>
  <si>
    <t>3.3.2. Hardware Auswahlt</t>
  </si>
  <si>
    <t>5.2.2. Test Filter/Verstärkung</t>
  </si>
  <si>
    <t>6.1.2. Organisation- &amp; Kommunikationskonz.</t>
  </si>
  <si>
    <t xml:space="preserve">Personalkosten mittels KTI Saläransatz </t>
  </si>
  <si>
    <t>Projektleiter</t>
  </si>
  <si>
    <t>CHF/S</t>
  </si>
  <si>
    <t>Techniker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</si>
  <si>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</si>
  <si>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</si>
  <si>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</si>
  <si>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</si>
  <si>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</si>
  <si>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</si>
  <si>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</si>
  <si>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</si>
  <si>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</si>
  <si>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</si>
  <si>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</si>
  <si>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</si>
  <si>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</si>
  <si>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</si>
  <si>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</si>
  <si>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</si>
  <si>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</si>
  <si>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</si>
  <si>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</si>
  <si>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</si>
  <si>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</si>
  <si>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</si>
  <si>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</si>
  <si>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</si>
  <si>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</si>
  <si>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</si>
  <si>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</si>
  <si>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5. Vaildierung</t>
  </si>
  <si>
    <t>2.1 Fachbereich Software</t>
  </si>
  <si>
    <t>2.2 Fachbereich Elektrotechnik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</si>
  <si>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</si>
  <si>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</si>
  <si>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</si>
  <si>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</si>
  <si>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</si>
  <si>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</si>
  <si>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</si>
  <si>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</si>
  <si>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3.1.1 GUI entwerfen</t>
  </si>
  <si>
    <t>MT</t>
  </si>
  <si>
    <t>FI</t>
  </si>
  <si>
    <t>LK</t>
  </si>
  <si>
    <t>Verantwortung</t>
  </si>
  <si>
    <t>2.2.1 Problembeschrieb</t>
  </si>
  <si>
    <t>2.2.3 Schaltungsberechnung erarbeiten</t>
  </si>
  <si>
    <t>3.2.1 Schaltungsberechnung mit Matlab</t>
  </si>
  <si>
    <t>3.2.2 Schaltungsberechnung überprüfen</t>
  </si>
  <si>
    <t>2.2.2 Mathematischer Lösungsansatz erarbeiten</t>
  </si>
  <si>
    <t>3.2.3 Lösungskonzept besprechen/überarbeiten</t>
  </si>
  <si>
    <t>3.3.1 Testkonzept erstellen</t>
  </si>
  <si>
    <t>3.3.2 Bedienungsanleitung erstellen</t>
  </si>
  <si>
    <t>3.3.3 Software mit Testkonzept validieren</t>
  </si>
  <si>
    <t>4.2.1 Berechnungen für Javacode anpassen</t>
  </si>
  <si>
    <t>4.2.3 Auswertung der Daten von der Software</t>
  </si>
  <si>
    <t>4.2.2 Validieren der Berechnungen im Code</t>
  </si>
  <si>
    <t>Arbeitsstunden</t>
  </si>
  <si>
    <t>2.1.2 GUI Anfroderungen</t>
  </si>
  <si>
    <t>2.1.3 GUI Möglichkeiten ausarbeiten</t>
  </si>
  <si>
    <t>2.1.4 Optionale Ziele ausarbeiten</t>
  </si>
  <si>
    <t>2.1.1 Recherche nützlicher Java-Bibliotheken</t>
  </si>
  <si>
    <t>3.1.2 Programmablauf definieren</t>
  </si>
  <si>
    <t>3.1.3 Klassendiagramm erstellen</t>
  </si>
  <si>
    <t>4.1.1 View</t>
  </si>
  <si>
    <t>4.1.2 Controller</t>
  </si>
  <si>
    <t>4.1.3 Model</t>
  </si>
  <si>
    <t>4.1.5 Look And Feel</t>
  </si>
  <si>
    <t>4.1.6 Anpassungen Klassendiagramm</t>
  </si>
  <si>
    <t>4.1.4 Import und Export</t>
  </si>
  <si>
    <t>1.5 Statusbericht 1</t>
  </si>
  <si>
    <t>1.6 Statusbericht 2</t>
  </si>
  <si>
    <t>1.7 Statusbericht 3</t>
  </si>
  <si>
    <t>1.8 Statusbericht 4</t>
  </si>
  <si>
    <t>1.9 Projektabschluss</t>
  </si>
  <si>
    <t>7. Dokumentation</t>
  </si>
  <si>
    <t>7.1 Organisatorisches Pflichtenheft</t>
  </si>
  <si>
    <t xml:space="preserve">7.2 Fachliches Pflichtenheft </t>
  </si>
  <si>
    <t>7.3 Fachbericht</t>
  </si>
  <si>
    <t>6. Präsentationen</t>
  </si>
  <si>
    <t>6.1 Zwischenpräsentation</t>
  </si>
  <si>
    <t>6.2 Schlusspräsentation</t>
  </si>
  <si>
    <t>8. Reserve</t>
  </si>
  <si>
    <t>8.1 Reserve</t>
  </si>
  <si>
    <t>1.1 Planung</t>
  </si>
  <si>
    <t>1.2 Sitzungen</t>
  </si>
  <si>
    <t>5.4 Lösungsprüfung mit Auftraggeber</t>
  </si>
  <si>
    <t>Arbeitspakete</t>
  </si>
  <si>
    <t>Stunden [h]</t>
  </si>
  <si>
    <t>Stundenanteil [%]</t>
  </si>
  <si>
    <t>Kosten [CHF]</t>
  </si>
  <si>
    <t>1. Projektmanagemet</t>
  </si>
  <si>
    <t>6. Präsentation</t>
  </si>
  <si>
    <t>Kostenanteil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</si>
</sst>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#\ &quot;PT&quot;"/>
    <numFmt numFmtId="166" formatCode="#,###\ &quot;PW&quot;"/>
    <numFmt numFmtId="167" formatCode="&quot;CHF&quot;\ #,##0.00"/>
    <numFmt numFmtId="169" formatCode="0\'000.00"/>
  </numFmts>
  <fonts count="2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  <font>
      <sz val="11"/>
      <color theme="1"/>
      <name val="Aial"/>
    </font>
    <font>
      <b/>
      <sz val="11"/>
      <color theme="1"/>
      <name val="Aial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8">
    <xf numFmtId="0" fontId="0" fillId="0" borderId="0" xfId="0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indent="1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9" fontId="5" fillId="5" borderId="10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7" fontId="5" fillId="5" borderId="7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0" fontId="0" fillId="0" borderId="5" xfId="0" applyBorder="1"/>
    <xf numFmtId="167" fontId="0" fillId="0" borderId="11" xfId="0" applyNumberFormat="1" applyBorder="1"/>
    <xf numFmtId="0" fontId="8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/>
    <xf numFmtId="167" fontId="4" fillId="0" borderId="11" xfId="0" applyNumberFormat="1" applyFont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9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4" xfId="0" applyBorder="1"/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/>
    <xf numFmtId="0" fontId="11" fillId="0" borderId="1" xfId="0" applyFont="1" applyBorder="1" applyAlignment="1">
      <alignment horizontal="left" vertical="center" indent="1"/>
    </xf>
    <xf numFmtId="166" fontId="11" fillId="0" borderId="5" xfId="0" applyNumberFormat="1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 vertical="center" wrapText="1" indent="2"/>
    </xf>
    <xf numFmtId="166" fontId="11" fillId="0" borderId="1" xfId="0" applyNumberFormat="1" applyFont="1" applyBorder="1"/>
    <xf numFmtId="0" fontId="11" fillId="3" borderId="1" xfId="0" applyFont="1" applyFill="1" applyBorder="1" applyAlignment="1">
      <alignment horizontal="left" vertical="center" indent="1"/>
    </xf>
    <xf numFmtId="166" fontId="11" fillId="3" borderId="5" xfId="0" applyNumberFormat="1" applyFont="1" applyFill="1" applyBorder="1"/>
    <xf numFmtId="166" fontId="11" fillId="3" borderId="1" xfId="0" applyNumberFormat="1" applyFont="1" applyFill="1" applyBorder="1"/>
    <xf numFmtId="165" fontId="11" fillId="3" borderId="1" xfId="0" applyNumberFormat="1" applyFont="1" applyFill="1" applyBorder="1"/>
    <xf numFmtId="0" fontId="11" fillId="0" borderId="0" xfId="0" applyFont="1" applyAlignment="1">
      <alignment horizontal="left" vertical="center" wrapText="1" indent="2"/>
    </xf>
    <xf numFmtId="165" fontId="11" fillId="0" borderId="1" xfId="0" applyNumberFormat="1" applyFont="1" applyBorder="1"/>
    <xf numFmtId="0" fontId="11" fillId="0" borderId="1" xfId="0" applyFont="1" applyBorder="1" applyAlignment="1">
      <alignment horizontal="left" vertical="center" indent="2"/>
    </xf>
    <xf numFmtId="0" fontId="11" fillId="3" borderId="0" xfId="0" applyFont="1" applyFill="1"/>
    <xf numFmtId="0" fontId="11" fillId="0" borderId="1" xfId="0" applyFont="1" applyBorder="1" applyAlignment="1">
      <alignment horizontal="left" indent="1"/>
    </xf>
    <xf numFmtId="0" fontId="13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 indent="1"/>
    </xf>
    <xf numFmtId="0" fontId="12" fillId="11" borderId="1" xfId="0" applyFont="1" applyFill="1" applyBorder="1" applyAlignment="1">
      <alignment vertical="center"/>
    </xf>
    <xf numFmtId="166" fontId="11" fillId="11" borderId="5" xfId="0" applyNumberFormat="1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66" fontId="11" fillId="12" borderId="5" xfId="0" applyNumberFormat="1" applyFont="1" applyFill="1" applyBorder="1"/>
    <xf numFmtId="166" fontId="11" fillId="12" borderId="1" xfId="0" applyNumberFormat="1" applyFont="1" applyFill="1" applyBorder="1"/>
    <xf numFmtId="165" fontId="11" fillId="12" borderId="1" xfId="0" applyNumberFormat="1" applyFont="1" applyFill="1" applyBorder="1"/>
    <xf numFmtId="0" fontId="11" fillId="13" borderId="0" xfId="0" applyFont="1" applyFill="1"/>
    <xf numFmtId="0" fontId="14" fillId="14" borderId="0" xfId="0" applyFont="1" applyFill="1"/>
    <xf numFmtId="0" fontId="17" fillId="15" borderId="1" xfId="0" applyFont="1" applyFill="1" applyBorder="1" applyAlignment="1">
      <alignment vertical="center"/>
    </xf>
    <xf numFmtId="166" fontId="14" fillId="15" borderId="5" xfId="0" applyNumberFormat="1" applyFont="1" applyFill="1" applyBorder="1"/>
    <xf numFmtId="166" fontId="14" fillId="15" borderId="1" xfId="0" applyNumberFormat="1" applyFont="1" applyFill="1" applyBorder="1"/>
    <xf numFmtId="0" fontId="14" fillId="15" borderId="1" xfId="0" applyFont="1" applyFill="1" applyBorder="1"/>
    <xf numFmtId="166" fontId="13" fillId="16" borderId="1" xfId="0" applyNumberFormat="1" applyFont="1" applyFill="1" applyBorder="1"/>
    <xf numFmtId="166" fontId="11" fillId="16" borderId="5" xfId="0" applyNumberFormat="1" applyFont="1" applyFill="1" applyBorder="1"/>
    <xf numFmtId="166" fontId="11" fillId="16" borderId="1" xfId="0" applyNumberFormat="1" applyFont="1" applyFill="1" applyBorder="1"/>
    <xf numFmtId="0" fontId="11" fillId="16" borderId="1" xfId="0" applyFont="1" applyFill="1" applyBorder="1"/>
    <xf numFmtId="0" fontId="12" fillId="14" borderId="1" xfId="0" applyFont="1" applyFill="1" applyBorder="1" applyAlignment="1">
      <alignment vertical="center"/>
    </xf>
    <xf numFmtId="166" fontId="11" fillId="14" borderId="5" xfId="0" applyNumberFormat="1" applyFont="1" applyFill="1" applyBorder="1"/>
    <xf numFmtId="166" fontId="11" fillId="14" borderId="1" xfId="0" applyNumberFormat="1" applyFont="1" applyFill="1" applyBorder="1"/>
    <xf numFmtId="165" fontId="11" fillId="14" borderId="1" xfId="0" applyNumberFormat="1" applyFont="1" applyFill="1" applyBorder="1"/>
    <xf numFmtId="0" fontId="17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1" fillId="17" borderId="0" xfId="0" applyFont="1" applyFill="1"/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66" fontId="11" fillId="4" borderId="1" xfId="0" applyNumberFormat="1" applyFont="1" applyFill="1" applyBorder="1"/>
    <xf numFmtId="0" fontId="11" fillId="4" borderId="1" xfId="0" applyFont="1" applyFill="1" applyBorder="1"/>
    <xf numFmtId="165" fontId="11" fillId="4" borderId="1" xfId="0" applyNumberFormat="1" applyFont="1" applyFill="1" applyBorder="1"/>
    <xf numFmtId="166" fontId="11" fillId="4" borderId="5" xfId="0" applyNumberFormat="1" applyFont="1" applyFill="1" applyBorder="1"/>
    <xf numFmtId="0" fontId="11" fillId="0" borderId="0" xfId="0" applyFont="1" applyAlignment="1">
      <alignment horizont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3" borderId="1" xfId="0" applyFont="1" applyFill="1" applyBorder="1" applyAlignment="1">
      <alignment horizontal="left" vertical="center" indent="2"/>
    </xf>
    <xf numFmtId="0" fontId="17" fillId="15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66" fontId="11" fillId="18" borderId="5" xfId="0" applyNumberFormat="1" applyFont="1" applyFill="1" applyBorder="1"/>
    <xf numFmtId="166" fontId="11" fillId="18" borderId="1" xfId="0" applyNumberFormat="1" applyFont="1" applyFill="1" applyBorder="1"/>
    <xf numFmtId="166" fontId="18" fillId="18" borderId="1" xfId="0" applyNumberFormat="1" applyFont="1" applyFill="1" applyBorder="1"/>
    <xf numFmtId="166" fontId="18" fillId="18" borderId="5" xfId="0" applyNumberFormat="1" applyFont="1" applyFill="1" applyBorder="1"/>
    <xf numFmtId="166" fontId="11" fillId="19" borderId="5" xfId="0" applyNumberFormat="1" applyFont="1" applyFill="1" applyBorder="1"/>
    <xf numFmtId="166" fontId="11" fillId="19" borderId="1" xfId="0" applyNumberFormat="1" applyFont="1" applyFill="1" applyBorder="1"/>
    <xf numFmtId="14" fontId="11" fillId="0" borderId="1" xfId="0" applyNumberFormat="1" applyFont="1" applyBorder="1" applyAlignment="1">
      <alignment horizontal="left" vertical="center" wrapText="1" indent="2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left" vertical="center" indent="2"/>
    </xf>
    <xf numFmtId="166" fontId="11" fillId="20" borderId="1" xfId="0" applyNumberFormat="1" applyFont="1" applyFill="1" applyBorder="1"/>
    <xf numFmtId="166" fontId="11" fillId="20" borderId="5" xfId="0" applyNumberFormat="1" applyFont="1" applyFill="1" applyBorder="1"/>
    <xf numFmtId="0" fontId="14" fillId="21" borderId="1" xfId="0" applyFont="1" applyFill="1" applyBorder="1" applyAlignment="1">
      <alignment vertical="center"/>
    </xf>
    <xf numFmtId="0" fontId="11" fillId="21" borderId="1" xfId="0" applyFont="1" applyFill="1" applyBorder="1" applyAlignment="1">
      <alignment vertical="center"/>
    </xf>
    <xf numFmtId="0" fontId="12" fillId="0" borderId="0" xfId="0" applyFont="1" applyAlignment="1">
      <alignment textRotation="90"/>
    </xf>
    <xf numFmtId="0" fontId="11" fillId="0" borderId="15" xfId="0" applyFont="1" applyBorder="1"/>
    <xf numFmtId="0" fontId="11" fillId="0" borderId="19" xfId="0" applyFont="1" applyBorder="1"/>
    <xf numFmtId="0" fontId="11" fillId="0" borderId="20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0" xfId="0" applyFont="1"/>
    <xf numFmtId="166" fontId="11" fillId="2" borderId="1" xfId="0" applyNumberFormat="1" applyFont="1" applyFill="1" applyBorder="1"/>
    <xf numFmtId="0" fontId="12" fillId="23" borderId="1" xfId="0" applyFont="1" applyFill="1" applyBorder="1" applyAlignment="1">
      <alignment vertical="center"/>
    </xf>
    <xf numFmtId="0" fontId="12" fillId="23" borderId="5" xfId="0" applyFont="1" applyFill="1" applyBorder="1" applyAlignment="1">
      <alignment horizontal="center" vertical="center"/>
    </xf>
    <xf numFmtId="166" fontId="11" fillId="23" borderId="5" xfId="0" applyNumberFormat="1" applyFont="1" applyFill="1" applyBorder="1"/>
    <xf numFmtId="166" fontId="11" fillId="23" borderId="1" xfId="0" applyNumberFormat="1" applyFont="1" applyFill="1" applyBorder="1"/>
    <xf numFmtId="165" fontId="11" fillId="23" borderId="1" xfId="0" applyNumberFormat="1" applyFont="1" applyFill="1" applyBorder="1"/>
    <xf numFmtId="0" fontId="11" fillId="2" borderId="1" xfId="0" applyFont="1" applyFill="1" applyBorder="1"/>
    <xf numFmtId="0" fontId="12" fillId="22" borderId="3" xfId="0" applyFont="1" applyFill="1" applyBorder="1" applyAlignment="1">
      <alignment vertical="center"/>
    </xf>
    <xf numFmtId="0" fontId="12" fillId="17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vertical="center"/>
    </xf>
    <xf numFmtId="0" fontId="11" fillId="0" borderId="2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22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166" fontId="13" fillId="16" borderId="5" xfId="0" applyNumberFormat="1" applyFont="1" applyFill="1" applyBorder="1"/>
    <xf numFmtId="0" fontId="11" fillId="24" borderId="1" xfId="0" applyFont="1" applyFill="1" applyBorder="1" applyAlignment="1">
      <alignment vertical="center"/>
    </xf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0" fontId="19" fillId="0" borderId="0" xfId="0" applyFont="1" applyAlignment="1">
      <alignment wrapText="1"/>
    </xf>
    <xf numFmtId="164" fontId="19" fillId="0" borderId="0" xfId="0" applyNumberFormat="1" applyFont="1" applyAlignment="1">
      <alignment wrapText="1"/>
    </xf>
    <xf numFmtId="0" fontId="19" fillId="0" borderId="1" xfId="0" applyFont="1" applyBorder="1"/>
    <xf numFmtId="0" fontId="19" fillId="0" borderId="1" xfId="0" applyFont="1" applyBorder="1" applyAlignment="1">
      <alignment wrapText="1"/>
    </xf>
    <xf numFmtId="164" fontId="19" fillId="0" borderId="1" xfId="0" applyNumberFormat="1" applyFont="1" applyBorder="1" applyAlignment="1">
      <alignment wrapText="1"/>
    </xf>
    <xf numFmtId="0" fontId="20" fillId="0" borderId="1" xfId="0" applyFont="1" applyBorder="1" applyAlignment="1">
      <alignment wrapText="1"/>
    </xf>
    <xf numFmtId="164" fontId="20" fillId="0" borderId="1" xfId="0" applyNumberFormat="1" applyFont="1" applyBorder="1" applyAlignment="1">
      <alignment wrapText="1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169" fontId="20" fillId="0" borderId="1" xfId="0" applyNumberFormat="1" applyFont="1" applyBorder="1" applyAlignment="1">
      <alignment horizontal="center" vertical="center" wrapText="1"/>
    </xf>
    <xf numFmtId="169" fontId="19" fillId="0" borderId="1" xfId="0" applyNumberFormat="1" applyFont="1" applyBorder="1" applyAlignment="1">
      <alignment wrapText="1"/>
    </xf>
    <xf numFmtId="169" fontId="20" fillId="0" borderId="1" xfId="0" applyNumberFormat="1" applyFont="1" applyBorder="1" applyAlignment="1">
      <alignment wrapText="1"/>
    </xf>
    <xf numFmtId="169" fontId="19" fillId="0" borderId="0" xfId="0" applyNumberFormat="1" applyFont="1" applyAlignment="1">
      <alignment wrapText="1"/>
    </xf>
    <xf numFmtId="0" fontId="11" fillId="0" borderId="23" xfId="0" applyFont="1" applyBorder="1"/>
    <xf numFmtId="0" fontId="11" fillId="0" borderId="14" xfId="0" applyFont="1" applyBorder="1" applyAlignment="1">
      <alignment horizontal="center"/>
    </xf>
    <xf numFmtId="0" fontId="12" fillId="0" borderId="0" xfId="0" applyFont="1" applyAlignment="1">
      <alignment horizontal="center" textRotation="90"/>
    </xf>
    <xf numFmtId="0" fontId="11" fillId="0" borderId="0" xfId="0" applyFont="1" applyAlignment="1">
      <alignment textRotation="90"/>
    </xf>
    <xf numFmtId="0" fontId="11" fillId="4" borderId="22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20" fillId="0" borderId="1" xfId="0" applyFont="1" applyBorder="1" applyAlignment="1">
      <alignment horizontal="right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800" b="1"/>
              <a:t>Projektbudget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B-4FB6-ADF5-F5A10F9CB1E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C7B-4FB6-ADF5-F5A10F9CB1ED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7B-4FB6-ADF5-F5A10F9CB1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C7B-4FB6-ADF5-F5A10F9CB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7B-4FB6-ADF5-F5A10F9CB1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7B-4FB6-ADF5-F5A10F9CB1ED}"/>
              </c:ext>
            </c:extLst>
          </c:dPt>
          <c:cat>
            <c:strRef>
              <c:f>(P1Budget!$B$6,P1Budget!$B$13,P1Budget!$B$27,P1Budget!$B$43,P1Budget!$B$59,P1Budget!$B$72)</c:f>
              <c:strCache>
                <c:ptCount val="6"/>
                <c:pt idx="0">
                  <c:v>1.Projektmanagement</c:v>
                </c:pt>
                <c:pt idx="1">
                  <c:v>2.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Validierung</c:v>
                </c:pt>
                <c:pt idx="5">
                  <c:v>6. Dokumentation</c:v>
                </c:pt>
              </c:strCache>
            </c:strRef>
          </c:cat>
          <c:val>
            <c:numRef>
              <c:f>(P1Budget!$F$6,P1Budget!$F$13,P1Budget!$F$27,P1Budget!$F$43,P1Budget!$F$59,P1Budget!$F$72)</c:f>
              <c:numCache>
                <c:formatCode>0.0</c:formatCode>
                <c:ptCount val="6"/>
                <c:pt idx="0">
                  <c:v>8.2982791586998079</c:v>
                </c:pt>
                <c:pt idx="1">
                  <c:v>6.8833652007648185</c:v>
                </c:pt>
                <c:pt idx="2">
                  <c:v>15.678776290630974</c:v>
                </c:pt>
                <c:pt idx="3">
                  <c:v>43.977055449330784</c:v>
                </c:pt>
                <c:pt idx="4">
                  <c:v>14.531548757170171</c:v>
                </c:pt>
                <c:pt idx="5">
                  <c:v>10.630975143403441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FB6-ADF5-F5A10F9C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801153</xdr:colOff>
      <xdr:row>6</xdr:row>
      <xdr:rowOff>47624</xdr:rowOff>
    </xdr:from>
    <xdr:to>
      <xdr:col>15</xdr:col>
      <xdr:colOff>790574</xdr:colOff>
      <xdr:row>32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185E4-F507-44EE-8A6F-3D3049F8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8"/>
  <sheetViews>
    <sheetView showGridLines="0" topLeftCell="A25" zoomScale="88" zoomScaleNormal="88" zoomScaleSheetLayoutView="115" zoomScalePageLayoutView="55" workbookViewId="0">
      <selection activeCell="C33" sqref="C33"/>
    </sheetView>
  </sheetViews>
  <sheetFormatPr baseColWidth="10" defaultColWidth="10.796875" defaultRowHeight="13.8"/>
  <cols>
    <col min="1" max="1" width="45.69921875" style="61" customWidth="1"/>
    <col min="2" max="3" width="4.69921875" style="124" customWidth="1"/>
    <col min="4" max="24" width="6.69921875" style="61" customWidth="1"/>
    <col min="25" max="16384" width="10.796875" style="61"/>
  </cols>
  <sheetData>
    <row r="1" spans="1:24" ht="10.199999999999999" customHeight="1">
      <c r="B1" s="151"/>
      <c r="C1" s="151"/>
    </row>
    <row r="2" spans="1:24">
      <c r="A2" s="168"/>
      <c r="B2" s="151"/>
      <c r="C2" s="151"/>
      <c r="D2" s="170">
        <v>2019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2"/>
    </row>
    <row r="3" spans="1:24" ht="15.45" customHeight="1">
      <c r="A3" s="168"/>
      <c r="B3" s="151"/>
      <c r="C3" s="151"/>
      <c r="D3" s="63" t="s">
        <v>87</v>
      </c>
      <c r="E3" s="63" t="s">
        <v>88</v>
      </c>
      <c r="F3" s="63" t="s">
        <v>89</v>
      </c>
      <c r="G3" s="63" t="s">
        <v>90</v>
      </c>
      <c r="H3" s="63" t="s">
        <v>91</v>
      </c>
      <c r="I3" s="63" t="s">
        <v>92</v>
      </c>
      <c r="J3" s="63" t="s">
        <v>93</v>
      </c>
      <c r="K3" s="63" t="s">
        <v>94</v>
      </c>
      <c r="L3" s="63" t="s">
        <v>95</v>
      </c>
      <c r="M3" s="63" t="s">
        <v>96</v>
      </c>
      <c r="N3" s="63" t="s">
        <v>97</v>
      </c>
      <c r="O3" s="170" t="s">
        <v>112</v>
      </c>
      <c r="P3" s="171"/>
      <c r="Q3" s="171"/>
      <c r="R3" s="171"/>
      <c r="S3" s="171"/>
      <c r="T3" s="64" t="s">
        <v>98</v>
      </c>
      <c r="U3" s="64" t="s">
        <v>99</v>
      </c>
      <c r="V3" s="64" t="s">
        <v>100</v>
      </c>
      <c r="W3" s="64" t="s">
        <v>101</v>
      </c>
      <c r="X3" s="64" t="s">
        <v>102</v>
      </c>
    </row>
    <row r="4" spans="1:24">
      <c r="A4" s="168"/>
      <c r="B4" s="151"/>
      <c r="C4" s="151"/>
      <c r="D4" s="63">
        <v>18.02</v>
      </c>
      <c r="E4" s="63">
        <v>25.02</v>
      </c>
      <c r="F4" s="65">
        <v>4.03</v>
      </c>
      <c r="G4" s="65">
        <v>11.03</v>
      </c>
      <c r="H4" s="65">
        <v>18.03</v>
      </c>
      <c r="I4" s="65">
        <v>25.03</v>
      </c>
      <c r="J4" s="65">
        <v>1.04</v>
      </c>
      <c r="K4" s="63">
        <v>8.0399999999999991</v>
      </c>
      <c r="L4" s="65">
        <v>15.04</v>
      </c>
      <c r="M4" s="63">
        <v>22.04</v>
      </c>
      <c r="N4" s="65">
        <v>29.04</v>
      </c>
      <c r="O4" s="118">
        <v>6.05</v>
      </c>
      <c r="P4" s="118">
        <v>7.05</v>
      </c>
      <c r="Q4" s="118">
        <v>8.0500000000000007</v>
      </c>
      <c r="R4" s="118">
        <v>9.0500000000000007</v>
      </c>
      <c r="S4" s="118">
        <v>10.050000000000001</v>
      </c>
      <c r="T4" s="63">
        <v>13.05</v>
      </c>
      <c r="U4" s="63">
        <v>20.05</v>
      </c>
      <c r="V4" s="63">
        <v>27.05</v>
      </c>
      <c r="W4" s="63">
        <v>3.06</v>
      </c>
      <c r="X4" s="63">
        <v>10.06</v>
      </c>
    </row>
    <row r="5" spans="1:24" ht="6" customHeight="1">
      <c r="B5" s="151"/>
      <c r="C5" s="151"/>
    </row>
    <row r="6" spans="1:24">
      <c r="A6" s="116" t="s">
        <v>0</v>
      </c>
      <c r="B6" s="151"/>
      <c r="C6" s="151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</row>
    <row r="7" spans="1:24" ht="6" customHeight="1">
      <c r="A7" s="176"/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</row>
    <row r="8" spans="1:24">
      <c r="A8" s="195" t="s">
        <v>1</v>
      </c>
      <c r="B8" s="196"/>
      <c r="C8" s="197"/>
      <c r="D8" s="115" t="s">
        <v>2</v>
      </c>
      <c r="E8" s="62"/>
      <c r="F8" s="62"/>
      <c r="G8" s="67"/>
      <c r="H8" s="63"/>
      <c r="I8" s="63"/>
      <c r="J8" s="63"/>
      <c r="K8" s="63"/>
      <c r="L8" s="63"/>
      <c r="M8" s="63"/>
      <c r="N8" s="63"/>
      <c r="O8" s="118"/>
      <c r="P8" s="118"/>
      <c r="Q8" s="118"/>
      <c r="R8" s="118"/>
      <c r="S8" s="118"/>
      <c r="T8" s="63"/>
      <c r="U8" s="63"/>
      <c r="V8" s="63"/>
      <c r="W8" s="63"/>
      <c r="X8" s="63"/>
    </row>
    <row r="9" spans="1:24" ht="14.4" customHeight="1">
      <c r="A9" s="195" t="s">
        <v>103</v>
      </c>
      <c r="B9" s="196"/>
      <c r="C9" s="197"/>
      <c r="D9" s="62"/>
      <c r="E9" s="115" t="s">
        <v>2</v>
      </c>
      <c r="F9" s="62"/>
      <c r="G9" s="63"/>
      <c r="H9" s="67"/>
      <c r="I9" s="62"/>
      <c r="J9" s="66"/>
      <c r="K9" s="62"/>
      <c r="L9" s="63"/>
      <c r="M9" s="63"/>
      <c r="N9" s="63"/>
      <c r="O9" s="118"/>
      <c r="P9" s="118"/>
      <c r="Q9" s="118"/>
      <c r="R9" s="118"/>
      <c r="S9" s="118"/>
      <c r="T9" s="63"/>
      <c r="U9" s="63"/>
      <c r="V9" s="63"/>
      <c r="W9" s="63"/>
      <c r="X9" s="63"/>
    </row>
    <row r="10" spans="1:24">
      <c r="A10" s="195" t="s">
        <v>106</v>
      </c>
      <c r="B10" s="196"/>
      <c r="C10" s="197"/>
      <c r="D10" s="62"/>
      <c r="E10" s="62"/>
      <c r="F10" s="62"/>
      <c r="G10" s="63"/>
      <c r="H10" s="115" t="s">
        <v>2</v>
      </c>
      <c r="I10" s="68"/>
      <c r="J10" s="69"/>
      <c r="K10" s="62"/>
      <c r="L10" s="63"/>
      <c r="M10" s="63"/>
      <c r="N10" s="63"/>
      <c r="O10" s="118"/>
      <c r="P10" s="118"/>
      <c r="Q10" s="118"/>
      <c r="R10" s="118"/>
      <c r="S10" s="118"/>
      <c r="T10" s="63"/>
      <c r="U10" s="63"/>
      <c r="V10" s="63"/>
      <c r="W10" s="63"/>
      <c r="X10" s="63"/>
    </row>
    <row r="11" spans="1:24">
      <c r="A11" s="195" t="s">
        <v>104</v>
      </c>
      <c r="B11" s="196"/>
      <c r="C11" s="197"/>
      <c r="D11" s="62"/>
      <c r="E11" s="62"/>
      <c r="F11" s="62"/>
      <c r="G11" s="63"/>
      <c r="H11" s="67"/>
      <c r="I11" s="115" t="s">
        <v>2</v>
      </c>
      <c r="J11" s="66"/>
      <c r="K11" s="62"/>
      <c r="L11" s="63"/>
      <c r="M11" s="63"/>
      <c r="N11" s="63"/>
      <c r="O11" s="118"/>
      <c r="P11" s="119"/>
      <c r="Q11" s="118"/>
      <c r="R11" s="118"/>
      <c r="S11" s="118"/>
      <c r="T11" s="62"/>
      <c r="U11" s="63"/>
      <c r="V11" s="63"/>
      <c r="W11" s="63"/>
      <c r="X11" s="63"/>
    </row>
    <row r="12" spans="1:24">
      <c r="A12" s="195" t="s">
        <v>105</v>
      </c>
      <c r="B12" s="196"/>
      <c r="C12" s="197"/>
      <c r="D12" s="62"/>
      <c r="E12" s="62"/>
      <c r="F12" s="62"/>
      <c r="G12" s="63"/>
      <c r="H12" s="63"/>
      <c r="I12" s="63"/>
      <c r="J12" s="115" t="s">
        <v>2</v>
      </c>
      <c r="K12" s="62"/>
      <c r="L12" s="63"/>
      <c r="M12" s="62"/>
      <c r="N12" s="62"/>
      <c r="O12" s="118"/>
      <c r="P12" s="118"/>
      <c r="Q12" s="118"/>
      <c r="R12" s="118"/>
      <c r="S12" s="118"/>
      <c r="T12" s="63"/>
      <c r="U12" s="63"/>
      <c r="V12" s="63"/>
      <c r="W12" s="63"/>
      <c r="X12" s="63"/>
    </row>
    <row r="13" spans="1:24">
      <c r="A13" s="198" t="s">
        <v>107</v>
      </c>
      <c r="B13" s="199"/>
      <c r="C13" s="200"/>
      <c r="D13" s="62"/>
      <c r="E13" s="62"/>
      <c r="F13" s="62"/>
      <c r="G13" s="63"/>
      <c r="H13" s="63"/>
      <c r="I13" s="63"/>
      <c r="J13" s="66"/>
      <c r="K13" s="115" t="s">
        <v>2</v>
      </c>
      <c r="L13" s="66"/>
      <c r="M13" s="66"/>
      <c r="N13" s="63"/>
      <c r="O13" s="118"/>
      <c r="P13" s="118"/>
      <c r="Q13" s="118"/>
      <c r="R13" s="118"/>
      <c r="S13" s="119"/>
      <c r="T13" s="63"/>
      <c r="U13" s="63"/>
      <c r="V13" s="63"/>
      <c r="W13" s="63"/>
      <c r="X13" s="63"/>
    </row>
    <row r="14" spans="1:24">
      <c r="A14" s="195" t="s">
        <v>108</v>
      </c>
      <c r="B14" s="196"/>
      <c r="C14" s="197"/>
      <c r="D14" s="62"/>
      <c r="E14" s="62"/>
      <c r="F14" s="62"/>
      <c r="G14" s="63"/>
      <c r="H14" s="63"/>
      <c r="I14" s="63"/>
      <c r="J14" s="66"/>
      <c r="K14" s="62"/>
      <c r="L14" s="66"/>
      <c r="M14" s="66"/>
      <c r="N14" s="115" t="s">
        <v>2</v>
      </c>
      <c r="O14" s="118"/>
      <c r="P14" s="118"/>
      <c r="Q14" s="118"/>
      <c r="R14" s="118"/>
      <c r="S14" s="118"/>
      <c r="U14" s="63"/>
      <c r="V14" s="63"/>
      <c r="W14" s="63"/>
      <c r="X14" s="63"/>
    </row>
    <row r="15" spans="1:24">
      <c r="A15" s="195" t="s">
        <v>109</v>
      </c>
      <c r="B15" s="196"/>
      <c r="C15" s="197"/>
      <c r="D15" s="62"/>
      <c r="E15" s="62"/>
      <c r="F15" s="62"/>
      <c r="G15" s="63"/>
      <c r="H15" s="63"/>
      <c r="I15" s="63"/>
      <c r="J15" s="63"/>
      <c r="K15" s="63"/>
      <c r="L15" s="63"/>
      <c r="M15" s="62"/>
      <c r="N15" s="62"/>
      <c r="O15" s="118"/>
      <c r="P15" s="118"/>
      <c r="Q15" s="118"/>
      <c r="R15" s="118"/>
      <c r="S15" s="118"/>
      <c r="T15" s="115" t="s">
        <v>2</v>
      </c>
      <c r="U15" s="63"/>
      <c r="V15" s="62"/>
      <c r="W15" s="63"/>
      <c r="X15" s="66"/>
    </row>
    <row r="16" spans="1:24">
      <c r="A16" s="195" t="s">
        <v>110</v>
      </c>
      <c r="B16" s="196"/>
      <c r="C16" s="197"/>
      <c r="D16" s="62"/>
      <c r="E16" s="62"/>
      <c r="F16" s="62"/>
      <c r="G16" s="63"/>
      <c r="H16" s="63"/>
      <c r="I16" s="63"/>
      <c r="J16" s="63"/>
      <c r="K16" s="63"/>
      <c r="L16" s="63"/>
      <c r="M16" s="62"/>
      <c r="N16" s="62"/>
      <c r="O16" s="118"/>
      <c r="P16" s="119"/>
      <c r="Q16" s="119"/>
      <c r="R16" s="119"/>
      <c r="S16" s="119"/>
      <c r="T16" s="84"/>
      <c r="U16" s="63"/>
      <c r="V16" s="62"/>
      <c r="W16" s="63"/>
      <c r="X16" s="115" t="s">
        <v>2</v>
      </c>
    </row>
    <row r="17" spans="1:25">
      <c r="A17" s="193" t="s">
        <v>111</v>
      </c>
      <c r="B17" s="193"/>
      <c r="C17" s="193"/>
      <c r="D17" s="62"/>
      <c r="E17" s="62"/>
      <c r="F17" s="62"/>
      <c r="G17" s="63"/>
      <c r="H17" s="63"/>
      <c r="I17" s="63"/>
      <c r="J17" s="63"/>
      <c r="K17" s="63"/>
      <c r="L17" s="63"/>
      <c r="M17" s="62"/>
      <c r="N17" s="62"/>
      <c r="O17" s="118"/>
      <c r="P17" s="119"/>
      <c r="Q17" s="119"/>
      <c r="R17" s="119"/>
      <c r="S17" s="119"/>
      <c r="T17" s="84"/>
      <c r="U17" s="63"/>
      <c r="V17" s="62"/>
      <c r="W17" s="63"/>
      <c r="X17" s="115" t="s">
        <v>2</v>
      </c>
    </row>
    <row r="18" spans="1:25">
      <c r="A18" s="61" t="s">
        <v>86</v>
      </c>
      <c r="D18" s="194"/>
      <c r="E18" s="192"/>
      <c r="F18" s="192"/>
      <c r="G18" s="194"/>
      <c r="H18" s="194"/>
      <c r="I18" s="194"/>
      <c r="J18" s="194"/>
      <c r="K18" s="194"/>
      <c r="L18" s="194"/>
      <c r="M18" s="192"/>
      <c r="N18" s="192"/>
      <c r="O18" s="224"/>
      <c r="P18" s="225"/>
      <c r="Q18" s="225"/>
      <c r="R18" s="225"/>
      <c r="S18" s="225"/>
      <c r="T18" s="192"/>
      <c r="U18" s="194"/>
      <c r="V18" s="194"/>
      <c r="W18" s="194"/>
      <c r="X18" s="226" t="s">
        <v>2</v>
      </c>
    </row>
    <row r="19" spans="1:25" ht="5.4" customHeight="1">
      <c r="A19" s="152"/>
      <c r="B19" s="152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</row>
    <row r="20" spans="1:25" ht="22.2" customHeight="1">
      <c r="B20" s="222" t="s">
        <v>128</v>
      </c>
      <c r="C20" s="222" t="s">
        <v>141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</row>
    <row r="21" spans="1:25" ht="14.4" customHeight="1">
      <c r="B21" s="222"/>
      <c r="C21" s="222"/>
      <c r="D21" s="170">
        <v>2019</v>
      </c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2"/>
    </row>
    <row r="22" spans="1:25" ht="14.4" customHeight="1">
      <c r="B22" s="222"/>
      <c r="C22" s="222"/>
      <c r="D22" s="63" t="s">
        <v>87</v>
      </c>
      <c r="E22" s="63" t="s">
        <v>88</v>
      </c>
      <c r="F22" s="63" t="s">
        <v>89</v>
      </c>
      <c r="G22" s="63" t="s">
        <v>90</v>
      </c>
      <c r="H22" s="63" t="s">
        <v>91</v>
      </c>
      <c r="I22" s="63" t="s">
        <v>92</v>
      </c>
      <c r="J22" s="63" t="s">
        <v>93</v>
      </c>
      <c r="K22" s="63" t="s">
        <v>94</v>
      </c>
      <c r="L22" s="63" t="s">
        <v>95</v>
      </c>
      <c r="M22" s="63" t="s">
        <v>96</v>
      </c>
      <c r="N22" s="63" t="s">
        <v>97</v>
      </c>
      <c r="O22" s="170" t="s">
        <v>112</v>
      </c>
      <c r="P22" s="171"/>
      <c r="Q22" s="171"/>
      <c r="R22" s="171"/>
      <c r="S22" s="171"/>
      <c r="T22" s="63" t="s">
        <v>98</v>
      </c>
      <c r="U22" s="63" t="s">
        <v>99</v>
      </c>
      <c r="V22" s="63" t="s">
        <v>100</v>
      </c>
      <c r="W22" s="63" t="s">
        <v>101</v>
      </c>
      <c r="X22" s="63" t="s">
        <v>102</v>
      </c>
    </row>
    <row r="23" spans="1:25" ht="14.4" customHeight="1">
      <c r="A23" s="223"/>
      <c r="B23" s="222"/>
      <c r="C23" s="222"/>
      <c r="D23" s="63">
        <v>18.02</v>
      </c>
      <c r="E23" s="63">
        <v>25.02</v>
      </c>
      <c r="F23" s="65">
        <v>4.03</v>
      </c>
      <c r="G23" s="65">
        <v>11.03</v>
      </c>
      <c r="H23" s="65">
        <v>18.03</v>
      </c>
      <c r="I23" s="65">
        <v>25.03</v>
      </c>
      <c r="J23" s="65">
        <v>1.04</v>
      </c>
      <c r="K23" s="63">
        <v>8.0399999999999991</v>
      </c>
      <c r="L23" s="65">
        <v>15.04</v>
      </c>
      <c r="M23" s="63">
        <v>22.04</v>
      </c>
      <c r="N23" s="65">
        <v>29.04</v>
      </c>
      <c r="O23" s="118">
        <v>6.05</v>
      </c>
      <c r="P23" s="118">
        <v>7.05</v>
      </c>
      <c r="Q23" s="118">
        <v>8.0500000000000007</v>
      </c>
      <c r="R23" s="118">
        <v>9.0500000000000007</v>
      </c>
      <c r="S23" s="118">
        <v>10.050000000000001</v>
      </c>
      <c r="T23" s="63">
        <v>13.05</v>
      </c>
      <c r="U23" s="63">
        <v>20.05</v>
      </c>
      <c r="V23" s="63">
        <v>27.05</v>
      </c>
      <c r="W23" s="63">
        <v>3.06</v>
      </c>
      <c r="X23" s="63">
        <v>10.06</v>
      </c>
      <c r="Y23" s="153"/>
    </row>
    <row r="24" spans="1:25" ht="6" customHeight="1">
      <c r="A24" s="223"/>
      <c r="B24" s="222"/>
      <c r="C24" s="222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0"/>
    </row>
    <row r="25" spans="1:25">
      <c r="A25" s="116" t="s">
        <v>3</v>
      </c>
      <c r="B25" s="222"/>
      <c r="C25" s="222"/>
      <c r="Y25" s="154"/>
    </row>
    <row r="26" spans="1:25" ht="6" customHeight="1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</row>
    <row r="27" spans="1:25">
      <c r="A27" s="98" t="s">
        <v>5</v>
      </c>
      <c r="B27" s="128"/>
      <c r="C27" s="128">
        <f>SUM(C28:C28,C30,C31,C32,C33,C34,C29)</f>
        <v>44</v>
      </c>
      <c r="D27" s="99"/>
      <c r="E27" s="99"/>
      <c r="F27" s="99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1"/>
    </row>
    <row r="28" spans="1:25">
      <c r="A28" s="70" t="s">
        <v>168</v>
      </c>
      <c r="B28" s="129" t="s">
        <v>125</v>
      </c>
      <c r="C28" s="129">
        <v>10</v>
      </c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</row>
    <row r="29" spans="1:25">
      <c r="A29" s="70" t="s">
        <v>169</v>
      </c>
      <c r="B29" s="129" t="s">
        <v>125</v>
      </c>
      <c r="C29" s="130">
        <v>25</v>
      </c>
      <c r="D29" s="201"/>
      <c r="E29" s="201"/>
      <c r="F29" s="201"/>
      <c r="G29" s="201"/>
      <c r="H29" s="201"/>
      <c r="I29" s="201"/>
      <c r="J29" s="20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</row>
    <row r="30" spans="1:25">
      <c r="A30" s="85" t="s">
        <v>154</v>
      </c>
      <c r="B30" s="129" t="s">
        <v>125</v>
      </c>
      <c r="C30" s="130">
        <v>1</v>
      </c>
      <c r="D30" s="71"/>
      <c r="E30" s="103"/>
      <c r="F30" s="103"/>
      <c r="G30" s="103"/>
      <c r="H30" s="103"/>
      <c r="I30" s="103"/>
      <c r="J30" s="71"/>
      <c r="K30" s="74"/>
      <c r="L30" s="74"/>
      <c r="M30" s="74"/>
      <c r="N30" s="74"/>
      <c r="O30" s="120"/>
      <c r="P30" s="121"/>
      <c r="Q30" s="121"/>
      <c r="R30" s="121"/>
      <c r="S30" s="121"/>
      <c r="T30" s="72"/>
      <c r="U30" s="66"/>
      <c r="V30" s="66"/>
      <c r="W30" s="66"/>
      <c r="X30" s="66"/>
    </row>
    <row r="31" spans="1:25">
      <c r="A31" s="85" t="s">
        <v>155</v>
      </c>
      <c r="B31" s="129" t="s">
        <v>125</v>
      </c>
      <c r="C31" s="130">
        <v>1</v>
      </c>
      <c r="D31" s="71"/>
      <c r="E31" s="71"/>
      <c r="F31" s="71"/>
      <c r="G31" s="71"/>
      <c r="H31" s="71"/>
      <c r="I31" s="74"/>
      <c r="J31" s="104"/>
      <c r="K31" s="104"/>
      <c r="L31" s="104"/>
      <c r="M31" s="104"/>
      <c r="N31" s="104"/>
      <c r="O31" s="120"/>
      <c r="P31" s="121"/>
      <c r="Q31" s="121"/>
      <c r="R31" s="121"/>
      <c r="S31" s="121"/>
      <c r="T31" s="72"/>
      <c r="U31" s="66"/>
      <c r="V31" s="66"/>
      <c r="W31" s="66"/>
      <c r="X31" s="66"/>
    </row>
    <row r="32" spans="1:25">
      <c r="A32" s="85" t="s">
        <v>156</v>
      </c>
      <c r="B32" s="129" t="s">
        <v>125</v>
      </c>
      <c r="C32" s="130">
        <v>1</v>
      </c>
      <c r="D32" s="71"/>
      <c r="E32" s="71"/>
      <c r="F32" s="71"/>
      <c r="G32" s="71"/>
      <c r="H32" s="71"/>
      <c r="I32" s="71"/>
      <c r="J32" s="74"/>
      <c r="K32" s="74"/>
      <c r="L32" s="74"/>
      <c r="M32" s="74"/>
      <c r="N32" s="74"/>
      <c r="O32" s="104"/>
      <c r="P32" s="105"/>
      <c r="Q32" s="105"/>
      <c r="R32" s="105"/>
      <c r="S32" s="105"/>
      <c r="T32" s="105"/>
      <c r="U32" s="66"/>
      <c r="V32" s="66"/>
      <c r="W32" s="66"/>
      <c r="X32" s="66"/>
    </row>
    <row r="33" spans="1:24">
      <c r="A33" s="85" t="s">
        <v>157</v>
      </c>
      <c r="B33" s="129" t="s">
        <v>125</v>
      </c>
      <c r="C33" s="130">
        <v>4</v>
      </c>
      <c r="D33" s="71"/>
      <c r="E33" s="71"/>
      <c r="F33" s="71"/>
      <c r="G33" s="71"/>
      <c r="H33" s="71"/>
      <c r="I33" s="71"/>
      <c r="J33" s="74"/>
      <c r="K33" s="74"/>
      <c r="L33" s="74"/>
      <c r="M33" s="74"/>
      <c r="N33" s="74"/>
      <c r="O33" s="120"/>
      <c r="P33" s="121"/>
      <c r="Q33" s="121"/>
      <c r="R33" s="121"/>
      <c r="S33" s="121"/>
      <c r="T33" s="66"/>
      <c r="U33" s="105"/>
      <c r="V33" s="105"/>
      <c r="W33" s="105"/>
      <c r="X33" s="105"/>
    </row>
    <row r="34" spans="1:24">
      <c r="A34" s="85" t="s">
        <v>158</v>
      </c>
      <c r="B34" s="129" t="s">
        <v>125</v>
      </c>
      <c r="C34" s="130">
        <v>2</v>
      </c>
      <c r="D34" s="71"/>
      <c r="E34" s="71"/>
      <c r="F34" s="71"/>
      <c r="G34" s="71"/>
      <c r="H34" s="71"/>
      <c r="I34" s="71"/>
      <c r="J34" s="74"/>
      <c r="K34" s="74"/>
      <c r="L34" s="74"/>
      <c r="M34" s="74"/>
      <c r="N34" s="74"/>
      <c r="O34" s="120"/>
      <c r="P34" s="121"/>
      <c r="Q34" s="121"/>
      <c r="R34" s="121"/>
      <c r="S34" s="121"/>
      <c r="T34" s="66"/>
      <c r="U34" s="66"/>
      <c r="V34" s="66"/>
      <c r="W34" s="105"/>
      <c r="X34" s="105"/>
    </row>
    <row r="35" spans="1:24">
      <c r="A35" s="174"/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</row>
    <row r="36" spans="1:24">
      <c r="A36" s="86" t="s">
        <v>11</v>
      </c>
      <c r="B36" s="132"/>
      <c r="C36" s="132">
        <f>SUM(C42,C37)</f>
        <v>51</v>
      </c>
      <c r="D36" s="87"/>
      <c r="E36" s="87"/>
      <c r="F36" s="87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9"/>
      <c r="S36" s="89"/>
      <c r="T36" s="89"/>
      <c r="U36" s="89"/>
      <c r="V36" s="89"/>
      <c r="W36" s="89"/>
      <c r="X36" s="89"/>
    </row>
    <row r="37" spans="1:24">
      <c r="A37" s="75" t="s">
        <v>114</v>
      </c>
      <c r="B37" s="133" t="s">
        <v>126</v>
      </c>
      <c r="C37" s="133">
        <f>SUM(C38:C41)</f>
        <v>31</v>
      </c>
      <c r="D37" s="76"/>
      <c r="E37" s="71"/>
      <c r="F37" s="71"/>
      <c r="G37" s="71"/>
      <c r="H37" s="71"/>
      <c r="I37" s="71"/>
      <c r="J37" s="71"/>
      <c r="K37" s="74"/>
      <c r="L37" s="74"/>
      <c r="M37" s="74"/>
      <c r="N37" s="77"/>
      <c r="O37" s="120"/>
      <c r="P37" s="120"/>
      <c r="Q37" s="120"/>
      <c r="R37" s="122"/>
      <c r="S37" s="122"/>
      <c r="T37" s="78"/>
      <c r="U37" s="78"/>
      <c r="V37" s="78"/>
      <c r="W37" s="77"/>
      <c r="X37" s="77"/>
    </row>
    <row r="38" spans="1:24">
      <c r="A38" s="127" t="s">
        <v>145</v>
      </c>
      <c r="B38" s="133"/>
      <c r="C38" s="133">
        <v>8</v>
      </c>
      <c r="D38" s="141"/>
      <c r="E38" s="141"/>
      <c r="F38" s="141"/>
      <c r="G38" s="71"/>
      <c r="H38" s="71"/>
      <c r="I38" s="71"/>
      <c r="J38" s="71"/>
      <c r="K38" s="74"/>
      <c r="L38" s="74"/>
      <c r="M38" s="74"/>
      <c r="N38" s="77"/>
      <c r="O38" s="120"/>
      <c r="P38" s="120"/>
      <c r="Q38" s="120"/>
      <c r="R38" s="122"/>
      <c r="S38" s="122"/>
      <c r="T38" s="78"/>
      <c r="U38" s="78"/>
      <c r="V38" s="78"/>
      <c r="W38" s="77"/>
      <c r="X38" s="77"/>
    </row>
    <row r="39" spans="1:24">
      <c r="A39" s="127" t="s">
        <v>142</v>
      </c>
      <c r="B39" s="133"/>
      <c r="C39" s="133">
        <v>10</v>
      </c>
      <c r="D39" s="141"/>
      <c r="E39" s="141"/>
      <c r="F39" s="141"/>
      <c r="G39" s="71"/>
      <c r="H39" s="71"/>
      <c r="I39" s="71"/>
      <c r="J39" s="71"/>
      <c r="K39" s="74"/>
      <c r="L39" s="74"/>
      <c r="M39" s="74"/>
      <c r="N39" s="77"/>
      <c r="O39" s="120"/>
      <c r="P39" s="120"/>
      <c r="Q39" s="120"/>
      <c r="R39" s="122"/>
      <c r="S39" s="122"/>
      <c r="T39" s="78"/>
      <c r="U39" s="78"/>
      <c r="V39" s="78"/>
      <c r="W39" s="77"/>
      <c r="X39" s="77"/>
    </row>
    <row r="40" spans="1:24">
      <c r="A40" s="127" t="s">
        <v>143</v>
      </c>
      <c r="B40" s="133"/>
      <c r="C40" s="133">
        <v>8</v>
      </c>
      <c r="D40" s="76"/>
      <c r="E40" s="76"/>
      <c r="F40" s="141"/>
      <c r="G40" s="138"/>
      <c r="H40" s="71"/>
      <c r="I40" s="71"/>
      <c r="J40" s="71"/>
      <c r="K40" s="74"/>
      <c r="L40" s="74"/>
      <c r="M40" s="74"/>
      <c r="N40" s="77"/>
      <c r="O40" s="120"/>
      <c r="P40" s="120"/>
      <c r="Q40" s="120"/>
      <c r="R40" s="122"/>
      <c r="S40" s="122"/>
      <c r="T40" s="78"/>
      <c r="U40" s="78"/>
      <c r="V40" s="78"/>
      <c r="W40" s="77"/>
      <c r="X40" s="77"/>
    </row>
    <row r="41" spans="1:24">
      <c r="A41" s="127" t="s">
        <v>144</v>
      </c>
      <c r="B41" s="133"/>
      <c r="C41" s="133">
        <v>5</v>
      </c>
      <c r="D41" s="76"/>
      <c r="E41" s="76"/>
      <c r="F41" s="141"/>
      <c r="G41" s="138"/>
      <c r="H41" s="71"/>
      <c r="I41" s="71"/>
      <c r="J41" s="71"/>
      <c r="K41" s="74"/>
      <c r="L41" s="74"/>
      <c r="M41" s="74"/>
      <c r="N41" s="77"/>
      <c r="O41" s="120"/>
      <c r="P41" s="120"/>
      <c r="Q41" s="120"/>
      <c r="R41" s="122"/>
      <c r="S41" s="122"/>
      <c r="T41" s="78"/>
      <c r="U41" s="78"/>
      <c r="V41" s="78"/>
      <c r="W41" s="77"/>
      <c r="X41" s="77"/>
    </row>
    <row r="42" spans="1:24">
      <c r="A42" s="70" t="s">
        <v>115</v>
      </c>
      <c r="B42" s="129" t="s">
        <v>127</v>
      </c>
      <c r="C42" s="129">
        <f>SUM(C43:C45)</f>
        <v>20</v>
      </c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120"/>
      <c r="P42" s="121"/>
      <c r="Q42" s="121"/>
      <c r="R42" s="121"/>
      <c r="S42" s="121"/>
      <c r="T42" s="66"/>
      <c r="U42" s="66"/>
      <c r="V42" s="66"/>
      <c r="W42" s="66"/>
      <c r="X42" s="66"/>
    </row>
    <row r="43" spans="1:24">
      <c r="A43" s="73" t="s">
        <v>129</v>
      </c>
      <c r="B43" s="134"/>
      <c r="C43" s="134">
        <v>10</v>
      </c>
      <c r="D43" s="140"/>
      <c r="E43" s="139"/>
      <c r="F43" s="139"/>
      <c r="G43" s="74"/>
      <c r="H43" s="74"/>
      <c r="I43" s="74"/>
      <c r="J43" s="74"/>
      <c r="K43" s="74"/>
      <c r="L43" s="74"/>
      <c r="M43" s="74"/>
      <c r="N43" s="74"/>
      <c r="O43" s="120"/>
      <c r="P43" s="122"/>
      <c r="Q43" s="122"/>
      <c r="R43" s="122"/>
      <c r="S43" s="122"/>
      <c r="T43" s="80"/>
      <c r="U43" s="66"/>
      <c r="V43" s="66"/>
      <c r="W43" s="66"/>
      <c r="X43" s="66"/>
    </row>
    <row r="44" spans="1:24">
      <c r="A44" s="73" t="s">
        <v>133</v>
      </c>
      <c r="B44" s="131"/>
      <c r="C44" s="131">
        <v>5</v>
      </c>
      <c r="D44" s="71"/>
      <c r="E44" s="141"/>
      <c r="F44" s="138"/>
      <c r="G44" s="139"/>
      <c r="H44" s="139"/>
      <c r="I44" s="74"/>
      <c r="J44" s="74"/>
      <c r="K44" s="74"/>
      <c r="L44" s="74"/>
      <c r="M44" s="74"/>
      <c r="N44" s="74"/>
      <c r="O44" s="120"/>
      <c r="P44" s="121"/>
      <c r="Q44" s="121"/>
      <c r="R44" s="121"/>
      <c r="S44" s="121"/>
      <c r="T44" s="66"/>
      <c r="U44" s="66"/>
      <c r="V44" s="66"/>
      <c r="W44" s="66"/>
      <c r="X44" s="66"/>
    </row>
    <row r="45" spans="1:24">
      <c r="A45" s="79" t="s">
        <v>130</v>
      </c>
      <c r="B45" s="134"/>
      <c r="C45" s="134">
        <v>5</v>
      </c>
      <c r="D45" s="74"/>
      <c r="E45" s="74"/>
      <c r="F45" s="74"/>
      <c r="G45" s="139"/>
      <c r="H45" s="139"/>
      <c r="I45" s="139"/>
      <c r="J45" s="139"/>
      <c r="K45" s="74"/>
      <c r="L45" s="74"/>
      <c r="M45" s="74"/>
      <c r="N45" s="74"/>
      <c r="O45" s="120"/>
      <c r="P45" s="121"/>
      <c r="Q45" s="121"/>
      <c r="R45" s="121"/>
      <c r="S45" s="121"/>
      <c r="T45" s="66"/>
      <c r="U45" s="66"/>
      <c r="V45" s="66"/>
      <c r="W45" s="66"/>
      <c r="X45" s="66"/>
    </row>
    <row r="46" spans="1:24">
      <c r="A46" s="174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</row>
    <row r="47" spans="1:24">
      <c r="A47" s="92" t="s">
        <v>24</v>
      </c>
      <c r="B47" s="135"/>
      <c r="C47" s="135">
        <f>SUM(C48,C52,C56)</f>
        <v>113</v>
      </c>
      <c r="D47" s="93"/>
      <c r="E47" s="93"/>
      <c r="F47" s="93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5"/>
      <c r="S47" s="95"/>
      <c r="T47" s="95"/>
      <c r="U47" s="95"/>
      <c r="V47" s="95"/>
      <c r="W47" s="94"/>
      <c r="X47" s="94"/>
    </row>
    <row r="48" spans="1:24">
      <c r="A48" s="70" t="s">
        <v>116</v>
      </c>
      <c r="B48" s="133" t="s">
        <v>126</v>
      </c>
      <c r="C48" s="133">
        <f>SUM(C49:C51)</f>
        <v>38</v>
      </c>
      <c r="D48" s="71"/>
      <c r="E48" s="71"/>
      <c r="F48" s="71"/>
      <c r="G48" s="74"/>
      <c r="H48" s="74"/>
      <c r="I48" s="74"/>
      <c r="J48" s="71"/>
      <c r="K48" s="71"/>
      <c r="L48" s="71"/>
      <c r="M48" s="71"/>
      <c r="N48" s="71"/>
      <c r="O48" s="123"/>
      <c r="P48" s="122"/>
      <c r="Q48" s="122"/>
      <c r="R48" s="122"/>
      <c r="S48" s="122"/>
      <c r="T48" s="80"/>
      <c r="U48" s="66"/>
      <c r="V48" s="66"/>
      <c r="W48" s="74"/>
      <c r="X48" s="74"/>
    </row>
    <row r="49" spans="1:45">
      <c r="A49" s="81" t="s">
        <v>124</v>
      </c>
      <c r="B49" s="130"/>
      <c r="C49" s="130">
        <v>15</v>
      </c>
      <c r="D49" s="71"/>
      <c r="E49" s="71"/>
      <c r="F49" s="142"/>
      <c r="G49" s="143"/>
      <c r="H49" s="143"/>
      <c r="I49" s="71"/>
      <c r="J49" s="71"/>
      <c r="K49" s="71"/>
      <c r="L49" s="74"/>
      <c r="M49" s="74"/>
      <c r="N49" s="74"/>
      <c r="O49" s="120"/>
      <c r="P49" s="122"/>
      <c r="Q49" s="122"/>
      <c r="R49" s="122"/>
      <c r="S49" s="122"/>
      <c r="T49" s="80"/>
      <c r="U49" s="66"/>
      <c r="V49" s="66"/>
      <c r="W49" s="74"/>
      <c r="X49" s="74"/>
    </row>
    <row r="50" spans="1:45">
      <c r="A50" s="81" t="s">
        <v>146</v>
      </c>
      <c r="B50" s="130"/>
      <c r="C50" s="130">
        <v>15</v>
      </c>
      <c r="D50" s="71"/>
      <c r="E50" s="71"/>
      <c r="F50" s="142"/>
      <c r="G50" s="142"/>
      <c r="H50" s="71"/>
      <c r="I50" s="71"/>
      <c r="J50" s="71"/>
      <c r="K50" s="71"/>
      <c r="L50" s="74"/>
      <c r="M50" s="74"/>
      <c r="N50" s="74"/>
      <c r="O50" s="120"/>
      <c r="P50" s="121"/>
      <c r="Q50" s="121"/>
      <c r="R50" s="121"/>
      <c r="S50" s="121"/>
      <c r="T50" s="66"/>
      <c r="U50" s="66"/>
      <c r="V50" s="66"/>
      <c r="W50" s="66"/>
      <c r="X50" s="66"/>
    </row>
    <row r="51" spans="1:45">
      <c r="A51" s="81" t="s">
        <v>147</v>
      </c>
      <c r="B51" s="130"/>
      <c r="C51" s="130">
        <v>8</v>
      </c>
      <c r="D51" s="71"/>
      <c r="E51" s="71"/>
      <c r="F51" s="71"/>
      <c r="G51" s="143"/>
      <c r="H51" s="142"/>
      <c r="I51" s="71"/>
      <c r="J51" s="71"/>
      <c r="K51" s="74"/>
      <c r="L51" s="74"/>
      <c r="M51" s="74"/>
      <c r="N51" s="74"/>
      <c r="O51" s="120"/>
      <c r="P51" s="121"/>
      <c r="Q51" s="121"/>
      <c r="R51" s="121"/>
      <c r="S51" s="121"/>
      <c r="T51" s="66"/>
      <c r="U51" s="66"/>
      <c r="V51" s="66"/>
      <c r="W51" s="66"/>
      <c r="X51" s="66"/>
    </row>
    <row r="52" spans="1:45">
      <c r="A52" s="70" t="s">
        <v>117</v>
      </c>
      <c r="B52" s="129" t="s">
        <v>127</v>
      </c>
      <c r="C52" s="133">
        <f>SUM(C53:C55)</f>
        <v>40</v>
      </c>
      <c r="D52" s="71"/>
      <c r="E52" s="71"/>
      <c r="F52" s="71"/>
      <c r="G52" s="74"/>
      <c r="H52" s="74"/>
      <c r="I52" s="71"/>
      <c r="J52" s="71"/>
      <c r="K52" s="71"/>
      <c r="L52" s="74"/>
      <c r="M52" s="74"/>
      <c r="N52" s="74"/>
      <c r="O52" s="120"/>
      <c r="P52" s="122"/>
      <c r="Q52" s="122"/>
      <c r="R52" s="122"/>
      <c r="S52" s="122"/>
      <c r="T52" s="80"/>
      <c r="U52" s="66"/>
      <c r="V52" s="66"/>
      <c r="W52" s="74"/>
      <c r="X52" s="74"/>
    </row>
    <row r="53" spans="1:45">
      <c r="A53" s="81" t="s">
        <v>131</v>
      </c>
      <c r="B53" s="130"/>
      <c r="C53" s="130">
        <v>15</v>
      </c>
      <c r="D53" s="71"/>
      <c r="E53" s="71"/>
      <c r="F53" s="71"/>
      <c r="G53" s="74"/>
      <c r="H53" s="74"/>
      <c r="I53" s="142"/>
      <c r="J53" s="142"/>
      <c r="K53" s="142"/>
      <c r="L53" s="74"/>
      <c r="M53" s="74"/>
      <c r="N53" s="74"/>
      <c r="O53" s="120"/>
      <c r="P53" s="122"/>
      <c r="Q53" s="122"/>
      <c r="R53" s="122"/>
      <c r="S53" s="122"/>
      <c r="T53" s="80"/>
      <c r="U53" s="66"/>
      <c r="V53" s="66"/>
      <c r="W53" s="74"/>
      <c r="X53" s="74"/>
    </row>
    <row r="54" spans="1:45">
      <c r="A54" s="81" t="s">
        <v>132</v>
      </c>
      <c r="B54" s="130"/>
      <c r="C54" s="130">
        <v>15</v>
      </c>
      <c r="D54" s="71"/>
      <c r="E54" s="71"/>
      <c r="F54" s="71"/>
      <c r="G54" s="74"/>
      <c r="H54" s="74"/>
      <c r="I54" s="71"/>
      <c r="J54" s="142"/>
      <c r="K54" s="142"/>
      <c r="L54" s="143"/>
      <c r="M54" s="74"/>
      <c r="N54" s="74"/>
      <c r="O54" s="120"/>
      <c r="P54" s="122"/>
      <c r="Q54" s="122"/>
      <c r="R54" s="122"/>
      <c r="S54" s="122"/>
      <c r="T54" s="80"/>
      <c r="U54" s="66"/>
      <c r="V54" s="66"/>
      <c r="W54" s="74"/>
      <c r="X54" s="74"/>
    </row>
    <row r="55" spans="1:45">
      <c r="A55" s="81" t="s">
        <v>134</v>
      </c>
      <c r="B55" s="130"/>
      <c r="C55" s="130">
        <v>10</v>
      </c>
      <c r="D55" s="71"/>
      <c r="E55" s="71"/>
      <c r="F55" s="71"/>
      <c r="G55" s="74"/>
      <c r="H55" s="74"/>
      <c r="I55" s="71"/>
      <c r="J55" s="71"/>
      <c r="K55" s="142"/>
      <c r="L55" s="143"/>
      <c r="M55" s="143"/>
      <c r="N55" s="66"/>
      <c r="O55" s="121"/>
      <c r="P55" s="122"/>
      <c r="Q55" s="122"/>
      <c r="R55" s="122"/>
      <c r="S55" s="122"/>
      <c r="T55" s="80"/>
      <c r="U55" s="66"/>
      <c r="V55" s="66"/>
      <c r="W55" s="74"/>
      <c r="X55" s="74"/>
    </row>
    <row r="56" spans="1:45" s="82" customFormat="1">
      <c r="A56" s="70" t="s">
        <v>118</v>
      </c>
      <c r="B56" s="129" t="s">
        <v>127</v>
      </c>
      <c r="C56" s="133">
        <f>SUM(C57:C59)</f>
        <v>35</v>
      </c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120"/>
      <c r="P56" s="122"/>
      <c r="Q56" s="122"/>
      <c r="R56" s="122"/>
      <c r="S56" s="122"/>
      <c r="T56" s="80"/>
      <c r="U56" s="71"/>
      <c r="V56" s="71"/>
      <c r="W56" s="71"/>
      <c r="X56" s="71"/>
      <c r="Y56" s="61"/>
      <c r="Z56" s="61"/>
      <c r="AA56" s="61"/>
      <c r="AB56" s="61"/>
      <c r="AC56" s="61"/>
      <c r="AD56" s="61"/>
    </row>
    <row r="57" spans="1:45" s="82" customFormat="1">
      <c r="A57" s="81" t="s">
        <v>135</v>
      </c>
      <c r="B57" s="130"/>
      <c r="C57" s="130">
        <v>15</v>
      </c>
      <c r="D57" s="71"/>
      <c r="E57" s="71"/>
      <c r="F57" s="71"/>
      <c r="G57" s="74"/>
      <c r="H57" s="74"/>
      <c r="I57" s="74"/>
      <c r="J57" s="74"/>
      <c r="K57" s="74"/>
      <c r="L57" s="74"/>
      <c r="M57" s="74"/>
      <c r="N57" s="74"/>
      <c r="O57" s="120"/>
      <c r="P57" s="122"/>
      <c r="Q57" s="122"/>
      <c r="R57" s="122"/>
      <c r="S57" s="122"/>
      <c r="T57" s="80"/>
      <c r="U57" s="71"/>
      <c r="V57" s="71"/>
      <c r="W57" s="71"/>
      <c r="X57" s="71"/>
      <c r="Y57" s="61"/>
      <c r="Z57" s="61"/>
      <c r="AA57" s="61"/>
      <c r="AB57" s="61"/>
      <c r="AC57" s="61"/>
      <c r="AD57" s="61"/>
    </row>
    <row r="58" spans="1:45">
      <c r="A58" s="81" t="s">
        <v>136</v>
      </c>
      <c r="B58" s="130"/>
      <c r="C58" s="130">
        <v>10</v>
      </c>
      <c r="D58" s="71"/>
      <c r="E58" s="71"/>
      <c r="F58" s="71"/>
      <c r="G58" s="74"/>
      <c r="H58" s="74"/>
      <c r="I58" s="74"/>
      <c r="J58" s="74"/>
      <c r="K58" s="74"/>
      <c r="L58" s="74"/>
      <c r="M58" s="74"/>
      <c r="N58" s="74"/>
      <c r="O58" s="120"/>
      <c r="P58" s="122"/>
      <c r="Q58" s="122"/>
      <c r="R58" s="122"/>
      <c r="S58" s="122"/>
      <c r="T58" s="80"/>
      <c r="U58" s="66"/>
      <c r="V58" s="74"/>
      <c r="W58" s="74"/>
      <c r="X58" s="74"/>
    </row>
    <row r="59" spans="1:45">
      <c r="A59" s="146" t="s">
        <v>137</v>
      </c>
      <c r="B59" s="129"/>
      <c r="C59" s="129">
        <v>10</v>
      </c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120"/>
      <c r="P59" s="122"/>
      <c r="Q59" s="122"/>
      <c r="R59" s="122"/>
      <c r="S59" s="122"/>
      <c r="T59" s="80"/>
      <c r="U59" s="66"/>
      <c r="V59" s="74"/>
      <c r="W59" s="74"/>
      <c r="X59" s="74"/>
    </row>
    <row r="60" spans="1:45">
      <c r="A60" s="174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</row>
    <row r="61" spans="1:45" s="96" customFormat="1">
      <c r="A61" s="106" t="s">
        <v>37</v>
      </c>
      <c r="B61" s="136"/>
      <c r="C61" s="136">
        <f>SUM(C62,C69)</f>
        <v>260</v>
      </c>
      <c r="D61" s="107"/>
      <c r="E61" s="107"/>
      <c r="F61" s="107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9"/>
      <c r="S61" s="109"/>
      <c r="T61" s="109"/>
      <c r="U61" s="109"/>
      <c r="V61" s="109"/>
      <c r="W61" s="108"/>
      <c r="X61" s="108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</row>
    <row r="62" spans="1:45">
      <c r="A62" s="70" t="s">
        <v>119</v>
      </c>
      <c r="B62" s="133" t="s">
        <v>126</v>
      </c>
      <c r="C62" s="133">
        <f>SUM(C63:C68)</f>
        <v>220</v>
      </c>
      <c r="D62" s="74"/>
      <c r="E62" s="74"/>
      <c r="F62" s="74"/>
      <c r="G62" s="74"/>
      <c r="H62" s="74"/>
      <c r="I62" s="74"/>
      <c r="J62" s="74"/>
      <c r="K62" s="74"/>
      <c r="L62" s="74"/>
      <c r="M62" s="71"/>
      <c r="N62" s="71"/>
      <c r="O62" s="123"/>
      <c r="P62" s="123"/>
      <c r="Q62" s="123"/>
      <c r="R62" s="123"/>
      <c r="S62" s="123"/>
      <c r="T62" s="71"/>
      <c r="U62" s="71"/>
      <c r="V62" s="74"/>
      <c r="W62" s="74"/>
      <c r="X62" s="74"/>
    </row>
    <row r="63" spans="1:45">
      <c r="A63" s="73" t="s">
        <v>148</v>
      </c>
      <c r="B63" s="133"/>
      <c r="C63" s="133">
        <v>30</v>
      </c>
      <c r="D63" s="71"/>
      <c r="E63" s="71"/>
      <c r="F63" s="147"/>
      <c r="G63" s="147"/>
      <c r="H63" s="147"/>
      <c r="I63" s="147"/>
      <c r="J63" s="147"/>
      <c r="K63" s="74"/>
      <c r="L63" s="74"/>
      <c r="M63" s="74"/>
      <c r="N63" s="74"/>
      <c r="O63" s="147"/>
      <c r="P63" s="147"/>
      <c r="Q63" s="147"/>
      <c r="R63" s="147"/>
      <c r="S63" s="147"/>
      <c r="T63" s="71"/>
      <c r="U63" s="71"/>
      <c r="V63" s="74"/>
      <c r="W63" s="74"/>
      <c r="X63" s="74"/>
    </row>
    <row r="64" spans="1:45">
      <c r="A64" s="73" t="s">
        <v>149</v>
      </c>
      <c r="B64" s="133"/>
      <c r="C64" s="133">
        <v>50</v>
      </c>
      <c r="D64" s="71"/>
      <c r="E64" s="71"/>
      <c r="F64" s="71"/>
      <c r="G64" s="74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71"/>
      <c r="U64" s="71"/>
      <c r="V64" s="74"/>
      <c r="W64" s="74"/>
      <c r="X64" s="74"/>
    </row>
    <row r="65" spans="1:45">
      <c r="A65" s="73" t="s">
        <v>150</v>
      </c>
      <c r="B65" s="131"/>
      <c r="C65" s="131">
        <v>70</v>
      </c>
      <c r="D65" s="71"/>
      <c r="E65" s="71"/>
      <c r="F65" s="71"/>
      <c r="G65" s="74"/>
      <c r="H65" s="74"/>
      <c r="I65" s="74"/>
      <c r="J65" s="74"/>
      <c r="K65" s="74"/>
      <c r="L65" s="147"/>
      <c r="M65" s="147"/>
      <c r="N65" s="147"/>
      <c r="O65" s="147"/>
      <c r="P65" s="147"/>
      <c r="Q65" s="147"/>
      <c r="R65" s="147"/>
      <c r="S65" s="147"/>
      <c r="T65" s="71"/>
      <c r="U65" s="74"/>
      <c r="V65" s="74"/>
      <c r="W65" s="74"/>
      <c r="X65" s="74"/>
    </row>
    <row r="66" spans="1:45">
      <c r="A66" s="73" t="s">
        <v>153</v>
      </c>
      <c r="B66" s="131"/>
      <c r="C66" s="131">
        <v>30</v>
      </c>
      <c r="D66" s="71"/>
      <c r="E66" s="71"/>
      <c r="F66" s="71"/>
      <c r="G66" s="74"/>
      <c r="H66" s="74"/>
      <c r="I66" s="74"/>
      <c r="J66" s="74"/>
      <c r="K66" s="74"/>
      <c r="L66" s="74"/>
      <c r="M66" s="71"/>
      <c r="N66" s="71"/>
      <c r="O66" s="147"/>
      <c r="P66" s="147"/>
      <c r="Q66" s="147"/>
      <c r="R66" s="147"/>
      <c r="S66" s="147"/>
      <c r="T66" s="71"/>
      <c r="U66" s="71"/>
      <c r="V66" s="74"/>
      <c r="W66" s="74"/>
      <c r="X66" s="74"/>
    </row>
    <row r="67" spans="1:45">
      <c r="A67" s="73" t="s">
        <v>151</v>
      </c>
      <c r="B67" s="131"/>
      <c r="C67" s="131">
        <v>30</v>
      </c>
      <c r="D67" s="71"/>
      <c r="E67" s="71"/>
      <c r="F67" s="71"/>
      <c r="G67" s="74"/>
      <c r="H67" s="74"/>
      <c r="I67" s="74"/>
      <c r="J67" s="74"/>
      <c r="K67" s="74"/>
      <c r="L67" s="74"/>
      <c r="M67" s="71"/>
      <c r="N67" s="71"/>
      <c r="O67" s="147"/>
      <c r="P67" s="147"/>
      <c r="Q67" s="147"/>
      <c r="R67" s="147"/>
      <c r="S67" s="147"/>
      <c r="T67" s="71"/>
      <c r="U67" s="71"/>
      <c r="V67" s="74"/>
      <c r="W67" s="74"/>
      <c r="X67" s="74"/>
    </row>
    <row r="68" spans="1:45">
      <c r="A68" s="144" t="s">
        <v>152</v>
      </c>
      <c r="B68" s="131"/>
      <c r="C68" s="131">
        <v>10</v>
      </c>
      <c r="D68" s="71"/>
      <c r="E68" s="71"/>
      <c r="F68" s="71"/>
      <c r="G68" s="74"/>
      <c r="H68" s="74"/>
      <c r="I68" s="74"/>
      <c r="J68" s="74"/>
      <c r="K68" s="74"/>
      <c r="L68" s="74"/>
      <c r="M68" s="74"/>
      <c r="N68" s="74"/>
      <c r="O68" s="120"/>
      <c r="P68" s="122"/>
      <c r="Q68" s="122"/>
      <c r="R68" s="123"/>
      <c r="S68" s="123"/>
      <c r="T68" s="71"/>
      <c r="U68" s="71"/>
      <c r="V68" s="74"/>
      <c r="W68" s="74"/>
      <c r="X68" s="74"/>
    </row>
    <row r="69" spans="1:45">
      <c r="A69" s="70" t="s">
        <v>120</v>
      </c>
      <c r="B69" s="129" t="s">
        <v>127</v>
      </c>
      <c r="C69" s="130">
        <f>SUM(C70:C72)</f>
        <v>40</v>
      </c>
      <c r="D69" s="71"/>
      <c r="E69" s="71"/>
      <c r="F69" s="71"/>
      <c r="G69" s="74"/>
      <c r="H69" s="74"/>
      <c r="I69" s="74"/>
      <c r="J69" s="74"/>
      <c r="K69" s="74"/>
      <c r="L69" s="74"/>
      <c r="M69" s="71"/>
      <c r="N69" s="71"/>
      <c r="O69" s="123"/>
      <c r="P69" s="123"/>
      <c r="Q69" s="123"/>
      <c r="R69" s="123"/>
      <c r="S69" s="123"/>
      <c r="T69" s="71"/>
      <c r="U69" s="71"/>
      <c r="V69" s="74"/>
      <c r="W69" s="74"/>
      <c r="X69" s="74"/>
    </row>
    <row r="70" spans="1:45">
      <c r="A70" s="73" t="s">
        <v>138</v>
      </c>
      <c r="B70" s="131"/>
      <c r="C70" s="131">
        <v>10</v>
      </c>
      <c r="D70" s="71"/>
      <c r="E70" s="71"/>
      <c r="F70" s="71"/>
      <c r="G70" s="74"/>
      <c r="H70" s="74"/>
      <c r="I70" s="74"/>
      <c r="J70" s="74"/>
      <c r="K70" s="74"/>
      <c r="L70" s="74"/>
      <c r="M70" s="147"/>
      <c r="N70" s="147"/>
      <c r="O70" s="148"/>
      <c r="P70" s="123"/>
      <c r="Q70" s="123"/>
      <c r="R70" s="123"/>
      <c r="S70" s="123"/>
      <c r="T70" s="71"/>
      <c r="U70" s="74"/>
      <c r="V70" s="74"/>
      <c r="W70" s="74"/>
      <c r="X70" s="74"/>
    </row>
    <row r="71" spans="1:45">
      <c r="A71" s="73" t="s">
        <v>140</v>
      </c>
      <c r="B71" s="131"/>
      <c r="C71" s="131">
        <v>20</v>
      </c>
      <c r="D71" s="71"/>
      <c r="E71" s="71"/>
      <c r="F71" s="71"/>
      <c r="G71" s="74"/>
      <c r="H71" s="74"/>
      <c r="I71" s="74"/>
      <c r="J71" s="74"/>
      <c r="K71" s="74"/>
      <c r="L71" s="74"/>
      <c r="M71" s="71"/>
      <c r="N71" s="71"/>
      <c r="O71" s="148"/>
      <c r="P71" s="148"/>
      <c r="Q71" s="148"/>
      <c r="R71" s="123"/>
      <c r="S71" s="123"/>
      <c r="T71" s="71"/>
      <c r="U71" s="71"/>
      <c r="V71" s="74"/>
      <c r="W71" s="74"/>
      <c r="X71" s="74"/>
    </row>
    <row r="72" spans="1:45">
      <c r="A72" s="73" t="s">
        <v>139</v>
      </c>
      <c r="B72" s="131"/>
      <c r="C72" s="131">
        <v>10</v>
      </c>
      <c r="D72" s="71"/>
      <c r="E72" s="71"/>
      <c r="F72" s="71"/>
      <c r="G72" s="74"/>
      <c r="H72" s="74"/>
      <c r="I72" s="74"/>
      <c r="J72" s="74"/>
      <c r="K72" s="74"/>
      <c r="L72" s="74"/>
      <c r="M72" s="71"/>
      <c r="N72" s="71"/>
      <c r="O72" s="123"/>
      <c r="P72" s="123"/>
      <c r="Q72" s="148"/>
      <c r="R72" s="148"/>
      <c r="S72" s="148"/>
      <c r="T72" s="71"/>
      <c r="U72" s="71"/>
      <c r="V72" s="74"/>
      <c r="W72" s="74"/>
      <c r="X72" s="74"/>
    </row>
    <row r="73" spans="1:45">
      <c r="A73" s="177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</row>
    <row r="74" spans="1:45" s="97" customFormat="1">
      <c r="A74" s="110" t="s">
        <v>113</v>
      </c>
      <c r="B74" s="137"/>
      <c r="C74" s="137">
        <f>SUM(C75:C79)</f>
        <v>120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</row>
    <row r="75" spans="1:45" s="97" customFormat="1">
      <c r="A75" s="126" t="s">
        <v>121</v>
      </c>
      <c r="B75" s="133" t="s">
        <v>126</v>
      </c>
      <c r="C75" s="133">
        <v>50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5"/>
      <c r="P75" s="125"/>
      <c r="Q75" s="125"/>
      <c r="R75" s="125"/>
      <c r="S75" s="125"/>
      <c r="T75" s="149"/>
      <c r="U75" s="149"/>
      <c r="V75" s="126"/>
      <c r="W75" s="126"/>
      <c r="X75" s="126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</row>
    <row r="76" spans="1:45" s="97" customFormat="1">
      <c r="A76" s="126" t="s">
        <v>122</v>
      </c>
      <c r="B76" s="129" t="s">
        <v>127</v>
      </c>
      <c r="C76" s="129">
        <v>25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5"/>
      <c r="P76" s="125"/>
      <c r="Q76" s="125"/>
      <c r="R76" s="125"/>
      <c r="S76" s="149"/>
      <c r="T76" s="149"/>
      <c r="U76" s="126"/>
      <c r="V76" s="126"/>
      <c r="W76" s="126"/>
      <c r="X76" s="126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</row>
    <row r="77" spans="1:45" s="97" customFormat="1">
      <c r="A77" s="91" t="s">
        <v>123</v>
      </c>
      <c r="B77" s="129" t="s">
        <v>127</v>
      </c>
      <c r="C77" s="129">
        <v>25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5"/>
      <c r="P77" s="125"/>
      <c r="Q77" s="125"/>
      <c r="R77" s="125"/>
      <c r="S77" s="149"/>
      <c r="T77" s="149"/>
      <c r="U77" s="126"/>
      <c r="V77" s="126"/>
      <c r="W77" s="126"/>
      <c r="X77" s="126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</row>
    <row r="78" spans="1:45" s="97" customFormat="1">
      <c r="A78" s="126" t="s">
        <v>170</v>
      </c>
      <c r="B78" s="129" t="s">
        <v>125</v>
      </c>
      <c r="C78" s="129">
        <v>20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5"/>
      <c r="P78" s="125"/>
      <c r="Q78" s="125"/>
      <c r="R78" s="125"/>
      <c r="S78" s="149"/>
      <c r="T78" s="149"/>
      <c r="U78" s="126"/>
      <c r="V78" s="126"/>
      <c r="W78" s="126"/>
      <c r="X78" s="126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</row>
    <row r="79" spans="1:45" s="97" customFormat="1">
      <c r="A79" s="126"/>
      <c r="B79" s="129"/>
      <c r="C79" s="129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5"/>
      <c r="P79" s="125"/>
      <c r="Q79" s="125"/>
      <c r="R79" s="125"/>
      <c r="S79" s="149"/>
      <c r="T79" s="149"/>
      <c r="U79" s="126"/>
      <c r="V79" s="126"/>
      <c r="W79" s="126"/>
      <c r="X79" s="126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</row>
    <row r="80" spans="1:45">
      <c r="B80" s="61"/>
      <c r="C80" s="6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0"/>
      <c r="P80" s="90"/>
      <c r="Q80" s="90"/>
      <c r="R80" s="150"/>
      <c r="S80" s="150"/>
      <c r="T80" s="91"/>
      <c r="U80" s="91"/>
      <c r="V80" s="91"/>
      <c r="W80" s="91"/>
      <c r="X80" s="91"/>
    </row>
    <row r="81" spans="1:45">
      <c r="A81" s="156"/>
      <c r="B81" s="155"/>
      <c r="C81" s="155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</row>
    <row r="82" spans="1:45" s="158" customFormat="1">
      <c r="A82" s="166" t="s">
        <v>163</v>
      </c>
      <c r="B82" s="190"/>
      <c r="C82" s="190">
        <f>SUM(C83:C84)</f>
        <v>15</v>
      </c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</row>
    <row r="83" spans="1:45">
      <c r="A83" s="91" t="s">
        <v>164</v>
      </c>
      <c r="B83" s="129" t="s">
        <v>125</v>
      </c>
      <c r="C83" s="129">
        <v>5</v>
      </c>
      <c r="D83" s="91"/>
      <c r="E83" s="91"/>
      <c r="F83" s="91"/>
      <c r="G83" s="91"/>
      <c r="H83" s="91"/>
      <c r="I83" s="91"/>
      <c r="J83" s="91"/>
      <c r="K83" s="202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</row>
    <row r="84" spans="1:45">
      <c r="A84" s="91" t="s">
        <v>165</v>
      </c>
      <c r="B84" s="129" t="s">
        <v>125</v>
      </c>
      <c r="C84" s="129">
        <v>10</v>
      </c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202"/>
      <c r="X84" s="202"/>
    </row>
    <row r="85" spans="1:45">
      <c r="A85" s="156"/>
      <c r="B85" s="155"/>
      <c r="C85" s="155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</row>
    <row r="86" spans="1:45" s="158" customFormat="1">
      <c r="A86" s="112" t="s">
        <v>159</v>
      </c>
      <c r="B86" s="167"/>
      <c r="C86" s="167">
        <f>SUM(C87:C89)</f>
        <v>155</v>
      </c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</row>
    <row r="87" spans="1:45">
      <c r="A87" s="91" t="s">
        <v>160</v>
      </c>
      <c r="B87" s="129" t="s">
        <v>125</v>
      </c>
      <c r="C87" s="129">
        <v>15</v>
      </c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0"/>
      <c r="P87" s="90"/>
      <c r="Q87" s="90"/>
      <c r="R87" s="90"/>
      <c r="S87" s="90"/>
      <c r="T87" s="91"/>
      <c r="U87" s="91"/>
      <c r="V87" s="91"/>
      <c r="W87" s="91"/>
      <c r="X87" s="91"/>
    </row>
    <row r="88" spans="1:45">
      <c r="A88" s="91" t="s">
        <v>161</v>
      </c>
      <c r="B88" s="129" t="s">
        <v>125</v>
      </c>
      <c r="C88" s="129">
        <v>40</v>
      </c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0"/>
      <c r="P88" s="90"/>
      <c r="Q88" s="90"/>
      <c r="R88" s="90"/>
      <c r="S88" s="90"/>
      <c r="T88" s="91"/>
      <c r="U88" s="91"/>
      <c r="V88" s="91"/>
      <c r="W88" s="91"/>
      <c r="X88" s="91"/>
    </row>
    <row r="89" spans="1:45">
      <c r="A89" s="91" t="s">
        <v>162</v>
      </c>
      <c r="B89" s="129" t="s">
        <v>125</v>
      </c>
      <c r="C89" s="129">
        <v>100</v>
      </c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0"/>
      <c r="P89" s="90"/>
      <c r="Q89" s="90"/>
      <c r="R89" s="90"/>
      <c r="S89" s="90"/>
      <c r="T89" s="91"/>
      <c r="U89" s="91"/>
      <c r="V89" s="91"/>
      <c r="W89" s="91"/>
      <c r="X89" s="91"/>
    </row>
    <row r="90" spans="1:4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</row>
    <row r="91" spans="1:45" s="113" customFormat="1">
      <c r="A91" s="160" t="s">
        <v>166</v>
      </c>
      <c r="B91" s="161"/>
      <c r="C91" s="161">
        <f>SUM(C92)</f>
        <v>42</v>
      </c>
      <c r="D91" s="162"/>
      <c r="E91" s="162"/>
      <c r="F91" s="162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4"/>
      <c r="S91" s="164"/>
      <c r="T91" s="164"/>
      <c r="U91" s="164"/>
      <c r="V91" s="164"/>
      <c r="W91" s="163"/>
      <c r="X91" s="163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</row>
    <row r="92" spans="1:45">
      <c r="A92" s="83" t="s">
        <v>167</v>
      </c>
      <c r="B92" s="63"/>
      <c r="C92" s="63">
        <v>42</v>
      </c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59"/>
      <c r="P92" s="159"/>
      <c r="Q92" s="159"/>
      <c r="R92" s="159"/>
      <c r="S92" s="159"/>
      <c r="T92" s="165"/>
      <c r="U92" s="165"/>
      <c r="V92" s="165"/>
      <c r="W92" s="165"/>
      <c r="X92" s="165"/>
    </row>
    <row r="93" spans="1:45">
      <c r="C93" s="124">
        <f>SUM(C91,C74,C61,C47,C36,C27,C86,C82)</f>
        <v>800</v>
      </c>
    </row>
    <row r="96" spans="1:45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</row>
    <row r="97" spans="1:24">
      <c r="A97" s="169"/>
      <c r="B97" s="168"/>
      <c r="C97" s="168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</row>
    <row r="98" spans="1:24">
      <c r="A98" s="169"/>
      <c r="B98" s="168"/>
      <c r="C98" s="168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</row>
  </sheetData>
  <mergeCells count="27">
    <mergeCell ref="O22:S22"/>
    <mergeCell ref="B20:B25"/>
    <mergeCell ref="C20:C25"/>
    <mergeCell ref="A98:X98"/>
    <mergeCell ref="A7:X7"/>
    <mergeCell ref="A26:X26"/>
    <mergeCell ref="A35:X35"/>
    <mergeCell ref="A46:X46"/>
    <mergeCell ref="A73:X73"/>
    <mergeCell ref="A96:X96"/>
    <mergeCell ref="A17:C17"/>
    <mergeCell ref="A16:C16"/>
    <mergeCell ref="A14:C14"/>
    <mergeCell ref="A15:C15"/>
    <mergeCell ref="A13:C13"/>
    <mergeCell ref="A12:C12"/>
    <mergeCell ref="A11:C11"/>
    <mergeCell ref="A2:A4"/>
    <mergeCell ref="A97:X97"/>
    <mergeCell ref="O3:S3"/>
    <mergeCell ref="D2:X2"/>
    <mergeCell ref="A90:X90"/>
    <mergeCell ref="A60:X60"/>
    <mergeCell ref="A10:C10"/>
    <mergeCell ref="A9:C9"/>
    <mergeCell ref="A8:C8"/>
    <mergeCell ref="D21:X21"/>
  </mergeCells>
  <conditionalFormatting sqref="A3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A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E51-5950-476F-8AAD-D80644D6813A}">
  <dimension ref="A1:F9"/>
  <sheetViews>
    <sheetView tabSelected="1" workbookViewId="0">
      <selection activeCell="A22" sqref="A22"/>
    </sheetView>
  </sheetViews>
  <sheetFormatPr baseColWidth="10" defaultRowHeight="13.8"/>
  <cols>
    <col min="1" max="1" width="20.59765625" style="203" customWidth="1"/>
    <col min="2" max="2" width="13" style="206" customWidth="1"/>
    <col min="3" max="3" width="13" style="207" customWidth="1"/>
    <col min="4" max="4" width="13" style="219" customWidth="1"/>
    <col min="5" max="5" width="13" style="207" customWidth="1"/>
    <col min="6" max="16384" width="11.19921875" style="203"/>
  </cols>
  <sheetData>
    <row r="1" spans="1:6" ht="28.8" customHeight="1">
      <c r="A1" s="213" t="s">
        <v>171</v>
      </c>
      <c r="B1" s="214" t="s">
        <v>172</v>
      </c>
      <c r="C1" s="215" t="s">
        <v>173</v>
      </c>
      <c r="D1" s="216" t="s">
        <v>174</v>
      </c>
      <c r="E1" s="215" t="s">
        <v>177</v>
      </c>
    </row>
    <row r="2" spans="1:6">
      <c r="A2" s="208" t="s">
        <v>175</v>
      </c>
      <c r="B2" s="209">
        <f>Terminplanung!C27</f>
        <v>44</v>
      </c>
      <c r="C2" s="210">
        <f>B2/B9*100</f>
        <v>5.8047493403693933</v>
      </c>
      <c r="D2" s="217">
        <f>B2*119</f>
        <v>5236</v>
      </c>
      <c r="E2" s="210">
        <f>D2/D9*100</f>
        <v>9.7345132743362832</v>
      </c>
    </row>
    <row r="3" spans="1:6">
      <c r="A3" s="208" t="s">
        <v>11</v>
      </c>
      <c r="B3" s="209">
        <f>Terminplanung!C36</f>
        <v>51</v>
      </c>
      <c r="C3" s="210">
        <f>B3/B9*100</f>
        <v>6.7282321899736157</v>
      </c>
      <c r="D3" s="217">
        <f>B3*68</f>
        <v>3468</v>
      </c>
      <c r="E3" s="210">
        <f>D3/D9*100</f>
        <v>6.4475347661188369</v>
      </c>
    </row>
    <row r="4" spans="1:6">
      <c r="A4" s="208" t="s">
        <v>24</v>
      </c>
      <c r="B4" s="209">
        <f>Terminplanung!C47</f>
        <v>113</v>
      </c>
      <c r="C4" s="210">
        <f>B4/B9*100</f>
        <v>14.907651715039577</v>
      </c>
      <c r="D4" s="217">
        <f t="shared" ref="D4:D8" si="0">B4*68</f>
        <v>7684</v>
      </c>
      <c r="E4" s="210">
        <f>D4/D9*100</f>
        <v>14.285714285714285</v>
      </c>
    </row>
    <row r="5" spans="1:6">
      <c r="A5" s="208" t="s">
        <v>37</v>
      </c>
      <c r="B5" s="209">
        <f>Terminplanung!C61</f>
        <v>260</v>
      </c>
      <c r="C5" s="210">
        <f>B5/B9*100</f>
        <v>34.300791556728235</v>
      </c>
      <c r="D5" s="217">
        <f t="shared" si="0"/>
        <v>17680</v>
      </c>
      <c r="E5" s="210">
        <f>D5/D9*100</f>
        <v>32.869785082174459</v>
      </c>
      <c r="F5" s="204">
        <f>SUM(E5,E7,E8)</f>
        <v>54.361567635903917</v>
      </c>
    </row>
    <row r="6" spans="1:6">
      <c r="A6" s="208" t="s">
        <v>52</v>
      </c>
      <c r="B6" s="209">
        <f>Terminplanung!C74</f>
        <v>120</v>
      </c>
      <c r="C6" s="210">
        <f>B6/B9*100</f>
        <v>15.831134564643801</v>
      </c>
      <c r="D6" s="217">
        <f t="shared" si="0"/>
        <v>8160</v>
      </c>
      <c r="E6" s="210">
        <f>D6/D9*100</f>
        <v>15.170670037926676</v>
      </c>
    </row>
    <row r="7" spans="1:6">
      <c r="A7" s="208" t="s">
        <v>176</v>
      </c>
      <c r="B7" s="209">
        <f>Terminplanung!C82</f>
        <v>15</v>
      </c>
      <c r="C7" s="210">
        <f>B7/B9*100</f>
        <v>1.9788918205804751</v>
      </c>
      <c r="D7" s="217">
        <f t="shared" si="0"/>
        <v>1020</v>
      </c>
      <c r="E7" s="210">
        <f>D7/D9*100</f>
        <v>1.8963337547408345</v>
      </c>
    </row>
    <row r="8" spans="1:6">
      <c r="A8" s="208" t="s">
        <v>159</v>
      </c>
      <c r="B8" s="209">
        <f>Terminplanung!C86</f>
        <v>155</v>
      </c>
      <c r="C8" s="210">
        <f>B8/B9*100</f>
        <v>20.448548812664907</v>
      </c>
      <c r="D8" s="217">
        <f t="shared" si="0"/>
        <v>10540</v>
      </c>
      <c r="E8" s="210">
        <f>D8/D9*100</f>
        <v>19.59544879898862</v>
      </c>
    </row>
    <row r="9" spans="1:6" s="205" customFormat="1">
      <c r="A9" s="227" t="s">
        <v>72</v>
      </c>
      <c r="B9" s="211">
        <f xml:space="preserve"> SUM(B2:B8)</f>
        <v>758</v>
      </c>
      <c r="C9" s="212">
        <f xml:space="preserve"> SUM(C2:C8)</f>
        <v>100</v>
      </c>
      <c r="D9" s="218">
        <f xml:space="preserve"> SUM(D2:D8)</f>
        <v>53788</v>
      </c>
      <c r="E9" s="212">
        <f xml:space="preserve"> SUM(E2:E8)</f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8"/>
  <sheetViews>
    <sheetView showGridLines="0" zoomScale="78" zoomScaleNormal="78" workbookViewId="0">
      <selection activeCell="B65" sqref="B65"/>
    </sheetView>
  </sheetViews>
  <sheetFormatPr baseColWidth="10" defaultColWidth="10.796875" defaultRowHeight="15.6"/>
  <cols>
    <col min="2" max="2" width="43.296875" customWidth="1"/>
    <col min="3" max="3" width="19.69921875" customWidth="1"/>
    <col min="5" max="5" width="20.19921875" customWidth="1"/>
    <col min="6" max="6" width="11.69921875" bestFit="1" customWidth="1"/>
    <col min="8" max="8" width="20.69921875" customWidth="1"/>
    <col min="9" max="9" width="6.796875" customWidth="1"/>
    <col min="10" max="10" width="6" customWidth="1"/>
  </cols>
  <sheetData>
    <row r="2" spans="2:6" ht="19.2" customHeight="1">
      <c r="B2" s="180" t="s">
        <v>73</v>
      </c>
      <c r="C2" s="186"/>
      <c r="D2" s="187"/>
      <c r="E2" s="187"/>
      <c r="F2" s="187"/>
    </row>
    <row r="3" spans="2:6" ht="21.45" customHeight="1">
      <c r="B3" s="180"/>
      <c r="C3" s="181" t="s">
        <v>74</v>
      </c>
      <c r="D3" s="182"/>
      <c r="E3" s="182" t="s">
        <v>75</v>
      </c>
      <c r="F3" s="182"/>
    </row>
    <row r="4" spans="2:6" s="42" customFormat="1" ht="21.45" customHeight="1">
      <c r="B4" s="43" t="s">
        <v>3</v>
      </c>
      <c r="C4" s="44" t="s">
        <v>76</v>
      </c>
      <c r="D4" s="44" t="s">
        <v>4</v>
      </c>
      <c r="E4" s="44" t="s">
        <v>77</v>
      </c>
      <c r="F4" s="44" t="s">
        <v>4</v>
      </c>
    </row>
    <row r="5" spans="2:6" ht="16.2" customHeight="1">
      <c r="B5" s="45"/>
      <c r="C5" s="56"/>
      <c r="D5" s="56"/>
      <c r="E5" s="53"/>
      <c r="F5" s="40"/>
    </row>
    <row r="6" spans="2:6" ht="16.2" customHeight="1">
      <c r="B6" s="9" t="s">
        <v>5</v>
      </c>
      <c r="C6" s="16">
        <f>SUM(C7:C11)</f>
        <v>62</v>
      </c>
      <c r="D6" s="24">
        <f>(100/C83)*C6</f>
        <v>4.9167327517842976</v>
      </c>
      <c r="E6" s="39">
        <f>119*C6</f>
        <v>7378</v>
      </c>
      <c r="F6" s="24">
        <f>(100/E83)*E6</f>
        <v>8.2982791586998079</v>
      </c>
    </row>
    <row r="7" spans="2:6" ht="16.2" customHeight="1">
      <c r="B7" s="8" t="s">
        <v>6</v>
      </c>
      <c r="C7" s="6">
        <v>12</v>
      </c>
      <c r="D7" s="32">
        <f>(100/C83)*C7</f>
        <v>0.95162569389373508</v>
      </c>
      <c r="E7" s="41">
        <f>119*C7</f>
        <v>1428</v>
      </c>
      <c r="F7" s="32">
        <f>(100/E83)*E7</f>
        <v>1.6061185468451242</v>
      </c>
    </row>
    <row r="8" spans="2:6" ht="16.2" customHeight="1">
      <c r="B8" s="8" t="s">
        <v>7</v>
      </c>
      <c r="C8" s="6">
        <v>18</v>
      </c>
      <c r="D8" s="32">
        <f>(100/C83)*C8</f>
        <v>1.4274385408406025</v>
      </c>
      <c r="E8" s="41">
        <f t="shared" ref="E8:E10" si="0">119*C8</f>
        <v>2142</v>
      </c>
      <c r="F8" s="32">
        <f>(100/E83)*E8</f>
        <v>2.4091778202676863</v>
      </c>
    </row>
    <row r="9" spans="2:6" ht="16.2" customHeight="1">
      <c r="B9" s="8" t="s">
        <v>8</v>
      </c>
      <c r="C9" s="6">
        <v>20</v>
      </c>
      <c r="D9" s="32">
        <f>(100/C83)*C9</f>
        <v>1.5860428231562251</v>
      </c>
      <c r="E9" s="41">
        <f t="shared" si="0"/>
        <v>2380</v>
      </c>
      <c r="F9" s="32">
        <f>(100/E83)*E9</f>
        <v>2.6768642447418736</v>
      </c>
    </row>
    <row r="10" spans="2:6" ht="16.2" customHeight="1">
      <c r="B10" s="8" t="s">
        <v>9</v>
      </c>
      <c r="C10" s="6">
        <v>5</v>
      </c>
      <c r="D10" s="32">
        <f>(100/C83)*C10</f>
        <v>0.39651070578905628</v>
      </c>
      <c r="E10" s="41">
        <f t="shared" si="0"/>
        <v>595</v>
      </c>
      <c r="F10" s="32">
        <f>(100/E83)*E10</f>
        <v>0.66921606118546839</v>
      </c>
    </row>
    <row r="11" spans="2:6" ht="16.2" customHeight="1">
      <c r="B11" s="8" t="s">
        <v>10</v>
      </c>
      <c r="C11" s="27">
        <v>7</v>
      </c>
      <c r="D11" s="32">
        <f>(100/C83)*C11</f>
        <v>0.55511498810467885</v>
      </c>
      <c r="E11" s="41">
        <f>119*C11</f>
        <v>833</v>
      </c>
      <c r="F11" s="32">
        <f>(100/E83)*E11</f>
        <v>0.93690248565965584</v>
      </c>
    </row>
    <row r="12" spans="2:6" ht="16.2" customHeight="1">
      <c r="B12" s="4"/>
      <c r="C12" s="26"/>
      <c r="D12" s="26"/>
      <c r="E12" s="52"/>
      <c r="F12" s="54"/>
    </row>
    <row r="13" spans="2:6" ht="16.2" customHeight="1">
      <c r="B13" s="11" t="s">
        <v>11</v>
      </c>
      <c r="C13" s="17">
        <f>SUM(C14,C17,C21,C24)</f>
        <v>90</v>
      </c>
      <c r="D13" s="47">
        <f>(100/C83)*C13</f>
        <v>7.137192704203013</v>
      </c>
      <c r="E13" s="35">
        <f>68*C13</f>
        <v>6120</v>
      </c>
      <c r="F13" s="47">
        <f>(100/E83)*E13</f>
        <v>6.8833652007648185</v>
      </c>
    </row>
    <row r="14" spans="2:6" ht="16.2" customHeight="1">
      <c r="B14" s="8" t="s">
        <v>12</v>
      </c>
      <c r="C14" s="30">
        <f>SUM(C15:C16)</f>
        <v>25</v>
      </c>
      <c r="D14" s="33">
        <f>(100/C83)*C14</f>
        <v>1.9825535289452814</v>
      </c>
      <c r="E14" s="46">
        <f>68*C14</f>
        <v>1700</v>
      </c>
      <c r="F14" s="33">
        <f>(100/E83)*E14</f>
        <v>1.9120458891013383</v>
      </c>
    </row>
    <row r="15" spans="2:6" ht="16.2" customHeight="1">
      <c r="B15" s="7" t="s">
        <v>13</v>
      </c>
      <c r="C15" s="27">
        <v>5</v>
      </c>
      <c r="D15" s="32">
        <f>(100/C83)*C15</f>
        <v>0.39651070578905628</v>
      </c>
      <c r="E15" s="41">
        <f t="shared" ref="E15:E25" si="1">68*C15</f>
        <v>340</v>
      </c>
      <c r="F15" s="32">
        <f>(100/E83)*E15</f>
        <v>0.38240917782026768</v>
      </c>
    </row>
    <row r="16" spans="2:6" ht="16.2" customHeight="1">
      <c r="B16" s="7" t="s">
        <v>14</v>
      </c>
      <c r="C16" s="27">
        <v>20</v>
      </c>
      <c r="D16" s="32">
        <f>(100/C83)*C16</f>
        <v>1.5860428231562251</v>
      </c>
      <c r="E16" s="41">
        <f t="shared" si="1"/>
        <v>1360</v>
      </c>
      <c r="F16" s="32">
        <f>(100/E83)*E16</f>
        <v>1.5296367112810707</v>
      </c>
    </row>
    <row r="17" spans="2:6" ht="16.2" customHeight="1">
      <c r="B17" s="8" t="s">
        <v>15</v>
      </c>
      <c r="C17" s="30">
        <f>SUM(C18:C20)</f>
        <v>25</v>
      </c>
      <c r="D17" s="33">
        <f>(100/C83)*C17</f>
        <v>1.9825535289452814</v>
      </c>
      <c r="E17" s="46">
        <f t="shared" si="1"/>
        <v>1700</v>
      </c>
      <c r="F17" s="33">
        <f>(100/E83)*E17</f>
        <v>1.9120458891013383</v>
      </c>
    </row>
    <row r="18" spans="2:6" ht="16.2" customHeight="1">
      <c r="B18" s="7" t="s">
        <v>16</v>
      </c>
      <c r="C18" s="27">
        <v>5</v>
      </c>
      <c r="D18" s="32">
        <f>(100/C83)*C18</f>
        <v>0.39651070578905628</v>
      </c>
      <c r="E18" s="41">
        <f t="shared" si="1"/>
        <v>340</v>
      </c>
      <c r="F18" s="32">
        <f>(100/E83)*E18</f>
        <v>0.38240917782026768</v>
      </c>
    </row>
    <row r="19" spans="2:6" ht="16.2" customHeight="1">
      <c r="B19" s="7" t="s">
        <v>17</v>
      </c>
      <c r="C19" s="27">
        <v>10</v>
      </c>
      <c r="D19" s="32">
        <f>(100/C83)*C19</f>
        <v>0.79302141157811257</v>
      </c>
      <c r="E19" s="41">
        <f t="shared" si="1"/>
        <v>680</v>
      </c>
      <c r="F19" s="32">
        <f t="shared" ref="F19:F25" si="2">(100/$E$83)*E19</f>
        <v>0.76481835564053535</v>
      </c>
    </row>
    <row r="20" spans="2:6" ht="16.2" customHeight="1">
      <c r="B20" s="7" t="s">
        <v>18</v>
      </c>
      <c r="C20" s="27">
        <v>10</v>
      </c>
      <c r="D20" s="32">
        <f>(100/C83)*C20</f>
        <v>0.79302141157811257</v>
      </c>
      <c r="E20" s="41">
        <f t="shared" si="1"/>
        <v>680</v>
      </c>
      <c r="F20" s="32">
        <f t="shared" si="2"/>
        <v>0.76481835564053535</v>
      </c>
    </row>
    <row r="21" spans="2:6" ht="16.2" customHeight="1">
      <c r="B21" s="8" t="s">
        <v>19</v>
      </c>
      <c r="C21" s="30">
        <f>SUM(C22:C23)</f>
        <v>25</v>
      </c>
      <c r="D21" s="33">
        <f>(100/C83)*C21</f>
        <v>1.9825535289452814</v>
      </c>
      <c r="E21" s="46">
        <f t="shared" si="1"/>
        <v>1700</v>
      </c>
      <c r="F21" s="33">
        <f t="shared" si="2"/>
        <v>1.9120458891013383</v>
      </c>
    </row>
    <row r="22" spans="2:6" ht="16.2" customHeight="1">
      <c r="B22" s="7" t="s">
        <v>20</v>
      </c>
      <c r="C22" s="27">
        <v>10</v>
      </c>
      <c r="D22" s="32">
        <f>(100/C83)*C22</f>
        <v>0.79302141157811257</v>
      </c>
      <c r="E22" s="41">
        <f t="shared" si="1"/>
        <v>680</v>
      </c>
      <c r="F22" s="32">
        <f t="shared" si="2"/>
        <v>0.76481835564053535</v>
      </c>
    </row>
    <row r="23" spans="2:6" ht="16.2" customHeight="1">
      <c r="B23" s="7" t="s">
        <v>21</v>
      </c>
      <c r="C23" s="27">
        <v>15</v>
      </c>
      <c r="D23" s="32">
        <f>(100/C83)*C23</f>
        <v>1.1895321173671689</v>
      </c>
      <c r="E23" s="41">
        <f t="shared" si="1"/>
        <v>1020</v>
      </c>
      <c r="F23" s="32">
        <f t="shared" si="2"/>
        <v>1.1472275334608031</v>
      </c>
    </row>
    <row r="24" spans="2:6" ht="16.2" customHeight="1">
      <c r="B24" s="8" t="s">
        <v>22</v>
      </c>
      <c r="C24" s="30">
        <f>SUM(C25)</f>
        <v>15</v>
      </c>
      <c r="D24" s="33">
        <f>(100/C83)*C24</f>
        <v>1.1895321173671689</v>
      </c>
      <c r="E24" s="46">
        <f t="shared" si="1"/>
        <v>1020</v>
      </c>
      <c r="F24" s="33">
        <f t="shared" si="2"/>
        <v>1.1472275334608031</v>
      </c>
    </row>
    <row r="25" spans="2:6" ht="16.2" customHeight="1">
      <c r="B25" s="7" t="s">
        <v>23</v>
      </c>
      <c r="C25" s="27">
        <v>15</v>
      </c>
      <c r="D25" s="32">
        <f>(100/C83)*C25</f>
        <v>1.1895321173671689</v>
      </c>
      <c r="E25" s="41">
        <f t="shared" si="1"/>
        <v>1020</v>
      </c>
      <c r="F25" s="32">
        <f t="shared" si="2"/>
        <v>1.1472275334608031</v>
      </c>
    </row>
    <row r="26" spans="2:6" ht="16.2" customHeight="1">
      <c r="B26" s="4"/>
      <c r="C26" s="26"/>
      <c r="D26" s="26"/>
      <c r="E26" s="58"/>
      <c r="F26" s="54"/>
    </row>
    <row r="27" spans="2:6" ht="16.2" customHeight="1">
      <c r="B27" s="12" t="s">
        <v>24</v>
      </c>
      <c r="C27" s="18">
        <f>SUM(C28,C31,C36,C39)</f>
        <v>205</v>
      </c>
      <c r="D27" s="23">
        <f>(100/C83)*C27</f>
        <v>16.256938937351308</v>
      </c>
      <c r="E27" s="36">
        <f>68*C27</f>
        <v>13940</v>
      </c>
      <c r="F27" s="23">
        <f>(100/E83)*E27</f>
        <v>15.678776290630974</v>
      </c>
    </row>
    <row r="28" spans="2:6" ht="16.2" customHeight="1">
      <c r="B28" s="8" t="s">
        <v>25</v>
      </c>
      <c r="C28" s="31">
        <f>SUM(C29:C30)</f>
        <v>60</v>
      </c>
      <c r="D28" s="33">
        <f>(100/$C$83)*C28</f>
        <v>4.7581284694686756</v>
      </c>
      <c r="E28" s="46">
        <f>68*C28</f>
        <v>4080</v>
      </c>
      <c r="F28" s="33">
        <f>(100/$E$83)*E28</f>
        <v>4.5889101338432123</v>
      </c>
    </row>
    <row r="29" spans="2:6" ht="16.2" customHeight="1">
      <c r="B29" s="7" t="s">
        <v>26</v>
      </c>
      <c r="C29" s="27">
        <v>20</v>
      </c>
      <c r="D29" s="32">
        <f t="shared" ref="D29:D41" si="3">(100/$C$83)*C29</f>
        <v>1.5860428231562251</v>
      </c>
      <c r="E29" s="41">
        <f t="shared" ref="E29:E41" si="4">68*C29</f>
        <v>1360</v>
      </c>
      <c r="F29" s="32">
        <f t="shared" ref="F29:F41" si="5">(100/$E$83)*E29</f>
        <v>1.5296367112810707</v>
      </c>
    </row>
    <row r="30" spans="2:6" ht="16.2" customHeight="1">
      <c r="B30" s="7" t="s">
        <v>27</v>
      </c>
      <c r="C30" s="27">
        <v>40</v>
      </c>
      <c r="D30" s="32">
        <f t="shared" si="3"/>
        <v>3.1720856463124503</v>
      </c>
      <c r="E30" s="41">
        <f t="shared" si="4"/>
        <v>2720</v>
      </c>
      <c r="F30" s="32">
        <f t="shared" si="5"/>
        <v>3.0592734225621414</v>
      </c>
    </row>
    <row r="31" spans="2:6" ht="16.2" customHeight="1">
      <c r="B31" s="8" t="s">
        <v>28</v>
      </c>
      <c r="C31" s="31">
        <f>SUM(C32:C35)</f>
        <v>65</v>
      </c>
      <c r="D31" s="33">
        <f t="shared" si="3"/>
        <v>5.1546391752577314</v>
      </c>
      <c r="E31" s="46">
        <f t="shared" si="4"/>
        <v>4420</v>
      </c>
      <c r="F31" s="33">
        <f t="shared" si="5"/>
        <v>4.9713193116634802</v>
      </c>
    </row>
    <row r="32" spans="2:6" ht="16.2" customHeight="1">
      <c r="B32" s="7" t="s">
        <v>29</v>
      </c>
      <c r="C32" s="27">
        <v>15</v>
      </c>
      <c r="D32" s="32">
        <f t="shared" si="3"/>
        <v>1.1895321173671689</v>
      </c>
      <c r="E32" s="41">
        <f t="shared" si="4"/>
        <v>1020</v>
      </c>
      <c r="F32" s="32">
        <f t="shared" si="5"/>
        <v>1.1472275334608031</v>
      </c>
    </row>
    <row r="33" spans="2:6" ht="16.2" customHeight="1">
      <c r="B33" s="7" t="s">
        <v>30</v>
      </c>
      <c r="C33" s="27">
        <v>10</v>
      </c>
      <c r="D33" s="32">
        <f t="shared" si="3"/>
        <v>0.79302141157811257</v>
      </c>
      <c r="E33" s="41">
        <f t="shared" si="4"/>
        <v>680</v>
      </c>
      <c r="F33" s="32">
        <f t="shared" si="5"/>
        <v>0.76481835564053535</v>
      </c>
    </row>
    <row r="34" spans="2:6" ht="16.2" customHeight="1">
      <c r="B34" s="7" t="s">
        <v>78</v>
      </c>
      <c r="C34" s="27">
        <v>10</v>
      </c>
      <c r="D34" s="32">
        <f t="shared" si="3"/>
        <v>0.79302141157811257</v>
      </c>
      <c r="E34" s="41">
        <f t="shared" si="4"/>
        <v>680</v>
      </c>
      <c r="F34" s="32">
        <f t="shared" si="5"/>
        <v>0.76481835564053535</v>
      </c>
    </row>
    <row r="35" spans="2:6" ht="16.2" customHeight="1">
      <c r="B35" s="7" t="s">
        <v>31</v>
      </c>
      <c r="C35" s="57">
        <v>30</v>
      </c>
      <c r="D35" s="32">
        <f t="shared" si="3"/>
        <v>2.3790642347343378</v>
      </c>
      <c r="E35" s="41">
        <f t="shared" si="4"/>
        <v>2040</v>
      </c>
      <c r="F35" s="32">
        <f t="shared" si="5"/>
        <v>2.2944550669216062</v>
      </c>
    </row>
    <row r="36" spans="2:6" ht="16.2" customHeight="1">
      <c r="B36" s="8" t="s">
        <v>32</v>
      </c>
      <c r="C36" s="30">
        <f>SUM(C37:C38)</f>
        <v>30</v>
      </c>
      <c r="D36" s="33">
        <f t="shared" si="3"/>
        <v>2.3790642347343378</v>
      </c>
      <c r="E36" s="46">
        <f t="shared" si="4"/>
        <v>2040</v>
      </c>
      <c r="F36" s="33">
        <f t="shared" si="5"/>
        <v>2.2944550669216062</v>
      </c>
    </row>
    <row r="37" spans="2:6" ht="16.2" customHeight="1">
      <c r="B37" s="7" t="s">
        <v>33</v>
      </c>
      <c r="C37" s="27">
        <v>15</v>
      </c>
      <c r="D37" s="32">
        <f t="shared" si="3"/>
        <v>1.1895321173671689</v>
      </c>
      <c r="E37" s="41">
        <f t="shared" si="4"/>
        <v>1020</v>
      </c>
      <c r="F37" s="32">
        <f t="shared" si="5"/>
        <v>1.1472275334608031</v>
      </c>
    </row>
    <row r="38" spans="2:6" ht="16.2" customHeight="1">
      <c r="B38" s="7" t="s">
        <v>79</v>
      </c>
      <c r="C38" s="27">
        <v>15</v>
      </c>
      <c r="D38" s="32">
        <f t="shared" si="3"/>
        <v>1.1895321173671689</v>
      </c>
      <c r="E38" s="41">
        <f t="shared" si="4"/>
        <v>1020</v>
      </c>
      <c r="F38" s="32">
        <f t="shared" si="5"/>
        <v>1.1472275334608031</v>
      </c>
    </row>
    <row r="39" spans="2:6" ht="16.2" customHeight="1">
      <c r="B39" s="8" t="s">
        <v>34</v>
      </c>
      <c r="C39" s="30">
        <f>SUM(C40:C41)</f>
        <v>50</v>
      </c>
      <c r="D39" s="33">
        <f t="shared" si="3"/>
        <v>3.9651070578905627</v>
      </c>
      <c r="E39" s="46">
        <f t="shared" si="4"/>
        <v>3400</v>
      </c>
      <c r="F39" s="33">
        <f t="shared" si="5"/>
        <v>3.8240917782026767</v>
      </c>
    </row>
    <row r="40" spans="2:6" ht="16.2" customHeight="1">
      <c r="B40" s="7" t="s">
        <v>35</v>
      </c>
      <c r="C40" s="27">
        <v>10</v>
      </c>
      <c r="D40" s="32">
        <f t="shared" si="3"/>
        <v>0.79302141157811257</v>
      </c>
      <c r="E40" s="41">
        <f t="shared" si="4"/>
        <v>680</v>
      </c>
      <c r="F40" s="32">
        <f t="shared" si="5"/>
        <v>0.76481835564053535</v>
      </c>
    </row>
    <row r="41" spans="2:6" ht="16.2" customHeight="1">
      <c r="B41" s="7" t="s">
        <v>36</v>
      </c>
      <c r="C41" s="27">
        <v>40</v>
      </c>
      <c r="D41" s="32">
        <f t="shared" si="3"/>
        <v>3.1720856463124503</v>
      </c>
      <c r="E41" s="41">
        <f t="shared" si="4"/>
        <v>2720</v>
      </c>
      <c r="F41" s="32">
        <f t="shared" si="5"/>
        <v>3.0592734225621414</v>
      </c>
    </row>
    <row r="42" spans="2:6" ht="16.2" customHeight="1">
      <c r="B42" s="4"/>
      <c r="C42" s="26"/>
      <c r="D42" s="26"/>
      <c r="E42" s="26"/>
      <c r="F42" s="28"/>
    </row>
    <row r="43" spans="2:6" ht="16.2" customHeight="1">
      <c r="B43" s="13" t="s">
        <v>37</v>
      </c>
      <c r="C43" s="19">
        <f>SUM(C44,C54,C47,C51)</f>
        <v>575</v>
      </c>
      <c r="D43" s="22">
        <f>(100/C83)*C43</f>
        <v>45.598731165741469</v>
      </c>
      <c r="E43" s="37">
        <f>68*C43</f>
        <v>39100</v>
      </c>
      <c r="F43" s="22">
        <f>(100/E83)*E43</f>
        <v>43.977055449330784</v>
      </c>
    </row>
    <row r="44" spans="2:6" ht="16.2" customHeight="1">
      <c r="B44" s="8" t="s">
        <v>38</v>
      </c>
      <c r="C44" s="30">
        <f>SUM(C45:C46)</f>
        <v>120</v>
      </c>
      <c r="D44" s="33">
        <f>(100/$C$83)*C44</f>
        <v>9.5162569389373513</v>
      </c>
      <c r="E44" s="46">
        <f>68*C44</f>
        <v>8160</v>
      </c>
      <c r="F44" s="33">
        <f>(100/$E$83)*E44</f>
        <v>9.1778202676864247</v>
      </c>
    </row>
    <row r="45" spans="2:6" ht="16.2" customHeight="1">
      <c r="B45" s="7" t="s">
        <v>39</v>
      </c>
      <c r="C45" s="27">
        <v>50</v>
      </c>
      <c r="D45" s="32">
        <f t="shared" ref="D45:D57" si="6">(100/$C$83)*C45</f>
        <v>3.9651070578905627</v>
      </c>
      <c r="E45" s="41">
        <f t="shared" ref="E45:E57" si="7">68*C45</f>
        <v>3400</v>
      </c>
      <c r="F45" s="32">
        <f t="shared" ref="F45:F57" si="8">(100/$E$83)*E45</f>
        <v>3.8240917782026767</v>
      </c>
    </row>
    <row r="46" spans="2:6" ht="16.2" customHeight="1">
      <c r="B46" s="7" t="s">
        <v>40</v>
      </c>
      <c r="C46" s="27">
        <v>70</v>
      </c>
      <c r="D46" s="32">
        <f t="shared" si="6"/>
        <v>5.5511498810467881</v>
      </c>
      <c r="E46" s="41">
        <f t="shared" si="7"/>
        <v>4760</v>
      </c>
      <c r="F46" s="32">
        <f t="shared" si="8"/>
        <v>5.3537284894837471</v>
      </c>
    </row>
    <row r="47" spans="2:6" ht="16.2" customHeight="1">
      <c r="B47" s="8" t="s">
        <v>41</v>
      </c>
      <c r="C47" s="30">
        <f>SUM(C48:C50)</f>
        <v>165</v>
      </c>
      <c r="D47" s="33">
        <f t="shared" si="6"/>
        <v>13.084853291038858</v>
      </c>
      <c r="E47" s="46">
        <f t="shared" si="7"/>
        <v>11220</v>
      </c>
      <c r="F47" s="33">
        <f t="shared" si="8"/>
        <v>12.619502868068833</v>
      </c>
    </row>
    <row r="48" spans="2:6" ht="16.2" customHeight="1">
      <c r="B48" s="7" t="s">
        <v>42</v>
      </c>
      <c r="C48" s="27">
        <v>45</v>
      </c>
      <c r="D48" s="32">
        <f t="shared" si="6"/>
        <v>3.5685963521015065</v>
      </c>
      <c r="E48" s="41">
        <f t="shared" si="7"/>
        <v>3060</v>
      </c>
      <c r="F48" s="32">
        <f t="shared" si="8"/>
        <v>3.4416826003824093</v>
      </c>
    </row>
    <row r="49" spans="2:6" ht="16.2" customHeight="1">
      <c r="B49" s="7" t="s">
        <v>43</v>
      </c>
      <c r="C49" s="27">
        <v>60</v>
      </c>
      <c r="D49" s="32">
        <f t="shared" si="6"/>
        <v>4.7581284694686756</v>
      </c>
      <c r="E49" s="41">
        <f t="shared" si="7"/>
        <v>4080</v>
      </c>
      <c r="F49" s="32">
        <f t="shared" si="8"/>
        <v>4.5889101338432123</v>
      </c>
    </row>
    <row r="50" spans="2:6" ht="16.2" customHeight="1">
      <c r="B50" s="7" t="s">
        <v>44</v>
      </c>
      <c r="C50" s="27">
        <v>60</v>
      </c>
      <c r="D50" s="32">
        <f t="shared" si="6"/>
        <v>4.7581284694686756</v>
      </c>
      <c r="E50" s="41">
        <f t="shared" si="7"/>
        <v>4080</v>
      </c>
      <c r="F50" s="32">
        <f t="shared" si="8"/>
        <v>4.5889101338432123</v>
      </c>
    </row>
    <row r="51" spans="2:6" ht="16.2" customHeight="1">
      <c r="B51" s="8" t="s">
        <v>45</v>
      </c>
      <c r="C51" s="30">
        <f>SUM(C52:C53)</f>
        <v>80</v>
      </c>
      <c r="D51" s="33">
        <f t="shared" si="6"/>
        <v>6.3441712926249005</v>
      </c>
      <c r="E51" s="46">
        <f t="shared" si="7"/>
        <v>5440</v>
      </c>
      <c r="F51" s="33">
        <f t="shared" si="8"/>
        <v>6.1185468451242828</v>
      </c>
    </row>
    <row r="52" spans="2:6" ht="16.2" customHeight="1">
      <c r="B52" s="7" t="s">
        <v>46</v>
      </c>
      <c r="C52" s="27">
        <v>40</v>
      </c>
      <c r="D52" s="32">
        <f t="shared" si="6"/>
        <v>3.1720856463124503</v>
      </c>
      <c r="E52" s="41">
        <f t="shared" si="7"/>
        <v>2720</v>
      </c>
      <c r="F52" s="32">
        <f t="shared" si="8"/>
        <v>3.0592734225621414</v>
      </c>
    </row>
    <row r="53" spans="2:6" ht="16.2" customHeight="1">
      <c r="B53" s="7" t="s">
        <v>47</v>
      </c>
      <c r="C53" s="57">
        <v>40</v>
      </c>
      <c r="D53" s="32">
        <f t="shared" si="6"/>
        <v>3.1720856463124503</v>
      </c>
      <c r="E53" s="41">
        <f t="shared" si="7"/>
        <v>2720</v>
      </c>
      <c r="F53" s="32">
        <f t="shared" si="8"/>
        <v>3.0592734225621414</v>
      </c>
    </row>
    <row r="54" spans="2:6" ht="16.2" customHeight="1">
      <c r="B54" s="8" t="s">
        <v>48</v>
      </c>
      <c r="C54" s="30">
        <f>SUM(C55:C57)</f>
        <v>210</v>
      </c>
      <c r="D54" s="33">
        <f t="shared" si="6"/>
        <v>16.653449643140362</v>
      </c>
      <c r="E54" s="46">
        <f t="shared" si="7"/>
        <v>14280</v>
      </c>
      <c r="F54" s="33">
        <f t="shared" si="8"/>
        <v>16.061185468451242</v>
      </c>
    </row>
    <row r="55" spans="2:6" ht="16.2" customHeight="1">
      <c r="B55" s="7" t="s">
        <v>49</v>
      </c>
      <c r="C55" s="27">
        <v>70</v>
      </c>
      <c r="D55" s="32">
        <f t="shared" si="6"/>
        <v>5.5511498810467881</v>
      </c>
      <c r="E55" s="41">
        <f t="shared" si="7"/>
        <v>4760</v>
      </c>
      <c r="F55" s="32">
        <f t="shared" si="8"/>
        <v>5.3537284894837471</v>
      </c>
    </row>
    <row r="56" spans="2:6" ht="16.2" customHeight="1">
      <c r="B56" s="7" t="s">
        <v>50</v>
      </c>
      <c r="C56" s="27">
        <v>80</v>
      </c>
      <c r="D56" s="32">
        <f t="shared" si="6"/>
        <v>6.3441712926249005</v>
      </c>
      <c r="E56" s="41">
        <f t="shared" si="7"/>
        <v>5440</v>
      </c>
      <c r="F56" s="32">
        <f t="shared" si="8"/>
        <v>6.1185468451242828</v>
      </c>
    </row>
    <row r="57" spans="2:6" ht="16.2" customHeight="1">
      <c r="B57" s="7" t="s">
        <v>51</v>
      </c>
      <c r="C57" s="27">
        <v>60</v>
      </c>
      <c r="D57" s="32">
        <f t="shared" si="6"/>
        <v>4.7581284694686756</v>
      </c>
      <c r="E57" s="41">
        <f t="shared" si="7"/>
        <v>4080</v>
      </c>
      <c r="F57" s="32">
        <f t="shared" si="8"/>
        <v>4.5889101338432123</v>
      </c>
    </row>
    <row r="58" spans="2:6" ht="16.2" customHeight="1">
      <c r="B58" s="59"/>
      <c r="C58" s="60"/>
      <c r="D58" s="2"/>
      <c r="E58" s="60"/>
      <c r="F58" s="29"/>
    </row>
    <row r="59" spans="2:6" ht="16.2" customHeight="1">
      <c r="B59" s="10" t="s">
        <v>52</v>
      </c>
      <c r="C59" s="20">
        <f>SUM(C60,C62,C66,C69)</f>
        <v>190</v>
      </c>
      <c r="D59" s="21">
        <f>(100/C83)*C59</f>
        <v>15.067406819984139</v>
      </c>
      <c r="E59" s="38">
        <f>68*C59</f>
        <v>12920</v>
      </c>
      <c r="F59" s="21">
        <f>(100/E83)*E59</f>
        <v>14.531548757170171</v>
      </c>
    </row>
    <row r="60" spans="2:6" ht="16.2" customHeight="1">
      <c r="B60" s="8" t="s">
        <v>53</v>
      </c>
      <c r="C60" s="30">
        <f>SUM(C61)</f>
        <v>35</v>
      </c>
      <c r="D60" s="33">
        <f>(100/$C$83)*C60</f>
        <v>2.775574940523394</v>
      </c>
      <c r="E60" s="46">
        <f>68*C60</f>
        <v>2380</v>
      </c>
      <c r="F60" s="33">
        <f>(100/$E$83)*E60</f>
        <v>2.6768642447418736</v>
      </c>
    </row>
    <row r="61" spans="2:6" ht="16.2" customHeight="1">
      <c r="B61" s="7" t="s">
        <v>54</v>
      </c>
      <c r="C61" s="27">
        <v>35</v>
      </c>
      <c r="D61" s="32">
        <f t="shared" ref="D61:D70" si="9">(100/$C$83)*C61</f>
        <v>2.775574940523394</v>
      </c>
      <c r="E61" s="41">
        <f t="shared" ref="E61:E70" si="10">68*C61</f>
        <v>2380</v>
      </c>
      <c r="F61" s="32">
        <f t="shared" ref="F61:F70" si="11">(100/$E$83)*E61</f>
        <v>2.6768642447418736</v>
      </c>
    </row>
    <row r="62" spans="2:6" ht="16.2" customHeight="1">
      <c r="B62" s="8" t="s">
        <v>55</v>
      </c>
      <c r="C62" s="30">
        <f>SUM(C63:C65)</f>
        <v>50</v>
      </c>
      <c r="D62" s="33">
        <f t="shared" si="9"/>
        <v>3.9651070578905627</v>
      </c>
      <c r="E62" s="46">
        <f t="shared" si="10"/>
        <v>3400</v>
      </c>
      <c r="F62" s="33">
        <f t="shared" si="11"/>
        <v>3.8240917782026767</v>
      </c>
    </row>
    <row r="63" spans="2:6" ht="16.2" customHeight="1">
      <c r="B63" s="7" t="s">
        <v>56</v>
      </c>
      <c r="C63" s="27">
        <v>10</v>
      </c>
      <c r="D63" s="32">
        <f t="shared" si="9"/>
        <v>0.79302141157811257</v>
      </c>
      <c r="E63" s="41">
        <f t="shared" si="10"/>
        <v>680</v>
      </c>
      <c r="F63" s="32">
        <f t="shared" si="11"/>
        <v>0.76481835564053535</v>
      </c>
    </row>
    <row r="64" spans="2:6" ht="16.2" customHeight="1">
      <c r="B64" s="7" t="s">
        <v>80</v>
      </c>
      <c r="C64" s="27">
        <v>10</v>
      </c>
      <c r="D64" s="32">
        <f t="shared" si="9"/>
        <v>0.79302141157811257</v>
      </c>
      <c r="E64" s="41">
        <f t="shared" si="10"/>
        <v>680</v>
      </c>
      <c r="F64" s="32">
        <f t="shared" si="11"/>
        <v>0.76481835564053535</v>
      </c>
    </row>
    <row r="65" spans="2:6" ht="16.2" customHeight="1">
      <c r="B65" s="7" t="s">
        <v>57</v>
      </c>
      <c r="C65" s="27">
        <v>30</v>
      </c>
      <c r="D65" s="32">
        <f t="shared" si="9"/>
        <v>2.3790642347343378</v>
      </c>
      <c r="E65" s="41">
        <f t="shared" si="10"/>
        <v>2040</v>
      </c>
      <c r="F65" s="32">
        <f t="shared" si="11"/>
        <v>2.2944550669216062</v>
      </c>
    </row>
    <row r="66" spans="2:6" ht="16.2" customHeight="1">
      <c r="B66" s="8" t="s">
        <v>58</v>
      </c>
      <c r="C66" s="30">
        <f>SUM(C67:C68)</f>
        <v>40</v>
      </c>
      <c r="D66" s="33">
        <f t="shared" si="9"/>
        <v>3.1720856463124503</v>
      </c>
      <c r="E66" s="46">
        <f t="shared" si="10"/>
        <v>2720</v>
      </c>
      <c r="F66" s="33">
        <f t="shared" si="11"/>
        <v>3.0592734225621414</v>
      </c>
    </row>
    <row r="67" spans="2:6" ht="16.2" customHeight="1">
      <c r="B67" s="7" t="s">
        <v>59</v>
      </c>
      <c r="C67" s="27">
        <v>20</v>
      </c>
      <c r="D67" s="32">
        <f t="shared" si="9"/>
        <v>1.5860428231562251</v>
      </c>
      <c r="E67" s="41">
        <f t="shared" si="10"/>
        <v>1360</v>
      </c>
      <c r="F67" s="32">
        <f t="shared" si="11"/>
        <v>1.5296367112810707</v>
      </c>
    </row>
    <row r="68" spans="2:6" ht="16.2" customHeight="1">
      <c r="B68" s="7" t="s">
        <v>60</v>
      </c>
      <c r="C68" s="27">
        <v>20</v>
      </c>
      <c r="D68" s="32">
        <f t="shared" si="9"/>
        <v>1.5860428231562251</v>
      </c>
      <c r="E68" s="41">
        <f t="shared" si="10"/>
        <v>1360</v>
      </c>
      <c r="F68" s="32">
        <f t="shared" si="11"/>
        <v>1.5296367112810707</v>
      </c>
    </row>
    <row r="69" spans="2:6" ht="16.2" customHeight="1">
      <c r="B69" s="8" t="s">
        <v>61</v>
      </c>
      <c r="C69" s="30">
        <f>SUM(C70)</f>
        <v>65</v>
      </c>
      <c r="D69" s="33">
        <f t="shared" si="9"/>
        <v>5.1546391752577314</v>
      </c>
      <c r="E69" s="46">
        <f t="shared" si="10"/>
        <v>4420</v>
      </c>
      <c r="F69" s="33">
        <f t="shared" si="11"/>
        <v>4.9713193116634802</v>
      </c>
    </row>
    <row r="70" spans="2:6" ht="16.2" customHeight="1">
      <c r="B70" s="7" t="s">
        <v>62</v>
      </c>
      <c r="C70" s="27">
        <v>65</v>
      </c>
      <c r="D70" s="32">
        <f t="shared" si="9"/>
        <v>5.1546391752577314</v>
      </c>
      <c r="E70" s="41">
        <f t="shared" si="10"/>
        <v>4420</v>
      </c>
      <c r="F70" s="32">
        <f t="shared" si="11"/>
        <v>4.9713193116634802</v>
      </c>
    </row>
    <row r="71" spans="2:6" ht="16.2" customHeight="1">
      <c r="B71" s="3"/>
      <c r="C71" s="2"/>
      <c r="D71" s="2"/>
      <c r="E71" s="2"/>
      <c r="F71" s="29"/>
    </row>
    <row r="72" spans="2:6" ht="16.2" customHeight="1">
      <c r="B72" s="48" t="s">
        <v>63</v>
      </c>
      <c r="C72" s="49">
        <f>SUM(C77:C81,C73)</f>
        <v>139</v>
      </c>
      <c r="D72" s="50">
        <f>(100/C83)*C72</f>
        <v>11.022997620935765</v>
      </c>
      <c r="E72" s="51">
        <f>68*C72</f>
        <v>9452</v>
      </c>
      <c r="F72" s="50">
        <f>(100/E83)*E72</f>
        <v>10.630975143403441</v>
      </c>
    </row>
    <row r="73" spans="2:6" ht="16.2" customHeight="1">
      <c r="B73" s="8" t="s">
        <v>64</v>
      </c>
      <c r="C73" s="31">
        <f>SUM(C74:C76)</f>
        <v>28</v>
      </c>
      <c r="D73" s="33">
        <f>(100/$C$83)*C73</f>
        <v>2.2204599524187154</v>
      </c>
      <c r="E73" s="46">
        <f>68*C73</f>
        <v>1904</v>
      </c>
      <c r="F73" s="33">
        <f>(100/$E$83)*E73</f>
        <v>2.1414913957934991</v>
      </c>
    </row>
    <row r="74" spans="2:6" ht="16.2" customHeight="1">
      <c r="B74" s="7" t="s">
        <v>65</v>
      </c>
      <c r="C74" s="6">
        <v>12</v>
      </c>
      <c r="D74" s="32">
        <f t="shared" ref="D74:D81" si="12">(100/$C$83)*C74</f>
        <v>0.95162569389373508</v>
      </c>
      <c r="E74" s="41">
        <f t="shared" ref="E74:E81" si="13">68*C74</f>
        <v>816</v>
      </c>
      <c r="F74" s="32">
        <f t="shared" ref="F74:F81" si="14">(100/$E$83)*E74</f>
        <v>0.9177820267686424</v>
      </c>
    </row>
    <row r="75" spans="2:6" ht="16.2" customHeight="1">
      <c r="B75" s="7" t="s">
        <v>81</v>
      </c>
      <c r="C75" s="6">
        <v>6</v>
      </c>
      <c r="D75" s="32">
        <f t="shared" si="12"/>
        <v>0.47581284694686754</v>
      </c>
      <c r="E75" s="41">
        <f t="shared" si="13"/>
        <v>408</v>
      </c>
      <c r="F75" s="32">
        <f t="shared" si="14"/>
        <v>0.4588910133843212</v>
      </c>
    </row>
    <row r="76" spans="2:6" ht="16.2" customHeight="1">
      <c r="B76" s="7" t="s">
        <v>66</v>
      </c>
      <c r="C76" s="6">
        <v>10</v>
      </c>
      <c r="D76" s="32">
        <f t="shared" si="12"/>
        <v>0.79302141157811257</v>
      </c>
      <c r="E76" s="41">
        <f t="shared" si="13"/>
        <v>680</v>
      </c>
      <c r="F76" s="32">
        <f t="shared" si="14"/>
        <v>0.76481835564053535</v>
      </c>
    </row>
    <row r="77" spans="2:6" ht="16.2" customHeight="1">
      <c r="B77" s="8" t="s">
        <v>67</v>
      </c>
      <c r="C77" s="6">
        <v>35</v>
      </c>
      <c r="D77" s="32">
        <f t="shared" si="12"/>
        <v>2.775574940523394</v>
      </c>
      <c r="E77" s="41">
        <f t="shared" si="13"/>
        <v>2380</v>
      </c>
      <c r="F77" s="32">
        <f t="shared" si="14"/>
        <v>2.6768642447418736</v>
      </c>
    </row>
    <row r="78" spans="2:6" ht="16.2" customHeight="1">
      <c r="B78" s="8" t="s">
        <v>68</v>
      </c>
      <c r="C78" s="6">
        <v>10</v>
      </c>
      <c r="D78" s="32">
        <f t="shared" si="12"/>
        <v>0.79302141157811257</v>
      </c>
      <c r="E78" s="41">
        <f t="shared" si="13"/>
        <v>680</v>
      </c>
      <c r="F78" s="32">
        <f t="shared" si="14"/>
        <v>0.76481835564053535</v>
      </c>
    </row>
    <row r="79" spans="2:6" ht="16.2" customHeight="1">
      <c r="B79" s="8" t="s">
        <v>69</v>
      </c>
      <c r="C79" s="6">
        <v>10</v>
      </c>
      <c r="D79" s="32">
        <f t="shared" si="12"/>
        <v>0.79302141157811257</v>
      </c>
      <c r="E79" s="41">
        <f t="shared" si="13"/>
        <v>680</v>
      </c>
      <c r="F79" s="32">
        <f t="shared" si="14"/>
        <v>0.76481835564053535</v>
      </c>
    </row>
    <row r="80" spans="2:6" ht="16.2" customHeight="1">
      <c r="B80" s="8" t="s">
        <v>70</v>
      </c>
      <c r="C80" s="27">
        <v>46</v>
      </c>
      <c r="D80" s="32">
        <f t="shared" si="12"/>
        <v>3.6478984932593179</v>
      </c>
      <c r="E80" s="41">
        <f t="shared" si="13"/>
        <v>3128</v>
      </c>
      <c r="F80" s="32">
        <f t="shared" si="14"/>
        <v>3.5181644359464626</v>
      </c>
    </row>
    <row r="81" spans="2:6" ht="16.2" customHeight="1">
      <c r="B81" s="8" t="s">
        <v>71</v>
      </c>
      <c r="C81" s="27">
        <v>10</v>
      </c>
      <c r="D81" s="32">
        <f t="shared" si="12"/>
        <v>0.79302141157811257</v>
      </c>
      <c r="E81" s="41">
        <f t="shared" si="13"/>
        <v>680</v>
      </c>
      <c r="F81" s="32">
        <f t="shared" si="14"/>
        <v>0.76481835564053535</v>
      </c>
    </row>
    <row r="82" spans="2:6" ht="16.2" thickBot="1">
      <c r="B82" s="55"/>
      <c r="C82" s="26"/>
      <c r="D82" s="26"/>
      <c r="E82" s="26"/>
      <c r="F82" s="54"/>
    </row>
    <row r="83" spans="2:6" ht="18.600000000000001" thickBot="1">
      <c r="B83" s="5" t="s">
        <v>72</v>
      </c>
      <c r="C83" s="15">
        <f>C72+C59+C43+C27+C13+C6</f>
        <v>1261</v>
      </c>
      <c r="D83" s="14">
        <v>1</v>
      </c>
      <c r="E83" s="34">
        <f>SUM(E72,E59,E43,E27,E13,E6)</f>
        <v>88910</v>
      </c>
      <c r="F83" s="14">
        <f>SUM(F72,F59,F43,F27,F13,F6)/100</f>
        <v>1</v>
      </c>
    </row>
    <row r="84" spans="2:6">
      <c r="B84" s="188"/>
      <c r="C84" s="188"/>
      <c r="D84" s="188"/>
      <c r="E84" s="188"/>
      <c r="F84" s="188"/>
    </row>
    <row r="85" spans="2:6">
      <c r="B85" s="187"/>
      <c r="C85" s="187"/>
      <c r="D85" s="187"/>
      <c r="E85" s="189"/>
      <c r="F85" s="189"/>
    </row>
    <row r="86" spans="2:6">
      <c r="B86" s="183" t="s">
        <v>82</v>
      </c>
      <c r="C86" s="184"/>
      <c r="D86" s="185"/>
      <c r="E86" s="189"/>
      <c r="F86" s="189"/>
    </row>
    <row r="87" spans="2:6">
      <c r="B87" s="1" t="s">
        <v>83</v>
      </c>
      <c r="C87" s="25">
        <v>119</v>
      </c>
      <c r="D87" s="1" t="s">
        <v>84</v>
      </c>
      <c r="E87" s="189"/>
      <c r="F87" s="189"/>
    </row>
    <row r="88" spans="2:6">
      <c r="B88" s="1" t="s">
        <v>85</v>
      </c>
      <c r="C88" s="25">
        <v>68</v>
      </c>
      <c r="D88" s="1" t="s">
        <v>84</v>
      </c>
      <c r="E88" s="189"/>
      <c r="F88" s="189"/>
    </row>
  </sheetData>
  <mergeCells count="7">
    <mergeCell ref="B2:B3"/>
    <mergeCell ref="C3:D3"/>
    <mergeCell ref="E3:F3"/>
    <mergeCell ref="B86:D86"/>
    <mergeCell ref="C2:F2"/>
    <mergeCell ref="E84:F88"/>
    <mergeCell ref="B84:D85"/>
  </mergeCells>
  <conditionalFormatting sqref="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B28818-B76C-46BC-8AB6-BCD2AB0F7DDC}">
  <ds:schemaRefs>
    <ds:schemaRef ds:uri="http://purl.org/dc/terms/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ae84a682-57c0-4245-9851-92a7533be2d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Terminplanung</vt:lpstr>
      <vt:lpstr>Budget</vt:lpstr>
      <vt:lpstr>P1Budget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2019-03-15T15:17:57Z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