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Data\EIT\FS19\pro2E\Team 5\P2Pflichtenheft\"/>
    </mc:Choice>
  </mc:AlternateContent>
  <xr:revisionPtr revIDLastSave="0" documentId="13_ncr:1_{424DF7B9-D964-414E-93DB-31DDD836577C}" xr6:coauthVersionLast="41" xr6:coauthVersionMax="41" xr10:uidLastSave="{00000000-0000-0000-0000-000000000000}"/>
  <bookViews>
    <workbookView xWindow="-108" yWindow="-108" windowWidth="23256" windowHeight="14016" activeTab="1" xr2:uid="{00000000-000D-0000-FFFF-FFFF00000000}"/>
  </bookViews>
  <sheets>
    <sheet name="Terminplanung" sheetId="1" r:id="rId1"/>
    <sheet name="Strukturplan" sheetId="4" r:id="rId2"/>
    <sheet name="Budget" sheetId="3" r:id="rId3"/>
    <sheet name="P1Budget" sheetId="2" r:id="rId4"/>
  </sheets>
  <definedNames>
    <definedName name="_xlnm.Print_Area" localSheetId="0">Terminplanung!$A$61:$X$90</definedName>
    <definedName name="_xlnm.Print_Titles" localSheetId="0">Terminplanung!$A:$A,Terminplanung!$2:$5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1" i="4" l="1"/>
  <c r="C57" i="4"/>
  <c r="C51" i="4"/>
  <c r="C45" i="4"/>
  <c r="C38" i="4"/>
  <c r="C37" i="4"/>
  <c r="C32" i="4"/>
  <c r="C28" i="4"/>
  <c r="C23" i="4" s="1"/>
  <c r="C24" i="4"/>
  <c r="C18" i="4"/>
  <c r="C13" i="4"/>
  <c r="C2" i="4"/>
  <c r="C53" i="1"/>
  <c r="C27" i="1"/>
  <c r="C12" i="4" l="1"/>
  <c r="B2" i="3" l="1"/>
  <c r="D2" i="3" l="1"/>
  <c r="C82" i="1"/>
  <c r="B7" i="3" s="1"/>
  <c r="D7" i="3" s="1"/>
  <c r="C86" i="1"/>
  <c r="C76" i="1"/>
  <c r="B6" i="3" s="1"/>
  <c r="D6" i="3" s="1"/>
  <c r="C70" i="1"/>
  <c r="C63" i="1"/>
  <c r="C57" i="1"/>
  <c r="C48" i="1" s="1"/>
  <c r="C49" i="1"/>
  <c r="C43" i="1"/>
  <c r="C38" i="1"/>
  <c r="C62" i="1" l="1"/>
  <c r="B5" i="3" s="1"/>
  <c r="D5" i="3" s="1"/>
  <c r="C37" i="1"/>
  <c r="B4" i="3"/>
  <c r="D4" i="3" s="1"/>
  <c r="C73" i="2"/>
  <c r="C72" i="2" s="1"/>
  <c r="C60" i="2"/>
  <c r="C62" i="2"/>
  <c r="C59" i="2" s="1"/>
  <c r="E59" i="2" s="1"/>
  <c r="C66" i="2"/>
  <c r="C69" i="2"/>
  <c r="C44" i="2"/>
  <c r="E44" i="2" s="1"/>
  <c r="C54" i="2"/>
  <c r="E54" i="2" s="1"/>
  <c r="C47" i="2"/>
  <c r="C51" i="2"/>
  <c r="E51" i="2" s="1"/>
  <c r="C28" i="2"/>
  <c r="C31" i="2"/>
  <c r="E31" i="2" s="1"/>
  <c r="C36" i="2"/>
  <c r="C39" i="2"/>
  <c r="C14" i="2"/>
  <c r="C17" i="2"/>
  <c r="E17" i="2" s="1"/>
  <c r="C21" i="2"/>
  <c r="C24" i="2"/>
  <c r="C6" i="2"/>
  <c r="E6" i="2"/>
  <c r="E74" i="2"/>
  <c r="E75" i="2"/>
  <c r="E76" i="2"/>
  <c r="E77" i="2"/>
  <c r="E78" i="2"/>
  <c r="E79" i="2"/>
  <c r="E80" i="2"/>
  <c r="E81" i="2"/>
  <c r="E61" i="2"/>
  <c r="E63" i="2"/>
  <c r="E64" i="2"/>
  <c r="E65" i="2"/>
  <c r="E66" i="2"/>
  <c r="E67" i="2"/>
  <c r="E68" i="2"/>
  <c r="E69" i="2"/>
  <c r="E70" i="2"/>
  <c r="E60" i="2"/>
  <c r="E29" i="2"/>
  <c r="E30" i="2"/>
  <c r="E32" i="2"/>
  <c r="E33" i="2"/>
  <c r="E34" i="2"/>
  <c r="E35" i="2"/>
  <c r="E36" i="2"/>
  <c r="E37" i="2"/>
  <c r="E38" i="2"/>
  <c r="E39" i="2"/>
  <c r="E40" i="2"/>
  <c r="E41" i="2"/>
  <c r="E28" i="2"/>
  <c r="E45" i="2"/>
  <c r="E46" i="2"/>
  <c r="E47" i="2"/>
  <c r="E48" i="2"/>
  <c r="E49" i="2"/>
  <c r="E50" i="2"/>
  <c r="E52" i="2"/>
  <c r="E53" i="2"/>
  <c r="E55" i="2"/>
  <c r="E56" i="2"/>
  <c r="E57" i="2"/>
  <c r="E15" i="2"/>
  <c r="E16" i="2"/>
  <c r="E18" i="2"/>
  <c r="E19" i="2"/>
  <c r="E20" i="2"/>
  <c r="E22" i="2"/>
  <c r="E23" i="2"/>
  <c r="E25" i="2"/>
  <c r="E24" i="2"/>
  <c r="E21" i="2"/>
  <c r="E14" i="2"/>
  <c r="E11" i="2"/>
  <c r="E8" i="2"/>
  <c r="E9" i="2"/>
  <c r="E10" i="2"/>
  <c r="E7" i="2"/>
  <c r="B3" i="3" l="1"/>
  <c r="C43" i="2"/>
  <c r="E43" i="2" s="1"/>
  <c r="C13" i="2"/>
  <c r="E13" i="2" s="1"/>
  <c r="E72" i="2"/>
  <c r="E62" i="2"/>
  <c r="C27" i="2"/>
  <c r="E27" i="2" s="1"/>
  <c r="E73" i="2"/>
  <c r="D3" i="3" l="1"/>
  <c r="B8" i="3"/>
  <c r="E83" i="2"/>
  <c r="C83" i="2"/>
  <c r="C6" i="3" l="1"/>
  <c r="C5" i="3"/>
  <c r="C2" i="3"/>
  <c r="C7" i="3"/>
  <c r="C4" i="3"/>
  <c r="C3" i="3"/>
  <c r="D8" i="3"/>
  <c r="E3" i="3" s="1"/>
  <c r="D74" i="2"/>
  <c r="D78" i="2"/>
  <c r="D73" i="2"/>
  <c r="D61" i="2"/>
  <c r="D65" i="2"/>
  <c r="D69" i="2"/>
  <c r="D32" i="2"/>
  <c r="D36" i="2"/>
  <c r="D40" i="2"/>
  <c r="D48" i="2"/>
  <c r="D52" i="2"/>
  <c r="D56" i="2"/>
  <c r="D21" i="2"/>
  <c r="D27" i="2"/>
  <c r="D10" i="2"/>
  <c r="D13" i="2"/>
  <c r="D20" i="2"/>
  <c r="D7" i="2"/>
  <c r="D23" i="2"/>
  <c r="D24" i="2"/>
  <c r="D64" i="2"/>
  <c r="D39" i="2"/>
  <c r="D47" i="2"/>
  <c r="D51" i="2"/>
  <c r="D43" i="2"/>
  <c r="D75" i="2"/>
  <c r="D79" i="2"/>
  <c r="D62" i="2"/>
  <c r="D66" i="2"/>
  <c r="D70" i="2"/>
  <c r="D29" i="2"/>
  <c r="D33" i="2"/>
  <c r="D37" i="2"/>
  <c r="D41" i="2"/>
  <c r="D45" i="2"/>
  <c r="D49" i="2"/>
  <c r="D53" i="2"/>
  <c r="D57" i="2"/>
  <c r="D6" i="2"/>
  <c r="D59" i="2"/>
  <c r="D72" i="2"/>
  <c r="D22" i="2"/>
  <c r="D19" i="2"/>
  <c r="D16" i="2"/>
  <c r="D9" i="2"/>
  <c r="D14" i="2"/>
  <c r="D17" i="2"/>
  <c r="D25" i="2"/>
  <c r="D77" i="2"/>
  <c r="D68" i="2"/>
  <c r="D31" i="2"/>
  <c r="D35" i="2"/>
  <c r="D18" i="2"/>
  <c r="D8" i="2"/>
  <c r="D76" i="2"/>
  <c r="D80" i="2"/>
  <c r="D63" i="2"/>
  <c r="D67" i="2"/>
  <c r="D60" i="2"/>
  <c r="D30" i="2"/>
  <c r="D34" i="2"/>
  <c r="D38" i="2"/>
  <c r="D28" i="2"/>
  <c r="D46" i="2"/>
  <c r="D50" i="2"/>
  <c r="D54" i="2"/>
  <c r="D44" i="2"/>
  <c r="D11" i="2"/>
  <c r="D81" i="2"/>
  <c r="D55" i="2"/>
  <c r="D15" i="2"/>
  <c r="F75" i="2"/>
  <c r="F77" i="2"/>
  <c r="F79" i="2"/>
  <c r="F81" i="2"/>
  <c r="F64" i="2"/>
  <c r="F69" i="2"/>
  <c r="F25" i="2"/>
  <c r="F46" i="2"/>
  <c r="F53" i="2"/>
  <c r="F41" i="2"/>
  <c r="F31" i="2"/>
  <c r="F34" i="2"/>
  <c r="F52" i="2"/>
  <c r="F57" i="2"/>
  <c r="F59" i="2"/>
  <c r="F14" i="2"/>
  <c r="F15" i="2"/>
  <c r="F72" i="2"/>
  <c r="F9" i="2"/>
  <c r="F23" i="2"/>
  <c r="F35" i="2"/>
  <c r="F6" i="2"/>
  <c r="F40" i="2"/>
  <c r="F30" i="2"/>
  <c r="F13" i="2"/>
  <c r="F24" i="2"/>
  <c r="F20" i="2"/>
  <c r="F63" i="2"/>
  <c r="F68" i="2"/>
  <c r="F62" i="2"/>
  <c r="F32" i="2"/>
  <c r="F50" i="2"/>
  <c r="F29" i="2"/>
  <c r="F47" i="2"/>
  <c r="F39" i="2"/>
  <c r="F38" i="2"/>
  <c r="F56" i="2"/>
  <c r="F11" i="2"/>
  <c r="F19" i="2"/>
  <c r="F21" i="2"/>
  <c r="F18" i="2"/>
  <c r="F17" i="2"/>
  <c r="F22" i="2"/>
  <c r="F70" i="2"/>
  <c r="F55" i="2"/>
  <c r="F45" i="2"/>
  <c r="F16" i="2"/>
  <c r="F27" i="2"/>
  <c r="F74" i="2"/>
  <c r="F76" i="2"/>
  <c r="F78" i="2"/>
  <c r="F80" i="2"/>
  <c r="F73" i="2"/>
  <c r="F67" i="2"/>
  <c r="F61" i="2"/>
  <c r="F66" i="2"/>
  <c r="F36" i="2"/>
  <c r="F54" i="2"/>
  <c r="F33" i="2"/>
  <c r="F51" i="2"/>
  <c r="F49" i="2"/>
  <c r="F28" i="2"/>
  <c r="F43" i="2"/>
  <c r="F8" i="2"/>
  <c r="F60" i="2"/>
  <c r="F65" i="2"/>
  <c r="F44" i="2"/>
  <c r="F37" i="2"/>
  <c r="F48" i="2"/>
  <c r="F10" i="2"/>
  <c r="F7" i="2"/>
  <c r="C8" i="3" l="1"/>
  <c r="E6" i="3"/>
  <c r="E2" i="3"/>
  <c r="E4" i="3"/>
  <c r="E7" i="3"/>
  <c r="E5" i="3"/>
  <c r="F83" i="2"/>
  <c r="E8" i="3" l="1"/>
</calcChain>
</file>

<file path=xl/sharedStrings.xml><?xml version="1.0" encoding="utf-8"?>
<sst xmlns="http://schemas.openxmlformats.org/spreadsheetml/2006/main" count="314" uniqueCount="178">
  <si>
    <t>Meilensteine</t>
  </si>
  <si>
    <t>Auftragserteilung durch Auftraggeber</t>
  </si>
  <si>
    <t>X</t>
  </si>
  <si>
    <t>Terminplanung</t>
  </si>
  <si>
    <t>%</t>
  </si>
  <si>
    <t>1.Projektmanagement</t>
  </si>
  <si>
    <t>1.1. Projektmanagment</t>
  </si>
  <si>
    <t>1.2. Sitzungsorganisation</t>
  </si>
  <si>
    <t>1.3. Statusberichte</t>
  </si>
  <si>
    <t>1.4. Diverses</t>
  </si>
  <si>
    <t>1.5. Projektauflösung / PMA-Bericht</t>
  </si>
  <si>
    <t>2. Analyse</t>
  </si>
  <si>
    <t>2.1. Energieversorgung</t>
  </si>
  <si>
    <t>2.1.1. Energieverbrauch - Anforderungen</t>
  </si>
  <si>
    <t>2.1.2. Lösungsansätze Akku laden</t>
  </si>
  <si>
    <t>2.2. Audio</t>
  </si>
  <si>
    <t>2.2.1. Recherchedokument (Knochenschallaktor)</t>
  </si>
  <si>
    <t>2.2.2. Filter &amp; Verstärkung - Anforderung</t>
  </si>
  <si>
    <t>2.2.3. Datenspeicher - Anforderungen</t>
  </si>
  <si>
    <t>2.3. Kommunikation</t>
  </si>
  <si>
    <t>2.3.1. Bluetooth - Anforderungen</t>
  </si>
  <si>
    <t>2.3.1. Konzept</t>
  </si>
  <si>
    <t>2.4. Hardware / Gesamtsystem</t>
  </si>
  <si>
    <t>2.4.1. Grobentwurf</t>
  </si>
  <si>
    <t>3. Entwurf</t>
  </si>
  <si>
    <t>3.1. Energieversorgung</t>
  </si>
  <si>
    <t>3.1.1. Grobkonzept</t>
  </si>
  <si>
    <t>3.1.2. Entwurf Layout / Schema</t>
  </si>
  <si>
    <t>3.2. Audio</t>
  </si>
  <si>
    <t>3.2.1. Grobkonzept</t>
  </si>
  <si>
    <t>3.2.2. Simulation</t>
  </si>
  <si>
    <t>3.2.4. Entwurf Layout / Schema</t>
  </si>
  <si>
    <t>3.3. Kommunikation</t>
  </si>
  <si>
    <t>3.3.1. Softwarestruktur</t>
  </si>
  <si>
    <t>3.4. Hardware / Gesamtsystem</t>
  </si>
  <si>
    <t>3.4.1. Bauteilsuche</t>
  </si>
  <si>
    <t>3.4.2. Entwurf Layout / Schema</t>
  </si>
  <si>
    <t>4. Realisierung</t>
  </si>
  <si>
    <t>4.1. Energieversorgung</t>
  </si>
  <si>
    <t>4.1.1. Testaufbau</t>
  </si>
  <si>
    <t>4.1.2. Labortest</t>
  </si>
  <si>
    <t>4.2. Audio</t>
  </si>
  <si>
    <t>4.2.1. Testaufbau</t>
  </si>
  <si>
    <t>4.2.2. Software -Audio abspielen</t>
  </si>
  <si>
    <t>4.2.3. Software -Datenbank</t>
  </si>
  <si>
    <t>4.3. Kommunikation</t>
  </si>
  <si>
    <t>4.3.1. Realisierung Software Daten</t>
  </si>
  <si>
    <t>4.3.2. Realisierung Software Bluetooth</t>
  </si>
  <si>
    <t>4.4. Hardware / Gesamtsystem</t>
  </si>
  <si>
    <t xml:space="preserve">4.4.1. Print (Prototyp) fertigen </t>
  </si>
  <si>
    <t>4.4.2. Print(Endprodukt) fertigen</t>
  </si>
  <si>
    <t>4.4.3. Fehlerbehebung</t>
  </si>
  <si>
    <t>5. Validierung</t>
  </si>
  <si>
    <t>5.1. Energieversorgung</t>
  </si>
  <si>
    <t>5.1.1. Anfoderungen Lade-&amp; Laufzeit überprüfen</t>
  </si>
  <si>
    <t>5.2. Audio</t>
  </si>
  <si>
    <t>5.2.1. Test Audioqualität</t>
  </si>
  <si>
    <t>5.2.3. Test Software</t>
  </si>
  <si>
    <t>5.3. Kommunikation</t>
  </si>
  <si>
    <t>5.3.1. Test Datenübertragung</t>
  </si>
  <si>
    <t>5.3.2. Test Bluetooth</t>
  </si>
  <si>
    <t>5.4. Hardware / Gesamtsystem</t>
  </si>
  <si>
    <t>5.4.1. Test Gesamtsystem</t>
  </si>
  <si>
    <t>6. Dokumentation</t>
  </si>
  <si>
    <t>6.1. Organisatorisches Pflichtenheft</t>
  </si>
  <si>
    <t>6.1.1. Projektplan &amp; Budget</t>
  </si>
  <si>
    <t>6.1.3. Risikomanagement</t>
  </si>
  <si>
    <t>6.2. Fachliches Pflichtenheft</t>
  </si>
  <si>
    <t>6.3. Zwischenpräsentation</t>
  </si>
  <si>
    <t xml:space="preserve">6.4. Sitzungsprotokolle </t>
  </si>
  <si>
    <t>6.5. Fachbericht</t>
  </si>
  <si>
    <t>6.6. Präsentation</t>
  </si>
  <si>
    <t>Total</t>
  </si>
  <si>
    <t>Projektbudget</t>
  </si>
  <si>
    <t>Aufwand</t>
  </si>
  <si>
    <t>Kosten</t>
  </si>
  <si>
    <t>Personenstunde</t>
  </si>
  <si>
    <t>CHF</t>
  </si>
  <si>
    <t>3.2.3. Software Statediagr. / Ablaufdiagr.</t>
  </si>
  <si>
    <t>3.3.2. Hardware Auswahlt</t>
  </si>
  <si>
    <t>5.2.2. Test Filter/Verstärkung</t>
  </si>
  <si>
    <t>6.1.2. Organisation- &amp; Kommunikationskonz.</t>
  </si>
  <si>
    <t xml:space="preserve">Personalkosten mittels KTI Saläransatz </t>
  </si>
  <si>
    <t>Projektleiter</t>
  </si>
  <si>
    <t>CHF/S</t>
  </si>
  <si>
    <t>Techniker</t>
  </si>
  <si>
    <t>Präsentation</t>
  </si>
  <si>
    <t>KW 8</t>
  </si>
  <si>
    <t>KW 9</t>
  </si>
  <si>
    <t>KW 10</t>
  </si>
  <si>
    <t>KW 11</t>
  </si>
  <si>
    <t>KW 12</t>
  </si>
  <si>
    <t>KW 13</t>
  </si>
  <si>
    <t>KW 14</t>
  </si>
  <si>
    <t>KW 15</t>
  </si>
  <si>
    <t>KW 16</t>
  </si>
  <si>
    <t>KW 17</t>
  </si>
  <si>
    <t>KW 18</t>
  </si>
  <si>
    <t>KW 20</t>
  </si>
  <si>
    <t>KW 21</t>
  </si>
  <si>
    <t>KW 22</t>
  </si>
  <si>
    <t>KW 23</t>
  </si>
  <si>
    <t>KW 24</t>
  </si>
  <si>
    <r>
      <t>Abgabe</t>
    </r>
    <r>
      <rPr>
        <i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KIS</t>
    </r>
  </si>
  <si>
    <t>Statusbericht 1</t>
  </si>
  <si>
    <t>Abgabe Pflichtenhefter (Endversion)</t>
  </si>
  <si>
    <t>Abgabe Pflichtenhefter (Version 1)</t>
  </si>
  <si>
    <t>Zwischenpräsentation</t>
  </si>
  <si>
    <t>Statusbericht 2</t>
  </si>
  <si>
    <t>Statusbericht 3</t>
  </si>
  <si>
    <t>Abgabe Fachbericht</t>
  </si>
  <si>
    <t>Statusbericht 4</t>
  </si>
  <si>
    <t>KW 19 (Projektwoche)</t>
  </si>
  <si>
    <t>5. Vaildierung</t>
  </si>
  <si>
    <t>2.1 Fachbereich Software</t>
  </si>
  <si>
    <t>2.2 Fachbereich Elektrotechnik</t>
  </si>
  <si>
    <t>3.1 Fachbereich Software</t>
  </si>
  <si>
    <t>3.2 Fachbereich Elektrotechnik</t>
  </si>
  <si>
    <t>3.3 Testkonzept</t>
  </si>
  <si>
    <t>4.1 Fachbereich Software</t>
  </si>
  <si>
    <t>4.2 Fachbereich Elektrotechnik</t>
  </si>
  <si>
    <t>5.1 Validierung GUI</t>
  </si>
  <si>
    <t>5.2 Validierung Plots</t>
  </si>
  <si>
    <t>5.3 Validierung Elektrotechnik</t>
  </si>
  <si>
    <t>3.1.1 GUI entwerfen</t>
  </si>
  <si>
    <t>MT</t>
  </si>
  <si>
    <t>FI</t>
  </si>
  <si>
    <t>LK</t>
  </si>
  <si>
    <t>Verantwortung</t>
  </si>
  <si>
    <t>2.2.1 Problembeschrieb</t>
  </si>
  <si>
    <t>2.2.3 Schaltungsberechnung erarbeiten</t>
  </si>
  <si>
    <t>3.2.1 Schaltungsberechnung mit Matlab</t>
  </si>
  <si>
    <t>3.2.2 Schaltungsberechnung überprüfen</t>
  </si>
  <si>
    <t>2.2.2 Mathematischer Lösungsansatz erarbeiten</t>
  </si>
  <si>
    <t>3.2.3 Lösungskonzept besprechen/überarbeiten</t>
  </si>
  <si>
    <t>3.3.1 Testkonzept erstellen</t>
  </si>
  <si>
    <t>3.3.2 Bedienungsanleitung erstellen</t>
  </si>
  <si>
    <t>4.2.1 Berechnungen für Javacode anpassen</t>
  </si>
  <si>
    <t>4.2.3 Auswertung der Daten von der Software</t>
  </si>
  <si>
    <t>4.2.2 Validieren der Berechnungen im Code</t>
  </si>
  <si>
    <t>Arbeitsstunden</t>
  </si>
  <si>
    <t>2.1.2 GUI Anfroderungen</t>
  </si>
  <si>
    <t>2.1.3 GUI Möglichkeiten ausarbeiten</t>
  </si>
  <si>
    <t>2.1.4 Optionale Ziele ausarbeiten</t>
  </si>
  <si>
    <t>2.1.1 Recherche nützlicher Java-Bibliotheken</t>
  </si>
  <si>
    <t>3.1.2 Programmablauf definieren</t>
  </si>
  <si>
    <t>3.1.3 Klassendiagramm erstellen</t>
  </si>
  <si>
    <t>4.1.1 View</t>
  </si>
  <si>
    <t>4.1.2 Controller</t>
  </si>
  <si>
    <t>4.1.3 Model</t>
  </si>
  <si>
    <t>4.1.5 Look And Feel</t>
  </si>
  <si>
    <t>4.1.6 Anpassungen Klassendiagramm</t>
  </si>
  <si>
    <t>4.1.4 Import und Export</t>
  </si>
  <si>
    <t>6. Präsentationen</t>
  </si>
  <si>
    <t>6.1 Zwischenpräsentation</t>
  </si>
  <si>
    <t>6.2 Schlusspräsentation</t>
  </si>
  <si>
    <t>8. Reserve</t>
  </si>
  <si>
    <t>8.1 Reserve</t>
  </si>
  <si>
    <t>1.1 Planung</t>
  </si>
  <si>
    <t>1.2 Sitzungen</t>
  </si>
  <si>
    <t>5.4 Lösungsprüfung mit Auftraggeber</t>
  </si>
  <si>
    <t>Arbeitspakete</t>
  </si>
  <si>
    <t>Stunden [h]</t>
  </si>
  <si>
    <t>Stundenanteil [%]</t>
  </si>
  <si>
    <t>Kosten [CHF]</t>
  </si>
  <si>
    <t>1. Projektmanagemet</t>
  </si>
  <si>
    <t>6. Präsentation</t>
  </si>
  <si>
    <t>Kostenanteil [%]</t>
  </si>
  <si>
    <t>Strukturplan</t>
  </si>
  <si>
    <t>Aufwand in Personenstunden</t>
  </si>
  <si>
    <t>1.3 Statusbericht 1</t>
  </si>
  <si>
    <t>1.4 Statusbericht 2</t>
  </si>
  <si>
    <t>1.5 Statusbericht 3</t>
  </si>
  <si>
    <t>1.6 Statusbericht 4</t>
  </si>
  <si>
    <t xml:space="preserve">1.7 Projektabschluss  </t>
  </si>
  <si>
    <t xml:space="preserve">4.3 Fachbericht </t>
  </si>
  <si>
    <t>3.4 Fachliches Pflichtenheft</t>
  </si>
  <si>
    <t>1.3 Organisatorisches Pflichtenheft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</si>
</sst>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#,###\ &quot;PT&quot;"/>
    <numFmt numFmtId="166" formatCode="#,###\ &quot;PW&quot;"/>
    <numFmt numFmtId="167" formatCode="&quot;CHF&quot;\ #,##0.00"/>
    <numFmt numFmtId="168" formatCode="0\'000.00"/>
  </numFmts>
  <fonts count="2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b/>
      <sz val="11"/>
      <name val="Arial"/>
      <family val="2"/>
    </font>
    <font>
      <sz val="11"/>
      <color theme="7" tint="0.39997558519241921"/>
      <name val="Arial"/>
      <family val="2"/>
    </font>
    <font>
      <sz val="11"/>
      <color theme="1"/>
      <name val="Aial"/>
    </font>
    <font>
      <b/>
      <sz val="11"/>
      <color theme="1"/>
      <name val="Aial"/>
    </font>
  </fonts>
  <fills count="2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6">
    <xf numFmtId="0" fontId="0" fillId="0" borderId="0" xfId="0"/>
    <xf numFmtId="0" fontId="0" fillId="0" borderId="1" xfId="0" applyBorder="1"/>
    <xf numFmtId="0" fontId="0" fillId="4" borderId="0" xfId="0" applyFill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5" fillId="5" borderId="6" xfId="0" applyFont="1" applyFill="1" applyBorder="1" applyAlignment="1">
      <alignment horizontal="left" vertical="center" indent="2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indent="1"/>
    </xf>
    <xf numFmtId="0" fontId="4" fillId="6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vertical="center"/>
    </xf>
    <xf numFmtId="9" fontId="5" fillId="5" borderId="10" xfId="0" applyNumberFormat="1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64" fontId="4" fillId="7" borderId="9" xfId="0" applyNumberFormat="1" applyFont="1" applyFill="1" applyBorder="1" applyAlignment="1">
      <alignment horizontal="center" vertical="center"/>
    </xf>
    <xf numFmtId="164" fontId="4" fillId="10" borderId="9" xfId="0" applyNumberFormat="1" applyFont="1" applyFill="1" applyBorder="1" applyAlignment="1">
      <alignment horizontal="center" vertical="center"/>
    </xf>
    <xf numFmtId="164" fontId="4" fillId="8" borderId="9" xfId="0" applyNumberFormat="1" applyFont="1" applyFill="1" applyBorder="1" applyAlignment="1">
      <alignment horizontal="center" vertical="center"/>
    </xf>
    <xf numFmtId="164" fontId="4" fillId="6" borderId="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0" fillId="0" borderId="9" xfId="0" applyNumberForma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7" fontId="5" fillId="5" borderId="7" xfId="0" applyNumberFormat="1" applyFont="1" applyFill="1" applyBorder="1" applyAlignment="1">
      <alignment horizontal="center" vertical="center"/>
    </xf>
    <xf numFmtId="167" fontId="4" fillId="5" borderId="1" xfId="0" applyNumberFormat="1" applyFont="1" applyFill="1" applyBorder="1" applyAlignment="1">
      <alignment horizontal="center" vertical="center"/>
    </xf>
    <xf numFmtId="167" fontId="4" fillId="8" borderId="1" xfId="0" applyNumberFormat="1" applyFont="1" applyFill="1" applyBorder="1" applyAlignment="1">
      <alignment horizontal="center" vertical="center"/>
    </xf>
    <xf numFmtId="167" fontId="4" fillId="10" borderId="1" xfId="0" applyNumberFormat="1" applyFont="1" applyFill="1" applyBorder="1" applyAlignment="1">
      <alignment horizontal="center" vertical="center"/>
    </xf>
    <xf numFmtId="167" fontId="4" fillId="7" borderId="1" xfId="0" applyNumberFormat="1" applyFont="1" applyFill="1" applyBorder="1" applyAlignment="1">
      <alignment horizontal="center" vertical="center"/>
    </xf>
    <xf numFmtId="167" fontId="4" fillId="6" borderId="11" xfId="0" applyNumberFormat="1" applyFont="1" applyFill="1" applyBorder="1" applyAlignment="1">
      <alignment horizontal="center" vertical="center"/>
    </xf>
    <xf numFmtId="0" fontId="0" fillId="0" borderId="5" xfId="0" applyBorder="1"/>
    <xf numFmtId="167" fontId="0" fillId="0" borderId="11" xfId="0" applyNumberFormat="1" applyBorder="1"/>
    <xf numFmtId="0" fontId="8" fillId="0" borderId="0" xfId="0" applyFont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0" fillId="0" borderId="3" xfId="0" applyBorder="1"/>
    <xf numFmtId="167" fontId="4" fillId="0" borderId="11" xfId="0" applyNumberFormat="1" applyFont="1" applyBorder="1"/>
    <xf numFmtId="164" fontId="4" fillId="5" borderId="9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horizontal="center" vertical="center"/>
    </xf>
    <xf numFmtId="164" fontId="4" fillId="9" borderId="9" xfId="0" applyNumberFormat="1" applyFont="1" applyFill="1" applyBorder="1" applyAlignment="1">
      <alignment horizontal="center" vertical="center"/>
    </xf>
    <xf numFmtId="167" fontId="4" fillId="9" borderId="1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vertical="center"/>
    </xf>
    <xf numFmtId="0" fontId="0" fillId="0" borderId="4" xfId="0" applyBorder="1"/>
    <xf numFmtId="0" fontId="3" fillId="4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left" vertical="center" indent="2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3" fillId="4" borderId="4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1" fillId="0" borderId="0" xfId="0" applyFont="1"/>
    <xf numFmtId="0" fontId="11" fillId="0" borderId="5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/>
    <xf numFmtId="0" fontId="13" fillId="0" borderId="1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1" xfId="0" applyFont="1" applyBorder="1"/>
    <xf numFmtId="0" fontId="11" fillId="0" borderId="1" xfId="0" applyFont="1" applyBorder="1" applyAlignment="1">
      <alignment horizontal="left" vertical="center" indent="1"/>
    </xf>
    <xf numFmtId="166" fontId="11" fillId="0" borderId="5" xfId="0" applyNumberFormat="1" applyFont="1" applyBorder="1"/>
    <xf numFmtId="0" fontId="11" fillId="3" borderId="1" xfId="0" applyFont="1" applyFill="1" applyBorder="1"/>
    <xf numFmtId="0" fontId="11" fillId="0" borderId="1" xfId="0" applyFont="1" applyBorder="1" applyAlignment="1">
      <alignment horizontal="left" vertical="center" wrapText="1" indent="2"/>
    </xf>
    <xf numFmtId="166" fontId="11" fillId="0" borderId="1" xfId="0" applyNumberFormat="1" applyFont="1" applyBorder="1"/>
    <xf numFmtId="0" fontId="11" fillId="3" borderId="1" xfId="0" applyFont="1" applyFill="1" applyBorder="1" applyAlignment="1">
      <alignment horizontal="left" vertical="center" indent="1"/>
    </xf>
    <xf numFmtId="166" fontId="11" fillId="3" borderId="5" xfId="0" applyNumberFormat="1" applyFont="1" applyFill="1" applyBorder="1"/>
    <xf numFmtId="166" fontId="11" fillId="3" borderId="1" xfId="0" applyNumberFormat="1" applyFont="1" applyFill="1" applyBorder="1"/>
    <xf numFmtId="165" fontId="11" fillId="3" borderId="1" xfId="0" applyNumberFormat="1" applyFont="1" applyFill="1" applyBorder="1"/>
    <xf numFmtId="0" fontId="11" fillId="0" borderId="0" xfId="0" applyFont="1" applyAlignment="1">
      <alignment horizontal="left" vertical="center" wrapText="1" indent="2"/>
    </xf>
    <xf numFmtId="165" fontId="11" fillId="0" borderId="1" xfId="0" applyNumberFormat="1" applyFont="1" applyBorder="1"/>
    <xf numFmtId="0" fontId="11" fillId="0" borderId="1" xfId="0" applyFont="1" applyBorder="1" applyAlignment="1">
      <alignment horizontal="left" vertical="center" indent="2"/>
    </xf>
    <xf numFmtId="0" fontId="11" fillId="3" borderId="0" xfId="0" applyFont="1" applyFill="1"/>
    <xf numFmtId="0" fontId="11" fillId="0" borderId="1" xfId="0" applyFont="1" applyBorder="1" applyAlignment="1">
      <alignment horizontal="left" indent="1"/>
    </xf>
    <xf numFmtId="0" fontId="13" fillId="0" borderId="5" xfId="0" applyFont="1" applyBorder="1" applyAlignment="1">
      <alignment horizontal="center"/>
    </xf>
    <xf numFmtId="0" fontId="11" fillId="0" borderId="1" xfId="0" applyFont="1" applyBorder="1" applyAlignment="1">
      <alignment horizontal="left" vertical="center" wrapText="1" indent="1"/>
    </xf>
    <xf numFmtId="0" fontId="12" fillId="11" borderId="1" xfId="0" applyFont="1" applyFill="1" applyBorder="1" applyAlignment="1">
      <alignment vertical="center"/>
    </xf>
    <xf numFmtId="166" fontId="11" fillId="11" borderId="5" xfId="0" applyNumberFormat="1" applyFont="1" applyFill="1" applyBorder="1"/>
    <xf numFmtId="166" fontId="11" fillId="11" borderId="1" xfId="0" applyNumberFormat="1" applyFont="1" applyFill="1" applyBorder="1"/>
    <xf numFmtId="0" fontId="11" fillId="11" borderId="1" xfId="0" applyFont="1" applyFill="1" applyBorder="1"/>
    <xf numFmtId="0" fontId="11" fillId="0" borderId="1" xfId="0" applyFont="1" applyBorder="1" applyAlignment="1">
      <alignment vertical="center"/>
    </xf>
    <xf numFmtId="0" fontId="12" fillId="12" borderId="1" xfId="0" applyFont="1" applyFill="1" applyBorder="1" applyAlignment="1">
      <alignment vertical="center"/>
    </xf>
    <xf numFmtId="166" fontId="11" fillId="12" borderId="5" xfId="0" applyNumberFormat="1" applyFont="1" applyFill="1" applyBorder="1"/>
    <xf numFmtId="166" fontId="11" fillId="12" borderId="1" xfId="0" applyNumberFormat="1" applyFont="1" applyFill="1" applyBorder="1"/>
    <xf numFmtId="165" fontId="11" fillId="12" borderId="1" xfId="0" applyNumberFormat="1" applyFont="1" applyFill="1" applyBorder="1"/>
    <xf numFmtId="0" fontId="11" fillId="13" borderId="0" xfId="0" applyFont="1" applyFill="1"/>
    <xf numFmtId="0" fontId="14" fillId="14" borderId="0" xfId="0" applyFont="1" applyFill="1"/>
    <xf numFmtId="0" fontId="17" fillId="15" borderId="1" xfId="0" applyFont="1" applyFill="1" applyBorder="1" applyAlignment="1">
      <alignment vertical="center"/>
    </xf>
    <xf numFmtId="166" fontId="14" fillId="15" borderId="5" xfId="0" applyNumberFormat="1" applyFont="1" applyFill="1" applyBorder="1"/>
    <xf numFmtId="166" fontId="14" fillId="15" borderId="1" xfId="0" applyNumberFormat="1" applyFont="1" applyFill="1" applyBorder="1"/>
    <xf numFmtId="0" fontId="14" fillId="15" borderId="1" xfId="0" applyFont="1" applyFill="1" applyBorder="1"/>
    <xf numFmtId="166" fontId="13" fillId="16" borderId="1" xfId="0" applyNumberFormat="1" applyFont="1" applyFill="1" applyBorder="1"/>
    <xf numFmtId="166" fontId="11" fillId="16" borderId="5" xfId="0" applyNumberFormat="1" applyFont="1" applyFill="1" applyBorder="1"/>
    <xf numFmtId="166" fontId="11" fillId="16" borderId="1" xfId="0" applyNumberFormat="1" applyFont="1" applyFill="1" applyBorder="1"/>
    <xf numFmtId="0" fontId="11" fillId="16" borderId="1" xfId="0" applyFont="1" applyFill="1" applyBorder="1"/>
    <xf numFmtId="0" fontId="12" fillId="14" borderId="1" xfId="0" applyFont="1" applyFill="1" applyBorder="1" applyAlignment="1">
      <alignment vertical="center"/>
    </xf>
    <xf numFmtId="166" fontId="11" fillId="14" borderId="5" xfId="0" applyNumberFormat="1" applyFont="1" applyFill="1" applyBorder="1"/>
    <xf numFmtId="166" fontId="11" fillId="14" borderId="1" xfId="0" applyNumberFormat="1" applyFont="1" applyFill="1" applyBorder="1"/>
    <xf numFmtId="165" fontId="11" fillId="14" borderId="1" xfId="0" applyNumberFormat="1" applyFont="1" applyFill="1" applyBorder="1"/>
    <xf numFmtId="0" fontId="17" fillId="13" borderId="1" xfId="0" applyFont="1" applyFill="1" applyBorder="1" applyAlignment="1">
      <alignment vertical="center"/>
    </xf>
    <xf numFmtId="0" fontId="14" fillId="13" borderId="1" xfId="0" applyFont="1" applyFill="1" applyBorder="1" applyAlignment="1">
      <alignment vertical="center"/>
    </xf>
    <xf numFmtId="0" fontId="12" fillId="17" borderId="1" xfId="0" applyFont="1" applyFill="1" applyBorder="1" applyAlignment="1">
      <alignment vertical="center"/>
    </xf>
    <xf numFmtId="0" fontId="11" fillId="17" borderId="0" xfId="0" applyFont="1" applyFill="1"/>
    <xf numFmtId="0" fontId="14" fillId="0" borderId="0" xfId="0" applyFont="1"/>
    <xf numFmtId="0" fontId="11" fillId="2" borderId="5" xfId="0" applyFont="1" applyFill="1" applyBorder="1" applyAlignment="1">
      <alignment horizontal="center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4" borderId="1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166" fontId="11" fillId="4" borderId="1" xfId="0" applyNumberFormat="1" applyFont="1" applyFill="1" applyBorder="1"/>
    <xf numFmtId="0" fontId="11" fillId="4" borderId="1" xfId="0" applyFont="1" applyFill="1" applyBorder="1"/>
    <xf numFmtId="165" fontId="11" fillId="4" borderId="1" xfId="0" applyNumberFormat="1" applyFont="1" applyFill="1" applyBorder="1"/>
    <xf numFmtId="166" fontId="11" fillId="4" borderId="5" xfId="0" applyNumberFormat="1" applyFont="1" applyFill="1" applyBorder="1"/>
    <xf numFmtId="0" fontId="11" fillId="0" borderId="0" xfId="0" applyFont="1" applyAlignment="1">
      <alignment horizontal="center"/>
    </xf>
    <xf numFmtId="0" fontId="14" fillId="4" borderId="1" xfId="0" applyFont="1" applyFill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1" fillId="3" borderId="1" xfId="0" applyFont="1" applyFill="1" applyBorder="1" applyAlignment="1">
      <alignment horizontal="left" vertical="center" indent="2"/>
    </xf>
    <xf numFmtId="0" fontId="17" fillId="15" borderId="5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2" fillId="11" borderId="5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12" borderId="5" xfId="0" applyFont="1" applyFill="1" applyBorder="1" applyAlignment="1">
      <alignment horizontal="center" vertical="center"/>
    </xf>
    <xf numFmtId="0" fontId="12" fillId="14" borderId="5" xfId="0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166" fontId="11" fillId="18" borderId="5" xfId="0" applyNumberFormat="1" applyFont="1" applyFill="1" applyBorder="1"/>
    <xf numFmtId="166" fontId="11" fillId="18" borderId="1" xfId="0" applyNumberFormat="1" applyFont="1" applyFill="1" applyBorder="1"/>
    <xf numFmtId="166" fontId="18" fillId="18" borderId="1" xfId="0" applyNumberFormat="1" applyFont="1" applyFill="1" applyBorder="1"/>
    <xf numFmtId="166" fontId="18" fillId="18" borderId="5" xfId="0" applyNumberFormat="1" applyFont="1" applyFill="1" applyBorder="1"/>
    <xf numFmtId="166" fontId="11" fillId="19" borderId="5" xfId="0" applyNumberFormat="1" applyFont="1" applyFill="1" applyBorder="1"/>
    <xf numFmtId="166" fontId="11" fillId="19" borderId="1" xfId="0" applyNumberFormat="1" applyFont="1" applyFill="1" applyBorder="1"/>
    <xf numFmtId="14" fontId="11" fillId="0" borderId="1" xfId="0" applyNumberFormat="1" applyFont="1" applyBorder="1" applyAlignment="1">
      <alignment horizontal="left" vertical="center" wrapText="1" indent="2"/>
    </xf>
    <xf numFmtId="0" fontId="11" fillId="0" borderId="15" xfId="0" applyFont="1" applyBorder="1" applyAlignment="1">
      <alignment horizontal="center"/>
    </xf>
    <xf numFmtId="166" fontId="11" fillId="20" borderId="1" xfId="0" applyNumberFormat="1" applyFont="1" applyFill="1" applyBorder="1"/>
    <xf numFmtId="166" fontId="11" fillId="20" borderId="5" xfId="0" applyNumberFormat="1" applyFont="1" applyFill="1" applyBorder="1"/>
    <xf numFmtId="0" fontId="14" fillId="21" borderId="1" xfId="0" applyFont="1" applyFill="1" applyBorder="1" applyAlignment="1">
      <alignment vertical="center"/>
    </xf>
    <xf numFmtId="0" fontId="12" fillId="0" borderId="0" xfId="0" applyFont="1" applyAlignment="1">
      <alignment textRotation="90"/>
    </xf>
    <xf numFmtId="0" fontId="11" fillId="0" borderId="15" xfId="0" applyFont="1" applyBorder="1"/>
    <xf numFmtId="0" fontId="11" fillId="0" borderId="19" xfId="0" applyFont="1" applyBorder="1"/>
    <xf numFmtId="0" fontId="11" fillId="0" borderId="20" xfId="0" applyFont="1" applyBorder="1"/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2" fillId="0" borderId="0" xfId="0" applyFont="1"/>
    <xf numFmtId="0" fontId="12" fillId="22" borderId="3" xfId="0" applyFont="1" applyFill="1" applyBorder="1" applyAlignment="1">
      <alignment vertical="center"/>
    </xf>
    <xf numFmtId="0" fontId="12" fillId="22" borderId="1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vertical="center"/>
    </xf>
    <xf numFmtId="0" fontId="11" fillId="0" borderId="21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166" fontId="13" fillId="16" borderId="5" xfId="0" applyNumberFormat="1" applyFont="1" applyFill="1" applyBorder="1"/>
    <xf numFmtId="0" fontId="11" fillId="23" borderId="1" xfId="0" applyFont="1" applyFill="1" applyBorder="1" applyAlignment="1">
      <alignment vertical="center"/>
    </xf>
    <xf numFmtId="0" fontId="19" fillId="0" borderId="0" xfId="0" applyFont="1"/>
    <xf numFmtId="164" fontId="19" fillId="0" borderId="0" xfId="0" applyNumberFormat="1" applyFont="1"/>
    <xf numFmtId="0" fontId="20" fillId="0" borderId="0" xfId="0" applyFont="1"/>
    <xf numFmtId="0" fontId="19" fillId="0" borderId="0" xfId="0" applyFont="1" applyAlignment="1">
      <alignment wrapText="1"/>
    </xf>
    <xf numFmtId="164" fontId="19" fillId="0" borderId="0" xfId="0" applyNumberFormat="1" applyFont="1" applyAlignment="1">
      <alignment wrapText="1"/>
    </xf>
    <xf numFmtId="0" fontId="19" fillId="0" borderId="1" xfId="0" applyFont="1" applyBorder="1"/>
    <xf numFmtId="0" fontId="19" fillId="0" borderId="1" xfId="0" applyFont="1" applyBorder="1" applyAlignment="1">
      <alignment wrapText="1"/>
    </xf>
    <xf numFmtId="164" fontId="19" fillId="0" borderId="1" xfId="0" applyNumberFormat="1" applyFont="1" applyBorder="1" applyAlignment="1">
      <alignment wrapText="1"/>
    </xf>
    <xf numFmtId="0" fontId="20" fillId="0" borderId="1" xfId="0" applyFont="1" applyBorder="1" applyAlignment="1">
      <alignment wrapText="1"/>
    </xf>
    <xf numFmtId="164" fontId="20" fillId="0" borderId="1" xfId="0" applyNumberFormat="1" applyFont="1" applyBorder="1" applyAlignment="1">
      <alignment wrapText="1"/>
    </xf>
    <xf numFmtId="0" fontId="20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164" fontId="20" fillId="0" borderId="1" xfId="0" applyNumberFormat="1" applyFont="1" applyBorder="1" applyAlignment="1">
      <alignment horizontal="center" vertical="center" wrapText="1"/>
    </xf>
    <xf numFmtId="168" fontId="20" fillId="0" borderId="1" xfId="0" applyNumberFormat="1" applyFont="1" applyBorder="1" applyAlignment="1">
      <alignment horizontal="center" vertical="center" wrapText="1"/>
    </xf>
    <xf numFmtId="168" fontId="19" fillId="0" borderId="1" xfId="0" applyNumberFormat="1" applyFont="1" applyBorder="1" applyAlignment="1">
      <alignment wrapText="1"/>
    </xf>
    <xf numFmtId="168" fontId="20" fillId="0" borderId="1" xfId="0" applyNumberFormat="1" applyFont="1" applyBorder="1" applyAlignment="1">
      <alignment wrapText="1"/>
    </xf>
    <xf numFmtId="168" fontId="19" fillId="0" borderId="0" xfId="0" applyNumberFormat="1" applyFont="1" applyAlignment="1">
      <alignment wrapText="1"/>
    </xf>
    <xf numFmtId="0" fontId="11" fillId="0" borderId="23" xfId="0" applyFont="1" applyBorder="1"/>
    <xf numFmtId="0" fontId="11" fillId="0" borderId="0" xfId="0" applyFont="1" applyAlignment="1">
      <alignment textRotation="90"/>
    </xf>
    <xf numFmtId="0" fontId="11" fillId="4" borderId="22" xfId="0" applyFont="1" applyFill="1" applyBorder="1" applyAlignment="1">
      <alignment horizontal="center"/>
    </xf>
    <xf numFmtId="0" fontId="11" fillId="4" borderId="21" xfId="0" applyFont="1" applyFill="1" applyBorder="1" applyAlignment="1">
      <alignment horizontal="center"/>
    </xf>
    <xf numFmtId="0" fontId="11" fillId="2" borderId="21" xfId="0" applyFont="1" applyFill="1" applyBorder="1" applyAlignment="1">
      <alignment horizontal="center"/>
    </xf>
    <xf numFmtId="0" fontId="20" fillId="0" borderId="1" xfId="0" applyFont="1" applyBorder="1" applyAlignment="1">
      <alignment horizontal="right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0" borderId="0" xfId="0" applyFont="1" applyAlignment="1">
      <alignment horizontal="center" textRotation="90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0" fontId="11" fillId="3" borderId="3" xfId="0" applyFont="1" applyFill="1" applyBorder="1" applyAlignment="1">
      <alignment horizontal="left"/>
    </xf>
    <xf numFmtId="0" fontId="11" fillId="3" borderId="4" xfId="0" applyFont="1" applyFill="1" applyBorder="1" applyAlignment="1">
      <alignment horizontal="left"/>
    </xf>
    <xf numFmtId="0" fontId="11" fillId="3" borderId="5" xfId="0" applyFont="1" applyFill="1" applyBorder="1" applyAlignment="1">
      <alignment horizontal="left"/>
    </xf>
    <xf numFmtId="0" fontId="11" fillId="0" borderId="5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12" fillId="0" borderId="1" xfId="0" applyFont="1" applyBorder="1" applyAlignment="1">
      <alignment horizontal="center" textRotation="90"/>
    </xf>
    <xf numFmtId="0" fontId="12" fillId="0" borderId="1" xfId="0" applyFont="1" applyBorder="1" applyAlignment="1">
      <alignment horizontal="center" vertical="center" textRotation="90" wrapText="1"/>
    </xf>
    <xf numFmtId="166" fontId="18" fillId="0" borderId="5" xfId="0" applyNumberFormat="1" applyFont="1" applyBorder="1"/>
    <xf numFmtId="165" fontId="11" fillId="20" borderId="1" xfId="0" applyNumberFormat="1" applyFont="1" applyFill="1" applyBorder="1"/>
    <xf numFmtId="165" fontId="11" fillId="19" borderId="1" xfId="0" applyNumberFormat="1" applyFont="1" applyFill="1" applyBorder="1"/>
    <xf numFmtId="0" fontId="14" fillId="0" borderId="1" xfId="0" applyFont="1" applyBorder="1" applyAlignment="1">
      <alignment horizontal="left" vertical="center" indent="1"/>
    </xf>
    <xf numFmtId="0" fontId="11" fillId="25" borderId="1" xfId="0" applyFont="1" applyFill="1" applyBorder="1" applyAlignment="1">
      <alignment horizontal="left" vertical="center" indent="2"/>
    </xf>
    <xf numFmtId="0" fontId="11" fillId="25" borderId="5" xfId="0" applyFont="1" applyFill="1" applyBorder="1" applyAlignment="1">
      <alignment horizontal="center" vertical="center"/>
    </xf>
    <xf numFmtId="166" fontId="11" fillId="25" borderId="5" xfId="0" applyNumberFormat="1" applyFont="1" applyFill="1" applyBorder="1"/>
    <xf numFmtId="166" fontId="11" fillId="25" borderId="1" xfId="0" applyNumberFormat="1" applyFont="1" applyFill="1" applyBorder="1"/>
    <xf numFmtId="165" fontId="11" fillId="25" borderId="1" xfId="0" applyNumberFormat="1" applyFont="1" applyFill="1" applyBorder="1"/>
    <xf numFmtId="0" fontId="11" fillId="25" borderId="1" xfId="0" applyFont="1" applyFill="1" applyBorder="1"/>
    <xf numFmtId="0" fontId="11" fillId="25" borderId="0" xfId="0" applyFont="1" applyFill="1"/>
    <xf numFmtId="166" fontId="13" fillId="0" borderId="1" xfId="0" applyNumberFormat="1" applyFont="1" applyBorder="1"/>
    <xf numFmtId="0" fontId="12" fillId="17" borderId="5" xfId="0" applyFont="1" applyFill="1" applyBorder="1" applyAlignment="1">
      <alignment horizontal="center" vertical="center"/>
    </xf>
    <xf numFmtId="166" fontId="11" fillId="17" borderId="5" xfId="0" applyNumberFormat="1" applyFont="1" applyFill="1" applyBorder="1"/>
    <xf numFmtId="166" fontId="11" fillId="17" borderId="1" xfId="0" applyNumberFormat="1" applyFont="1" applyFill="1" applyBorder="1"/>
    <xf numFmtId="165" fontId="11" fillId="17" borderId="1" xfId="0" applyNumberFormat="1" applyFont="1" applyFill="1" applyBorder="1"/>
    <xf numFmtId="0" fontId="11" fillId="24" borderId="1" xfId="0" applyFont="1" applyFill="1" applyBorder="1"/>
    <xf numFmtId="166" fontId="11" fillId="24" borderId="1" xfId="0" applyNumberFormat="1" applyFont="1" applyFill="1" applyBorder="1"/>
  </cellXfs>
  <cellStyles count="3">
    <cellStyle name="Standard" xfId="0" builtinId="0"/>
    <cellStyle name="Standard 2" xfId="1" xr:uid="{00000000-0005-0000-0000-000002000000}"/>
    <cellStyle name="Standard 2 2" xfId="2" xr:uid="{4C1626EA-4BB4-40D1-A1BB-A1A6B41C9248}"/>
  </cellStyles>
  <dxfs count="0"/>
  <tableStyles count="0" defaultTableStyle="TableStyleMedium2" defaultPivotStyle="PivotStyleLight16"/>
  <colors>
    <mruColors>
      <color rgb="FFAED466"/>
      <color rgb="FFEA605E"/>
      <color rgb="FFC1504D"/>
      <color rgb="FF9BBB59"/>
      <color rgb="FF55C7E6"/>
      <color rgb="FF4BACC5"/>
      <color rgb="FF8164A2"/>
      <color rgb="FF8163A3"/>
      <color rgb="FF5081BD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 sz="2800" b="1"/>
              <a:t>Projektbudget</a:t>
            </a:r>
            <a:endParaRPr lang="de-CH" b="1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>
            <a:ln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C7B-4FB6-ADF5-F5A10F9CB1ED}"/>
              </c:ext>
            </c:extLst>
          </c:dPt>
          <c:dPt>
            <c:idx val="1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2C7B-4FB6-ADF5-F5A10F9CB1ED}"/>
              </c:ext>
            </c:extLst>
          </c:dPt>
          <c:dPt>
            <c:idx val="2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2C7B-4FB6-ADF5-F5A10F9CB1ED}"/>
              </c:ext>
            </c:extLst>
          </c:dPt>
          <c:dPt>
            <c:idx val="3"/>
            <c:bubble3D val="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2C7B-4FB6-ADF5-F5A10F9CB1ED}"/>
              </c:ext>
            </c:extLst>
          </c:dPt>
          <c:dPt>
            <c:idx val="4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2C7B-4FB6-ADF5-F5A10F9CB1ED}"/>
              </c:ext>
            </c:extLst>
          </c:dPt>
          <c:dPt>
            <c:idx val="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2C7B-4FB6-ADF5-F5A10F9CB1ED}"/>
              </c:ext>
            </c:extLst>
          </c:dPt>
          <c:cat>
            <c:strRef>
              <c:f>(P1Budget!$B$6,P1Budget!$B$13,P1Budget!$B$27,P1Budget!$B$43,P1Budget!$B$59,P1Budget!$B$72)</c:f>
              <c:strCache>
                <c:ptCount val="6"/>
                <c:pt idx="0">
                  <c:v>1.Projektmanagement</c:v>
                </c:pt>
                <c:pt idx="1">
                  <c:v>2. Analyse</c:v>
                </c:pt>
                <c:pt idx="2">
                  <c:v>3. Entwurf</c:v>
                </c:pt>
                <c:pt idx="3">
                  <c:v>4. Realisierung</c:v>
                </c:pt>
                <c:pt idx="4">
                  <c:v>5. Validierung</c:v>
                </c:pt>
                <c:pt idx="5">
                  <c:v>6. Dokumentation</c:v>
                </c:pt>
              </c:strCache>
            </c:strRef>
          </c:cat>
          <c:val>
            <c:numRef>
              <c:f>(P1Budget!$F$6,P1Budget!$F$13,P1Budget!$F$27,P1Budget!$F$43,P1Budget!$F$59,P1Budget!$F$72)</c:f>
              <c:numCache>
                <c:formatCode>0.0</c:formatCode>
                <c:ptCount val="6"/>
                <c:pt idx="0">
                  <c:v>8.2982791586998079</c:v>
                </c:pt>
                <c:pt idx="1">
                  <c:v>6.8833652007648185</c:v>
                </c:pt>
                <c:pt idx="2">
                  <c:v>15.678776290630974</c:v>
                </c:pt>
                <c:pt idx="3">
                  <c:v>43.977055449330784</c:v>
                </c:pt>
                <c:pt idx="4">
                  <c:v>14.531548757170171</c:v>
                </c:pt>
                <c:pt idx="5">
                  <c:v>10.630975143403441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7B-4FB6-ADF5-F5A10F9CB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0000000000000007" r="0.70000000000000007" t="0.78740157499999996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801153</xdr:colOff>
      <xdr:row>6</xdr:row>
      <xdr:rowOff>47624</xdr:rowOff>
    </xdr:from>
    <xdr:to>
      <xdr:col>15</xdr:col>
      <xdr:colOff>790574</xdr:colOff>
      <xdr:row>32</xdr:row>
      <xdr:rowOff>180974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D73185E4-F507-44EE-8A6F-3D3049F88A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3"/>
  <sheetViews>
    <sheetView showGridLines="0" topLeftCell="A41" zoomScale="85" zoomScaleNormal="85" zoomScaleSheetLayoutView="115" zoomScalePageLayoutView="55" workbookViewId="0">
      <selection activeCell="A41" sqref="A41"/>
    </sheetView>
  </sheetViews>
  <sheetFormatPr baseColWidth="10" defaultColWidth="10.796875" defaultRowHeight="13.8"/>
  <cols>
    <col min="1" max="1" width="45.69921875" style="61" customWidth="1"/>
    <col min="2" max="3" width="4.69921875" style="123" customWidth="1"/>
    <col min="4" max="24" width="6.69921875" style="61" customWidth="1"/>
    <col min="25" max="16384" width="10.796875" style="61"/>
  </cols>
  <sheetData>
    <row r="1" spans="1:24" ht="10.199999999999999" customHeight="1">
      <c r="B1" s="148"/>
      <c r="C1" s="148"/>
    </row>
    <row r="2" spans="1:24">
      <c r="A2" s="190"/>
      <c r="B2" s="148"/>
      <c r="C2" s="148"/>
      <c r="D2" s="186">
        <v>2019</v>
      </c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205"/>
    </row>
    <row r="3" spans="1:24" ht="15.45" customHeight="1">
      <c r="A3" s="190"/>
      <c r="B3" s="148"/>
      <c r="C3" s="148"/>
      <c r="D3" s="63" t="s">
        <v>87</v>
      </c>
      <c r="E3" s="63" t="s">
        <v>88</v>
      </c>
      <c r="F3" s="63" t="s">
        <v>89</v>
      </c>
      <c r="G3" s="63" t="s">
        <v>90</v>
      </c>
      <c r="H3" s="63" t="s">
        <v>91</v>
      </c>
      <c r="I3" s="63" t="s">
        <v>92</v>
      </c>
      <c r="J3" s="63" t="s">
        <v>93</v>
      </c>
      <c r="K3" s="63" t="s">
        <v>94</v>
      </c>
      <c r="L3" s="63" t="s">
        <v>95</v>
      </c>
      <c r="M3" s="63" t="s">
        <v>96</v>
      </c>
      <c r="N3" s="63" t="s">
        <v>97</v>
      </c>
      <c r="O3" s="186" t="s">
        <v>112</v>
      </c>
      <c r="P3" s="187"/>
      <c r="Q3" s="187"/>
      <c r="R3" s="187"/>
      <c r="S3" s="187"/>
      <c r="T3" s="64" t="s">
        <v>98</v>
      </c>
      <c r="U3" s="64" t="s">
        <v>99</v>
      </c>
      <c r="V3" s="64" t="s">
        <v>100</v>
      </c>
      <c r="W3" s="64" t="s">
        <v>101</v>
      </c>
      <c r="X3" s="64" t="s">
        <v>102</v>
      </c>
    </row>
    <row r="4" spans="1:24">
      <c r="A4" s="190"/>
      <c r="B4" s="148"/>
      <c r="C4" s="148"/>
      <c r="D4" s="63">
        <v>18.02</v>
      </c>
      <c r="E4" s="63">
        <v>25.02</v>
      </c>
      <c r="F4" s="65">
        <v>4.03</v>
      </c>
      <c r="G4" s="65">
        <v>11.03</v>
      </c>
      <c r="H4" s="65">
        <v>18.03</v>
      </c>
      <c r="I4" s="65">
        <v>25.03</v>
      </c>
      <c r="J4" s="65">
        <v>1.04</v>
      </c>
      <c r="K4" s="63">
        <v>8.0399999999999991</v>
      </c>
      <c r="L4" s="65">
        <v>15.04</v>
      </c>
      <c r="M4" s="63">
        <v>22.04</v>
      </c>
      <c r="N4" s="65">
        <v>29.04</v>
      </c>
      <c r="O4" s="117">
        <v>6.05</v>
      </c>
      <c r="P4" s="117">
        <v>7.05</v>
      </c>
      <c r="Q4" s="117">
        <v>8.0500000000000007</v>
      </c>
      <c r="R4" s="117">
        <v>9.0500000000000007</v>
      </c>
      <c r="S4" s="117">
        <v>10.050000000000001</v>
      </c>
      <c r="T4" s="63">
        <v>13.05</v>
      </c>
      <c r="U4" s="63">
        <v>20.05</v>
      </c>
      <c r="V4" s="63">
        <v>27.05</v>
      </c>
      <c r="W4" s="63">
        <v>3.06</v>
      </c>
      <c r="X4" s="63">
        <v>10.06</v>
      </c>
    </row>
    <row r="5" spans="1:24" ht="6" customHeight="1">
      <c r="B5" s="148"/>
      <c r="C5" s="148"/>
    </row>
    <row r="6" spans="1:24">
      <c r="A6" s="115" t="s">
        <v>0</v>
      </c>
      <c r="B6" s="148"/>
      <c r="C6" s="148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</row>
    <row r="7" spans="1:24" ht="6" customHeight="1">
      <c r="A7" s="191"/>
      <c r="B7" s="191"/>
      <c r="C7" s="191"/>
      <c r="D7" s="191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1"/>
      <c r="U7" s="191"/>
      <c r="V7" s="191"/>
      <c r="W7" s="191"/>
      <c r="X7" s="191"/>
    </row>
    <row r="8" spans="1:24">
      <c r="A8" s="199" t="s">
        <v>1</v>
      </c>
      <c r="B8" s="200"/>
      <c r="C8" s="201"/>
      <c r="D8" s="114" t="s">
        <v>2</v>
      </c>
      <c r="E8" s="62"/>
      <c r="F8" s="62"/>
      <c r="G8" s="67"/>
      <c r="H8" s="63"/>
      <c r="I8" s="63"/>
      <c r="J8" s="63"/>
      <c r="K8" s="63"/>
      <c r="L8" s="63"/>
      <c r="M8" s="63"/>
      <c r="N8" s="63"/>
      <c r="O8" s="117"/>
      <c r="P8" s="117"/>
      <c r="Q8" s="117"/>
      <c r="R8" s="117"/>
      <c r="S8" s="117"/>
      <c r="T8" s="63"/>
      <c r="U8" s="63"/>
      <c r="V8" s="63"/>
      <c r="W8" s="63"/>
      <c r="X8" s="63"/>
    </row>
    <row r="9" spans="1:24" ht="14.4" customHeight="1">
      <c r="A9" s="199" t="s">
        <v>103</v>
      </c>
      <c r="B9" s="200"/>
      <c r="C9" s="201"/>
      <c r="D9" s="62"/>
      <c r="E9" s="114" t="s">
        <v>2</v>
      </c>
      <c r="F9" s="62"/>
      <c r="G9" s="63"/>
      <c r="H9" s="67"/>
      <c r="I9" s="62"/>
      <c r="J9" s="66"/>
      <c r="K9" s="62"/>
      <c r="L9" s="63"/>
      <c r="M9" s="63"/>
      <c r="N9" s="63"/>
      <c r="O9" s="117"/>
      <c r="P9" s="117"/>
      <c r="Q9" s="117"/>
      <c r="R9" s="117"/>
      <c r="S9" s="117"/>
      <c r="T9" s="63"/>
      <c r="U9" s="63"/>
      <c r="V9" s="63"/>
      <c r="W9" s="63"/>
      <c r="X9" s="63"/>
    </row>
    <row r="10" spans="1:24">
      <c r="A10" s="199" t="s">
        <v>106</v>
      </c>
      <c r="B10" s="200"/>
      <c r="C10" s="201"/>
      <c r="D10" s="62"/>
      <c r="E10" s="62"/>
      <c r="F10" s="62"/>
      <c r="G10" s="63"/>
      <c r="H10" s="114" t="s">
        <v>2</v>
      </c>
      <c r="I10" s="68"/>
      <c r="J10" s="69"/>
      <c r="K10" s="62"/>
      <c r="L10" s="63"/>
      <c r="M10" s="63"/>
      <c r="N10" s="63"/>
      <c r="O10" s="117"/>
      <c r="P10" s="117"/>
      <c r="Q10" s="117"/>
      <c r="R10" s="117"/>
      <c r="S10" s="117"/>
      <c r="T10" s="63"/>
      <c r="U10" s="63"/>
      <c r="V10" s="63"/>
      <c r="W10" s="63"/>
      <c r="X10" s="63"/>
    </row>
    <row r="11" spans="1:24">
      <c r="A11" s="199" t="s">
        <v>104</v>
      </c>
      <c r="B11" s="200"/>
      <c r="C11" s="201"/>
      <c r="D11" s="62"/>
      <c r="E11" s="62"/>
      <c r="F11" s="62"/>
      <c r="G11" s="63"/>
      <c r="H11" s="67"/>
      <c r="I11" s="114" t="s">
        <v>2</v>
      </c>
      <c r="J11" s="66"/>
      <c r="K11" s="62"/>
      <c r="L11" s="63"/>
      <c r="M11" s="63"/>
      <c r="N11" s="63"/>
      <c r="O11" s="117"/>
      <c r="P11" s="118"/>
      <c r="Q11" s="117"/>
      <c r="R11" s="117"/>
      <c r="S11" s="117"/>
      <c r="T11" s="62"/>
      <c r="U11" s="63"/>
      <c r="V11" s="63"/>
      <c r="W11" s="63"/>
      <c r="X11" s="63"/>
    </row>
    <row r="12" spans="1:24">
      <c r="A12" s="199" t="s">
        <v>105</v>
      </c>
      <c r="B12" s="200"/>
      <c r="C12" s="201"/>
      <c r="D12" s="62"/>
      <c r="E12" s="62"/>
      <c r="F12" s="62"/>
      <c r="G12" s="63"/>
      <c r="H12" s="63"/>
      <c r="I12" s="63"/>
      <c r="J12" s="114" t="s">
        <v>2</v>
      </c>
      <c r="K12" s="62"/>
      <c r="L12" s="63"/>
      <c r="M12" s="62"/>
      <c r="N12" s="62"/>
      <c r="O12" s="117"/>
      <c r="P12" s="117"/>
      <c r="Q12" s="117"/>
      <c r="R12" s="117"/>
      <c r="S12" s="117"/>
      <c r="T12" s="63"/>
      <c r="U12" s="63"/>
      <c r="V12" s="63"/>
      <c r="W12" s="63"/>
      <c r="X12" s="63"/>
    </row>
    <row r="13" spans="1:24">
      <c r="A13" s="202" t="s">
        <v>107</v>
      </c>
      <c r="B13" s="203"/>
      <c r="C13" s="204"/>
      <c r="D13" s="62"/>
      <c r="E13" s="62"/>
      <c r="F13" s="62"/>
      <c r="G13" s="63"/>
      <c r="H13" s="63"/>
      <c r="I13" s="63"/>
      <c r="J13" s="66"/>
      <c r="K13" s="114" t="s">
        <v>2</v>
      </c>
      <c r="L13" s="66"/>
      <c r="M13" s="66"/>
      <c r="N13" s="63"/>
      <c r="O13" s="117"/>
      <c r="P13" s="117"/>
      <c r="Q13" s="117"/>
      <c r="R13" s="117"/>
      <c r="S13" s="118"/>
      <c r="T13" s="63"/>
      <c r="U13" s="63"/>
      <c r="V13" s="63"/>
      <c r="W13" s="63"/>
      <c r="X13" s="63"/>
    </row>
    <row r="14" spans="1:24">
      <c r="A14" s="199" t="s">
        <v>108</v>
      </c>
      <c r="B14" s="200"/>
      <c r="C14" s="201"/>
      <c r="D14" s="62"/>
      <c r="E14" s="62"/>
      <c r="F14" s="62"/>
      <c r="G14" s="63"/>
      <c r="H14" s="63"/>
      <c r="I14" s="63"/>
      <c r="J14" s="66"/>
      <c r="K14" s="62"/>
      <c r="L14" s="66"/>
      <c r="M14" s="66"/>
      <c r="N14" s="114" t="s">
        <v>2</v>
      </c>
      <c r="O14" s="117"/>
      <c r="P14" s="117"/>
      <c r="Q14" s="117"/>
      <c r="R14" s="117"/>
      <c r="S14" s="117"/>
      <c r="U14" s="63"/>
      <c r="V14" s="63"/>
      <c r="W14" s="63"/>
      <c r="X14" s="63"/>
    </row>
    <row r="15" spans="1:24">
      <c r="A15" s="199" t="s">
        <v>109</v>
      </c>
      <c r="B15" s="200"/>
      <c r="C15" s="201"/>
      <c r="D15" s="62"/>
      <c r="E15" s="62"/>
      <c r="F15" s="62"/>
      <c r="G15" s="63"/>
      <c r="H15" s="63"/>
      <c r="I15" s="63"/>
      <c r="J15" s="63"/>
      <c r="K15" s="63"/>
      <c r="L15" s="63"/>
      <c r="M15" s="62"/>
      <c r="N15" s="62"/>
      <c r="O15" s="117"/>
      <c r="P15" s="117"/>
      <c r="Q15" s="117"/>
      <c r="R15" s="117"/>
      <c r="S15" s="117"/>
      <c r="T15" s="114" t="s">
        <v>2</v>
      </c>
      <c r="U15" s="63"/>
      <c r="V15" s="62"/>
      <c r="W15" s="63"/>
      <c r="X15" s="66"/>
    </row>
    <row r="16" spans="1:24">
      <c r="A16" s="199" t="s">
        <v>110</v>
      </c>
      <c r="B16" s="200"/>
      <c r="C16" s="201"/>
      <c r="D16" s="62"/>
      <c r="E16" s="62"/>
      <c r="F16" s="62"/>
      <c r="G16" s="63"/>
      <c r="H16" s="63"/>
      <c r="I16" s="63"/>
      <c r="J16" s="63"/>
      <c r="K16" s="63"/>
      <c r="L16" s="63"/>
      <c r="M16" s="62"/>
      <c r="N16" s="62"/>
      <c r="O16" s="117"/>
      <c r="P16" s="118"/>
      <c r="Q16" s="118"/>
      <c r="R16" s="118"/>
      <c r="S16" s="118"/>
      <c r="T16" s="84"/>
      <c r="U16" s="63"/>
      <c r="V16" s="62"/>
      <c r="W16" s="63"/>
      <c r="X16" s="114" t="s">
        <v>2</v>
      </c>
    </row>
    <row r="17" spans="1:25">
      <c r="A17" s="198" t="s">
        <v>111</v>
      </c>
      <c r="B17" s="198"/>
      <c r="C17" s="198"/>
      <c r="D17" s="62"/>
      <c r="E17" s="62"/>
      <c r="F17" s="62"/>
      <c r="G17" s="63"/>
      <c r="H17" s="63"/>
      <c r="I17" s="63"/>
      <c r="J17" s="63"/>
      <c r="K17" s="63"/>
      <c r="L17" s="63"/>
      <c r="M17" s="62"/>
      <c r="N17" s="62"/>
      <c r="O17" s="117"/>
      <c r="P17" s="118"/>
      <c r="Q17" s="118"/>
      <c r="R17" s="118"/>
      <c r="S17" s="118"/>
      <c r="T17" s="84"/>
      <c r="U17" s="63"/>
      <c r="V17" s="62"/>
      <c r="W17" s="63"/>
      <c r="X17" s="114" t="s">
        <v>2</v>
      </c>
    </row>
    <row r="18" spans="1:25">
      <c r="A18" s="61" t="s">
        <v>86</v>
      </c>
      <c r="D18" s="160"/>
      <c r="E18" s="159"/>
      <c r="F18" s="159"/>
      <c r="G18" s="160"/>
      <c r="H18" s="160"/>
      <c r="I18" s="160"/>
      <c r="J18" s="160"/>
      <c r="K18" s="160"/>
      <c r="L18" s="160"/>
      <c r="M18" s="159"/>
      <c r="N18" s="159"/>
      <c r="O18" s="182"/>
      <c r="P18" s="183"/>
      <c r="Q18" s="183"/>
      <c r="R18" s="183"/>
      <c r="S18" s="183"/>
      <c r="T18" s="159"/>
      <c r="U18" s="160"/>
      <c r="V18" s="160"/>
      <c r="W18" s="160"/>
      <c r="X18" s="184" t="s">
        <v>2</v>
      </c>
    </row>
    <row r="19" spans="1:25" ht="5.4" customHeight="1">
      <c r="A19" s="149"/>
      <c r="B19" s="149"/>
      <c r="C19" s="144"/>
      <c r="D19" s="144"/>
      <c r="E19" s="144"/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</row>
    <row r="20" spans="1:25" ht="22.2" customHeight="1">
      <c r="B20" s="188" t="s">
        <v>128</v>
      </c>
      <c r="C20" s="188" t="s">
        <v>140</v>
      </c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</row>
    <row r="21" spans="1:25" ht="14.4" customHeight="1">
      <c r="B21" s="188"/>
      <c r="C21" s="188"/>
      <c r="D21" s="186">
        <v>2019</v>
      </c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205"/>
    </row>
    <row r="22" spans="1:25" ht="14.4" customHeight="1">
      <c r="B22" s="188"/>
      <c r="C22" s="188"/>
      <c r="D22" s="63" t="s">
        <v>87</v>
      </c>
      <c r="E22" s="63" t="s">
        <v>88</v>
      </c>
      <c r="F22" s="63" t="s">
        <v>89</v>
      </c>
      <c r="G22" s="63" t="s">
        <v>90</v>
      </c>
      <c r="H22" s="63" t="s">
        <v>91</v>
      </c>
      <c r="I22" s="63" t="s">
        <v>92</v>
      </c>
      <c r="J22" s="63" t="s">
        <v>93</v>
      </c>
      <c r="K22" s="63" t="s">
        <v>94</v>
      </c>
      <c r="L22" s="63" t="s">
        <v>95</v>
      </c>
      <c r="M22" s="63" t="s">
        <v>96</v>
      </c>
      <c r="N22" s="63" t="s">
        <v>97</v>
      </c>
      <c r="O22" s="186" t="s">
        <v>112</v>
      </c>
      <c r="P22" s="187"/>
      <c r="Q22" s="187"/>
      <c r="R22" s="187"/>
      <c r="S22" s="187"/>
      <c r="T22" s="63" t="s">
        <v>98</v>
      </c>
      <c r="U22" s="63" t="s">
        <v>99</v>
      </c>
      <c r="V22" s="63" t="s">
        <v>100</v>
      </c>
      <c r="W22" s="63" t="s">
        <v>101</v>
      </c>
      <c r="X22" s="63" t="s">
        <v>102</v>
      </c>
    </row>
    <row r="23" spans="1:25" ht="14.4" customHeight="1">
      <c r="A23" s="181"/>
      <c r="B23" s="188"/>
      <c r="C23" s="188"/>
      <c r="D23" s="63">
        <v>18.02</v>
      </c>
      <c r="E23" s="63">
        <v>25.02</v>
      </c>
      <c r="F23" s="65">
        <v>4.03</v>
      </c>
      <c r="G23" s="65">
        <v>11.03</v>
      </c>
      <c r="H23" s="65">
        <v>18.03</v>
      </c>
      <c r="I23" s="65">
        <v>25.03</v>
      </c>
      <c r="J23" s="65">
        <v>1.04</v>
      </c>
      <c r="K23" s="63">
        <v>8.0399999999999991</v>
      </c>
      <c r="L23" s="65">
        <v>15.04</v>
      </c>
      <c r="M23" s="63">
        <v>22.04</v>
      </c>
      <c r="N23" s="65">
        <v>29.04</v>
      </c>
      <c r="O23" s="117">
        <v>6.05</v>
      </c>
      <c r="P23" s="117">
        <v>7.05</v>
      </c>
      <c r="Q23" s="117">
        <v>8.0500000000000007</v>
      </c>
      <c r="R23" s="117">
        <v>9.0500000000000007</v>
      </c>
      <c r="S23" s="117">
        <v>10.050000000000001</v>
      </c>
      <c r="T23" s="63">
        <v>13.05</v>
      </c>
      <c r="U23" s="63">
        <v>20.05</v>
      </c>
      <c r="V23" s="63">
        <v>27.05</v>
      </c>
      <c r="W23" s="63">
        <v>3.06</v>
      </c>
      <c r="X23" s="63">
        <v>10.06</v>
      </c>
      <c r="Y23" s="150"/>
    </row>
    <row r="24" spans="1:25" ht="6" customHeight="1">
      <c r="A24" s="181"/>
      <c r="B24" s="188"/>
      <c r="C24" s="188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0"/>
    </row>
    <row r="25" spans="1:25">
      <c r="A25" s="115" t="s">
        <v>3</v>
      </c>
      <c r="B25" s="188"/>
      <c r="C25" s="188"/>
      <c r="Y25" s="151"/>
    </row>
    <row r="26" spans="1:25" ht="6" customHeight="1">
      <c r="A26" s="192"/>
      <c r="B26" s="192"/>
      <c r="C26" s="192"/>
      <c r="D26" s="192"/>
      <c r="E26" s="192"/>
      <c r="F26" s="192"/>
      <c r="G26" s="192"/>
      <c r="H26" s="192"/>
      <c r="I26" s="192"/>
      <c r="J26" s="192"/>
      <c r="K26" s="192"/>
      <c r="L26" s="192"/>
      <c r="M26" s="192"/>
      <c r="N26" s="192"/>
      <c r="O26" s="192"/>
      <c r="P26" s="192"/>
      <c r="Q26" s="192"/>
      <c r="R26" s="192"/>
      <c r="S26" s="192"/>
      <c r="T26" s="192"/>
      <c r="U26" s="192"/>
      <c r="V26" s="192"/>
      <c r="W26" s="192"/>
      <c r="X26" s="192"/>
    </row>
    <row r="27" spans="1:25">
      <c r="A27" s="97" t="s">
        <v>5</v>
      </c>
      <c r="B27" s="127"/>
      <c r="C27" s="127">
        <f>SUM(C28:C28,C31,C32,C33,C34,C35,C29,C30)</f>
        <v>49</v>
      </c>
      <c r="D27" s="98"/>
      <c r="E27" s="98"/>
      <c r="F27" s="98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100"/>
    </row>
    <row r="28" spans="1:25">
      <c r="A28" s="70" t="s">
        <v>158</v>
      </c>
      <c r="B28" s="128" t="s">
        <v>125</v>
      </c>
      <c r="C28" s="128">
        <v>8</v>
      </c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</row>
    <row r="29" spans="1:25">
      <c r="A29" s="70" t="s">
        <v>159</v>
      </c>
      <c r="B29" s="128" t="s">
        <v>125</v>
      </c>
      <c r="C29" s="129">
        <v>22</v>
      </c>
      <c r="D29" s="161"/>
      <c r="E29" s="161"/>
      <c r="F29" s="161"/>
      <c r="G29" s="161"/>
      <c r="H29" s="161"/>
      <c r="I29" s="161"/>
      <c r="J29" s="16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</row>
    <row r="30" spans="1:25">
      <c r="A30" s="70" t="s">
        <v>177</v>
      </c>
      <c r="B30" s="128" t="s">
        <v>125</v>
      </c>
      <c r="C30" s="129">
        <v>10</v>
      </c>
      <c r="D30" s="161"/>
      <c r="E30" s="161"/>
      <c r="F30" s="161"/>
      <c r="G30" s="161"/>
      <c r="H30" s="161"/>
      <c r="I30" s="161"/>
      <c r="J30" s="161"/>
      <c r="K30" s="229"/>
      <c r="L30" s="229"/>
      <c r="M30" s="229"/>
      <c r="N30" s="229"/>
      <c r="O30" s="229"/>
      <c r="P30" s="229"/>
      <c r="Q30" s="229"/>
      <c r="R30" s="229"/>
      <c r="S30" s="229"/>
      <c r="T30" s="229"/>
      <c r="U30" s="229"/>
      <c r="V30" s="229"/>
      <c r="W30" s="229"/>
      <c r="X30" s="229"/>
    </row>
    <row r="31" spans="1:25">
      <c r="A31" s="85" t="s">
        <v>170</v>
      </c>
      <c r="B31" s="128" t="s">
        <v>125</v>
      </c>
      <c r="C31" s="129">
        <v>1</v>
      </c>
      <c r="D31" s="71"/>
      <c r="E31" s="102"/>
      <c r="F31" s="102"/>
      <c r="G31" s="102"/>
      <c r="H31" s="102"/>
      <c r="I31" s="102"/>
      <c r="J31" s="71"/>
      <c r="K31" s="74"/>
      <c r="L31" s="74"/>
      <c r="M31" s="74"/>
      <c r="N31" s="74"/>
      <c r="O31" s="119"/>
      <c r="P31" s="120"/>
      <c r="Q31" s="120"/>
      <c r="R31" s="120"/>
      <c r="S31" s="120"/>
      <c r="T31" s="72"/>
      <c r="U31" s="66"/>
      <c r="V31" s="66"/>
      <c r="W31" s="66"/>
      <c r="X31" s="66"/>
    </row>
    <row r="32" spans="1:25">
      <c r="A32" s="85" t="s">
        <v>171</v>
      </c>
      <c r="B32" s="128" t="s">
        <v>125</v>
      </c>
      <c r="C32" s="129">
        <v>1</v>
      </c>
      <c r="D32" s="71"/>
      <c r="E32" s="71"/>
      <c r="F32" s="71"/>
      <c r="G32" s="71"/>
      <c r="H32" s="71"/>
      <c r="I32" s="74"/>
      <c r="J32" s="103"/>
      <c r="K32" s="103"/>
      <c r="L32" s="103"/>
      <c r="M32" s="103"/>
      <c r="N32" s="103"/>
      <c r="O32" s="119"/>
      <c r="P32" s="120"/>
      <c r="Q32" s="120"/>
      <c r="R32" s="120"/>
      <c r="S32" s="120"/>
      <c r="T32" s="72"/>
      <c r="U32" s="66"/>
      <c r="V32" s="66"/>
      <c r="W32" s="66"/>
      <c r="X32" s="66"/>
    </row>
    <row r="33" spans="1:24">
      <c r="A33" s="85" t="s">
        <v>172</v>
      </c>
      <c r="B33" s="128" t="s">
        <v>125</v>
      </c>
      <c r="C33" s="129">
        <v>2</v>
      </c>
      <c r="D33" s="71"/>
      <c r="E33" s="71"/>
      <c r="F33" s="71"/>
      <c r="G33" s="71"/>
      <c r="H33" s="71"/>
      <c r="I33" s="71"/>
      <c r="J33" s="74"/>
      <c r="K33" s="74"/>
      <c r="L33" s="74"/>
      <c r="M33" s="74"/>
      <c r="N33" s="74"/>
      <c r="O33" s="103"/>
      <c r="P33" s="104"/>
      <c r="Q33" s="104"/>
      <c r="R33" s="104"/>
      <c r="S33" s="104"/>
      <c r="T33" s="104"/>
      <c r="U33" s="66"/>
      <c r="V33" s="66"/>
      <c r="W33" s="66"/>
      <c r="X33" s="66"/>
    </row>
    <row r="34" spans="1:24">
      <c r="A34" s="85" t="s">
        <v>173</v>
      </c>
      <c r="B34" s="128" t="s">
        <v>125</v>
      </c>
      <c r="C34" s="129">
        <v>3</v>
      </c>
      <c r="D34" s="71"/>
      <c r="E34" s="71"/>
      <c r="F34" s="71"/>
      <c r="G34" s="71"/>
      <c r="H34" s="71"/>
      <c r="I34" s="71"/>
      <c r="J34" s="74"/>
      <c r="K34" s="74"/>
      <c r="L34" s="74"/>
      <c r="M34" s="74"/>
      <c r="N34" s="74"/>
      <c r="O34" s="119"/>
      <c r="P34" s="120"/>
      <c r="Q34" s="120"/>
      <c r="R34" s="120"/>
      <c r="S34" s="120"/>
      <c r="T34" s="66"/>
      <c r="U34" s="104"/>
      <c r="V34" s="104"/>
      <c r="W34" s="104"/>
      <c r="X34" s="104"/>
    </row>
    <row r="35" spans="1:24">
      <c r="A35" s="85" t="s">
        <v>174</v>
      </c>
      <c r="B35" s="128" t="s">
        <v>125</v>
      </c>
      <c r="C35" s="129">
        <v>2</v>
      </c>
      <c r="D35" s="71"/>
      <c r="E35" s="71"/>
      <c r="F35" s="71"/>
      <c r="G35" s="71"/>
      <c r="H35" s="71"/>
      <c r="I35" s="71"/>
      <c r="J35" s="74"/>
      <c r="K35" s="74"/>
      <c r="L35" s="74"/>
      <c r="M35" s="74"/>
      <c r="N35" s="74"/>
      <c r="O35" s="119"/>
      <c r="P35" s="120"/>
      <c r="Q35" s="120"/>
      <c r="R35" s="120"/>
      <c r="S35" s="120"/>
      <c r="T35" s="66"/>
      <c r="U35" s="66"/>
      <c r="V35" s="66"/>
      <c r="W35" s="104"/>
      <c r="X35" s="104"/>
    </row>
    <row r="36" spans="1:24" ht="6" customHeight="1">
      <c r="A36" s="193"/>
      <c r="B36" s="194"/>
      <c r="C36" s="194"/>
      <c r="D36" s="194"/>
      <c r="E36" s="194"/>
      <c r="F36" s="194"/>
      <c r="G36" s="194"/>
      <c r="H36" s="194"/>
      <c r="I36" s="194"/>
      <c r="J36" s="194"/>
      <c r="K36" s="194"/>
      <c r="L36" s="194"/>
      <c r="M36" s="194"/>
      <c r="N36" s="194"/>
      <c r="O36" s="194"/>
      <c r="P36" s="194"/>
      <c r="Q36" s="194"/>
      <c r="R36" s="194"/>
      <c r="S36" s="194"/>
      <c r="T36" s="194"/>
      <c r="U36" s="194"/>
      <c r="V36" s="194"/>
      <c r="W36" s="194"/>
      <c r="X36" s="194"/>
    </row>
    <row r="37" spans="1:24">
      <c r="A37" s="86" t="s">
        <v>11</v>
      </c>
      <c r="B37" s="131"/>
      <c r="C37" s="131">
        <f>SUM(C43,C38)</f>
        <v>51</v>
      </c>
      <c r="D37" s="87"/>
      <c r="E37" s="87"/>
      <c r="F37" s="87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9"/>
      <c r="S37" s="89"/>
      <c r="T37" s="89"/>
      <c r="U37" s="89"/>
      <c r="V37" s="89"/>
      <c r="W37" s="89"/>
      <c r="X37" s="89"/>
    </row>
    <row r="38" spans="1:24">
      <c r="A38" s="75" t="s">
        <v>114</v>
      </c>
      <c r="B38" s="132" t="s">
        <v>126</v>
      </c>
      <c r="C38" s="132">
        <f>SUM(C39:C42)</f>
        <v>31</v>
      </c>
      <c r="D38" s="137"/>
      <c r="E38" s="137"/>
      <c r="F38" s="137"/>
      <c r="G38" s="137"/>
      <c r="H38" s="71"/>
      <c r="I38" s="71"/>
      <c r="J38" s="71"/>
      <c r="K38" s="74"/>
      <c r="L38" s="74"/>
      <c r="M38" s="74"/>
      <c r="N38" s="77"/>
      <c r="O38" s="119"/>
      <c r="P38" s="119"/>
      <c r="Q38" s="119"/>
      <c r="R38" s="121"/>
      <c r="S38" s="121"/>
      <c r="T38" s="78"/>
      <c r="U38" s="78"/>
      <c r="V38" s="78"/>
      <c r="W38" s="77"/>
      <c r="X38" s="77"/>
    </row>
    <row r="39" spans="1:24">
      <c r="A39" s="126" t="s">
        <v>144</v>
      </c>
      <c r="B39" s="132"/>
      <c r="C39" s="132">
        <v>8</v>
      </c>
      <c r="D39" s="140"/>
      <c r="E39" s="140"/>
      <c r="F39" s="140"/>
      <c r="G39" s="71"/>
      <c r="H39" s="71"/>
      <c r="I39" s="71"/>
      <c r="J39" s="71"/>
      <c r="K39" s="74"/>
      <c r="L39" s="74"/>
      <c r="M39" s="74"/>
      <c r="N39" s="77"/>
      <c r="O39" s="119"/>
      <c r="P39" s="119"/>
      <c r="Q39" s="119"/>
      <c r="R39" s="121"/>
      <c r="S39" s="121"/>
      <c r="T39" s="78"/>
      <c r="U39" s="78"/>
      <c r="V39" s="78"/>
      <c r="W39" s="77"/>
      <c r="X39" s="77"/>
    </row>
    <row r="40" spans="1:24">
      <c r="A40" s="126" t="s">
        <v>141</v>
      </c>
      <c r="B40" s="132"/>
      <c r="C40" s="132">
        <v>10</v>
      </c>
      <c r="D40" s="218"/>
      <c r="E40" s="218"/>
      <c r="F40" s="140"/>
      <c r="G40" s="137"/>
      <c r="H40" s="137"/>
      <c r="I40" s="137"/>
      <c r="J40" s="137"/>
      <c r="K40" s="74"/>
      <c r="L40" s="74"/>
      <c r="M40" s="74"/>
      <c r="N40" s="77"/>
      <c r="O40" s="119"/>
      <c r="P40" s="119"/>
      <c r="Q40" s="119"/>
      <c r="R40" s="121"/>
      <c r="S40" s="121"/>
      <c r="T40" s="78"/>
      <c r="U40" s="78"/>
      <c r="V40" s="78"/>
      <c r="W40" s="77"/>
      <c r="X40" s="77"/>
    </row>
    <row r="41" spans="1:24">
      <c r="A41" s="126" t="s">
        <v>142</v>
      </c>
      <c r="B41" s="132"/>
      <c r="C41" s="132">
        <v>8</v>
      </c>
      <c r="D41" s="76"/>
      <c r="E41" s="76"/>
      <c r="F41" s="140"/>
      <c r="G41" s="137"/>
      <c r="H41" s="137"/>
      <c r="I41" s="71"/>
      <c r="J41" s="71"/>
      <c r="K41" s="74"/>
      <c r="L41" s="74"/>
      <c r="M41" s="74"/>
      <c r="N41" s="77"/>
      <c r="O41" s="119"/>
      <c r="P41" s="119"/>
      <c r="Q41" s="119"/>
      <c r="R41" s="121"/>
      <c r="S41" s="121"/>
      <c r="T41" s="78"/>
      <c r="U41" s="78"/>
      <c r="V41" s="78"/>
      <c r="W41" s="77"/>
      <c r="X41" s="77"/>
    </row>
    <row r="42" spans="1:24">
      <c r="A42" s="126" t="s">
        <v>143</v>
      </c>
      <c r="B42" s="132"/>
      <c r="C42" s="132">
        <v>5</v>
      </c>
      <c r="D42" s="76"/>
      <c r="E42" s="76"/>
      <c r="F42" s="140"/>
      <c r="G42" s="137"/>
      <c r="H42" s="71"/>
      <c r="I42" s="71"/>
      <c r="J42" s="71"/>
      <c r="K42" s="74"/>
      <c r="L42" s="74"/>
      <c r="M42" s="74"/>
      <c r="N42" s="77"/>
      <c r="O42" s="119"/>
      <c r="P42" s="119"/>
      <c r="Q42" s="119"/>
      <c r="R42" s="121"/>
      <c r="S42" s="121"/>
      <c r="T42" s="78"/>
      <c r="U42" s="78"/>
      <c r="V42" s="78"/>
      <c r="W42" s="77"/>
      <c r="X42" s="77"/>
    </row>
    <row r="43" spans="1:24">
      <c r="A43" s="70" t="s">
        <v>115</v>
      </c>
      <c r="B43" s="128" t="s">
        <v>127</v>
      </c>
      <c r="C43" s="128">
        <f>SUM(C44:C46)</f>
        <v>20</v>
      </c>
      <c r="D43" s="138"/>
      <c r="E43" s="138"/>
      <c r="F43" s="138"/>
      <c r="G43" s="138"/>
      <c r="H43" s="138"/>
      <c r="I43" s="138"/>
      <c r="J43" s="138"/>
      <c r="K43" s="74"/>
      <c r="L43" s="74"/>
      <c r="M43" s="74"/>
      <c r="N43" s="74"/>
      <c r="O43" s="119"/>
      <c r="P43" s="120"/>
      <c r="Q43" s="120"/>
      <c r="R43" s="120"/>
      <c r="S43" s="120"/>
      <c r="T43" s="66"/>
      <c r="U43" s="66"/>
      <c r="V43" s="66"/>
      <c r="W43" s="66"/>
      <c r="X43" s="66"/>
    </row>
    <row r="44" spans="1:24">
      <c r="A44" s="73" t="s">
        <v>129</v>
      </c>
      <c r="B44" s="133"/>
      <c r="C44" s="133">
        <v>10</v>
      </c>
      <c r="D44" s="139"/>
      <c r="E44" s="138"/>
      <c r="F44" s="138"/>
      <c r="G44" s="74"/>
      <c r="H44" s="74"/>
      <c r="I44" s="74"/>
      <c r="J44" s="74"/>
      <c r="K44" s="74"/>
      <c r="L44" s="74"/>
      <c r="M44" s="74"/>
      <c r="N44" s="74"/>
      <c r="O44" s="119"/>
      <c r="P44" s="121"/>
      <c r="Q44" s="121"/>
      <c r="R44" s="121"/>
      <c r="S44" s="121"/>
      <c r="T44" s="80"/>
      <c r="U44" s="66"/>
      <c r="V44" s="66"/>
      <c r="W44" s="66"/>
      <c r="X44" s="66"/>
    </row>
    <row r="45" spans="1:24">
      <c r="A45" s="73" t="s">
        <v>133</v>
      </c>
      <c r="B45" s="130"/>
      <c r="C45" s="130">
        <v>5</v>
      </c>
      <c r="D45" s="71"/>
      <c r="E45" s="140"/>
      <c r="F45" s="137"/>
      <c r="G45" s="138"/>
      <c r="H45" s="138"/>
      <c r="I45" s="74"/>
      <c r="J45" s="74"/>
      <c r="K45" s="74"/>
      <c r="L45" s="74"/>
      <c r="M45" s="74"/>
      <c r="N45" s="74"/>
      <c r="O45" s="119"/>
      <c r="P45" s="120"/>
      <c r="Q45" s="120"/>
      <c r="R45" s="120"/>
      <c r="S45" s="120"/>
      <c r="T45" s="66"/>
      <c r="U45" s="66"/>
      <c r="V45" s="66"/>
      <c r="W45" s="66"/>
      <c r="X45" s="66"/>
    </row>
    <row r="46" spans="1:24">
      <c r="A46" s="79" t="s">
        <v>130</v>
      </c>
      <c r="B46" s="133"/>
      <c r="C46" s="133">
        <v>5</v>
      </c>
      <c r="D46" s="74"/>
      <c r="E46" s="74"/>
      <c r="F46" s="74"/>
      <c r="G46" s="138"/>
      <c r="H46" s="138"/>
      <c r="I46" s="138"/>
      <c r="J46" s="138"/>
      <c r="K46" s="74"/>
      <c r="L46" s="74"/>
      <c r="M46" s="74"/>
      <c r="N46" s="74"/>
      <c r="O46" s="119"/>
      <c r="P46" s="120"/>
      <c r="Q46" s="120"/>
      <c r="R46" s="120"/>
      <c r="S46" s="120"/>
      <c r="T46" s="66"/>
      <c r="U46" s="66"/>
      <c r="V46" s="66"/>
      <c r="W46" s="66"/>
      <c r="X46" s="66"/>
    </row>
    <row r="47" spans="1:24" ht="6" customHeight="1">
      <c r="A47" s="193"/>
      <c r="B47" s="194"/>
      <c r="C47" s="194"/>
      <c r="D47" s="194"/>
      <c r="E47" s="194"/>
      <c r="F47" s="194"/>
      <c r="G47" s="194"/>
      <c r="H47" s="194"/>
      <c r="I47" s="194"/>
      <c r="J47" s="194"/>
      <c r="K47" s="194"/>
      <c r="L47" s="194"/>
      <c r="M47" s="194"/>
      <c r="N47" s="194"/>
      <c r="O47" s="194"/>
      <c r="P47" s="194"/>
      <c r="Q47" s="194"/>
      <c r="R47" s="194"/>
      <c r="S47" s="194"/>
      <c r="T47" s="194"/>
      <c r="U47" s="194"/>
      <c r="V47" s="194"/>
      <c r="W47" s="194"/>
      <c r="X47" s="194"/>
    </row>
    <row r="48" spans="1:24">
      <c r="A48" s="91" t="s">
        <v>24</v>
      </c>
      <c r="B48" s="134"/>
      <c r="C48" s="134">
        <f>SUM(C49,C53,C57,C60)</f>
        <v>122</v>
      </c>
      <c r="D48" s="92"/>
      <c r="E48" s="92"/>
      <c r="F48" s="92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4"/>
      <c r="S48" s="94"/>
      <c r="T48" s="94"/>
      <c r="U48" s="94"/>
      <c r="V48" s="94"/>
      <c r="W48" s="93"/>
      <c r="X48" s="93"/>
    </row>
    <row r="49" spans="1:45">
      <c r="A49" s="70" t="s">
        <v>116</v>
      </c>
      <c r="B49" s="132" t="s">
        <v>126</v>
      </c>
      <c r="C49" s="132">
        <f>SUM(C50:C52)</f>
        <v>35</v>
      </c>
      <c r="D49" s="71"/>
      <c r="E49" s="71"/>
      <c r="F49" s="141"/>
      <c r="G49" s="142"/>
      <c r="H49" s="142"/>
      <c r="I49" s="74"/>
      <c r="J49" s="71"/>
      <c r="K49" s="71"/>
      <c r="L49" s="71"/>
      <c r="M49" s="71"/>
      <c r="N49" s="71"/>
      <c r="O49" s="122"/>
      <c r="P49" s="121"/>
      <c r="Q49" s="121"/>
      <c r="R49" s="121"/>
      <c r="S49" s="121"/>
      <c r="T49" s="80"/>
      <c r="U49" s="66"/>
      <c r="V49" s="66"/>
      <c r="W49" s="74"/>
      <c r="X49" s="74"/>
    </row>
    <row r="50" spans="1:45">
      <c r="A50" s="81" t="s">
        <v>124</v>
      </c>
      <c r="B50" s="129"/>
      <c r="C50" s="129">
        <v>15</v>
      </c>
      <c r="D50" s="71"/>
      <c r="E50" s="71"/>
      <c r="F50" s="141"/>
      <c r="G50" s="142"/>
      <c r="H50" s="142"/>
      <c r="I50" s="71"/>
      <c r="J50" s="71"/>
      <c r="K50" s="71"/>
      <c r="L50" s="74"/>
      <c r="M50" s="74"/>
      <c r="N50" s="74"/>
      <c r="O50" s="119"/>
      <c r="P50" s="121"/>
      <c r="Q50" s="121"/>
      <c r="R50" s="121"/>
      <c r="S50" s="121"/>
      <c r="T50" s="80"/>
      <c r="U50" s="66"/>
      <c r="V50" s="66"/>
      <c r="W50" s="74"/>
      <c r="X50" s="74"/>
    </row>
    <row r="51" spans="1:45">
      <c r="A51" s="81" t="s">
        <v>145</v>
      </c>
      <c r="B51" s="129"/>
      <c r="C51" s="129">
        <v>12</v>
      </c>
      <c r="D51" s="71"/>
      <c r="E51" s="71"/>
      <c r="F51" s="141"/>
      <c r="G51" s="141"/>
      <c r="H51" s="141"/>
      <c r="I51" s="71"/>
      <c r="J51" s="71"/>
      <c r="K51" s="71"/>
      <c r="L51" s="74"/>
      <c r="M51" s="74"/>
      <c r="N51" s="74"/>
      <c r="O51" s="119"/>
      <c r="P51" s="120"/>
      <c r="Q51" s="120"/>
      <c r="R51" s="120"/>
      <c r="S51" s="120"/>
      <c r="T51" s="66"/>
      <c r="U51" s="66"/>
      <c r="V51" s="66"/>
      <c r="W51" s="66"/>
      <c r="X51" s="66"/>
    </row>
    <row r="52" spans="1:45">
      <c r="A52" s="81" t="s">
        <v>146</v>
      </c>
      <c r="B52" s="129"/>
      <c r="C52" s="129">
        <v>8</v>
      </c>
      <c r="D52" s="71"/>
      <c r="E52" s="71"/>
      <c r="F52" s="71"/>
      <c r="G52" s="142"/>
      <c r="H52" s="141"/>
      <c r="I52" s="71"/>
      <c r="J52" s="71"/>
      <c r="K52" s="74"/>
      <c r="L52" s="74"/>
      <c r="M52" s="74"/>
      <c r="N52" s="74"/>
      <c r="O52" s="119"/>
      <c r="P52" s="120"/>
      <c r="Q52" s="120"/>
      <c r="R52" s="120"/>
      <c r="S52" s="120"/>
      <c r="T52" s="66"/>
      <c r="U52" s="66"/>
      <c r="V52" s="66"/>
      <c r="W52" s="66"/>
      <c r="X52" s="66"/>
    </row>
    <row r="53" spans="1:45">
      <c r="A53" s="70" t="s">
        <v>117</v>
      </c>
      <c r="B53" s="128" t="s">
        <v>127</v>
      </c>
      <c r="C53" s="132">
        <f>SUM(C54:C56)</f>
        <v>37</v>
      </c>
      <c r="D53" s="71"/>
      <c r="E53" s="71"/>
      <c r="F53" s="71"/>
      <c r="G53" s="142"/>
      <c r="H53" s="142"/>
      <c r="I53" s="141"/>
      <c r="J53" s="141"/>
      <c r="K53" s="141"/>
      <c r="L53" s="74"/>
      <c r="M53" s="74"/>
      <c r="N53" s="74"/>
      <c r="O53" s="119"/>
      <c r="P53" s="121"/>
      <c r="Q53" s="121"/>
      <c r="R53" s="121"/>
      <c r="S53" s="121"/>
      <c r="T53" s="80"/>
      <c r="U53" s="66"/>
      <c r="V53" s="66"/>
      <c r="W53" s="74"/>
      <c r="X53" s="74"/>
    </row>
    <row r="54" spans="1:45">
      <c r="A54" s="81" t="s">
        <v>131</v>
      </c>
      <c r="B54" s="129"/>
      <c r="C54" s="129">
        <v>15</v>
      </c>
      <c r="D54" s="71"/>
      <c r="E54" s="71"/>
      <c r="F54" s="71"/>
      <c r="G54" s="142"/>
      <c r="H54" s="142"/>
      <c r="I54" s="141"/>
      <c r="J54" s="141"/>
      <c r="K54" s="141"/>
      <c r="L54" s="74"/>
      <c r="M54" s="74"/>
      <c r="N54" s="74"/>
      <c r="O54" s="119"/>
      <c r="P54" s="121"/>
      <c r="Q54" s="121"/>
      <c r="R54" s="121"/>
      <c r="S54" s="121"/>
      <c r="T54" s="80"/>
      <c r="U54" s="66"/>
      <c r="V54" s="66"/>
      <c r="W54" s="74"/>
      <c r="X54" s="74"/>
    </row>
    <row r="55" spans="1:45">
      <c r="A55" s="81" t="s">
        <v>132</v>
      </c>
      <c r="B55" s="129"/>
      <c r="C55" s="129">
        <v>12</v>
      </c>
      <c r="D55" s="71"/>
      <c r="E55" s="71"/>
      <c r="F55" s="71"/>
      <c r="G55" s="74"/>
      <c r="H55" s="74"/>
      <c r="I55" s="141"/>
      <c r="J55" s="141"/>
      <c r="K55" s="141"/>
      <c r="L55" s="74"/>
      <c r="M55" s="74"/>
      <c r="N55" s="74"/>
      <c r="O55" s="119"/>
      <c r="P55" s="121"/>
      <c r="Q55" s="121"/>
      <c r="R55" s="121"/>
      <c r="S55" s="121"/>
      <c r="T55" s="80"/>
      <c r="U55" s="66"/>
      <c r="V55" s="66"/>
      <c r="W55" s="74"/>
      <c r="X55" s="74"/>
    </row>
    <row r="56" spans="1:45">
      <c r="A56" s="81" t="s">
        <v>134</v>
      </c>
      <c r="B56" s="129"/>
      <c r="C56" s="129">
        <v>10</v>
      </c>
      <c r="D56" s="71"/>
      <c r="E56" s="71"/>
      <c r="F56" s="71"/>
      <c r="G56" s="74"/>
      <c r="H56" s="142"/>
      <c r="I56" s="141"/>
      <c r="J56" s="141"/>
      <c r="K56" s="71"/>
      <c r="L56" s="74"/>
      <c r="M56" s="74"/>
      <c r="N56" s="66"/>
      <c r="O56" s="120"/>
      <c r="P56" s="121"/>
      <c r="Q56" s="121"/>
      <c r="R56" s="121"/>
      <c r="S56" s="121"/>
      <c r="T56" s="80"/>
      <c r="U56" s="66"/>
      <c r="V56" s="66"/>
      <c r="W56" s="74"/>
      <c r="X56" s="74"/>
    </row>
    <row r="57" spans="1:45" s="82" customFormat="1">
      <c r="A57" s="70" t="s">
        <v>118</v>
      </c>
      <c r="B57" s="128" t="s">
        <v>127</v>
      </c>
      <c r="C57" s="132">
        <f>SUM(C58:C59)</f>
        <v>10</v>
      </c>
      <c r="D57" s="74"/>
      <c r="E57" s="74"/>
      <c r="F57" s="74"/>
      <c r="G57" s="142"/>
      <c r="H57" s="142"/>
      <c r="I57" s="142"/>
      <c r="J57" s="142"/>
      <c r="K57" s="74"/>
      <c r="L57" s="74"/>
      <c r="M57" s="74"/>
      <c r="N57" s="74"/>
      <c r="O57" s="119"/>
      <c r="P57" s="121"/>
      <c r="Q57" s="121"/>
      <c r="R57" s="220"/>
      <c r="S57" s="220"/>
      <c r="T57" s="80"/>
      <c r="U57" s="71"/>
      <c r="V57" s="71"/>
      <c r="W57" s="71"/>
      <c r="X57" s="71"/>
      <c r="Y57" s="61"/>
      <c r="Z57" s="61"/>
      <c r="AA57" s="61"/>
      <c r="AB57" s="61"/>
      <c r="AC57" s="61"/>
      <c r="AD57" s="61"/>
    </row>
    <row r="58" spans="1:45" s="82" customFormat="1">
      <c r="A58" s="81" t="s">
        <v>135</v>
      </c>
      <c r="B58" s="129"/>
      <c r="C58" s="129">
        <v>10</v>
      </c>
      <c r="D58" s="71"/>
      <c r="E58" s="71"/>
      <c r="F58" s="71"/>
      <c r="G58" s="142"/>
      <c r="H58" s="142"/>
      <c r="I58" s="142"/>
      <c r="J58" s="142"/>
      <c r="K58" s="74"/>
      <c r="L58" s="74"/>
      <c r="M58" s="74"/>
      <c r="N58" s="74"/>
      <c r="O58" s="119"/>
      <c r="P58" s="121"/>
      <c r="Q58" s="121"/>
      <c r="R58" s="121"/>
      <c r="S58" s="121"/>
      <c r="T58" s="80"/>
      <c r="U58" s="71"/>
      <c r="V58" s="71"/>
      <c r="W58" s="71"/>
      <c r="X58" s="71"/>
      <c r="Y58" s="61"/>
      <c r="Z58" s="61"/>
      <c r="AA58" s="61"/>
      <c r="AB58" s="61"/>
      <c r="AC58" s="61"/>
      <c r="AD58" s="61"/>
    </row>
    <row r="59" spans="1:45" s="228" customFormat="1">
      <c r="A59" s="222" t="s">
        <v>136</v>
      </c>
      <c r="B59" s="223"/>
      <c r="C59" s="223">
        <v>0</v>
      </c>
      <c r="D59" s="224"/>
      <c r="E59" s="224"/>
      <c r="F59" s="224"/>
      <c r="G59" s="225"/>
      <c r="H59" s="225"/>
      <c r="I59" s="225"/>
      <c r="J59" s="225"/>
      <c r="K59" s="225"/>
      <c r="L59" s="225"/>
      <c r="M59" s="225"/>
      <c r="N59" s="225"/>
      <c r="O59" s="225"/>
      <c r="P59" s="226"/>
      <c r="Q59" s="226"/>
      <c r="R59" s="226"/>
      <c r="S59" s="226"/>
      <c r="T59" s="226"/>
      <c r="U59" s="227"/>
      <c r="V59" s="225"/>
      <c r="W59" s="225"/>
      <c r="X59" s="225"/>
    </row>
    <row r="60" spans="1:45">
      <c r="A60" s="81" t="s">
        <v>176</v>
      </c>
      <c r="B60" s="128"/>
      <c r="C60" s="128">
        <v>40</v>
      </c>
      <c r="D60" s="142"/>
      <c r="E60" s="142"/>
      <c r="F60" s="142"/>
      <c r="G60" s="142"/>
      <c r="H60" s="142"/>
      <c r="I60" s="142"/>
      <c r="J60" s="142"/>
      <c r="K60" s="74"/>
      <c r="L60" s="74"/>
      <c r="M60" s="74"/>
      <c r="N60" s="74"/>
      <c r="O60" s="74"/>
      <c r="P60" s="80"/>
      <c r="Q60" s="80"/>
      <c r="R60" s="80"/>
      <c r="S60" s="80"/>
      <c r="T60" s="80"/>
      <c r="U60" s="66"/>
      <c r="V60" s="74"/>
      <c r="W60" s="74"/>
      <c r="X60" s="74"/>
    </row>
    <row r="61" spans="1:45" ht="6" customHeight="1">
      <c r="A61" s="193"/>
      <c r="B61" s="194"/>
      <c r="C61" s="194"/>
      <c r="D61" s="194"/>
      <c r="E61" s="194"/>
      <c r="F61" s="194"/>
      <c r="G61" s="194"/>
      <c r="H61" s="194"/>
      <c r="I61" s="194"/>
      <c r="J61" s="194"/>
      <c r="K61" s="194"/>
      <c r="L61" s="194"/>
      <c r="M61" s="194"/>
      <c r="N61" s="194"/>
      <c r="O61" s="194"/>
      <c r="P61" s="194"/>
      <c r="Q61" s="194"/>
      <c r="R61" s="194"/>
      <c r="S61" s="194"/>
      <c r="T61" s="194"/>
      <c r="U61" s="194"/>
      <c r="V61" s="194"/>
      <c r="W61" s="194"/>
      <c r="X61" s="194"/>
    </row>
    <row r="62" spans="1:45" s="95" customFormat="1">
      <c r="A62" s="105" t="s">
        <v>37</v>
      </c>
      <c r="B62" s="135"/>
      <c r="C62" s="135">
        <f>SUM(C63,C70,C74)</f>
        <v>380</v>
      </c>
      <c r="D62" s="106"/>
      <c r="E62" s="106"/>
      <c r="F62" s="106"/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8"/>
      <c r="S62" s="108"/>
      <c r="T62" s="108"/>
      <c r="U62" s="108"/>
      <c r="V62" s="108"/>
      <c r="W62" s="107"/>
      <c r="X62" s="107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</row>
    <row r="63" spans="1:45">
      <c r="A63" s="70" t="s">
        <v>119</v>
      </c>
      <c r="B63" s="132" t="s">
        <v>126</v>
      </c>
      <c r="C63" s="132">
        <f>SUM(C64:C69)</f>
        <v>220</v>
      </c>
      <c r="D63" s="74"/>
      <c r="E63" s="74"/>
      <c r="F63" s="145"/>
      <c r="G63" s="145"/>
      <c r="H63" s="145"/>
      <c r="I63" s="145"/>
      <c r="J63" s="145"/>
      <c r="K63" s="145"/>
      <c r="L63" s="145"/>
      <c r="M63" s="146"/>
      <c r="N63" s="146"/>
      <c r="O63" s="146"/>
      <c r="P63" s="146"/>
      <c r="Q63" s="146"/>
      <c r="R63" s="146"/>
      <c r="S63" s="146"/>
      <c r="T63" s="71"/>
      <c r="U63" s="71"/>
      <c r="V63" s="74"/>
      <c r="W63" s="74"/>
      <c r="X63" s="74"/>
    </row>
    <row r="64" spans="1:45">
      <c r="A64" s="73" t="s">
        <v>147</v>
      </c>
      <c r="B64" s="132"/>
      <c r="C64" s="132">
        <v>30</v>
      </c>
      <c r="D64" s="71"/>
      <c r="E64" s="71"/>
      <c r="F64" s="145"/>
      <c r="G64" s="145"/>
      <c r="H64" s="145"/>
      <c r="I64" s="145"/>
      <c r="J64" s="145"/>
      <c r="K64" s="74"/>
      <c r="L64" s="74"/>
      <c r="M64" s="74"/>
      <c r="N64" s="74"/>
      <c r="O64" s="145"/>
      <c r="P64" s="145"/>
      <c r="Q64" s="145"/>
      <c r="R64" s="145"/>
      <c r="S64" s="145"/>
      <c r="T64" s="71"/>
      <c r="U64" s="71"/>
      <c r="V64" s="74"/>
      <c r="W64" s="74"/>
      <c r="X64" s="74"/>
    </row>
    <row r="65" spans="1:45">
      <c r="A65" s="73" t="s">
        <v>148</v>
      </c>
      <c r="B65" s="132"/>
      <c r="C65" s="132">
        <v>50</v>
      </c>
      <c r="D65" s="71"/>
      <c r="E65" s="71"/>
      <c r="F65" s="71"/>
      <c r="G65" s="74"/>
      <c r="H65" s="145"/>
      <c r="I65" s="145"/>
      <c r="J65" s="145"/>
      <c r="K65" s="145"/>
      <c r="L65" s="145"/>
      <c r="M65" s="145"/>
      <c r="N65" s="145"/>
      <c r="O65" s="145"/>
      <c r="P65" s="145"/>
      <c r="Q65" s="145"/>
      <c r="R65" s="145"/>
      <c r="S65" s="145"/>
      <c r="T65" s="71"/>
      <c r="U65" s="71"/>
      <c r="V65" s="74"/>
      <c r="W65" s="74"/>
      <c r="X65" s="74"/>
    </row>
    <row r="66" spans="1:45">
      <c r="A66" s="73" t="s">
        <v>149</v>
      </c>
      <c r="B66" s="130"/>
      <c r="C66" s="130">
        <v>70</v>
      </c>
      <c r="D66" s="71"/>
      <c r="E66" s="71"/>
      <c r="F66" s="71"/>
      <c r="G66" s="74"/>
      <c r="H66" s="74"/>
      <c r="I66" s="74"/>
      <c r="J66" s="74"/>
      <c r="K66" s="74"/>
      <c r="L66" s="145"/>
      <c r="M66" s="145"/>
      <c r="N66" s="145"/>
      <c r="O66" s="145"/>
      <c r="P66" s="145"/>
      <c r="Q66" s="145"/>
      <c r="R66" s="145"/>
      <c r="S66" s="145"/>
      <c r="T66" s="71"/>
      <c r="U66" s="74"/>
      <c r="V66" s="74"/>
      <c r="W66" s="74"/>
      <c r="X66" s="74"/>
    </row>
    <row r="67" spans="1:45">
      <c r="A67" s="73" t="s">
        <v>152</v>
      </c>
      <c r="B67" s="130"/>
      <c r="C67" s="130">
        <v>30</v>
      </c>
      <c r="D67" s="71"/>
      <c r="E67" s="71"/>
      <c r="F67" s="71"/>
      <c r="G67" s="74"/>
      <c r="H67" s="74"/>
      <c r="I67" s="74"/>
      <c r="J67" s="74"/>
      <c r="K67" s="74"/>
      <c r="L67" s="74"/>
      <c r="M67" s="71"/>
      <c r="N67" s="71"/>
      <c r="O67" s="145"/>
      <c r="P67" s="145"/>
      <c r="Q67" s="145"/>
      <c r="R67" s="145"/>
      <c r="S67" s="145"/>
      <c r="T67" s="71"/>
      <c r="U67" s="71"/>
      <c r="V67" s="74"/>
      <c r="W67" s="74"/>
      <c r="X67" s="74"/>
    </row>
    <row r="68" spans="1:45">
      <c r="A68" s="73" t="s">
        <v>150</v>
      </c>
      <c r="B68" s="130"/>
      <c r="C68" s="130">
        <v>30</v>
      </c>
      <c r="D68" s="71"/>
      <c r="E68" s="71"/>
      <c r="F68" s="71"/>
      <c r="G68" s="74"/>
      <c r="H68" s="74"/>
      <c r="I68" s="74"/>
      <c r="J68" s="74"/>
      <c r="K68" s="74"/>
      <c r="L68" s="74"/>
      <c r="M68" s="71"/>
      <c r="N68" s="71"/>
      <c r="O68" s="145"/>
      <c r="P68" s="145"/>
      <c r="Q68" s="145"/>
      <c r="R68" s="145"/>
      <c r="S68" s="145"/>
      <c r="T68" s="71"/>
      <c r="U68" s="71"/>
      <c r="V68" s="74"/>
      <c r="W68" s="74"/>
      <c r="X68" s="74"/>
    </row>
    <row r="69" spans="1:45">
      <c r="A69" s="143" t="s">
        <v>151</v>
      </c>
      <c r="B69" s="130"/>
      <c r="C69" s="130">
        <v>10</v>
      </c>
      <c r="D69" s="71"/>
      <c r="E69" s="71"/>
      <c r="F69" s="71"/>
      <c r="G69" s="74"/>
      <c r="H69" s="74"/>
      <c r="I69" s="74"/>
      <c r="J69" s="74"/>
      <c r="K69" s="145"/>
      <c r="L69" s="145"/>
      <c r="M69" s="145"/>
      <c r="N69" s="145"/>
      <c r="O69" s="145"/>
      <c r="P69" s="219"/>
      <c r="Q69" s="219"/>
      <c r="R69" s="146"/>
      <c r="S69" s="146"/>
      <c r="T69" s="71"/>
      <c r="U69" s="71"/>
      <c r="V69" s="74"/>
      <c r="W69" s="74"/>
      <c r="X69" s="74"/>
    </row>
    <row r="70" spans="1:45">
      <c r="A70" s="70" t="s">
        <v>120</v>
      </c>
      <c r="B70" s="128" t="s">
        <v>127</v>
      </c>
      <c r="C70" s="129">
        <f>SUM(C71:C73)</f>
        <v>40</v>
      </c>
      <c r="D70" s="71"/>
      <c r="E70" s="71"/>
      <c r="F70" s="71"/>
      <c r="G70" s="74"/>
      <c r="H70" s="74"/>
      <c r="I70" s="74"/>
      <c r="J70" s="74"/>
      <c r="K70" s="74"/>
      <c r="L70" s="74"/>
      <c r="M70" s="146"/>
      <c r="N70" s="146"/>
      <c r="O70" s="146"/>
      <c r="P70" s="146"/>
      <c r="Q70" s="146"/>
      <c r="R70" s="146"/>
      <c r="S70" s="146"/>
      <c r="T70" s="71"/>
      <c r="U70" s="71"/>
      <c r="V70" s="74"/>
      <c r="W70" s="74"/>
      <c r="X70" s="74"/>
    </row>
    <row r="71" spans="1:45">
      <c r="A71" s="73" t="s">
        <v>137</v>
      </c>
      <c r="B71" s="130"/>
      <c r="C71" s="130">
        <v>10</v>
      </c>
      <c r="D71" s="71"/>
      <c r="E71" s="71"/>
      <c r="F71" s="71"/>
      <c r="G71" s="74"/>
      <c r="H71" s="74"/>
      <c r="I71" s="74"/>
      <c r="J71" s="74"/>
      <c r="K71" s="74"/>
      <c r="L71" s="74"/>
      <c r="M71" s="145"/>
      <c r="N71" s="145"/>
      <c r="O71" s="146"/>
      <c r="P71" s="122"/>
      <c r="Q71" s="122"/>
      <c r="R71" s="122"/>
      <c r="S71" s="122"/>
      <c r="T71" s="71"/>
      <c r="U71" s="74"/>
      <c r="V71" s="74"/>
      <c r="W71" s="74"/>
      <c r="X71" s="74"/>
    </row>
    <row r="72" spans="1:45">
      <c r="A72" s="73" t="s">
        <v>139</v>
      </c>
      <c r="B72" s="130"/>
      <c r="C72" s="130">
        <v>20</v>
      </c>
      <c r="D72" s="71"/>
      <c r="E72" s="71"/>
      <c r="F72" s="71"/>
      <c r="G72" s="74"/>
      <c r="H72" s="74"/>
      <c r="I72" s="74"/>
      <c r="J72" s="74"/>
      <c r="K72" s="74"/>
      <c r="L72" s="74"/>
      <c r="M72" s="71"/>
      <c r="N72" s="71"/>
      <c r="O72" s="146"/>
      <c r="P72" s="146"/>
      <c r="Q72" s="146"/>
      <c r="R72" s="122"/>
      <c r="S72" s="122"/>
      <c r="T72" s="71"/>
      <c r="U72" s="71"/>
      <c r="V72" s="74"/>
      <c r="W72" s="74"/>
      <c r="X72" s="74"/>
    </row>
    <row r="73" spans="1:45">
      <c r="A73" s="73" t="s">
        <v>138</v>
      </c>
      <c r="B73" s="130"/>
      <c r="C73" s="130">
        <v>10</v>
      </c>
      <c r="D73" s="71"/>
      <c r="E73" s="71"/>
      <c r="F73" s="71"/>
      <c r="G73" s="74"/>
      <c r="H73" s="74"/>
      <c r="I73" s="74"/>
      <c r="J73" s="74"/>
      <c r="K73" s="74"/>
      <c r="L73" s="74"/>
      <c r="M73" s="71"/>
      <c r="N73" s="71"/>
      <c r="O73" s="122"/>
      <c r="P73" s="122"/>
      <c r="Q73" s="146"/>
      <c r="R73" s="146"/>
      <c r="S73" s="146"/>
      <c r="T73" s="71"/>
      <c r="U73" s="71"/>
      <c r="V73" s="74"/>
      <c r="W73" s="74"/>
      <c r="X73" s="74"/>
    </row>
    <row r="74" spans="1:45">
      <c r="A74" s="85" t="s">
        <v>175</v>
      </c>
      <c r="B74" s="133" t="s">
        <v>125</v>
      </c>
      <c r="C74" s="133">
        <v>120</v>
      </c>
      <c r="D74" s="74"/>
      <c r="E74" s="74"/>
      <c r="F74" s="74"/>
      <c r="G74" s="74"/>
      <c r="H74" s="74"/>
      <c r="I74" s="74"/>
      <c r="J74" s="74"/>
      <c r="K74" s="145"/>
      <c r="L74" s="145"/>
      <c r="M74" s="145"/>
      <c r="N74" s="145"/>
      <c r="O74" s="145"/>
      <c r="P74" s="145"/>
      <c r="Q74" s="145"/>
      <c r="R74" s="145"/>
      <c r="S74" s="145"/>
      <c r="T74" s="145"/>
      <c r="U74" s="145"/>
      <c r="V74" s="145"/>
      <c r="W74" s="145"/>
      <c r="X74" s="145"/>
    </row>
    <row r="75" spans="1:45" ht="6" customHeight="1">
      <c r="A75" s="195"/>
      <c r="B75" s="196"/>
      <c r="C75" s="196"/>
      <c r="D75" s="196"/>
      <c r="E75" s="196"/>
      <c r="F75" s="196"/>
      <c r="G75" s="196"/>
      <c r="H75" s="196"/>
      <c r="I75" s="196"/>
      <c r="J75" s="196"/>
      <c r="K75" s="196"/>
      <c r="L75" s="196"/>
      <c r="M75" s="196"/>
      <c r="N75" s="196"/>
      <c r="O75" s="196"/>
      <c r="P75" s="196"/>
      <c r="Q75" s="196"/>
      <c r="R75" s="196"/>
      <c r="S75" s="196"/>
      <c r="T75" s="196"/>
      <c r="U75" s="196"/>
      <c r="V75" s="196"/>
      <c r="W75" s="196"/>
      <c r="X75" s="196"/>
    </row>
    <row r="76" spans="1:45" s="96" customFormat="1">
      <c r="A76" s="109" t="s">
        <v>113</v>
      </c>
      <c r="B76" s="136"/>
      <c r="C76" s="136">
        <f>SUM(C77:C80)</f>
        <v>128</v>
      </c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</row>
    <row r="77" spans="1:45" s="96" customFormat="1">
      <c r="A77" s="221" t="s">
        <v>121</v>
      </c>
      <c r="B77" s="132" t="s">
        <v>126</v>
      </c>
      <c r="C77" s="132">
        <v>50</v>
      </c>
      <c r="D77" s="125"/>
      <c r="E77" s="125"/>
      <c r="F77" s="125"/>
      <c r="G77" s="125"/>
      <c r="H77" s="125"/>
      <c r="I77" s="125"/>
      <c r="J77" s="125"/>
      <c r="K77" s="125"/>
      <c r="L77" s="125"/>
      <c r="M77" s="125"/>
      <c r="N77" s="125"/>
      <c r="O77" s="124"/>
      <c r="P77" s="124"/>
      <c r="Q77" s="124"/>
      <c r="R77" s="124"/>
      <c r="S77" s="147"/>
      <c r="T77" s="147"/>
      <c r="U77" s="147"/>
      <c r="V77" s="147"/>
      <c r="W77" s="125"/>
      <c r="X77" s="125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</row>
    <row r="78" spans="1:45" s="96" customFormat="1">
      <c r="A78" s="221" t="s">
        <v>122</v>
      </c>
      <c r="B78" s="128" t="s">
        <v>127</v>
      </c>
      <c r="C78" s="128">
        <v>27</v>
      </c>
      <c r="D78" s="125"/>
      <c r="E78" s="125"/>
      <c r="F78" s="125"/>
      <c r="G78" s="125"/>
      <c r="H78" s="125"/>
      <c r="I78" s="125"/>
      <c r="J78" s="125"/>
      <c r="K78" s="125"/>
      <c r="L78" s="125"/>
      <c r="M78" s="125"/>
      <c r="N78" s="125"/>
      <c r="O78" s="124"/>
      <c r="P78" s="124"/>
      <c r="Q78" s="124"/>
      <c r="R78" s="124"/>
      <c r="S78" s="147"/>
      <c r="T78" s="147"/>
      <c r="U78" s="147"/>
      <c r="V78" s="125"/>
      <c r="W78" s="125"/>
      <c r="X78" s="125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</row>
    <row r="79" spans="1:45" s="96" customFormat="1">
      <c r="A79" s="70" t="s">
        <v>123</v>
      </c>
      <c r="B79" s="128" t="s">
        <v>127</v>
      </c>
      <c r="C79" s="128">
        <v>27</v>
      </c>
      <c r="D79" s="125"/>
      <c r="E79" s="125"/>
      <c r="F79" s="125"/>
      <c r="G79" s="125"/>
      <c r="H79" s="125"/>
      <c r="I79" s="125"/>
      <c r="J79" s="125"/>
      <c r="K79" s="125"/>
      <c r="L79" s="125"/>
      <c r="M79" s="125"/>
      <c r="N79" s="125"/>
      <c r="O79" s="124"/>
      <c r="P79" s="124"/>
      <c r="Q79" s="124"/>
      <c r="R79" s="124"/>
      <c r="S79" s="147"/>
      <c r="T79" s="147"/>
      <c r="U79" s="147"/>
      <c r="V79" s="125"/>
      <c r="W79" s="125"/>
      <c r="X79" s="125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</row>
    <row r="80" spans="1:45" s="96" customFormat="1">
      <c r="A80" s="221" t="s">
        <v>160</v>
      </c>
      <c r="B80" s="128" t="s">
        <v>125</v>
      </c>
      <c r="C80" s="128">
        <v>24</v>
      </c>
      <c r="D80" s="125"/>
      <c r="E80" s="125"/>
      <c r="F80" s="125"/>
      <c r="G80" s="125"/>
      <c r="H80" s="125"/>
      <c r="I80" s="125"/>
      <c r="J80" s="125"/>
      <c r="K80" s="125"/>
      <c r="L80" s="125"/>
      <c r="M80" s="125"/>
      <c r="N80" s="125"/>
      <c r="O80" s="124"/>
      <c r="P80" s="124"/>
      <c r="Q80" s="124"/>
      <c r="R80" s="124"/>
      <c r="S80" s="147"/>
      <c r="T80" s="147"/>
      <c r="U80" s="147"/>
      <c r="V80" s="125"/>
      <c r="W80" s="125"/>
      <c r="X80" s="125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</row>
    <row r="81" spans="1:45" ht="6" customHeight="1">
      <c r="A81" s="153"/>
      <c r="B81" s="152"/>
      <c r="C81" s="152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4"/>
      <c r="W81" s="154"/>
      <c r="X81" s="154"/>
    </row>
    <row r="82" spans="1:45" s="155" customFormat="1">
      <c r="A82" s="156" t="s">
        <v>153</v>
      </c>
      <c r="B82" s="157"/>
      <c r="C82" s="157">
        <f>SUM(C83:C84)</f>
        <v>18</v>
      </c>
      <c r="D82" s="158"/>
      <c r="E82" s="158"/>
      <c r="F82" s="158"/>
      <c r="G82" s="158"/>
      <c r="H82" s="158"/>
      <c r="I82" s="158"/>
      <c r="J82" s="158"/>
      <c r="K82" s="158"/>
      <c r="L82" s="158"/>
      <c r="M82" s="158"/>
      <c r="N82" s="158"/>
      <c r="O82" s="158"/>
      <c r="P82" s="158"/>
      <c r="Q82" s="158"/>
      <c r="R82" s="158"/>
      <c r="S82" s="158"/>
      <c r="T82" s="158"/>
      <c r="U82" s="158"/>
      <c r="V82" s="158"/>
      <c r="W82" s="158"/>
      <c r="X82" s="158"/>
    </row>
    <row r="83" spans="1:45">
      <c r="A83" s="70" t="s">
        <v>154</v>
      </c>
      <c r="B83" s="128" t="s">
        <v>125</v>
      </c>
      <c r="C83" s="128">
        <v>6</v>
      </c>
      <c r="D83" s="90"/>
      <c r="E83" s="90"/>
      <c r="F83" s="90"/>
      <c r="G83" s="90"/>
      <c r="H83" s="90"/>
      <c r="I83" s="90"/>
      <c r="J83" s="90"/>
      <c r="K83" s="162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</row>
    <row r="84" spans="1:45">
      <c r="A84" s="70" t="s">
        <v>155</v>
      </c>
      <c r="B84" s="128" t="s">
        <v>125</v>
      </c>
      <c r="C84" s="128">
        <v>12</v>
      </c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162"/>
      <c r="X84" s="162"/>
    </row>
    <row r="85" spans="1:45" ht="6" customHeight="1">
      <c r="A85" s="153"/>
      <c r="B85" s="152"/>
      <c r="C85" s="152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54"/>
      <c r="W85" s="154"/>
      <c r="X85" s="154"/>
    </row>
    <row r="86" spans="1:45" s="112" customFormat="1">
      <c r="A86" s="111" t="s">
        <v>156</v>
      </c>
      <c r="B86" s="230"/>
      <c r="C86" s="230">
        <f>SUM(C87)</f>
        <v>32</v>
      </c>
      <c r="D86" s="231"/>
      <c r="E86" s="231"/>
      <c r="F86" s="231"/>
      <c r="G86" s="232"/>
      <c r="H86" s="232"/>
      <c r="I86" s="232"/>
      <c r="J86" s="232"/>
      <c r="K86" s="232"/>
      <c r="L86" s="232"/>
      <c r="M86" s="232"/>
      <c r="N86" s="232"/>
      <c r="O86" s="232"/>
      <c r="P86" s="232"/>
      <c r="Q86" s="232"/>
      <c r="R86" s="233"/>
      <c r="S86" s="233"/>
      <c r="T86" s="233"/>
      <c r="U86" s="233"/>
      <c r="V86" s="233"/>
      <c r="W86" s="232"/>
      <c r="X86" s="232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1"/>
      <c r="AN86" s="61"/>
      <c r="AO86" s="61"/>
      <c r="AP86" s="61"/>
      <c r="AQ86" s="61"/>
      <c r="AR86" s="61"/>
      <c r="AS86" s="61"/>
    </row>
    <row r="87" spans="1:45">
      <c r="A87" s="83" t="s">
        <v>157</v>
      </c>
      <c r="B87" s="63"/>
      <c r="C87" s="63">
        <v>32</v>
      </c>
      <c r="D87" s="234"/>
      <c r="E87" s="234"/>
      <c r="F87" s="234"/>
      <c r="G87" s="234"/>
      <c r="H87" s="234"/>
      <c r="I87" s="234"/>
      <c r="J87" s="234"/>
      <c r="K87" s="234"/>
      <c r="L87" s="234"/>
      <c r="M87" s="234"/>
      <c r="N87" s="234"/>
      <c r="O87" s="235"/>
      <c r="P87" s="235"/>
      <c r="Q87" s="235"/>
      <c r="R87" s="235"/>
      <c r="S87" s="235"/>
      <c r="T87" s="234"/>
      <c r="U87" s="234"/>
      <c r="V87" s="234"/>
      <c r="W87" s="234"/>
      <c r="X87" s="234"/>
    </row>
    <row r="91" spans="1:45">
      <c r="A91" s="197"/>
      <c r="B91" s="197"/>
      <c r="C91" s="197"/>
      <c r="D91" s="197"/>
      <c r="E91" s="197"/>
      <c r="F91" s="197"/>
      <c r="G91" s="197"/>
      <c r="H91" s="197"/>
      <c r="I91" s="197"/>
      <c r="J91" s="197"/>
      <c r="K91" s="197"/>
      <c r="L91" s="197"/>
      <c r="M91" s="197"/>
      <c r="N91" s="197"/>
      <c r="O91" s="197"/>
      <c r="P91" s="197"/>
      <c r="Q91" s="197"/>
      <c r="R91" s="197"/>
      <c r="S91" s="197"/>
      <c r="T91" s="197"/>
      <c r="U91" s="197"/>
      <c r="V91" s="197"/>
      <c r="W91" s="197"/>
      <c r="X91" s="197"/>
    </row>
    <row r="92" spans="1:45">
      <c r="A92" s="189"/>
      <c r="B92" s="190"/>
      <c r="C92" s="190"/>
      <c r="D92" s="189"/>
      <c r="E92" s="189"/>
      <c r="F92" s="189"/>
      <c r="G92" s="189"/>
      <c r="H92" s="189"/>
      <c r="I92" s="189"/>
      <c r="J92" s="189"/>
      <c r="K92" s="189"/>
      <c r="L92" s="189"/>
      <c r="M92" s="189"/>
      <c r="N92" s="189"/>
      <c r="O92" s="189"/>
      <c r="P92" s="189"/>
      <c r="Q92" s="189"/>
      <c r="R92" s="189"/>
      <c r="S92" s="189"/>
      <c r="T92" s="189"/>
      <c r="U92" s="189"/>
      <c r="V92" s="189"/>
      <c r="W92" s="189"/>
      <c r="X92" s="189"/>
    </row>
    <row r="93" spans="1:45">
      <c r="A93" s="189"/>
      <c r="B93" s="190"/>
      <c r="C93" s="190"/>
      <c r="D93" s="189"/>
      <c r="E93" s="189"/>
      <c r="F93" s="189"/>
      <c r="G93" s="189"/>
      <c r="H93" s="189"/>
      <c r="I93" s="189"/>
      <c r="J93" s="189"/>
      <c r="K93" s="189"/>
      <c r="L93" s="189"/>
      <c r="M93" s="189"/>
      <c r="N93" s="189"/>
      <c r="O93" s="189"/>
      <c r="P93" s="189"/>
      <c r="Q93" s="189"/>
      <c r="R93" s="189"/>
      <c r="S93" s="189"/>
      <c r="T93" s="189"/>
      <c r="U93" s="189"/>
      <c r="V93" s="189"/>
      <c r="W93" s="189"/>
      <c r="X93" s="189"/>
    </row>
  </sheetData>
  <mergeCells count="26">
    <mergeCell ref="A11:C11"/>
    <mergeCell ref="A2:A4"/>
    <mergeCell ref="A92:X92"/>
    <mergeCell ref="O3:S3"/>
    <mergeCell ref="D2:X2"/>
    <mergeCell ref="A61:X61"/>
    <mergeCell ref="A10:C10"/>
    <mergeCell ref="A9:C9"/>
    <mergeCell ref="A8:C8"/>
    <mergeCell ref="D21:X21"/>
    <mergeCell ref="O22:S22"/>
    <mergeCell ref="B20:B25"/>
    <mergeCell ref="C20:C25"/>
    <mergeCell ref="A93:X93"/>
    <mergeCell ref="A7:X7"/>
    <mergeCell ref="A26:X26"/>
    <mergeCell ref="A36:X36"/>
    <mergeCell ref="A47:X47"/>
    <mergeCell ref="A75:X75"/>
    <mergeCell ref="A91:X91"/>
    <mergeCell ref="A17:C17"/>
    <mergeCell ref="A16:C16"/>
    <mergeCell ref="A14:C14"/>
    <mergeCell ref="A15:C15"/>
    <mergeCell ref="A13:C13"/>
    <mergeCell ref="A12:C12"/>
  </mergeCells>
  <conditionalFormatting sqref="A31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2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9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3:A55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4:A6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0866141732283505" right="0.67833333299999998" top="0.78740157480314998" bottom="0.78740157480314998" header="0.31496062992126" footer="0.31496062992126"/>
  <pageSetup paperSize="8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04619-9600-4A6F-A028-807EB456698F}">
  <dimension ref="A1:C67"/>
  <sheetViews>
    <sheetView tabSelected="1" workbookViewId="0">
      <selection activeCell="A15" sqref="A15"/>
    </sheetView>
  </sheetViews>
  <sheetFormatPr baseColWidth="10" defaultRowHeight="15.6"/>
  <cols>
    <col min="1" max="1" width="58.5" customWidth="1"/>
    <col min="2" max="3" width="7.8984375" customWidth="1"/>
  </cols>
  <sheetData>
    <row r="1" spans="1:3" ht="97.8" customHeight="1">
      <c r="A1" s="115" t="s">
        <v>168</v>
      </c>
      <c r="B1" s="216" t="s">
        <v>128</v>
      </c>
      <c r="C1" s="217" t="s">
        <v>169</v>
      </c>
    </row>
    <row r="2" spans="1:3">
      <c r="A2" s="97" t="s">
        <v>5</v>
      </c>
      <c r="B2" s="127"/>
      <c r="C2" s="127">
        <f>SUM(C3:C3,C6,C7,C8,C9,C10,C4,C5)</f>
        <v>49</v>
      </c>
    </row>
    <row r="3" spans="1:3">
      <c r="A3" s="70" t="s">
        <v>158</v>
      </c>
      <c r="B3" s="128" t="s">
        <v>125</v>
      </c>
      <c r="C3" s="128">
        <v>8</v>
      </c>
    </row>
    <row r="4" spans="1:3">
      <c r="A4" s="70" t="s">
        <v>159</v>
      </c>
      <c r="B4" s="128" t="s">
        <v>125</v>
      </c>
      <c r="C4" s="129">
        <v>22</v>
      </c>
    </row>
    <row r="5" spans="1:3">
      <c r="A5" s="70" t="s">
        <v>177</v>
      </c>
      <c r="B5" s="128" t="s">
        <v>125</v>
      </c>
      <c r="C5" s="129">
        <v>10</v>
      </c>
    </row>
    <row r="6" spans="1:3">
      <c r="A6" s="85" t="s">
        <v>170</v>
      </c>
      <c r="B6" s="128" t="s">
        <v>125</v>
      </c>
      <c r="C6" s="129">
        <v>1</v>
      </c>
    </row>
    <row r="7" spans="1:3">
      <c r="A7" s="85" t="s">
        <v>171</v>
      </c>
      <c r="B7" s="128" t="s">
        <v>125</v>
      </c>
      <c r="C7" s="129">
        <v>1</v>
      </c>
    </row>
    <row r="8" spans="1:3">
      <c r="A8" s="85" t="s">
        <v>172</v>
      </c>
      <c r="B8" s="128" t="s">
        <v>125</v>
      </c>
      <c r="C8" s="129">
        <v>2</v>
      </c>
    </row>
    <row r="9" spans="1:3">
      <c r="A9" s="85" t="s">
        <v>173</v>
      </c>
      <c r="B9" s="128" t="s">
        <v>125</v>
      </c>
      <c r="C9" s="129">
        <v>3</v>
      </c>
    </row>
    <row r="10" spans="1:3">
      <c r="A10" s="85" t="s">
        <v>174</v>
      </c>
      <c r="B10" s="128" t="s">
        <v>125</v>
      </c>
      <c r="C10" s="129">
        <v>2</v>
      </c>
    </row>
    <row r="11" spans="1:3" ht="6.6" customHeight="1">
      <c r="A11" s="193"/>
      <c r="B11" s="194"/>
      <c r="C11" s="194"/>
    </row>
    <row r="12" spans="1:3">
      <c r="A12" s="86" t="s">
        <v>11</v>
      </c>
      <c r="B12" s="131"/>
      <c r="C12" s="131">
        <f>SUM(C18,C13)</f>
        <v>51</v>
      </c>
    </row>
    <row r="13" spans="1:3">
      <c r="A13" s="75" t="s">
        <v>114</v>
      </c>
      <c r="B13" s="132" t="s">
        <v>126</v>
      </c>
      <c r="C13" s="132">
        <f>SUM(C14:C17)</f>
        <v>31</v>
      </c>
    </row>
    <row r="14" spans="1:3">
      <c r="A14" s="126" t="s">
        <v>144</v>
      </c>
      <c r="B14" s="132"/>
      <c r="C14" s="132">
        <v>8</v>
      </c>
    </row>
    <row r="15" spans="1:3">
      <c r="A15" s="126" t="s">
        <v>141</v>
      </c>
      <c r="B15" s="132"/>
      <c r="C15" s="132">
        <v>10</v>
      </c>
    </row>
    <row r="16" spans="1:3">
      <c r="A16" s="126" t="s">
        <v>142</v>
      </c>
      <c r="B16" s="132"/>
      <c r="C16" s="132">
        <v>8</v>
      </c>
    </row>
    <row r="17" spans="1:3">
      <c r="A17" s="126" t="s">
        <v>143</v>
      </c>
      <c r="B17" s="132"/>
      <c r="C17" s="132">
        <v>5</v>
      </c>
    </row>
    <row r="18" spans="1:3">
      <c r="A18" s="70" t="s">
        <v>115</v>
      </c>
      <c r="B18" s="128" t="s">
        <v>127</v>
      </c>
      <c r="C18" s="128">
        <f>SUM(C19:C21)</f>
        <v>20</v>
      </c>
    </row>
    <row r="19" spans="1:3">
      <c r="A19" s="73" t="s">
        <v>129</v>
      </c>
      <c r="B19" s="133"/>
      <c r="C19" s="133">
        <v>10</v>
      </c>
    </row>
    <row r="20" spans="1:3">
      <c r="A20" s="73" t="s">
        <v>133</v>
      </c>
      <c r="B20" s="130"/>
      <c r="C20" s="130">
        <v>5</v>
      </c>
    </row>
    <row r="21" spans="1:3">
      <c r="A21" s="79" t="s">
        <v>130</v>
      </c>
      <c r="B21" s="133"/>
      <c r="C21" s="133">
        <v>5</v>
      </c>
    </row>
    <row r="22" spans="1:3" ht="6.6" customHeight="1">
      <c r="A22" s="193"/>
      <c r="B22" s="194"/>
      <c r="C22" s="194"/>
    </row>
    <row r="23" spans="1:3">
      <c r="A23" s="91" t="s">
        <v>24</v>
      </c>
      <c r="B23" s="134"/>
      <c r="C23" s="134">
        <f>SUM(C24,C28,C32,C35)</f>
        <v>122</v>
      </c>
    </row>
    <row r="24" spans="1:3">
      <c r="A24" s="70" t="s">
        <v>116</v>
      </c>
      <c r="B24" s="132" t="s">
        <v>126</v>
      </c>
      <c r="C24" s="132">
        <f>SUM(C25:C27)</f>
        <v>35</v>
      </c>
    </row>
    <row r="25" spans="1:3">
      <c r="A25" s="81" t="s">
        <v>124</v>
      </c>
      <c r="B25" s="129"/>
      <c r="C25" s="129">
        <v>15</v>
      </c>
    </row>
    <row r="26" spans="1:3">
      <c r="A26" s="81" t="s">
        <v>145</v>
      </c>
      <c r="B26" s="129"/>
      <c r="C26" s="129">
        <v>12</v>
      </c>
    </row>
    <row r="27" spans="1:3">
      <c r="A27" s="81" t="s">
        <v>146</v>
      </c>
      <c r="B27" s="129"/>
      <c r="C27" s="129">
        <v>8</v>
      </c>
    </row>
    <row r="28" spans="1:3">
      <c r="A28" s="70" t="s">
        <v>117</v>
      </c>
      <c r="B28" s="128" t="s">
        <v>127</v>
      </c>
      <c r="C28" s="132">
        <f>SUM(C29:C31)</f>
        <v>37</v>
      </c>
    </row>
    <row r="29" spans="1:3">
      <c r="A29" s="81" t="s">
        <v>131</v>
      </c>
      <c r="B29" s="129"/>
      <c r="C29" s="129">
        <v>15</v>
      </c>
    </row>
    <row r="30" spans="1:3">
      <c r="A30" s="81" t="s">
        <v>132</v>
      </c>
      <c r="B30" s="129"/>
      <c r="C30" s="129">
        <v>12</v>
      </c>
    </row>
    <row r="31" spans="1:3">
      <c r="A31" s="81" t="s">
        <v>134</v>
      </c>
      <c r="B31" s="129"/>
      <c r="C31" s="129">
        <v>10</v>
      </c>
    </row>
    <row r="32" spans="1:3">
      <c r="A32" s="70" t="s">
        <v>118</v>
      </c>
      <c r="B32" s="128" t="s">
        <v>127</v>
      </c>
      <c r="C32" s="132">
        <f>SUM(C33:C34)</f>
        <v>10</v>
      </c>
    </row>
    <row r="33" spans="1:3">
      <c r="A33" s="81" t="s">
        <v>135</v>
      </c>
      <c r="B33" s="129"/>
      <c r="C33" s="129">
        <v>10</v>
      </c>
    </row>
    <row r="34" spans="1:3">
      <c r="A34" s="222" t="s">
        <v>136</v>
      </c>
      <c r="B34" s="223"/>
      <c r="C34" s="223">
        <v>0</v>
      </c>
    </row>
    <row r="35" spans="1:3">
      <c r="A35" s="81" t="s">
        <v>176</v>
      </c>
      <c r="B35" s="128"/>
      <c r="C35" s="128">
        <v>40</v>
      </c>
    </row>
    <row r="36" spans="1:3" ht="6.6" customHeight="1">
      <c r="A36" s="193"/>
      <c r="B36" s="194"/>
      <c r="C36" s="194"/>
    </row>
    <row r="37" spans="1:3">
      <c r="A37" s="105" t="s">
        <v>37</v>
      </c>
      <c r="B37" s="135"/>
      <c r="C37" s="135">
        <f>SUM(C38,C45,C49)</f>
        <v>380</v>
      </c>
    </row>
    <row r="38" spans="1:3">
      <c r="A38" s="70" t="s">
        <v>119</v>
      </c>
      <c r="B38" s="132" t="s">
        <v>126</v>
      </c>
      <c r="C38" s="132">
        <f>SUM(C39:C44)</f>
        <v>220</v>
      </c>
    </row>
    <row r="39" spans="1:3">
      <c r="A39" s="73" t="s">
        <v>147</v>
      </c>
      <c r="B39" s="132"/>
      <c r="C39" s="132">
        <v>30</v>
      </c>
    </row>
    <row r="40" spans="1:3">
      <c r="A40" s="73" t="s">
        <v>148</v>
      </c>
      <c r="B40" s="132"/>
      <c r="C40" s="132">
        <v>50</v>
      </c>
    </row>
    <row r="41" spans="1:3">
      <c r="A41" s="73" t="s">
        <v>149</v>
      </c>
      <c r="B41" s="130"/>
      <c r="C41" s="130">
        <v>70</v>
      </c>
    </row>
    <row r="42" spans="1:3">
      <c r="A42" s="73" t="s">
        <v>152</v>
      </c>
      <c r="B42" s="130"/>
      <c r="C42" s="130">
        <v>30</v>
      </c>
    </row>
    <row r="43" spans="1:3">
      <c r="A43" s="73" t="s">
        <v>150</v>
      </c>
      <c r="B43" s="130"/>
      <c r="C43" s="130">
        <v>30</v>
      </c>
    </row>
    <row r="44" spans="1:3">
      <c r="A44" s="143" t="s">
        <v>151</v>
      </c>
      <c r="B44" s="130"/>
      <c r="C44" s="130">
        <v>10</v>
      </c>
    </row>
    <row r="45" spans="1:3">
      <c r="A45" s="70" t="s">
        <v>120</v>
      </c>
      <c r="B45" s="128" t="s">
        <v>127</v>
      </c>
      <c r="C45" s="129">
        <f>SUM(C46:C48)</f>
        <v>40</v>
      </c>
    </row>
    <row r="46" spans="1:3">
      <c r="A46" s="73" t="s">
        <v>137</v>
      </c>
      <c r="B46" s="130"/>
      <c r="C46" s="130">
        <v>10</v>
      </c>
    </row>
    <row r="47" spans="1:3">
      <c r="A47" s="73" t="s">
        <v>139</v>
      </c>
      <c r="B47" s="130"/>
      <c r="C47" s="130">
        <v>20</v>
      </c>
    </row>
    <row r="48" spans="1:3">
      <c r="A48" s="73" t="s">
        <v>138</v>
      </c>
      <c r="B48" s="130"/>
      <c r="C48" s="130">
        <v>10</v>
      </c>
    </row>
    <row r="49" spans="1:3">
      <c r="A49" s="85" t="s">
        <v>175</v>
      </c>
      <c r="B49" s="133" t="s">
        <v>125</v>
      </c>
      <c r="C49" s="133">
        <v>120</v>
      </c>
    </row>
    <row r="50" spans="1:3" ht="6.6" customHeight="1">
      <c r="A50" s="195"/>
      <c r="B50" s="196"/>
      <c r="C50" s="196"/>
    </row>
    <row r="51" spans="1:3">
      <c r="A51" s="109" t="s">
        <v>113</v>
      </c>
      <c r="B51" s="136"/>
      <c r="C51" s="136">
        <f>SUM(C52:C55)</f>
        <v>128</v>
      </c>
    </row>
    <row r="52" spans="1:3">
      <c r="A52" s="221" t="s">
        <v>121</v>
      </c>
      <c r="B52" s="132" t="s">
        <v>126</v>
      </c>
      <c r="C52" s="132">
        <v>50</v>
      </c>
    </row>
    <row r="53" spans="1:3">
      <c r="A53" s="221" t="s">
        <v>122</v>
      </c>
      <c r="B53" s="128" t="s">
        <v>127</v>
      </c>
      <c r="C53" s="128">
        <v>27</v>
      </c>
    </row>
    <row r="54" spans="1:3">
      <c r="A54" s="70" t="s">
        <v>123</v>
      </c>
      <c r="B54" s="128" t="s">
        <v>127</v>
      </c>
      <c r="C54" s="128">
        <v>27</v>
      </c>
    </row>
    <row r="55" spans="1:3">
      <c r="A55" s="221" t="s">
        <v>160</v>
      </c>
      <c r="B55" s="128" t="s">
        <v>125</v>
      </c>
      <c r="C55" s="128">
        <v>24</v>
      </c>
    </row>
    <row r="56" spans="1:3" ht="6.6" customHeight="1">
      <c r="A56" s="153"/>
      <c r="B56" s="152"/>
      <c r="C56" s="152"/>
    </row>
    <row r="57" spans="1:3">
      <c r="A57" s="156" t="s">
        <v>153</v>
      </c>
      <c r="B57" s="157"/>
      <c r="C57" s="157">
        <f>SUM(C58:C59)</f>
        <v>18</v>
      </c>
    </row>
    <row r="58" spans="1:3">
      <c r="A58" s="70" t="s">
        <v>154</v>
      </c>
      <c r="B58" s="128" t="s">
        <v>125</v>
      </c>
      <c r="C58" s="128">
        <v>6</v>
      </c>
    </row>
    <row r="59" spans="1:3">
      <c r="A59" s="70" t="s">
        <v>155</v>
      </c>
      <c r="B59" s="128" t="s">
        <v>125</v>
      </c>
      <c r="C59" s="128">
        <v>12</v>
      </c>
    </row>
    <row r="60" spans="1:3" ht="6.6" customHeight="1">
      <c r="A60" s="153"/>
      <c r="B60" s="152"/>
      <c r="C60" s="152"/>
    </row>
    <row r="61" spans="1:3">
      <c r="A61" s="111" t="s">
        <v>156</v>
      </c>
      <c r="B61" s="230"/>
      <c r="C61" s="230">
        <f>SUM(C62)</f>
        <v>32</v>
      </c>
    </row>
    <row r="62" spans="1:3">
      <c r="A62" s="83" t="s">
        <v>157</v>
      </c>
      <c r="B62" s="63"/>
      <c r="C62" s="63">
        <v>32</v>
      </c>
    </row>
    <row r="67" spans="1:3">
      <c r="A67" s="61"/>
      <c r="B67" s="123"/>
      <c r="C67" s="123"/>
    </row>
  </sheetData>
  <mergeCells count="4">
    <mergeCell ref="A11:C11"/>
    <mergeCell ref="A22:C22"/>
    <mergeCell ref="A36:C36"/>
    <mergeCell ref="A50:C50"/>
  </mergeCells>
  <conditionalFormatting sqref="A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8:A3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9:A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5E51-5950-476F-8AAD-D80644D6813A}">
  <dimension ref="A1:F8"/>
  <sheetViews>
    <sheetView workbookViewId="0">
      <selection activeCell="C25" sqref="C25"/>
    </sheetView>
  </sheetViews>
  <sheetFormatPr baseColWidth="10" defaultRowHeight="13.8"/>
  <cols>
    <col min="1" max="1" width="20.59765625" style="163" customWidth="1"/>
    <col min="2" max="2" width="13" style="166" customWidth="1"/>
    <col min="3" max="3" width="13" style="167" customWidth="1"/>
    <col min="4" max="4" width="13" style="179" customWidth="1"/>
    <col min="5" max="5" width="13" style="167" customWidth="1"/>
    <col min="6" max="16384" width="11.19921875" style="163"/>
  </cols>
  <sheetData>
    <row r="1" spans="1:6" ht="28.8" customHeight="1">
      <c r="A1" s="173" t="s">
        <v>161</v>
      </c>
      <c r="B1" s="174" t="s">
        <v>162</v>
      </c>
      <c r="C1" s="175" t="s">
        <v>163</v>
      </c>
      <c r="D1" s="176" t="s">
        <v>164</v>
      </c>
      <c r="E1" s="175" t="s">
        <v>167</v>
      </c>
    </row>
    <row r="2" spans="1:6">
      <c r="A2" s="168" t="s">
        <v>165</v>
      </c>
      <c r="B2" s="169">
        <f>Terminplanung!C27</f>
        <v>49</v>
      </c>
      <c r="C2" s="170">
        <f>B2/B8*100</f>
        <v>6.5508021390374331</v>
      </c>
      <c r="D2" s="177">
        <f>B2*119</f>
        <v>5831</v>
      </c>
      <c r="E2" s="170">
        <f>D2/D8*100</f>
        <v>10.927046830200702</v>
      </c>
    </row>
    <row r="3" spans="1:6">
      <c r="A3" s="168" t="s">
        <v>11</v>
      </c>
      <c r="B3" s="169">
        <f>Terminplanung!C37</f>
        <v>51</v>
      </c>
      <c r="C3" s="170">
        <f>B3/B8*100</f>
        <v>6.8181818181818175</v>
      </c>
      <c r="D3" s="177">
        <f>B3*68</f>
        <v>3468</v>
      </c>
      <c r="E3" s="170">
        <f>D3/D8*100</f>
        <v>6.4988849952214087</v>
      </c>
    </row>
    <row r="4" spans="1:6">
      <c r="A4" s="168" t="s">
        <v>24</v>
      </c>
      <c r="B4" s="169">
        <f>Terminplanung!C48</f>
        <v>122</v>
      </c>
      <c r="C4" s="170">
        <f>B4/B8*100</f>
        <v>16.310160427807489</v>
      </c>
      <c r="D4" s="177">
        <f t="shared" ref="D4:D7" si="0">B4*68</f>
        <v>8296</v>
      </c>
      <c r="E4" s="170">
        <f>D4/D8*100</f>
        <v>15.546352341510037</v>
      </c>
    </row>
    <row r="5" spans="1:6">
      <c r="A5" s="168" t="s">
        <v>37</v>
      </c>
      <c r="B5" s="169">
        <f>Terminplanung!C62</f>
        <v>380</v>
      </c>
      <c r="C5" s="170">
        <f>B5/B8*100</f>
        <v>50.802139037433157</v>
      </c>
      <c r="D5" s="177">
        <f t="shared" si="0"/>
        <v>25840</v>
      </c>
      <c r="E5" s="170">
        <f>D5/D8*100</f>
        <v>48.423064670277164</v>
      </c>
      <c r="F5" s="164"/>
    </row>
    <row r="6" spans="1:6">
      <c r="A6" s="168" t="s">
        <v>52</v>
      </c>
      <c r="B6" s="169">
        <f>Terminplanung!C76</f>
        <v>128</v>
      </c>
      <c r="C6" s="170">
        <f>B6/B8*100</f>
        <v>17.112299465240639</v>
      </c>
      <c r="D6" s="177">
        <f t="shared" si="0"/>
        <v>8704</v>
      </c>
      <c r="E6" s="170">
        <f>D6/D8*100</f>
        <v>16.310927046830201</v>
      </c>
    </row>
    <row r="7" spans="1:6">
      <c r="A7" s="168" t="s">
        <v>166</v>
      </c>
      <c r="B7" s="169">
        <f>Terminplanung!C82</f>
        <v>18</v>
      </c>
      <c r="C7" s="170">
        <f>B7/B8*100</f>
        <v>2.4064171122994651</v>
      </c>
      <c r="D7" s="177">
        <f t="shared" si="0"/>
        <v>1224</v>
      </c>
      <c r="E7" s="170">
        <f>D7/D8*100</f>
        <v>2.2937241159604969</v>
      </c>
    </row>
    <row r="8" spans="1:6" s="165" customFormat="1">
      <c r="A8" s="185" t="s">
        <v>72</v>
      </c>
      <c r="B8" s="171">
        <f xml:space="preserve"> SUM(B2:B7)</f>
        <v>748</v>
      </c>
      <c r="C8" s="172">
        <f xml:space="preserve"> SUM(C2:C7)</f>
        <v>100</v>
      </c>
      <c r="D8" s="178">
        <f xml:space="preserve"> SUM(D2:D7)</f>
        <v>53363</v>
      </c>
      <c r="E8" s="172">
        <f xml:space="preserve"> SUM(E2:E7)</f>
        <v>100.00000000000001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88"/>
  <sheetViews>
    <sheetView showGridLines="0" zoomScale="78" zoomScaleNormal="78" workbookViewId="0">
      <selection activeCell="B65" sqref="B65"/>
    </sheetView>
  </sheetViews>
  <sheetFormatPr baseColWidth="10" defaultColWidth="10.796875" defaultRowHeight="15.6"/>
  <cols>
    <col min="2" max="2" width="43.296875" customWidth="1"/>
    <col min="3" max="3" width="19.69921875" customWidth="1"/>
    <col min="5" max="5" width="20.19921875" customWidth="1"/>
    <col min="6" max="6" width="11.69921875" bestFit="1" customWidth="1"/>
    <col min="8" max="8" width="20.69921875" customWidth="1"/>
    <col min="9" max="9" width="6.796875" customWidth="1"/>
    <col min="10" max="10" width="6" customWidth="1"/>
  </cols>
  <sheetData>
    <row r="2" spans="2:6" ht="19.2" customHeight="1">
      <c r="B2" s="206" t="s">
        <v>73</v>
      </c>
      <c r="C2" s="212"/>
      <c r="D2" s="213"/>
      <c r="E2" s="213"/>
      <c r="F2" s="213"/>
    </row>
    <row r="3" spans="2:6" ht="21.45" customHeight="1">
      <c r="B3" s="206"/>
      <c r="C3" s="207" t="s">
        <v>74</v>
      </c>
      <c r="D3" s="208"/>
      <c r="E3" s="208" t="s">
        <v>75</v>
      </c>
      <c r="F3" s="208"/>
    </row>
    <row r="4" spans="2:6" s="42" customFormat="1" ht="21.45" customHeight="1">
      <c r="B4" s="43" t="s">
        <v>3</v>
      </c>
      <c r="C4" s="44" t="s">
        <v>76</v>
      </c>
      <c r="D4" s="44" t="s">
        <v>4</v>
      </c>
      <c r="E4" s="44" t="s">
        <v>77</v>
      </c>
      <c r="F4" s="44" t="s">
        <v>4</v>
      </c>
    </row>
    <row r="5" spans="2:6" ht="16.2" customHeight="1">
      <c r="B5" s="45"/>
      <c r="C5" s="56"/>
      <c r="D5" s="56"/>
      <c r="E5" s="53"/>
      <c r="F5" s="40"/>
    </row>
    <row r="6" spans="2:6" ht="16.2" customHeight="1">
      <c r="B6" s="9" t="s">
        <v>5</v>
      </c>
      <c r="C6" s="16">
        <f>SUM(C7:C11)</f>
        <v>62</v>
      </c>
      <c r="D6" s="24">
        <f>(100/C83)*C6</f>
        <v>4.9167327517842976</v>
      </c>
      <c r="E6" s="39">
        <f>119*C6</f>
        <v>7378</v>
      </c>
      <c r="F6" s="24">
        <f>(100/E83)*E6</f>
        <v>8.2982791586998079</v>
      </c>
    </row>
    <row r="7" spans="2:6" ht="16.2" customHeight="1">
      <c r="B7" s="8" t="s">
        <v>6</v>
      </c>
      <c r="C7" s="6">
        <v>12</v>
      </c>
      <c r="D7" s="32">
        <f>(100/C83)*C7</f>
        <v>0.95162569389373508</v>
      </c>
      <c r="E7" s="41">
        <f>119*C7</f>
        <v>1428</v>
      </c>
      <c r="F7" s="32">
        <f>(100/E83)*E7</f>
        <v>1.6061185468451242</v>
      </c>
    </row>
    <row r="8" spans="2:6" ht="16.2" customHeight="1">
      <c r="B8" s="8" t="s">
        <v>7</v>
      </c>
      <c r="C8" s="6">
        <v>18</v>
      </c>
      <c r="D8" s="32">
        <f>(100/C83)*C8</f>
        <v>1.4274385408406025</v>
      </c>
      <c r="E8" s="41">
        <f t="shared" ref="E8:E10" si="0">119*C8</f>
        <v>2142</v>
      </c>
      <c r="F8" s="32">
        <f>(100/E83)*E8</f>
        <v>2.4091778202676863</v>
      </c>
    </row>
    <row r="9" spans="2:6" ht="16.2" customHeight="1">
      <c r="B9" s="8" t="s">
        <v>8</v>
      </c>
      <c r="C9" s="6">
        <v>20</v>
      </c>
      <c r="D9" s="32">
        <f>(100/C83)*C9</f>
        <v>1.5860428231562251</v>
      </c>
      <c r="E9" s="41">
        <f t="shared" si="0"/>
        <v>2380</v>
      </c>
      <c r="F9" s="32">
        <f>(100/E83)*E9</f>
        <v>2.6768642447418736</v>
      </c>
    </row>
    <row r="10" spans="2:6" ht="16.2" customHeight="1">
      <c r="B10" s="8" t="s">
        <v>9</v>
      </c>
      <c r="C10" s="6">
        <v>5</v>
      </c>
      <c r="D10" s="32">
        <f>(100/C83)*C10</f>
        <v>0.39651070578905628</v>
      </c>
      <c r="E10" s="41">
        <f t="shared" si="0"/>
        <v>595</v>
      </c>
      <c r="F10" s="32">
        <f>(100/E83)*E10</f>
        <v>0.66921606118546839</v>
      </c>
    </row>
    <row r="11" spans="2:6" ht="16.2" customHeight="1">
      <c r="B11" s="8" t="s">
        <v>10</v>
      </c>
      <c r="C11" s="27">
        <v>7</v>
      </c>
      <c r="D11" s="32">
        <f>(100/C83)*C11</f>
        <v>0.55511498810467885</v>
      </c>
      <c r="E11" s="41">
        <f>119*C11</f>
        <v>833</v>
      </c>
      <c r="F11" s="32">
        <f>(100/E83)*E11</f>
        <v>0.93690248565965584</v>
      </c>
    </row>
    <row r="12" spans="2:6" ht="16.2" customHeight="1">
      <c r="B12" s="4"/>
      <c r="C12" s="26"/>
      <c r="D12" s="26"/>
      <c r="E12" s="52"/>
      <c r="F12" s="54"/>
    </row>
    <row r="13" spans="2:6" ht="16.2" customHeight="1">
      <c r="B13" s="11" t="s">
        <v>11</v>
      </c>
      <c r="C13" s="17">
        <f>SUM(C14,C17,C21,C24)</f>
        <v>90</v>
      </c>
      <c r="D13" s="47">
        <f>(100/C83)*C13</f>
        <v>7.137192704203013</v>
      </c>
      <c r="E13" s="35">
        <f>68*C13</f>
        <v>6120</v>
      </c>
      <c r="F13" s="47">
        <f>(100/E83)*E13</f>
        <v>6.8833652007648185</v>
      </c>
    </row>
    <row r="14" spans="2:6" ht="16.2" customHeight="1">
      <c r="B14" s="8" t="s">
        <v>12</v>
      </c>
      <c r="C14" s="30">
        <f>SUM(C15:C16)</f>
        <v>25</v>
      </c>
      <c r="D14" s="33">
        <f>(100/C83)*C14</f>
        <v>1.9825535289452814</v>
      </c>
      <c r="E14" s="46">
        <f>68*C14</f>
        <v>1700</v>
      </c>
      <c r="F14" s="33">
        <f>(100/E83)*E14</f>
        <v>1.9120458891013383</v>
      </c>
    </row>
    <row r="15" spans="2:6" ht="16.2" customHeight="1">
      <c r="B15" s="7" t="s">
        <v>13</v>
      </c>
      <c r="C15" s="27">
        <v>5</v>
      </c>
      <c r="D15" s="32">
        <f>(100/C83)*C15</f>
        <v>0.39651070578905628</v>
      </c>
      <c r="E15" s="41">
        <f t="shared" ref="E15:E25" si="1">68*C15</f>
        <v>340</v>
      </c>
      <c r="F15" s="32">
        <f>(100/E83)*E15</f>
        <v>0.38240917782026768</v>
      </c>
    </row>
    <row r="16" spans="2:6" ht="16.2" customHeight="1">
      <c r="B16" s="7" t="s">
        <v>14</v>
      </c>
      <c r="C16" s="27">
        <v>20</v>
      </c>
      <c r="D16" s="32">
        <f>(100/C83)*C16</f>
        <v>1.5860428231562251</v>
      </c>
      <c r="E16" s="41">
        <f t="shared" si="1"/>
        <v>1360</v>
      </c>
      <c r="F16" s="32">
        <f>(100/E83)*E16</f>
        <v>1.5296367112810707</v>
      </c>
    </row>
    <row r="17" spans="2:6" ht="16.2" customHeight="1">
      <c r="B17" s="8" t="s">
        <v>15</v>
      </c>
      <c r="C17" s="30">
        <f>SUM(C18:C20)</f>
        <v>25</v>
      </c>
      <c r="D17" s="33">
        <f>(100/C83)*C17</f>
        <v>1.9825535289452814</v>
      </c>
      <c r="E17" s="46">
        <f t="shared" si="1"/>
        <v>1700</v>
      </c>
      <c r="F17" s="33">
        <f>(100/E83)*E17</f>
        <v>1.9120458891013383</v>
      </c>
    </row>
    <row r="18" spans="2:6" ht="16.2" customHeight="1">
      <c r="B18" s="7" t="s">
        <v>16</v>
      </c>
      <c r="C18" s="27">
        <v>5</v>
      </c>
      <c r="D18" s="32">
        <f>(100/C83)*C18</f>
        <v>0.39651070578905628</v>
      </c>
      <c r="E18" s="41">
        <f t="shared" si="1"/>
        <v>340</v>
      </c>
      <c r="F18" s="32">
        <f>(100/E83)*E18</f>
        <v>0.38240917782026768</v>
      </c>
    </row>
    <row r="19" spans="2:6" ht="16.2" customHeight="1">
      <c r="B19" s="7" t="s">
        <v>17</v>
      </c>
      <c r="C19" s="27">
        <v>10</v>
      </c>
      <c r="D19" s="32">
        <f>(100/C83)*C19</f>
        <v>0.79302141157811257</v>
      </c>
      <c r="E19" s="41">
        <f t="shared" si="1"/>
        <v>680</v>
      </c>
      <c r="F19" s="32">
        <f t="shared" ref="F19:F25" si="2">(100/$E$83)*E19</f>
        <v>0.76481835564053535</v>
      </c>
    </row>
    <row r="20" spans="2:6" ht="16.2" customHeight="1">
      <c r="B20" s="7" t="s">
        <v>18</v>
      </c>
      <c r="C20" s="27">
        <v>10</v>
      </c>
      <c r="D20" s="32">
        <f>(100/C83)*C20</f>
        <v>0.79302141157811257</v>
      </c>
      <c r="E20" s="41">
        <f t="shared" si="1"/>
        <v>680</v>
      </c>
      <c r="F20" s="32">
        <f t="shared" si="2"/>
        <v>0.76481835564053535</v>
      </c>
    </row>
    <row r="21" spans="2:6" ht="16.2" customHeight="1">
      <c r="B21" s="8" t="s">
        <v>19</v>
      </c>
      <c r="C21" s="30">
        <f>SUM(C22:C23)</f>
        <v>25</v>
      </c>
      <c r="D21" s="33">
        <f>(100/C83)*C21</f>
        <v>1.9825535289452814</v>
      </c>
      <c r="E21" s="46">
        <f t="shared" si="1"/>
        <v>1700</v>
      </c>
      <c r="F21" s="33">
        <f t="shared" si="2"/>
        <v>1.9120458891013383</v>
      </c>
    </row>
    <row r="22" spans="2:6" ht="16.2" customHeight="1">
      <c r="B22" s="7" t="s">
        <v>20</v>
      </c>
      <c r="C22" s="27">
        <v>10</v>
      </c>
      <c r="D22" s="32">
        <f>(100/C83)*C22</f>
        <v>0.79302141157811257</v>
      </c>
      <c r="E22" s="41">
        <f t="shared" si="1"/>
        <v>680</v>
      </c>
      <c r="F22" s="32">
        <f t="shared" si="2"/>
        <v>0.76481835564053535</v>
      </c>
    </row>
    <row r="23" spans="2:6" ht="16.2" customHeight="1">
      <c r="B23" s="7" t="s">
        <v>21</v>
      </c>
      <c r="C23" s="27">
        <v>15</v>
      </c>
      <c r="D23" s="32">
        <f>(100/C83)*C23</f>
        <v>1.1895321173671689</v>
      </c>
      <c r="E23" s="41">
        <f t="shared" si="1"/>
        <v>1020</v>
      </c>
      <c r="F23" s="32">
        <f t="shared" si="2"/>
        <v>1.1472275334608031</v>
      </c>
    </row>
    <row r="24" spans="2:6" ht="16.2" customHeight="1">
      <c r="B24" s="8" t="s">
        <v>22</v>
      </c>
      <c r="C24" s="30">
        <f>SUM(C25)</f>
        <v>15</v>
      </c>
      <c r="D24" s="33">
        <f>(100/C83)*C24</f>
        <v>1.1895321173671689</v>
      </c>
      <c r="E24" s="46">
        <f t="shared" si="1"/>
        <v>1020</v>
      </c>
      <c r="F24" s="33">
        <f t="shared" si="2"/>
        <v>1.1472275334608031</v>
      </c>
    </row>
    <row r="25" spans="2:6" ht="16.2" customHeight="1">
      <c r="B25" s="7" t="s">
        <v>23</v>
      </c>
      <c r="C25" s="27">
        <v>15</v>
      </c>
      <c r="D25" s="32">
        <f>(100/C83)*C25</f>
        <v>1.1895321173671689</v>
      </c>
      <c r="E25" s="41">
        <f t="shared" si="1"/>
        <v>1020</v>
      </c>
      <c r="F25" s="32">
        <f t="shared" si="2"/>
        <v>1.1472275334608031</v>
      </c>
    </row>
    <row r="26" spans="2:6" ht="16.2" customHeight="1">
      <c r="B26" s="4"/>
      <c r="C26" s="26"/>
      <c r="D26" s="26"/>
      <c r="E26" s="58"/>
      <c r="F26" s="54"/>
    </row>
    <row r="27" spans="2:6" ht="16.2" customHeight="1">
      <c r="B27" s="12" t="s">
        <v>24</v>
      </c>
      <c r="C27" s="18">
        <f>SUM(C28,C31,C36,C39)</f>
        <v>205</v>
      </c>
      <c r="D27" s="23">
        <f>(100/C83)*C27</f>
        <v>16.256938937351308</v>
      </c>
      <c r="E27" s="36">
        <f>68*C27</f>
        <v>13940</v>
      </c>
      <c r="F27" s="23">
        <f>(100/E83)*E27</f>
        <v>15.678776290630974</v>
      </c>
    </row>
    <row r="28" spans="2:6" ht="16.2" customHeight="1">
      <c r="B28" s="8" t="s">
        <v>25</v>
      </c>
      <c r="C28" s="31">
        <f>SUM(C29:C30)</f>
        <v>60</v>
      </c>
      <c r="D28" s="33">
        <f>(100/$C$83)*C28</f>
        <v>4.7581284694686756</v>
      </c>
      <c r="E28" s="46">
        <f>68*C28</f>
        <v>4080</v>
      </c>
      <c r="F28" s="33">
        <f>(100/$E$83)*E28</f>
        <v>4.5889101338432123</v>
      </c>
    </row>
    <row r="29" spans="2:6" ht="16.2" customHeight="1">
      <c r="B29" s="7" t="s">
        <v>26</v>
      </c>
      <c r="C29" s="27">
        <v>20</v>
      </c>
      <c r="D29" s="32">
        <f t="shared" ref="D29:D41" si="3">(100/$C$83)*C29</f>
        <v>1.5860428231562251</v>
      </c>
      <c r="E29" s="41">
        <f t="shared" ref="E29:E41" si="4">68*C29</f>
        <v>1360</v>
      </c>
      <c r="F29" s="32">
        <f t="shared" ref="F29:F41" si="5">(100/$E$83)*E29</f>
        <v>1.5296367112810707</v>
      </c>
    </row>
    <row r="30" spans="2:6" ht="16.2" customHeight="1">
      <c r="B30" s="7" t="s">
        <v>27</v>
      </c>
      <c r="C30" s="27">
        <v>40</v>
      </c>
      <c r="D30" s="32">
        <f t="shared" si="3"/>
        <v>3.1720856463124503</v>
      </c>
      <c r="E30" s="41">
        <f t="shared" si="4"/>
        <v>2720</v>
      </c>
      <c r="F30" s="32">
        <f t="shared" si="5"/>
        <v>3.0592734225621414</v>
      </c>
    </row>
    <row r="31" spans="2:6" ht="16.2" customHeight="1">
      <c r="B31" s="8" t="s">
        <v>28</v>
      </c>
      <c r="C31" s="31">
        <f>SUM(C32:C35)</f>
        <v>65</v>
      </c>
      <c r="D31" s="33">
        <f t="shared" si="3"/>
        <v>5.1546391752577314</v>
      </c>
      <c r="E31" s="46">
        <f t="shared" si="4"/>
        <v>4420</v>
      </c>
      <c r="F31" s="33">
        <f t="shared" si="5"/>
        <v>4.9713193116634802</v>
      </c>
    </row>
    <row r="32" spans="2:6" ht="16.2" customHeight="1">
      <c r="B32" s="7" t="s">
        <v>29</v>
      </c>
      <c r="C32" s="27">
        <v>15</v>
      </c>
      <c r="D32" s="32">
        <f t="shared" si="3"/>
        <v>1.1895321173671689</v>
      </c>
      <c r="E32" s="41">
        <f t="shared" si="4"/>
        <v>1020</v>
      </c>
      <c r="F32" s="32">
        <f t="shared" si="5"/>
        <v>1.1472275334608031</v>
      </c>
    </row>
    <row r="33" spans="2:6" ht="16.2" customHeight="1">
      <c r="B33" s="7" t="s">
        <v>30</v>
      </c>
      <c r="C33" s="27">
        <v>10</v>
      </c>
      <c r="D33" s="32">
        <f t="shared" si="3"/>
        <v>0.79302141157811257</v>
      </c>
      <c r="E33" s="41">
        <f t="shared" si="4"/>
        <v>680</v>
      </c>
      <c r="F33" s="32">
        <f t="shared" si="5"/>
        <v>0.76481835564053535</v>
      </c>
    </row>
    <row r="34" spans="2:6" ht="16.2" customHeight="1">
      <c r="B34" s="7" t="s">
        <v>78</v>
      </c>
      <c r="C34" s="27">
        <v>10</v>
      </c>
      <c r="D34" s="32">
        <f t="shared" si="3"/>
        <v>0.79302141157811257</v>
      </c>
      <c r="E34" s="41">
        <f t="shared" si="4"/>
        <v>680</v>
      </c>
      <c r="F34" s="32">
        <f t="shared" si="5"/>
        <v>0.76481835564053535</v>
      </c>
    </row>
    <row r="35" spans="2:6" ht="16.2" customHeight="1">
      <c r="B35" s="7" t="s">
        <v>31</v>
      </c>
      <c r="C35" s="57">
        <v>30</v>
      </c>
      <c r="D35" s="32">
        <f t="shared" si="3"/>
        <v>2.3790642347343378</v>
      </c>
      <c r="E35" s="41">
        <f t="shared" si="4"/>
        <v>2040</v>
      </c>
      <c r="F35" s="32">
        <f t="shared" si="5"/>
        <v>2.2944550669216062</v>
      </c>
    </row>
    <row r="36" spans="2:6" ht="16.2" customHeight="1">
      <c r="B36" s="8" t="s">
        <v>32</v>
      </c>
      <c r="C36" s="30">
        <f>SUM(C37:C38)</f>
        <v>30</v>
      </c>
      <c r="D36" s="33">
        <f t="shared" si="3"/>
        <v>2.3790642347343378</v>
      </c>
      <c r="E36" s="46">
        <f t="shared" si="4"/>
        <v>2040</v>
      </c>
      <c r="F36" s="33">
        <f t="shared" si="5"/>
        <v>2.2944550669216062</v>
      </c>
    </row>
    <row r="37" spans="2:6" ht="16.2" customHeight="1">
      <c r="B37" s="7" t="s">
        <v>33</v>
      </c>
      <c r="C37" s="27">
        <v>15</v>
      </c>
      <c r="D37" s="32">
        <f t="shared" si="3"/>
        <v>1.1895321173671689</v>
      </c>
      <c r="E37" s="41">
        <f t="shared" si="4"/>
        <v>1020</v>
      </c>
      <c r="F37" s="32">
        <f t="shared" si="5"/>
        <v>1.1472275334608031</v>
      </c>
    </row>
    <row r="38" spans="2:6" ht="16.2" customHeight="1">
      <c r="B38" s="7" t="s">
        <v>79</v>
      </c>
      <c r="C38" s="27">
        <v>15</v>
      </c>
      <c r="D38" s="32">
        <f t="shared" si="3"/>
        <v>1.1895321173671689</v>
      </c>
      <c r="E38" s="41">
        <f t="shared" si="4"/>
        <v>1020</v>
      </c>
      <c r="F38" s="32">
        <f t="shared" si="5"/>
        <v>1.1472275334608031</v>
      </c>
    </row>
    <row r="39" spans="2:6" ht="16.2" customHeight="1">
      <c r="B39" s="8" t="s">
        <v>34</v>
      </c>
      <c r="C39" s="30">
        <f>SUM(C40:C41)</f>
        <v>50</v>
      </c>
      <c r="D39" s="33">
        <f t="shared" si="3"/>
        <v>3.9651070578905627</v>
      </c>
      <c r="E39" s="46">
        <f t="shared" si="4"/>
        <v>3400</v>
      </c>
      <c r="F39" s="33">
        <f t="shared" si="5"/>
        <v>3.8240917782026767</v>
      </c>
    </row>
    <row r="40" spans="2:6" ht="16.2" customHeight="1">
      <c r="B40" s="7" t="s">
        <v>35</v>
      </c>
      <c r="C40" s="27">
        <v>10</v>
      </c>
      <c r="D40" s="32">
        <f t="shared" si="3"/>
        <v>0.79302141157811257</v>
      </c>
      <c r="E40" s="41">
        <f t="shared" si="4"/>
        <v>680</v>
      </c>
      <c r="F40" s="32">
        <f t="shared" si="5"/>
        <v>0.76481835564053535</v>
      </c>
    </row>
    <row r="41" spans="2:6" ht="16.2" customHeight="1">
      <c r="B41" s="7" t="s">
        <v>36</v>
      </c>
      <c r="C41" s="27">
        <v>40</v>
      </c>
      <c r="D41" s="32">
        <f t="shared" si="3"/>
        <v>3.1720856463124503</v>
      </c>
      <c r="E41" s="41">
        <f t="shared" si="4"/>
        <v>2720</v>
      </c>
      <c r="F41" s="32">
        <f t="shared" si="5"/>
        <v>3.0592734225621414</v>
      </c>
    </row>
    <row r="42" spans="2:6" ht="16.2" customHeight="1">
      <c r="B42" s="4"/>
      <c r="C42" s="26"/>
      <c r="D42" s="26"/>
      <c r="E42" s="26"/>
      <c r="F42" s="28"/>
    </row>
    <row r="43" spans="2:6" ht="16.2" customHeight="1">
      <c r="B43" s="13" t="s">
        <v>37</v>
      </c>
      <c r="C43" s="19">
        <f>SUM(C44,C54,C47,C51)</f>
        <v>575</v>
      </c>
      <c r="D43" s="22">
        <f>(100/C83)*C43</f>
        <v>45.598731165741469</v>
      </c>
      <c r="E43" s="37">
        <f>68*C43</f>
        <v>39100</v>
      </c>
      <c r="F43" s="22">
        <f>(100/E83)*E43</f>
        <v>43.977055449330784</v>
      </c>
    </row>
    <row r="44" spans="2:6" ht="16.2" customHeight="1">
      <c r="B44" s="8" t="s">
        <v>38</v>
      </c>
      <c r="C44" s="30">
        <f>SUM(C45:C46)</f>
        <v>120</v>
      </c>
      <c r="D44" s="33">
        <f>(100/$C$83)*C44</f>
        <v>9.5162569389373513</v>
      </c>
      <c r="E44" s="46">
        <f>68*C44</f>
        <v>8160</v>
      </c>
      <c r="F44" s="33">
        <f>(100/$E$83)*E44</f>
        <v>9.1778202676864247</v>
      </c>
    </row>
    <row r="45" spans="2:6" ht="16.2" customHeight="1">
      <c r="B45" s="7" t="s">
        <v>39</v>
      </c>
      <c r="C45" s="27">
        <v>50</v>
      </c>
      <c r="D45" s="32">
        <f t="shared" ref="D45:D57" si="6">(100/$C$83)*C45</f>
        <v>3.9651070578905627</v>
      </c>
      <c r="E45" s="41">
        <f t="shared" ref="E45:E57" si="7">68*C45</f>
        <v>3400</v>
      </c>
      <c r="F45" s="32">
        <f t="shared" ref="F45:F57" si="8">(100/$E$83)*E45</f>
        <v>3.8240917782026767</v>
      </c>
    </row>
    <row r="46" spans="2:6" ht="16.2" customHeight="1">
      <c r="B46" s="7" t="s">
        <v>40</v>
      </c>
      <c r="C46" s="27">
        <v>70</v>
      </c>
      <c r="D46" s="32">
        <f t="shared" si="6"/>
        <v>5.5511498810467881</v>
      </c>
      <c r="E46" s="41">
        <f t="shared" si="7"/>
        <v>4760</v>
      </c>
      <c r="F46" s="32">
        <f t="shared" si="8"/>
        <v>5.3537284894837471</v>
      </c>
    </row>
    <row r="47" spans="2:6" ht="16.2" customHeight="1">
      <c r="B47" s="8" t="s">
        <v>41</v>
      </c>
      <c r="C47" s="30">
        <f>SUM(C48:C50)</f>
        <v>165</v>
      </c>
      <c r="D47" s="33">
        <f t="shared" si="6"/>
        <v>13.084853291038858</v>
      </c>
      <c r="E47" s="46">
        <f t="shared" si="7"/>
        <v>11220</v>
      </c>
      <c r="F47" s="33">
        <f t="shared" si="8"/>
        <v>12.619502868068833</v>
      </c>
    </row>
    <row r="48" spans="2:6" ht="16.2" customHeight="1">
      <c r="B48" s="7" t="s">
        <v>42</v>
      </c>
      <c r="C48" s="27">
        <v>45</v>
      </c>
      <c r="D48" s="32">
        <f t="shared" si="6"/>
        <v>3.5685963521015065</v>
      </c>
      <c r="E48" s="41">
        <f t="shared" si="7"/>
        <v>3060</v>
      </c>
      <c r="F48" s="32">
        <f t="shared" si="8"/>
        <v>3.4416826003824093</v>
      </c>
    </row>
    <row r="49" spans="2:6" ht="16.2" customHeight="1">
      <c r="B49" s="7" t="s">
        <v>43</v>
      </c>
      <c r="C49" s="27">
        <v>60</v>
      </c>
      <c r="D49" s="32">
        <f t="shared" si="6"/>
        <v>4.7581284694686756</v>
      </c>
      <c r="E49" s="41">
        <f t="shared" si="7"/>
        <v>4080</v>
      </c>
      <c r="F49" s="32">
        <f t="shared" si="8"/>
        <v>4.5889101338432123</v>
      </c>
    </row>
    <row r="50" spans="2:6" ht="16.2" customHeight="1">
      <c r="B50" s="7" t="s">
        <v>44</v>
      </c>
      <c r="C50" s="27">
        <v>60</v>
      </c>
      <c r="D50" s="32">
        <f t="shared" si="6"/>
        <v>4.7581284694686756</v>
      </c>
      <c r="E50" s="41">
        <f t="shared" si="7"/>
        <v>4080</v>
      </c>
      <c r="F50" s="32">
        <f t="shared" si="8"/>
        <v>4.5889101338432123</v>
      </c>
    </row>
    <row r="51" spans="2:6" ht="16.2" customHeight="1">
      <c r="B51" s="8" t="s">
        <v>45</v>
      </c>
      <c r="C51" s="30">
        <f>SUM(C52:C53)</f>
        <v>80</v>
      </c>
      <c r="D51" s="33">
        <f t="shared" si="6"/>
        <v>6.3441712926249005</v>
      </c>
      <c r="E51" s="46">
        <f t="shared" si="7"/>
        <v>5440</v>
      </c>
      <c r="F51" s="33">
        <f t="shared" si="8"/>
        <v>6.1185468451242828</v>
      </c>
    </row>
    <row r="52" spans="2:6" ht="16.2" customHeight="1">
      <c r="B52" s="7" t="s">
        <v>46</v>
      </c>
      <c r="C52" s="27">
        <v>40</v>
      </c>
      <c r="D52" s="32">
        <f t="shared" si="6"/>
        <v>3.1720856463124503</v>
      </c>
      <c r="E52" s="41">
        <f t="shared" si="7"/>
        <v>2720</v>
      </c>
      <c r="F52" s="32">
        <f t="shared" si="8"/>
        <v>3.0592734225621414</v>
      </c>
    </row>
    <row r="53" spans="2:6" ht="16.2" customHeight="1">
      <c r="B53" s="7" t="s">
        <v>47</v>
      </c>
      <c r="C53" s="57">
        <v>40</v>
      </c>
      <c r="D53" s="32">
        <f t="shared" si="6"/>
        <v>3.1720856463124503</v>
      </c>
      <c r="E53" s="41">
        <f t="shared" si="7"/>
        <v>2720</v>
      </c>
      <c r="F53" s="32">
        <f t="shared" si="8"/>
        <v>3.0592734225621414</v>
      </c>
    </row>
    <row r="54" spans="2:6" ht="16.2" customHeight="1">
      <c r="B54" s="8" t="s">
        <v>48</v>
      </c>
      <c r="C54" s="30">
        <f>SUM(C55:C57)</f>
        <v>210</v>
      </c>
      <c r="D54" s="33">
        <f t="shared" si="6"/>
        <v>16.653449643140362</v>
      </c>
      <c r="E54" s="46">
        <f t="shared" si="7"/>
        <v>14280</v>
      </c>
      <c r="F54" s="33">
        <f t="shared" si="8"/>
        <v>16.061185468451242</v>
      </c>
    </row>
    <row r="55" spans="2:6" ht="16.2" customHeight="1">
      <c r="B55" s="7" t="s">
        <v>49</v>
      </c>
      <c r="C55" s="27">
        <v>70</v>
      </c>
      <c r="D55" s="32">
        <f t="shared" si="6"/>
        <v>5.5511498810467881</v>
      </c>
      <c r="E55" s="41">
        <f t="shared" si="7"/>
        <v>4760</v>
      </c>
      <c r="F55" s="32">
        <f t="shared" si="8"/>
        <v>5.3537284894837471</v>
      </c>
    </row>
    <row r="56" spans="2:6" ht="16.2" customHeight="1">
      <c r="B56" s="7" t="s">
        <v>50</v>
      </c>
      <c r="C56" s="27">
        <v>80</v>
      </c>
      <c r="D56" s="32">
        <f t="shared" si="6"/>
        <v>6.3441712926249005</v>
      </c>
      <c r="E56" s="41">
        <f t="shared" si="7"/>
        <v>5440</v>
      </c>
      <c r="F56" s="32">
        <f t="shared" si="8"/>
        <v>6.1185468451242828</v>
      </c>
    </row>
    <row r="57" spans="2:6" ht="16.2" customHeight="1">
      <c r="B57" s="7" t="s">
        <v>51</v>
      </c>
      <c r="C57" s="27">
        <v>60</v>
      </c>
      <c r="D57" s="32">
        <f t="shared" si="6"/>
        <v>4.7581284694686756</v>
      </c>
      <c r="E57" s="41">
        <f t="shared" si="7"/>
        <v>4080</v>
      </c>
      <c r="F57" s="32">
        <f t="shared" si="8"/>
        <v>4.5889101338432123</v>
      </c>
    </row>
    <row r="58" spans="2:6" ht="16.2" customHeight="1">
      <c r="B58" s="59"/>
      <c r="C58" s="60"/>
      <c r="D58" s="2"/>
      <c r="E58" s="60"/>
      <c r="F58" s="29"/>
    </row>
    <row r="59" spans="2:6" ht="16.2" customHeight="1">
      <c r="B59" s="10" t="s">
        <v>52</v>
      </c>
      <c r="C59" s="20">
        <f>SUM(C60,C62,C66,C69)</f>
        <v>190</v>
      </c>
      <c r="D59" s="21">
        <f>(100/C83)*C59</f>
        <v>15.067406819984139</v>
      </c>
      <c r="E59" s="38">
        <f>68*C59</f>
        <v>12920</v>
      </c>
      <c r="F59" s="21">
        <f>(100/E83)*E59</f>
        <v>14.531548757170171</v>
      </c>
    </row>
    <row r="60" spans="2:6" ht="16.2" customHeight="1">
      <c r="B60" s="8" t="s">
        <v>53</v>
      </c>
      <c r="C60" s="30">
        <f>SUM(C61)</f>
        <v>35</v>
      </c>
      <c r="D60" s="33">
        <f>(100/$C$83)*C60</f>
        <v>2.775574940523394</v>
      </c>
      <c r="E60" s="46">
        <f>68*C60</f>
        <v>2380</v>
      </c>
      <c r="F60" s="33">
        <f>(100/$E$83)*E60</f>
        <v>2.6768642447418736</v>
      </c>
    </row>
    <row r="61" spans="2:6" ht="16.2" customHeight="1">
      <c r="B61" s="7" t="s">
        <v>54</v>
      </c>
      <c r="C61" s="27">
        <v>35</v>
      </c>
      <c r="D61" s="32">
        <f t="shared" ref="D61:D70" si="9">(100/$C$83)*C61</f>
        <v>2.775574940523394</v>
      </c>
      <c r="E61" s="41">
        <f t="shared" ref="E61:E70" si="10">68*C61</f>
        <v>2380</v>
      </c>
      <c r="F61" s="32">
        <f t="shared" ref="F61:F70" si="11">(100/$E$83)*E61</f>
        <v>2.6768642447418736</v>
      </c>
    </row>
    <row r="62" spans="2:6" ht="16.2" customHeight="1">
      <c r="B62" s="8" t="s">
        <v>55</v>
      </c>
      <c r="C62" s="30">
        <f>SUM(C63:C65)</f>
        <v>50</v>
      </c>
      <c r="D62" s="33">
        <f t="shared" si="9"/>
        <v>3.9651070578905627</v>
      </c>
      <c r="E62" s="46">
        <f t="shared" si="10"/>
        <v>3400</v>
      </c>
      <c r="F62" s="33">
        <f t="shared" si="11"/>
        <v>3.8240917782026767</v>
      </c>
    </row>
    <row r="63" spans="2:6" ht="16.2" customHeight="1">
      <c r="B63" s="7" t="s">
        <v>56</v>
      </c>
      <c r="C63" s="27">
        <v>10</v>
      </c>
      <c r="D63" s="32">
        <f t="shared" si="9"/>
        <v>0.79302141157811257</v>
      </c>
      <c r="E63" s="41">
        <f t="shared" si="10"/>
        <v>680</v>
      </c>
      <c r="F63" s="32">
        <f t="shared" si="11"/>
        <v>0.76481835564053535</v>
      </c>
    </row>
    <row r="64" spans="2:6" ht="16.2" customHeight="1">
      <c r="B64" s="7" t="s">
        <v>80</v>
      </c>
      <c r="C64" s="27">
        <v>10</v>
      </c>
      <c r="D64" s="32">
        <f t="shared" si="9"/>
        <v>0.79302141157811257</v>
      </c>
      <c r="E64" s="41">
        <f t="shared" si="10"/>
        <v>680</v>
      </c>
      <c r="F64" s="32">
        <f t="shared" si="11"/>
        <v>0.76481835564053535</v>
      </c>
    </row>
    <row r="65" spans="2:6" ht="16.2" customHeight="1">
      <c r="B65" s="7" t="s">
        <v>57</v>
      </c>
      <c r="C65" s="27">
        <v>30</v>
      </c>
      <c r="D65" s="32">
        <f t="shared" si="9"/>
        <v>2.3790642347343378</v>
      </c>
      <c r="E65" s="41">
        <f t="shared" si="10"/>
        <v>2040</v>
      </c>
      <c r="F65" s="32">
        <f t="shared" si="11"/>
        <v>2.2944550669216062</v>
      </c>
    </row>
    <row r="66" spans="2:6" ht="16.2" customHeight="1">
      <c r="B66" s="8" t="s">
        <v>58</v>
      </c>
      <c r="C66" s="30">
        <f>SUM(C67:C68)</f>
        <v>40</v>
      </c>
      <c r="D66" s="33">
        <f t="shared" si="9"/>
        <v>3.1720856463124503</v>
      </c>
      <c r="E66" s="46">
        <f t="shared" si="10"/>
        <v>2720</v>
      </c>
      <c r="F66" s="33">
        <f t="shared" si="11"/>
        <v>3.0592734225621414</v>
      </c>
    </row>
    <row r="67" spans="2:6" ht="16.2" customHeight="1">
      <c r="B67" s="7" t="s">
        <v>59</v>
      </c>
      <c r="C67" s="27">
        <v>20</v>
      </c>
      <c r="D67" s="32">
        <f t="shared" si="9"/>
        <v>1.5860428231562251</v>
      </c>
      <c r="E67" s="41">
        <f t="shared" si="10"/>
        <v>1360</v>
      </c>
      <c r="F67" s="32">
        <f t="shared" si="11"/>
        <v>1.5296367112810707</v>
      </c>
    </row>
    <row r="68" spans="2:6" ht="16.2" customHeight="1">
      <c r="B68" s="7" t="s">
        <v>60</v>
      </c>
      <c r="C68" s="27">
        <v>20</v>
      </c>
      <c r="D68" s="32">
        <f t="shared" si="9"/>
        <v>1.5860428231562251</v>
      </c>
      <c r="E68" s="41">
        <f t="shared" si="10"/>
        <v>1360</v>
      </c>
      <c r="F68" s="32">
        <f t="shared" si="11"/>
        <v>1.5296367112810707</v>
      </c>
    </row>
    <row r="69" spans="2:6" ht="16.2" customHeight="1">
      <c r="B69" s="8" t="s">
        <v>61</v>
      </c>
      <c r="C69" s="30">
        <f>SUM(C70)</f>
        <v>65</v>
      </c>
      <c r="D69" s="33">
        <f t="shared" si="9"/>
        <v>5.1546391752577314</v>
      </c>
      <c r="E69" s="46">
        <f t="shared" si="10"/>
        <v>4420</v>
      </c>
      <c r="F69" s="33">
        <f t="shared" si="11"/>
        <v>4.9713193116634802</v>
      </c>
    </row>
    <row r="70" spans="2:6" ht="16.2" customHeight="1">
      <c r="B70" s="7" t="s">
        <v>62</v>
      </c>
      <c r="C70" s="27">
        <v>65</v>
      </c>
      <c r="D70" s="32">
        <f t="shared" si="9"/>
        <v>5.1546391752577314</v>
      </c>
      <c r="E70" s="41">
        <f t="shared" si="10"/>
        <v>4420</v>
      </c>
      <c r="F70" s="32">
        <f t="shared" si="11"/>
        <v>4.9713193116634802</v>
      </c>
    </row>
    <row r="71" spans="2:6" ht="16.2" customHeight="1">
      <c r="B71" s="3"/>
      <c r="C71" s="2"/>
      <c r="D71" s="2"/>
      <c r="E71" s="2"/>
      <c r="F71" s="29"/>
    </row>
    <row r="72" spans="2:6" ht="16.2" customHeight="1">
      <c r="B72" s="48" t="s">
        <v>63</v>
      </c>
      <c r="C72" s="49">
        <f>SUM(C77:C81,C73)</f>
        <v>139</v>
      </c>
      <c r="D72" s="50">
        <f>(100/C83)*C72</f>
        <v>11.022997620935765</v>
      </c>
      <c r="E72" s="51">
        <f>68*C72</f>
        <v>9452</v>
      </c>
      <c r="F72" s="50">
        <f>(100/E83)*E72</f>
        <v>10.630975143403441</v>
      </c>
    </row>
    <row r="73" spans="2:6" ht="16.2" customHeight="1">
      <c r="B73" s="8" t="s">
        <v>64</v>
      </c>
      <c r="C73" s="31">
        <f>SUM(C74:C76)</f>
        <v>28</v>
      </c>
      <c r="D73" s="33">
        <f>(100/$C$83)*C73</f>
        <v>2.2204599524187154</v>
      </c>
      <c r="E73" s="46">
        <f>68*C73</f>
        <v>1904</v>
      </c>
      <c r="F73" s="33">
        <f>(100/$E$83)*E73</f>
        <v>2.1414913957934991</v>
      </c>
    </row>
    <row r="74" spans="2:6" ht="16.2" customHeight="1">
      <c r="B74" s="7" t="s">
        <v>65</v>
      </c>
      <c r="C74" s="6">
        <v>12</v>
      </c>
      <c r="D74" s="32">
        <f t="shared" ref="D74:D81" si="12">(100/$C$83)*C74</f>
        <v>0.95162569389373508</v>
      </c>
      <c r="E74" s="41">
        <f t="shared" ref="E74:E81" si="13">68*C74</f>
        <v>816</v>
      </c>
      <c r="F74" s="32">
        <f t="shared" ref="F74:F81" si="14">(100/$E$83)*E74</f>
        <v>0.9177820267686424</v>
      </c>
    </row>
    <row r="75" spans="2:6" ht="16.2" customHeight="1">
      <c r="B75" s="7" t="s">
        <v>81</v>
      </c>
      <c r="C75" s="6">
        <v>6</v>
      </c>
      <c r="D75" s="32">
        <f t="shared" si="12"/>
        <v>0.47581284694686754</v>
      </c>
      <c r="E75" s="41">
        <f t="shared" si="13"/>
        <v>408</v>
      </c>
      <c r="F75" s="32">
        <f t="shared" si="14"/>
        <v>0.4588910133843212</v>
      </c>
    </row>
    <row r="76" spans="2:6" ht="16.2" customHeight="1">
      <c r="B76" s="7" t="s">
        <v>66</v>
      </c>
      <c r="C76" s="6">
        <v>10</v>
      </c>
      <c r="D76" s="32">
        <f t="shared" si="12"/>
        <v>0.79302141157811257</v>
      </c>
      <c r="E76" s="41">
        <f t="shared" si="13"/>
        <v>680</v>
      </c>
      <c r="F76" s="32">
        <f t="shared" si="14"/>
        <v>0.76481835564053535</v>
      </c>
    </row>
    <row r="77" spans="2:6" ht="16.2" customHeight="1">
      <c r="B77" s="8" t="s">
        <v>67</v>
      </c>
      <c r="C77" s="6">
        <v>35</v>
      </c>
      <c r="D77" s="32">
        <f t="shared" si="12"/>
        <v>2.775574940523394</v>
      </c>
      <c r="E77" s="41">
        <f t="shared" si="13"/>
        <v>2380</v>
      </c>
      <c r="F77" s="32">
        <f t="shared" si="14"/>
        <v>2.6768642447418736</v>
      </c>
    </row>
    <row r="78" spans="2:6" ht="16.2" customHeight="1">
      <c r="B78" s="8" t="s">
        <v>68</v>
      </c>
      <c r="C78" s="6">
        <v>10</v>
      </c>
      <c r="D78" s="32">
        <f t="shared" si="12"/>
        <v>0.79302141157811257</v>
      </c>
      <c r="E78" s="41">
        <f t="shared" si="13"/>
        <v>680</v>
      </c>
      <c r="F78" s="32">
        <f t="shared" si="14"/>
        <v>0.76481835564053535</v>
      </c>
    </row>
    <row r="79" spans="2:6" ht="16.2" customHeight="1">
      <c r="B79" s="8" t="s">
        <v>69</v>
      </c>
      <c r="C79" s="6">
        <v>10</v>
      </c>
      <c r="D79" s="32">
        <f t="shared" si="12"/>
        <v>0.79302141157811257</v>
      </c>
      <c r="E79" s="41">
        <f t="shared" si="13"/>
        <v>680</v>
      </c>
      <c r="F79" s="32">
        <f t="shared" si="14"/>
        <v>0.76481835564053535</v>
      </c>
    </row>
    <row r="80" spans="2:6" ht="16.2" customHeight="1">
      <c r="B80" s="8" t="s">
        <v>70</v>
      </c>
      <c r="C80" s="27">
        <v>46</v>
      </c>
      <c r="D80" s="32">
        <f t="shared" si="12"/>
        <v>3.6478984932593179</v>
      </c>
      <c r="E80" s="41">
        <f t="shared" si="13"/>
        <v>3128</v>
      </c>
      <c r="F80" s="32">
        <f t="shared" si="14"/>
        <v>3.5181644359464626</v>
      </c>
    </row>
    <row r="81" spans="2:6" ht="16.2" customHeight="1">
      <c r="B81" s="8" t="s">
        <v>71</v>
      </c>
      <c r="C81" s="27">
        <v>10</v>
      </c>
      <c r="D81" s="32">
        <f t="shared" si="12"/>
        <v>0.79302141157811257</v>
      </c>
      <c r="E81" s="41">
        <f t="shared" si="13"/>
        <v>680</v>
      </c>
      <c r="F81" s="32">
        <f t="shared" si="14"/>
        <v>0.76481835564053535</v>
      </c>
    </row>
    <row r="82" spans="2:6" ht="16.2" thickBot="1">
      <c r="B82" s="55"/>
      <c r="C82" s="26"/>
      <c r="D82" s="26"/>
      <c r="E82" s="26"/>
      <c r="F82" s="54"/>
    </row>
    <row r="83" spans="2:6" ht="18.600000000000001" thickBot="1">
      <c r="B83" s="5" t="s">
        <v>72</v>
      </c>
      <c r="C83" s="15">
        <f>C72+C59+C43+C27+C13+C6</f>
        <v>1261</v>
      </c>
      <c r="D83" s="14">
        <v>1</v>
      </c>
      <c r="E83" s="34">
        <f>SUM(E72,E59,E43,E27,E13,E6)</f>
        <v>88910</v>
      </c>
      <c r="F83" s="14">
        <f>SUM(F72,F59,F43,F27,F13,F6)/100</f>
        <v>1</v>
      </c>
    </row>
    <row r="84" spans="2:6">
      <c r="B84" s="214"/>
      <c r="C84" s="214"/>
      <c r="D84" s="214"/>
      <c r="E84" s="214"/>
      <c r="F84" s="214"/>
    </row>
    <row r="85" spans="2:6">
      <c r="B85" s="213"/>
      <c r="C85" s="213"/>
      <c r="D85" s="213"/>
      <c r="E85" s="215"/>
      <c r="F85" s="215"/>
    </row>
    <row r="86" spans="2:6">
      <c r="B86" s="209" t="s">
        <v>82</v>
      </c>
      <c r="C86" s="210"/>
      <c r="D86" s="211"/>
      <c r="E86" s="215"/>
      <c r="F86" s="215"/>
    </row>
    <row r="87" spans="2:6">
      <c r="B87" s="1" t="s">
        <v>83</v>
      </c>
      <c r="C87" s="25">
        <v>119</v>
      </c>
      <c r="D87" s="1" t="s">
        <v>84</v>
      </c>
      <c r="E87" s="215"/>
      <c r="F87" s="215"/>
    </row>
    <row r="88" spans="2:6">
      <c r="B88" s="1" t="s">
        <v>85</v>
      </c>
      <c r="C88" s="25">
        <v>68</v>
      </c>
      <c r="D88" s="1" t="s">
        <v>84</v>
      </c>
      <c r="E88" s="215"/>
      <c r="F88" s="215"/>
    </row>
  </sheetData>
  <mergeCells count="7">
    <mergeCell ref="B2:B3"/>
    <mergeCell ref="C3:D3"/>
    <mergeCell ref="E3:F3"/>
    <mergeCell ref="B86:D86"/>
    <mergeCell ref="C2:F2"/>
    <mergeCell ref="E84:F88"/>
    <mergeCell ref="B84:D85"/>
  </mergeCells>
  <conditionalFormatting sqref="B15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0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5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8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0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3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8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0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f6c3b60cb7946a497c90999f960d465 xmlns="ae84a682-57c0-4245-9851-92a7533be2d6">
      <Terms xmlns="http://schemas.microsoft.com/office/infopath/2007/PartnerControls"/>
    </if6c3b60cb7946a497c90999f960d465>
    <TaxCatchAll xmlns="e4c5f5f2-958c-44bd-9179-f1c43ce55659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 Projektgruppe" ma:contentTypeID="0x0101001BCAAA424C4FC643A41D277282D4C6DA00147A2F50F690F64C87FE6572BCE8E7D1" ma:contentTypeVersion="7" ma:contentTypeDescription="" ma:contentTypeScope="" ma:versionID="4ef6f085b060a28d86f5839659710628">
  <xsd:schema xmlns:xsd="http://www.w3.org/2001/XMLSchema" xmlns:xs="http://www.w3.org/2001/XMLSchema" xmlns:p="http://schemas.microsoft.com/office/2006/metadata/properties" xmlns:ns2="ae84a682-57c0-4245-9851-92a7533be2d6" xmlns:ns3="e4c5f5f2-958c-44bd-9179-f1c43ce55659" targetNamespace="http://schemas.microsoft.com/office/2006/metadata/properties" ma:root="true" ma:fieldsID="4beed55d63ba88c63baba0defe326347" ns2:_="" ns3:_="">
    <xsd:import namespace="ae84a682-57c0-4245-9851-92a7533be2d6"/>
    <xsd:import namespace="e4c5f5f2-958c-44bd-9179-f1c43ce55659"/>
    <xsd:element name="properties">
      <xsd:complexType>
        <xsd:sequence>
          <xsd:element name="documentManagement">
            <xsd:complexType>
              <xsd:all>
                <xsd:element ref="ns2:if6c3b60cb7946a497c90999f960d465" minOccurs="0"/>
                <xsd:element ref="ns3:TaxCatchAll" minOccurs="0"/>
                <xsd:element ref="ns3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84a682-57c0-4245-9851-92a7533be2d6" elementFormDefault="qualified">
    <xsd:import namespace="http://schemas.microsoft.com/office/2006/documentManagement/types"/>
    <xsd:import namespace="http://schemas.microsoft.com/office/infopath/2007/PartnerControls"/>
    <xsd:element name="if6c3b60cb7946a497c90999f960d465" ma:index="8" nillable="true" ma:taxonomy="true" ma:internalName="if6c3b60cb7946a497c90999f960d465" ma:taxonomyFieldName="Dokumententyp" ma:displayName="Document Type" ma:default="" ma:fieldId="{2f6c3b60-cb79-46a4-97c9-0999f960d465}" ma:sspId="de049ac6-cdb5-4ccd-b380-fcbce620849a" ma:termSetId="2e167bbd-440c-48c6-85d8-c607a3334d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c5f5f2-958c-44bd-9179-f1c43ce55659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iespalte &quot;Alle abfangen&quot;" ma:description="" ma:hidden="true" ma:list="{24c8eceb-0676-4330-bd74-993537d6c096}" ma:internalName="TaxCatchAll" ma:readOnly="false" ma:showField="CatchAllData" ma:web="19aceedb-3b4a-426c-9d74-b15f03eb70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iespalte &quot;Alle abfangen&quot;1" ma:description="" ma:hidden="true" ma:list="{24c8eceb-0676-4330-bd74-993537d6c096}" ma:internalName="TaxCatchAllLabel" ma:readOnly="true" ma:showField="CatchAllDataLabel" ma:web="19aceedb-3b4a-426c-9d74-b15f03eb70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B28818-B76C-46BC-8AB6-BCD2AB0F7DDC}">
  <ds:schemaRefs>
    <ds:schemaRef ds:uri="http://purl.org/dc/elements/1.1/"/>
    <ds:schemaRef ds:uri="http://schemas.microsoft.com/office/2006/metadata/properties"/>
    <ds:schemaRef ds:uri="ae84a682-57c0-4245-9851-92a7533be2d6"/>
    <ds:schemaRef ds:uri="http://purl.org/dc/terms/"/>
    <ds:schemaRef ds:uri="http://schemas.microsoft.com/office/2006/documentManagement/types"/>
    <ds:schemaRef ds:uri="e4c5f5f2-958c-44bd-9179-f1c43ce55659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3E98B02-8317-42A1-B942-EB0DB152AA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84a682-57c0-4245-9851-92a7533be2d6"/>
    <ds:schemaRef ds:uri="e4c5f5f2-958c-44bd-9179-f1c43ce556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68EF06-77D1-4F69-9021-BB6F0CF7B5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Terminplanung</vt:lpstr>
      <vt:lpstr>Strukturplan</vt:lpstr>
      <vt:lpstr>Budget</vt:lpstr>
      <vt:lpstr>P1Budget</vt:lpstr>
      <vt:lpstr>Terminplanung!Druckbereich</vt:lpstr>
      <vt:lpstr>Terminplanung!Drucktitel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Beck</dc:creator>
  <cp:keywords/>
  <dc:description/>
  <cp:lastModifiedBy>Marina</cp:lastModifiedBy>
  <cp:revision/>
  <cp:lastPrinted>2018-11-23T13:37:07Z</cp:lastPrinted>
  <dcterms:created xsi:type="dcterms:W3CDTF">2016-11-02T16:34:12Z</dcterms:created>
  <dcterms:modified xsi:type="dcterms:W3CDTF">2019-03-18T17:24:51Z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0x0101001BCAAA424C4FC643A41D277282D4C6DA00147A2F50F690F64C87FE6572BCE8E7D1</vt:lpwstr>
  </property>
  <property fmtid="{D5CDD505-2E9C-101B-9397-08002B2CF9AE}" pid="3" name="Dokumententyp">
    <vt:lpwstr/>
  </property>
</Properties>
</file>