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.sharepoint.com/sites/RRAPMovingcorals-MC-01Larvalcollectionculturedeploymenttran/Shared Documents/MC-01 Larval collection, culture, deployment, tran/Field/2022/2. Mass Culturing/"/>
    </mc:Choice>
  </mc:AlternateContent>
  <xr:revisionPtr revIDLastSave="143" documentId="13_ncr:1_{A6B5B580-9138-41D3-A300-865F802D5CC5}" xr6:coauthVersionLast="47" xr6:coauthVersionMax="47" xr10:uidLastSave="{CA6537D5-17A6-4F44-969D-73D607F3D2FE}"/>
  <bookViews>
    <workbookView xWindow="-108" yWindow="-108" windowWidth="30936" windowHeight="16896" activeTab="1" xr2:uid="{3EFF92A6-7036-4987-BF89-8E52892B3440}"/>
  </bookViews>
  <sheets>
    <sheet name="MetaData" sheetId="2" r:id="rId1"/>
    <sheet name="Culturing" sheetId="1" r:id="rId2"/>
    <sheet name="AfterNetConcentration" sheetId="3" r:id="rId3"/>
  </sheets>
  <definedNames>
    <definedName name="_xlnm._FilterDatabase" localSheetId="1" hidden="1">Culturing!$A$1:$L$46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K17" i="3" s="1"/>
  <c r="J16" i="3"/>
  <c r="K16" i="3" s="1"/>
  <c r="J15" i="3"/>
  <c r="K15" i="3" s="1"/>
  <c r="J14" i="3"/>
  <c r="K14" i="3" s="1"/>
  <c r="L17" i="3" s="1"/>
  <c r="M17" i="3" s="1"/>
  <c r="J5" i="3" l="1"/>
  <c r="K5" i="3" s="1"/>
  <c r="J4" i="3"/>
  <c r="K4" i="3" s="1"/>
  <c r="J3" i="3"/>
  <c r="K3" i="3" s="1"/>
  <c r="J2" i="3"/>
  <c r="K2" i="3" s="1"/>
  <c r="L5" i="3" s="1"/>
  <c r="M5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6" i="3"/>
  <c r="K6" i="3" s="1"/>
  <c r="L13" i="3" l="1"/>
  <c r="L9" i="3"/>
  <c r="M13" i="3" s="1"/>
  <c r="M19" i="3" s="1"/>
  <c r="I46" i="1"/>
  <c r="J46" i="1" s="1"/>
  <c r="I45" i="1"/>
  <c r="J45" i="1" s="1"/>
  <c r="I44" i="1"/>
  <c r="J44" i="1" s="1"/>
  <c r="K46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/>
  <c r="I30" i="1"/>
  <c r="J30" i="1" s="1"/>
  <c r="I29" i="1"/>
  <c r="J29" i="1" s="1"/>
  <c r="K31" i="1" s="1"/>
  <c r="J58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6" i="1"/>
  <c r="J6" i="1" s="1"/>
  <c r="I7" i="1"/>
  <c r="J7" i="1" s="1"/>
  <c r="I5" i="1"/>
  <c r="J5" i="1" s="1"/>
  <c r="I3" i="1"/>
  <c r="J3" i="1" s="1"/>
  <c r="I4" i="1"/>
  <c r="J4" i="1" s="1"/>
  <c r="I2" i="1"/>
  <c r="J2" i="1" s="1"/>
  <c r="K13" i="1" l="1"/>
  <c r="I60" i="1" s="1"/>
  <c r="K22" i="1"/>
  <c r="K28" i="1"/>
  <c r="I57" i="1" s="1"/>
  <c r="K25" i="1"/>
  <c r="I61" i="1" s="1"/>
  <c r="K16" i="1"/>
  <c r="K43" i="1"/>
  <c r="J61" i="1" s="1"/>
  <c r="K37" i="1"/>
  <c r="J60" i="1" s="1"/>
  <c r="K60" i="1" s="1"/>
  <c r="K4" i="1"/>
  <c r="I58" i="1" s="1"/>
  <c r="K58" i="1" s="1"/>
  <c r="K40" i="1"/>
  <c r="J57" i="1" s="1"/>
  <c r="K7" i="1"/>
  <c r="K34" i="1"/>
  <c r="J59" i="1" s="1"/>
  <c r="K19" i="1"/>
  <c r="K10" i="1"/>
  <c r="I59" i="1" s="1"/>
  <c r="K57" i="1" l="1"/>
  <c r="K61" i="1"/>
  <c r="K59" i="1"/>
  <c r="K63" i="1" l="1"/>
</calcChain>
</file>

<file path=xl/sharedStrings.xml><?xml version="1.0" encoding="utf-8"?>
<sst xmlns="http://schemas.openxmlformats.org/spreadsheetml/2006/main" count="209" uniqueCount="56">
  <si>
    <t>Pool_no</t>
  </si>
  <si>
    <t>Pool_Size</t>
  </si>
  <si>
    <t>Pool_Volume</t>
  </si>
  <si>
    <t>Lat</t>
  </si>
  <si>
    <t>Long</t>
  </si>
  <si>
    <t>Comments</t>
  </si>
  <si>
    <t>Culture Transfer Type</t>
  </si>
  <si>
    <t>4x4m with 3x3m nets</t>
  </si>
  <si>
    <t>towed over CAD table</t>
  </si>
  <si>
    <t>net lift</t>
  </si>
  <si>
    <t>lost during towing</t>
  </si>
  <si>
    <t>SP</t>
  </si>
  <si>
    <t>open arms catcher that close</t>
  </si>
  <si>
    <t>Date</t>
  </si>
  <si>
    <t>Time</t>
  </si>
  <si>
    <t>Sample_Replicate</t>
  </si>
  <si>
    <t>Sample_volume</t>
  </si>
  <si>
    <t>Larvae_count</t>
  </si>
  <si>
    <t>Larvae_per_ml</t>
  </si>
  <si>
    <t>Laral_Count_Per_Pool</t>
  </si>
  <si>
    <t>Mean</t>
  </si>
  <si>
    <t>comments</t>
  </si>
  <si>
    <t>11/12/2022</t>
  </si>
  <si>
    <t>4x4</t>
  </si>
  <si>
    <t>12/12/2022</t>
  </si>
  <si>
    <t xml:space="preserve">the 3 samples were summed togeter therefore, there is no standard deviation </t>
  </si>
  <si>
    <t>13/12/2022</t>
  </si>
  <si>
    <t>NA</t>
  </si>
  <si>
    <t>Missing sample, only 2 samples counted</t>
  </si>
  <si>
    <t>14/12/2022</t>
  </si>
  <si>
    <t>estimated larvae # transferred to CAD table, as 15/12 data point is inaacurate</t>
  </si>
  <si>
    <t>16/12/2022</t>
  </si>
  <si>
    <t>Dexter says that this is inaccurate data, it was not counted properly. Maybe the volume/count is wrong, ie, 4 times higher that the previous day</t>
  </si>
  <si>
    <t>Quick survival calculation</t>
  </si>
  <si>
    <t>Days</t>
  </si>
  <si>
    <t>Pool</t>
  </si>
  <si>
    <t>Abund_Stocking</t>
  </si>
  <si>
    <t>Abund_Final</t>
  </si>
  <si>
    <t>Survival</t>
  </si>
  <si>
    <t>Density_Stocking</t>
  </si>
  <si>
    <t>Density_Final</t>
  </si>
  <si>
    <t>Time_net Lift</t>
  </si>
  <si>
    <t>Tub_volume</t>
  </si>
  <si>
    <t>Larval_count_per_Tub</t>
  </si>
  <si>
    <t>MeanEst_TotalLarvae_perTub</t>
  </si>
  <si>
    <t>Total_LarvaeCulture_perPool</t>
  </si>
  <si>
    <t>Transfer?</t>
  </si>
  <si>
    <t>12:00PM</t>
  </si>
  <si>
    <t>to LIRS for culturing in tank</t>
  </si>
  <si>
    <t xml:space="preserve">Very dirty Culture, culture crashed, remaining larvae transfer next day to CAD table. pool </t>
  </si>
  <si>
    <t>10:00AM</t>
  </si>
  <si>
    <t>1.5M to Pulse exp, remaining to Cloud</t>
  </si>
  <si>
    <t>Culture had to be transferred into two tubs as the volume was too big to be contained in the blue tub onlyVery clean culture. ~400.000 larvae from Pulse exp were transferred to LIRS until the next day, culture crashed to 100,000 in 24h. LIRS tank water was 2-3 degree hotter that lagoon water</t>
  </si>
  <si>
    <t>8:00AM</t>
  </si>
  <si>
    <t>to ASV delivery</t>
  </si>
  <si>
    <t>total larvae transferred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</si>
</sst>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123824</xdr:rowOff>
    </xdr:from>
    <xdr:to>
      <xdr:col>4</xdr:col>
      <xdr:colOff>1385858</xdr:colOff>
      <xdr:row>36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C81B1E-0E2B-47B2-B61F-17EB60084D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213" t="6668" b="5451"/>
        <a:stretch/>
      </xdr:blipFill>
      <xdr:spPr>
        <a:xfrm>
          <a:off x="95250" y="1266824"/>
          <a:ext cx="7415183" cy="56578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6EB9-E9FF-4854-9BAE-56B4B4DBFDF1}">
  <dimension ref="A1:G6"/>
  <sheetViews>
    <sheetView workbookViewId="0">
      <selection activeCell="G6" sqref="G6"/>
    </sheetView>
  </sheetViews>
  <sheetFormatPr defaultRowHeight="14.4" x14ac:dyDescent="0.3"/>
  <cols>
    <col min="1" max="1" width="16.88671875" style="9" customWidth="1"/>
    <col min="2" max="2" width="31.5546875" customWidth="1"/>
    <col min="3" max="5" width="21.6640625" customWidth="1"/>
    <col min="6" max="6" width="26.44140625" customWidth="1"/>
    <col min="7" max="7" width="32.6640625" customWidth="1"/>
  </cols>
  <sheetData>
    <row r="1" spans="1:7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9">
        <v>4</v>
      </c>
      <c r="B2" t="s">
        <v>7</v>
      </c>
      <c r="C2" s="1">
        <v>9280</v>
      </c>
      <c r="D2" s="1">
        <v>-14.693783</v>
      </c>
      <c r="E2" s="1">
        <v>145.45801700000001</v>
      </c>
      <c r="G2" t="s">
        <v>8</v>
      </c>
    </row>
    <row r="3" spans="1:7" x14ac:dyDescent="0.3">
      <c r="A3" s="9">
        <v>6</v>
      </c>
      <c r="B3" t="s">
        <v>7</v>
      </c>
      <c r="C3" s="1">
        <v>9280</v>
      </c>
      <c r="D3" s="1">
        <v>-14.693232999999999</v>
      </c>
      <c r="E3" s="1">
        <v>145.458033</v>
      </c>
      <c r="G3" t="s">
        <v>9</v>
      </c>
    </row>
    <row r="4" spans="1:7" x14ac:dyDescent="0.3">
      <c r="A4" s="9">
        <v>7</v>
      </c>
      <c r="B4" t="s">
        <v>7</v>
      </c>
      <c r="C4" s="1">
        <v>9280</v>
      </c>
      <c r="D4" s="1">
        <v>-14.693232999999999</v>
      </c>
      <c r="E4" s="1">
        <v>145.458167</v>
      </c>
      <c r="G4" t="s">
        <v>10</v>
      </c>
    </row>
    <row r="5" spans="1:7" x14ac:dyDescent="0.3">
      <c r="A5" s="9">
        <v>8</v>
      </c>
      <c r="B5" t="s">
        <v>7</v>
      </c>
      <c r="C5" s="1">
        <v>9280</v>
      </c>
      <c r="D5" s="1">
        <v>-14.692867</v>
      </c>
      <c r="E5" s="1">
        <v>145.45818299999999</v>
      </c>
      <c r="G5" t="s">
        <v>9</v>
      </c>
    </row>
    <row r="6" spans="1:7" x14ac:dyDescent="0.3">
      <c r="A6" s="9" t="s">
        <v>11</v>
      </c>
      <c r="B6" t="s">
        <v>7</v>
      </c>
      <c r="C6" s="1">
        <v>9280</v>
      </c>
      <c r="D6" s="1">
        <v>-14.698499</v>
      </c>
      <c r="E6" s="1">
        <v>145.444637</v>
      </c>
      <c r="F6" t="s">
        <v>12</v>
      </c>
      <c r="G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6DF6-584D-41B2-A831-DB7F1562A88D}">
  <dimension ref="A1:M72"/>
  <sheetViews>
    <sheetView tabSelected="1" zoomScale="80" zoomScaleNormal="80" workbookViewId="0">
      <pane ySplit="1" topLeftCell="A2" activePane="bottomLeft" state="frozen"/>
      <selection pane="bottomLeft" activeCell="I2" sqref="I2:I28"/>
    </sheetView>
  </sheetViews>
  <sheetFormatPr defaultColWidth="8.88671875" defaultRowHeight="14.4" x14ac:dyDescent="0.3"/>
  <cols>
    <col min="1" max="1" width="11.44140625" style="2" customWidth="1"/>
    <col min="2" max="3" width="21.33203125" style="1" customWidth="1"/>
    <col min="4" max="4" width="10.5546875" style="1" customWidth="1"/>
    <col min="5" max="5" width="14.6640625" style="1" customWidth="1"/>
    <col min="6" max="6" width="20.33203125" style="1" customWidth="1"/>
    <col min="7" max="8" width="14.88671875" style="1" customWidth="1"/>
    <col min="9" max="9" width="21.44140625" style="3" customWidth="1"/>
    <col min="10" max="10" width="25.109375" style="4" customWidth="1"/>
    <col min="11" max="11" width="32.109375" style="4" customWidth="1"/>
    <col min="12" max="12" width="20.6640625" style="9" customWidth="1"/>
    <col min="13" max="13" width="14.44140625" style="1" bestFit="1" customWidth="1"/>
    <col min="14" max="16384" width="8.88671875" style="1"/>
  </cols>
  <sheetData>
    <row r="1" spans="1:12" x14ac:dyDescent="0.3">
      <c r="A1" s="2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15</v>
      </c>
      <c r="G1" s="1" t="s">
        <v>16</v>
      </c>
      <c r="H1" s="1" t="s">
        <v>17</v>
      </c>
      <c r="I1" s="3" t="s">
        <v>18</v>
      </c>
      <c r="J1" s="4" t="s">
        <v>19</v>
      </c>
      <c r="K1" s="4" t="s">
        <v>20</v>
      </c>
      <c r="L1" s="9" t="s">
        <v>21</v>
      </c>
    </row>
    <row r="2" spans="1:12" x14ac:dyDescent="0.3">
      <c r="A2" s="2" t="s">
        <v>22</v>
      </c>
      <c r="B2" s="1">
        <v>6</v>
      </c>
      <c r="C2" s="1">
        <v>1</v>
      </c>
      <c r="D2" s="1" t="s">
        <v>23</v>
      </c>
      <c r="E2" s="1">
        <v>9280</v>
      </c>
      <c r="F2" s="1">
        <v>1</v>
      </c>
      <c r="G2" s="1">
        <v>500</v>
      </c>
      <c r="H2" s="1">
        <v>514</v>
      </c>
      <c r="I2" s="3">
        <f>H2/G2</f>
        <v>1.028</v>
      </c>
      <c r="J2" s="4">
        <f>I2*E2*1000</f>
        <v>9539840</v>
      </c>
    </row>
    <row r="3" spans="1:12" x14ac:dyDescent="0.3">
      <c r="A3" s="2" t="s">
        <v>22</v>
      </c>
      <c r="B3" s="1">
        <v>6</v>
      </c>
      <c r="C3" s="1">
        <v>1</v>
      </c>
      <c r="D3" s="1" t="s">
        <v>23</v>
      </c>
      <c r="E3" s="1">
        <v>9280</v>
      </c>
      <c r="F3" s="1">
        <v>2</v>
      </c>
      <c r="G3" s="1">
        <v>500</v>
      </c>
      <c r="H3" s="1">
        <v>668</v>
      </c>
      <c r="I3" s="3">
        <f t="shared" ref="I3:I4" si="0">H3/G3</f>
        <v>1.3360000000000001</v>
      </c>
      <c r="J3" s="4">
        <f t="shared" ref="J3:J46" si="1">I3*E3*1000</f>
        <v>12398080</v>
      </c>
    </row>
    <row r="4" spans="1:12" x14ac:dyDescent="0.3">
      <c r="A4" s="2" t="s">
        <v>22</v>
      </c>
      <c r="B4" s="1">
        <v>6</v>
      </c>
      <c r="C4" s="1">
        <v>1</v>
      </c>
      <c r="D4" s="1" t="s">
        <v>23</v>
      </c>
      <c r="E4" s="1">
        <v>9280</v>
      </c>
      <c r="F4" s="1">
        <v>3</v>
      </c>
      <c r="G4" s="1">
        <v>1000</v>
      </c>
      <c r="H4" s="1">
        <v>953</v>
      </c>
      <c r="I4" s="3">
        <f t="shared" si="0"/>
        <v>0.95299999999999996</v>
      </c>
      <c r="J4" s="4">
        <f t="shared" si="1"/>
        <v>8843840</v>
      </c>
      <c r="K4" s="4">
        <f>AVERAGE(J2:J4)</f>
        <v>10260586.666666666</v>
      </c>
    </row>
    <row r="5" spans="1:12" x14ac:dyDescent="0.3">
      <c r="A5" s="2" t="s">
        <v>24</v>
      </c>
      <c r="B5" s="1">
        <v>6</v>
      </c>
      <c r="C5" s="1">
        <v>2</v>
      </c>
      <c r="D5" s="1" t="s">
        <v>23</v>
      </c>
      <c r="E5" s="1">
        <v>9280</v>
      </c>
      <c r="F5" s="1">
        <v>1</v>
      </c>
      <c r="G5" s="1">
        <v>300</v>
      </c>
      <c r="H5" s="1">
        <v>212</v>
      </c>
      <c r="I5" s="3">
        <f>H5/G5</f>
        <v>0.70666666666666667</v>
      </c>
      <c r="J5" s="4">
        <f t="shared" si="1"/>
        <v>6557866.666666667</v>
      </c>
    </row>
    <row r="6" spans="1:12" x14ac:dyDescent="0.3">
      <c r="A6" s="2" t="s">
        <v>24</v>
      </c>
      <c r="B6" s="1">
        <v>6</v>
      </c>
      <c r="C6" s="1">
        <v>2</v>
      </c>
      <c r="D6" s="1" t="s">
        <v>23</v>
      </c>
      <c r="E6" s="1">
        <v>9280</v>
      </c>
      <c r="F6" s="1">
        <v>2</v>
      </c>
      <c r="G6" s="1">
        <v>300</v>
      </c>
      <c r="H6" s="1">
        <v>253</v>
      </c>
      <c r="I6" s="3">
        <f t="shared" ref="I6:I46" si="2">H6/G6</f>
        <v>0.84333333333333338</v>
      </c>
      <c r="J6" s="4">
        <f t="shared" si="1"/>
        <v>7826133.333333334</v>
      </c>
    </row>
    <row r="7" spans="1:12" x14ac:dyDescent="0.3">
      <c r="A7" s="2" t="s">
        <v>24</v>
      </c>
      <c r="B7" s="1">
        <v>6</v>
      </c>
      <c r="C7" s="1">
        <v>2</v>
      </c>
      <c r="D7" s="1" t="s">
        <v>23</v>
      </c>
      <c r="E7" s="1">
        <v>9280</v>
      </c>
      <c r="F7" s="1">
        <v>3</v>
      </c>
      <c r="G7" s="1">
        <v>300</v>
      </c>
      <c r="H7" s="1">
        <v>275</v>
      </c>
      <c r="I7" s="3">
        <f t="shared" si="2"/>
        <v>0.91666666666666663</v>
      </c>
      <c r="J7" s="4">
        <f t="shared" si="1"/>
        <v>8506666.666666666</v>
      </c>
      <c r="K7" s="4">
        <f>AVERAGE(J5:J7)</f>
        <v>7630222.2222222211</v>
      </c>
    </row>
    <row r="8" spans="1:12" x14ac:dyDescent="0.3">
      <c r="A8" s="2" t="s">
        <v>24</v>
      </c>
      <c r="B8" s="1">
        <v>7</v>
      </c>
      <c r="C8" s="1">
        <v>1</v>
      </c>
      <c r="D8" s="1" t="s">
        <v>23</v>
      </c>
      <c r="E8" s="1">
        <v>9280</v>
      </c>
      <c r="F8" s="1">
        <v>1</v>
      </c>
      <c r="G8" s="1">
        <v>300</v>
      </c>
      <c r="H8" s="5">
        <v>231</v>
      </c>
      <c r="I8" s="3">
        <f t="shared" si="2"/>
        <v>0.77</v>
      </c>
      <c r="J8" s="4">
        <f t="shared" si="1"/>
        <v>7145600</v>
      </c>
      <c r="L8" s="9" t="s">
        <v>25</v>
      </c>
    </row>
    <row r="9" spans="1:12" x14ac:dyDescent="0.3">
      <c r="A9" s="2" t="s">
        <v>24</v>
      </c>
      <c r="B9" s="1">
        <v>7</v>
      </c>
      <c r="C9" s="1">
        <v>1</v>
      </c>
      <c r="D9" s="1" t="s">
        <v>23</v>
      </c>
      <c r="E9" s="1">
        <v>9280</v>
      </c>
      <c r="F9" s="1">
        <v>2</v>
      </c>
      <c r="G9" s="1">
        <v>300</v>
      </c>
      <c r="H9" s="5">
        <v>231</v>
      </c>
      <c r="I9" s="3">
        <f t="shared" si="2"/>
        <v>0.77</v>
      </c>
      <c r="J9" s="4">
        <f t="shared" si="1"/>
        <v>7145600</v>
      </c>
    </row>
    <row r="10" spans="1:12" x14ac:dyDescent="0.3">
      <c r="A10" s="2" t="s">
        <v>24</v>
      </c>
      <c r="B10" s="1">
        <v>7</v>
      </c>
      <c r="C10" s="1">
        <v>1</v>
      </c>
      <c r="D10" s="1" t="s">
        <v>23</v>
      </c>
      <c r="E10" s="1">
        <v>9280</v>
      </c>
      <c r="F10" s="1">
        <v>3</v>
      </c>
      <c r="G10" s="1">
        <v>300</v>
      </c>
      <c r="H10" s="5">
        <v>231</v>
      </c>
      <c r="I10" s="3">
        <f t="shared" si="2"/>
        <v>0.77</v>
      </c>
      <c r="J10" s="4">
        <f t="shared" si="1"/>
        <v>7145600</v>
      </c>
      <c r="K10" s="4">
        <f>AVERAGE(J8:J10)</f>
        <v>7145600</v>
      </c>
    </row>
    <row r="11" spans="1:12" x14ac:dyDescent="0.3">
      <c r="A11" s="2" t="s">
        <v>24</v>
      </c>
      <c r="B11" s="1">
        <v>8</v>
      </c>
      <c r="C11" s="1">
        <v>1</v>
      </c>
      <c r="D11" s="1" t="s">
        <v>23</v>
      </c>
      <c r="E11" s="1">
        <v>9280</v>
      </c>
      <c r="F11" s="1">
        <v>1</v>
      </c>
      <c r="G11" s="1">
        <v>300</v>
      </c>
      <c r="H11" s="1">
        <v>181</v>
      </c>
      <c r="I11" s="3">
        <f t="shared" si="2"/>
        <v>0.60333333333333339</v>
      </c>
      <c r="J11" s="4">
        <f t="shared" si="1"/>
        <v>5598933.333333333</v>
      </c>
    </row>
    <row r="12" spans="1:12" x14ac:dyDescent="0.3">
      <c r="A12" s="2" t="s">
        <v>24</v>
      </c>
      <c r="B12" s="1">
        <v>8</v>
      </c>
      <c r="C12" s="1">
        <v>1</v>
      </c>
      <c r="D12" s="1" t="s">
        <v>23</v>
      </c>
      <c r="E12" s="1">
        <v>9280</v>
      </c>
      <c r="F12" s="1">
        <v>2</v>
      </c>
      <c r="G12" s="1">
        <v>300</v>
      </c>
      <c r="H12" s="1">
        <v>247</v>
      </c>
      <c r="I12" s="3">
        <f t="shared" si="2"/>
        <v>0.82333333333333336</v>
      </c>
      <c r="J12" s="4">
        <f t="shared" si="1"/>
        <v>7640533.333333334</v>
      </c>
    </row>
    <row r="13" spans="1:12" x14ac:dyDescent="0.3">
      <c r="A13" s="2" t="s">
        <v>24</v>
      </c>
      <c r="B13" s="1">
        <v>8</v>
      </c>
      <c r="C13" s="1">
        <v>1</v>
      </c>
      <c r="D13" s="1" t="s">
        <v>23</v>
      </c>
      <c r="E13" s="1">
        <v>9280</v>
      </c>
      <c r="F13" s="1">
        <v>3</v>
      </c>
      <c r="G13" s="1">
        <v>300</v>
      </c>
      <c r="H13" s="1">
        <v>239</v>
      </c>
      <c r="I13" s="3">
        <f t="shared" si="2"/>
        <v>0.79666666666666663</v>
      </c>
      <c r="J13" s="4">
        <f t="shared" si="1"/>
        <v>7393066.666666667</v>
      </c>
      <c r="K13" s="4">
        <f>AVERAGE(J11:J13)</f>
        <v>6877511.1111111119</v>
      </c>
    </row>
    <row r="14" spans="1:12" x14ac:dyDescent="0.3">
      <c r="A14" s="2" t="s">
        <v>26</v>
      </c>
      <c r="B14" s="1">
        <v>6</v>
      </c>
      <c r="C14" s="1">
        <v>3</v>
      </c>
      <c r="D14" s="1" t="s">
        <v>23</v>
      </c>
      <c r="E14" s="1">
        <v>9280</v>
      </c>
      <c r="F14" s="1">
        <v>1</v>
      </c>
      <c r="G14" s="1">
        <v>300</v>
      </c>
      <c r="H14" s="1">
        <v>351</v>
      </c>
      <c r="I14" s="3">
        <f t="shared" si="2"/>
        <v>1.17</v>
      </c>
      <c r="J14" s="4">
        <f t="shared" si="1"/>
        <v>10857599.999999998</v>
      </c>
    </row>
    <row r="15" spans="1:12" x14ac:dyDescent="0.3">
      <c r="A15" s="2" t="s">
        <v>26</v>
      </c>
      <c r="B15" s="1">
        <v>6</v>
      </c>
      <c r="C15" s="1">
        <v>3</v>
      </c>
      <c r="D15" s="1" t="s">
        <v>23</v>
      </c>
      <c r="E15" s="1">
        <v>9280</v>
      </c>
      <c r="F15" s="1">
        <v>2</v>
      </c>
      <c r="G15" s="1">
        <v>300</v>
      </c>
      <c r="H15" s="1">
        <v>133</v>
      </c>
      <c r="I15" s="3">
        <f t="shared" si="2"/>
        <v>0.44333333333333336</v>
      </c>
      <c r="J15" s="4">
        <f t="shared" si="1"/>
        <v>4114133.333333333</v>
      </c>
    </row>
    <row r="16" spans="1:12" x14ac:dyDescent="0.3">
      <c r="A16" s="2" t="s">
        <v>26</v>
      </c>
      <c r="B16" s="1">
        <v>6</v>
      </c>
      <c r="C16" s="1">
        <v>3</v>
      </c>
      <c r="D16" s="1" t="s">
        <v>23</v>
      </c>
      <c r="E16" s="1">
        <v>9280</v>
      </c>
      <c r="F16" s="1">
        <v>3</v>
      </c>
      <c r="G16" s="1">
        <v>300</v>
      </c>
      <c r="H16" s="1">
        <v>124</v>
      </c>
      <c r="I16" s="3">
        <f t="shared" si="2"/>
        <v>0.41333333333333333</v>
      </c>
      <c r="J16" s="4">
        <f t="shared" si="1"/>
        <v>3835733.333333333</v>
      </c>
      <c r="K16" s="4">
        <f>AVERAGE(J14:J16)</f>
        <v>6269155.555555555</v>
      </c>
    </row>
    <row r="17" spans="1:12" x14ac:dyDescent="0.3">
      <c r="A17" s="2" t="s">
        <v>26</v>
      </c>
      <c r="B17" s="1">
        <v>7</v>
      </c>
      <c r="C17" s="1">
        <v>2</v>
      </c>
      <c r="D17" s="1" t="s">
        <v>23</v>
      </c>
      <c r="E17" s="1">
        <v>9280</v>
      </c>
      <c r="F17" s="1">
        <v>1</v>
      </c>
      <c r="G17" s="1">
        <v>300</v>
      </c>
      <c r="H17" s="1">
        <v>298</v>
      </c>
      <c r="I17" s="3">
        <f t="shared" si="2"/>
        <v>0.99333333333333329</v>
      </c>
      <c r="J17" s="4">
        <f t="shared" si="1"/>
        <v>9218133.333333334</v>
      </c>
    </row>
    <row r="18" spans="1:12" x14ac:dyDescent="0.3">
      <c r="A18" s="2" t="s">
        <v>26</v>
      </c>
      <c r="B18" s="1">
        <v>7</v>
      </c>
      <c r="C18" s="1">
        <v>2</v>
      </c>
      <c r="D18" s="1" t="s">
        <v>23</v>
      </c>
      <c r="E18" s="1">
        <v>9280</v>
      </c>
      <c r="F18" s="1">
        <v>2</v>
      </c>
      <c r="G18" s="1">
        <v>300</v>
      </c>
      <c r="H18" s="1">
        <v>451</v>
      </c>
      <c r="I18" s="3">
        <f t="shared" si="2"/>
        <v>1.5033333333333334</v>
      </c>
      <c r="J18" s="4">
        <f t="shared" si="1"/>
        <v>13950933.333333334</v>
      </c>
    </row>
    <row r="19" spans="1:12" x14ac:dyDescent="0.3">
      <c r="A19" s="2" t="s">
        <v>26</v>
      </c>
      <c r="B19" s="1">
        <v>7</v>
      </c>
      <c r="C19" s="1">
        <v>2</v>
      </c>
      <c r="D19" s="1" t="s">
        <v>23</v>
      </c>
      <c r="E19" s="1">
        <v>9280</v>
      </c>
      <c r="F19" s="1">
        <v>3</v>
      </c>
      <c r="G19" s="1">
        <v>300</v>
      </c>
      <c r="H19" s="1">
        <v>255</v>
      </c>
      <c r="I19" s="3">
        <f t="shared" si="2"/>
        <v>0.85</v>
      </c>
      <c r="J19" s="4">
        <f t="shared" si="1"/>
        <v>7888000</v>
      </c>
      <c r="K19" s="4">
        <f>AVERAGE(J17:J19)</f>
        <v>10352355.555555556</v>
      </c>
    </row>
    <row r="20" spans="1:12" x14ac:dyDescent="0.3">
      <c r="A20" s="2" t="s">
        <v>26</v>
      </c>
      <c r="B20" s="1">
        <v>8</v>
      </c>
      <c r="C20" s="1">
        <v>2</v>
      </c>
      <c r="D20" s="1" t="s">
        <v>23</v>
      </c>
      <c r="E20" s="1">
        <v>9280</v>
      </c>
      <c r="F20" s="1">
        <v>1</v>
      </c>
      <c r="G20" s="1">
        <v>300</v>
      </c>
      <c r="H20" s="1">
        <v>280</v>
      </c>
      <c r="I20" s="3">
        <f t="shared" si="2"/>
        <v>0.93333333333333335</v>
      </c>
      <c r="J20" s="4">
        <f t="shared" si="1"/>
        <v>8661333.333333334</v>
      </c>
    </row>
    <row r="21" spans="1:12" x14ac:dyDescent="0.3">
      <c r="A21" s="2" t="s">
        <v>26</v>
      </c>
      <c r="B21" s="1">
        <v>8</v>
      </c>
      <c r="C21" s="1">
        <v>2</v>
      </c>
      <c r="D21" s="1" t="s">
        <v>23</v>
      </c>
      <c r="E21" s="1">
        <v>9280</v>
      </c>
      <c r="F21" s="1">
        <v>2</v>
      </c>
      <c r="G21" s="1">
        <v>300</v>
      </c>
      <c r="H21" s="5" t="s">
        <v>27</v>
      </c>
      <c r="I21" s="6" t="s">
        <v>27</v>
      </c>
      <c r="J21" s="7" t="s">
        <v>27</v>
      </c>
      <c r="L21" s="9" t="s">
        <v>28</v>
      </c>
    </row>
    <row r="22" spans="1:12" x14ac:dyDescent="0.3">
      <c r="A22" s="2" t="s">
        <v>26</v>
      </c>
      <c r="B22" s="1">
        <v>8</v>
      </c>
      <c r="C22" s="1">
        <v>2</v>
      </c>
      <c r="D22" s="1" t="s">
        <v>23</v>
      </c>
      <c r="E22" s="1">
        <v>9280</v>
      </c>
      <c r="F22" s="1">
        <v>3</v>
      </c>
      <c r="G22" s="1">
        <v>300</v>
      </c>
      <c r="H22" s="1">
        <v>253</v>
      </c>
      <c r="I22" s="3">
        <f t="shared" si="2"/>
        <v>0.84333333333333338</v>
      </c>
      <c r="J22" s="4">
        <f t="shared" si="1"/>
        <v>7826133.333333334</v>
      </c>
      <c r="K22" s="4">
        <f>AVERAGE(J20,J22)</f>
        <v>8243733.333333334</v>
      </c>
    </row>
    <row r="23" spans="1:12" x14ac:dyDescent="0.3">
      <c r="A23" s="2" t="s">
        <v>26</v>
      </c>
      <c r="B23" s="1" t="s">
        <v>11</v>
      </c>
      <c r="C23" s="1">
        <v>1</v>
      </c>
      <c r="D23" s="1" t="s">
        <v>23</v>
      </c>
      <c r="E23" s="1">
        <v>9280</v>
      </c>
      <c r="F23" s="1">
        <v>1</v>
      </c>
      <c r="G23" s="1">
        <v>300</v>
      </c>
      <c r="H23" s="1">
        <v>149</v>
      </c>
      <c r="I23" s="3">
        <f t="shared" si="2"/>
        <v>0.49666666666666665</v>
      </c>
      <c r="J23" s="4">
        <f t="shared" si="1"/>
        <v>4609066.666666667</v>
      </c>
    </row>
    <row r="24" spans="1:12" x14ac:dyDescent="0.3">
      <c r="A24" s="2" t="s">
        <v>26</v>
      </c>
      <c r="B24" s="1" t="s">
        <v>11</v>
      </c>
      <c r="C24" s="1">
        <v>1</v>
      </c>
      <c r="D24" s="1" t="s">
        <v>23</v>
      </c>
      <c r="E24" s="1">
        <v>9280</v>
      </c>
      <c r="F24" s="1">
        <v>2</v>
      </c>
      <c r="G24" s="1">
        <v>300</v>
      </c>
      <c r="H24" s="1">
        <v>144</v>
      </c>
      <c r="I24" s="3">
        <f t="shared" si="2"/>
        <v>0.48</v>
      </c>
      <c r="J24" s="4">
        <f t="shared" si="1"/>
        <v>4454400</v>
      </c>
    </row>
    <row r="25" spans="1:12" x14ac:dyDescent="0.3">
      <c r="A25" s="2" t="s">
        <v>26</v>
      </c>
      <c r="B25" s="1" t="s">
        <v>11</v>
      </c>
      <c r="C25" s="1">
        <v>1</v>
      </c>
      <c r="D25" s="1" t="s">
        <v>23</v>
      </c>
      <c r="E25" s="1">
        <v>9280</v>
      </c>
      <c r="F25" s="1">
        <v>3</v>
      </c>
      <c r="G25" s="1">
        <v>300</v>
      </c>
      <c r="H25" s="1">
        <v>194</v>
      </c>
      <c r="I25" s="3">
        <f t="shared" si="2"/>
        <v>0.64666666666666661</v>
      </c>
      <c r="J25" s="4">
        <f t="shared" si="1"/>
        <v>6001066.666666667</v>
      </c>
      <c r="K25" s="4">
        <f>AVERAGE(J23:J25)</f>
        <v>5021511.1111111119</v>
      </c>
    </row>
    <row r="26" spans="1:12" x14ac:dyDescent="0.3">
      <c r="A26" s="2" t="s">
        <v>26</v>
      </c>
      <c r="B26" s="1">
        <v>4</v>
      </c>
      <c r="C26" s="1">
        <v>1</v>
      </c>
      <c r="D26" s="1" t="s">
        <v>23</v>
      </c>
      <c r="E26" s="1">
        <v>9280</v>
      </c>
      <c r="F26" s="1">
        <v>1</v>
      </c>
      <c r="G26" s="1">
        <v>300</v>
      </c>
      <c r="H26" s="1">
        <v>29</v>
      </c>
      <c r="I26" s="3">
        <f t="shared" si="2"/>
        <v>9.6666666666666665E-2</v>
      </c>
      <c r="J26" s="4">
        <f t="shared" si="1"/>
        <v>897066.66666666663</v>
      </c>
    </row>
    <row r="27" spans="1:12" x14ac:dyDescent="0.3">
      <c r="A27" s="2" t="s">
        <v>26</v>
      </c>
      <c r="B27" s="1">
        <v>4</v>
      </c>
      <c r="C27" s="1">
        <v>1</v>
      </c>
      <c r="D27" s="1" t="s">
        <v>23</v>
      </c>
      <c r="E27" s="1">
        <v>9280</v>
      </c>
      <c r="F27" s="1">
        <v>2</v>
      </c>
      <c r="G27" s="1">
        <v>300</v>
      </c>
      <c r="H27" s="1">
        <v>32</v>
      </c>
      <c r="I27" s="3">
        <f t="shared" si="2"/>
        <v>0.10666666666666667</v>
      </c>
      <c r="J27" s="4">
        <f t="shared" si="1"/>
        <v>989866.66666666663</v>
      </c>
    </row>
    <row r="28" spans="1:12" x14ac:dyDescent="0.3">
      <c r="A28" s="2" t="s">
        <v>26</v>
      </c>
      <c r="B28" s="1">
        <v>4</v>
      </c>
      <c r="C28" s="1">
        <v>1</v>
      </c>
      <c r="D28" s="1" t="s">
        <v>23</v>
      </c>
      <c r="E28" s="1">
        <v>9280</v>
      </c>
      <c r="F28" s="1">
        <v>3</v>
      </c>
      <c r="G28" s="1">
        <v>300</v>
      </c>
      <c r="H28" s="1">
        <v>47</v>
      </c>
      <c r="I28" s="3">
        <f t="shared" si="2"/>
        <v>0.15666666666666668</v>
      </c>
      <c r="J28" s="4">
        <f t="shared" si="1"/>
        <v>1453866.6666666667</v>
      </c>
      <c r="K28" s="4">
        <f>AVERAGE(J26:J28)</f>
        <v>1113600</v>
      </c>
    </row>
    <row r="29" spans="1:12" x14ac:dyDescent="0.3">
      <c r="A29" s="2" t="s">
        <v>29</v>
      </c>
      <c r="B29" s="1">
        <v>6</v>
      </c>
      <c r="C29" s="1">
        <v>4</v>
      </c>
      <c r="D29" s="1" t="s">
        <v>23</v>
      </c>
      <c r="E29" s="1">
        <v>9280</v>
      </c>
      <c r="F29" s="1">
        <v>1</v>
      </c>
      <c r="G29" s="1">
        <v>300</v>
      </c>
      <c r="H29" s="1">
        <v>43</v>
      </c>
      <c r="I29" s="3">
        <f t="shared" si="2"/>
        <v>0.14333333333333334</v>
      </c>
      <c r="J29" s="4">
        <f t="shared" si="1"/>
        <v>1330133.3333333335</v>
      </c>
    </row>
    <row r="30" spans="1:12" x14ac:dyDescent="0.3">
      <c r="A30" s="2" t="s">
        <v>29</v>
      </c>
      <c r="B30" s="1">
        <v>6</v>
      </c>
      <c r="C30" s="1">
        <v>4</v>
      </c>
      <c r="D30" s="1" t="s">
        <v>23</v>
      </c>
      <c r="E30" s="1">
        <v>9280</v>
      </c>
      <c r="F30" s="1">
        <v>2</v>
      </c>
      <c r="G30" s="1">
        <v>300</v>
      </c>
      <c r="H30" s="1">
        <v>26</v>
      </c>
      <c r="I30" s="3">
        <f t="shared" si="2"/>
        <v>8.666666666666667E-2</v>
      </c>
      <c r="J30" s="4">
        <f t="shared" si="1"/>
        <v>804266.66666666663</v>
      </c>
    </row>
    <row r="31" spans="1:12" x14ac:dyDescent="0.3">
      <c r="A31" s="2" t="s">
        <v>29</v>
      </c>
      <c r="B31" s="1">
        <v>6</v>
      </c>
      <c r="C31" s="1">
        <v>4</v>
      </c>
      <c r="D31" s="1" t="s">
        <v>23</v>
      </c>
      <c r="E31" s="1">
        <v>9280</v>
      </c>
      <c r="F31" s="1">
        <v>3</v>
      </c>
      <c r="G31" s="1">
        <v>300</v>
      </c>
      <c r="H31" s="1">
        <v>33</v>
      </c>
      <c r="I31" s="3">
        <f t="shared" si="2"/>
        <v>0.11</v>
      </c>
      <c r="J31" s="4">
        <f t="shared" si="1"/>
        <v>1020800</v>
      </c>
      <c r="K31" s="4">
        <f>AVERAGE(J29:J31)</f>
        <v>1051733.3333333333</v>
      </c>
      <c r="L31" s="9" t="s">
        <v>30</v>
      </c>
    </row>
    <row r="32" spans="1:12" x14ac:dyDescent="0.3">
      <c r="A32" s="2" t="s">
        <v>29</v>
      </c>
      <c r="B32" s="1">
        <v>7</v>
      </c>
      <c r="C32" s="1">
        <v>3</v>
      </c>
      <c r="D32" s="1" t="s">
        <v>23</v>
      </c>
      <c r="E32" s="1">
        <v>9280</v>
      </c>
      <c r="F32" s="1">
        <v>1</v>
      </c>
      <c r="G32" s="1">
        <v>300</v>
      </c>
      <c r="H32" s="1">
        <v>168</v>
      </c>
      <c r="I32" s="3">
        <f t="shared" si="2"/>
        <v>0.56000000000000005</v>
      </c>
      <c r="J32" s="4">
        <f t="shared" si="1"/>
        <v>5196800</v>
      </c>
    </row>
    <row r="33" spans="1:12" x14ac:dyDescent="0.3">
      <c r="A33" s="2" t="s">
        <v>29</v>
      </c>
      <c r="B33" s="1">
        <v>7</v>
      </c>
      <c r="C33" s="1">
        <v>3</v>
      </c>
      <c r="D33" s="1" t="s">
        <v>23</v>
      </c>
      <c r="E33" s="1">
        <v>9280</v>
      </c>
      <c r="F33" s="1">
        <v>2</v>
      </c>
      <c r="G33" s="1">
        <v>300</v>
      </c>
      <c r="H33" s="1">
        <v>120</v>
      </c>
      <c r="I33" s="3">
        <f t="shared" si="2"/>
        <v>0.4</v>
      </c>
      <c r="J33" s="4">
        <f t="shared" si="1"/>
        <v>3712000</v>
      </c>
    </row>
    <row r="34" spans="1:12" x14ac:dyDescent="0.3">
      <c r="A34" s="2" t="s">
        <v>29</v>
      </c>
      <c r="B34" s="1">
        <v>7</v>
      </c>
      <c r="C34" s="1">
        <v>3</v>
      </c>
      <c r="D34" s="1" t="s">
        <v>23</v>
      </c>
      <c r="E34" s="1">
        <v>9280</v>
      </c>
      <c r="F34" s="1">
        <v>3</v>
      </c>
      <c r="G34" s="1">
        <v>300</v>
      </c>
      <c r="H34" s="1">
        <v>130</v>
      </c>
      <c r="I34" s="3">
        <f t="shared" si="2"/>
        <v>0.43333333333333335</v>
      </c>
      <c r="J34" s="4">
        <f t="shared" si="1"/>
        <v>4021333.3333333335</v>
      </c>
      <c r="K34" s="4">
        <f>AVERAGE(J32:J34)</f>
        <v>4310044.444444445</v>
      </c>
    </row>
    <row r="35" spans="1:12" x14ac:dyDescent="0.3">
      <c r="A35" s="2" t="s">
        <v>29</v>
      </c>
      <c r="B35" s="1">
        <v>8</v>
      </c>
      <c r="C35" s="1">
        <v>3</v>
      </c>
      <c r="D35" s="1" t="s">
        <v>23</v>
      </c>
      <c r="E35" s="1">
        <v>9280</v>
      </c>
      <c r="F35" s="1">
        <v>1</v>
      </c>
      <c r="G35" s="1">
        <v>300</v>
      </c>
      <c r="H35" s="1">
        <v>112</v>
      </c>
      <c r="I35" s="3">
        <f t="shared" si="2"/>
        <v>0.37333333333333335</v>
      </c>
      <c r="J35" s="4">
        <f t="shared" si="1"/>
        <v>3464533.3333333335</v>
      </c>
    </row>
    <row r="36" spans="1:12" x14ac:dyDescent="0.3">
      <c r="A36" s="2" t="s">
        <v>29</v>
      </c>
      <c r="B36" s="1">
        <v>8</v>
      </c>
      <c r="C36" s="1">
        <v>3</v>
      </c>
      <c r="D36" s="1" t="s">
        <v>23</v>
      </c>
      <c r="E36" s="1">
        <v>9280</v>
      </c>
      <c r="F36" s="1">
        <v>2</v>
      </c>
      <c r="G36" s="1">
        <v>300</v>
      </c>
      <c r="H36" s="1">
        <v>194</v>
      </c>
      <c r="I36" s="3">
        <f t="shared" si="2"/>
        <v>0.64666666666666661</v>
      </c>
      <c r="J36" s="4">
        <f t="shared" si="1"/>
        <v>6001066.666666667</v>
      </c>
    </row>
    <row r="37" spans="1:12" x14ac:dyDescent="0.3">
      <c r="A37" s="2" t="s">
        <v>29</v>
      </c>
      <c r="B37" s="1">
        <v>8</v>
      </c>
      <c r="C37" s="1">
        <v>3</v>
      </c>
      <c r="D37" s="1" t="s">
        <v>23</v>
      </c>
      <c r="E37" s="1">
        <v>9280</v>
      </c>
      <c r="F37" s="1">
        <v>3</v>
      </c>
      <c r="G37" s="1">
        <v>300</v>
      </c>
      <c r="H37" s="1">
        <v>177</v>
      </c>
      <c r="I37" s="3">
        <f t="shared" si="2"/>
        <v>0.59</v>
      </c>
      <c r="J37" s="4">
        <f t="shared" si="1"/>
        <v>5475200</v>
      </c>
      <c r="K37" s="4">
        <f>AVERAGE(J35:J37)</f>
        <v>4980266.666666667</v>
      </c>
    </row>
    <row r="38" spans="1:12" x14ac:dyDescent="0.3">
      <c r="A38" s="2" t="s">
        <v>29</v>
      </c>
      <c r="B38" s="1">
        <v>4</v>
      </c>
      <c r="C38" s="1">
        <v>2</v>
      </c>
      <c r="D38" s="1" t="s">
        <v>23</v>
      </c>
      <c r="E38" s="1">
        <v>9280</v>
      </c>
      <c r="F38" s="1">
        <v>1</v>
      </c>
      <c r="G38" s="1">
        <v>300</v>
      </c>
      <c r="H38" s="1">
        <v>41</v>
      </c>
      <c r="I38" s="3">
        <f t="shared" si="2"/>
        <v>0.13666666666666666</v>
      </c>
      <c r="J38" s="4">
        <f t="shared" si="1"/>
        <v>1268266.6666666667</v>
      </c>
    </row>
    <row r="39" spans="1:12" x14ac:dyDescent="0.3">
      <c r="A39" s="2" t="s">
        <v>29</v>
      </c>
      <c r="B39" s="1">
        <v>4</v>
      </c>
      <c r="C39" s="1">
        <v>2</v>
      </c>
      <c r="D39" s="1" t="s">
        <v>23</v>
      </c>
      <c r="E39" s="1">
        <v>9280</v>
      </c>
      <c r="F39" s="1">
        <v>2</v>
      </c>
      <c r="G39" s="1">
        <v>300</v>
      </c>
      <c r="H39" s="1">
        <v>24</v>
      </c>
      <c r="I39" s="3">
        <f t="shared" si="2"/>
        <v>0.08</v>
      </c>
      <c r="J39" s="4">
        <f t="shared" si="1"/>
        <v>742400</v>
      </c>
    </row>
    <row r="40" spans="1:12" x14ac:dyDescent="0.3">
      <c r="A40" s="2" t="s">
        <v>29</v>
      </c>
      <c r="B40" s="1">
        <v>4</v>
      </c>
      <c r="C40" s="1">
        <v>2</v>
      </c>
      <c r="D40" s="1" t="s">
        <v>23</v>
      </c>
      <c r="E40" s="1">
        <v>9280</v>
      </c>
      <c r="F40" s="1">
        <v>3</v>
      </c>
      <c r="G40" s="1">
        <v>300</v>
      </c>
      <c r="H40" s="1">
        <v>13</v>
      </c>
      <c r="I40" s="3">
        <f t="shared" si="2"/>
        <v>4.3333333333333335E-2</v>
      </c>
      <c r="J40" s="4">
        <f t="shared" si="1"/>
        <v>402133.33333333331</v>
      </c>
      <c r="K40" s="4">
        <f>AVERAGE(J38:J40)</f>
        <v>804266.66666666663</v>
      </c>
    </row>
    <row r="41" spans="1:12" x14ac:dyDescent="0.3">
      <c r="A41" s="2" t="s">
        <v>29</v>
      </c>
      <c r="B41" s="1" t="s">
        <v>11</v>
      </c>
      <c r="C41" s="1">
        <v>2</v>
      </c>
      <c r="D41" s="1" t="s">
        <v>23</v>
      </c>
      <c r="E41" s="1">
        <v>9280</v>
      </c>
      <c r="F41" s="1">
        <v>1</v>
      </c>
      <c r="G41" s="1">
        <v>300</v>
      </c>
      <c r="H41" s="1">
        <v>60</v>
      </c>
      <c r="I41" s="3">
        <f t="shared" si="2"/>
        <v>0.2</v>
      </c>
      <c r="J41" s="4">
        <f t="shared" si="1"/>
        <v>1856000</v>
      </c>
    </row>
    <row r="42" spans="1:12" x14ac:dyDescent="0.3">
      <c r="A42" s="2" t="s">
        <v>29</v>
      </c>
      <c r="B42" s="1" t="s">
        <v>11</v>
      </c>
      <c r="C42" s="1">
        <v>2</v>
      </c>
      <c r="D42" s="1" t="s">
        <v>23</v>
      </c>
      <c r="E42" s="1">
        <v>9280</v>
      </c>
      <c r="F42" s="1">
        <v>2</v>
      </c>
      <c r="G42" s="1">
        <v>300</v>
      </c>
      <c r="H42" s="1">
        <v>36</v>
      </c>
      <c r="I42" s="3">
        <f t="shared" si="2"/>
        <v>0.12</v>
      </c>
      <c r="J42" s="4">
        <f t="shared" si="1"/>
        <v>1113600</v>
      </c>
    </row>
    <row r="43" spans="1:12" x14ac:dyDescent="0.3">
      <c r="A43" s="2" t="s">
        <v>29</v>
      </c>
      <c r="B43" s="1" t="s">
        <v>11</v>
      </c>
      <c r="C43" s="1">
        <v>2</v>
      </c>
      <c r="D43" s="1" t="s">
        <v>23</v>
      </c>
      <c r="E43" s="1">
        <v>9280</v>
      </c>
      <c r="F43" s="1">
        <v>3</v>
      </c>
      <c r="G43" s="1">
        <v>300</v>
      </c>
      <c r="H43" s="1">
        <v>78</v>
      </c>
      <c r="I43" s="3">
        <f t="shared" si="2"/>
        <v>0.26</v>
      </c>
      <c r="J43" s="4">
        <f t="shared" si="1"/>
        <v>2412800</v>
      </c>
      <c r="K43" s="4">
        <f>AVERAGE(J41:J43)</f>
        <v>1794133.3333333333</v>
      </c>
    </row>
    <row r="44" spans="1:12" x14ac:dyDescent="0.3">
      <c r="A44" s="8" t="s">
        <v>31</v>
      </c>
      <c r="B44" s="5">
        <v>6</v>
      </c>
      <c r="C44" s="5">
        <v>5</v>
      </c>
      <c r="D44" s="5" t="s">
        <v>23</v>
      </c>
      <c r="E44" s="5">
        <v>9280</v>
      </c>
      <c r="F44" s="5">
        <v>1</v>
      </c>
      <c r="G44" s="5">
        <v>300</v>
      </c>
      <c r="H44" s="5">
        <v>117</v>
      </c>
      <c r="I44" s="6">
        <f t="shared" si="2"/>
        <v>0.39</v>
      </c>
      <c r="J44" s="7">
        <f t="shared" si="1"/>
        <v>3619200.0000000005</v>
      </c>
      <c r="K44" s="7"/>
      <c r="L44" s="9" t="s">
        <v>32</v>
      </c>
    </row>
    <row r="45" spans="1:12" x14ac:dyDescent="0.3">
      <c r="A45" s="8" t="s">
        <v>31</v>
      </c>
      <c r="B45" s="5">
        <v>6</v>
      </c>
      <c r="C45" s="5">
        <v>5</v>
      </c>
      <c r="D45" s="5" t="s">
        <v>23</v>
      </c>
      <c r="E45" s="5">
        <v>9280</v>
      </c>
      <c r="F45" s="5">
        <v>2</v>
      </c>
      <c r="G45" s="5">
        <v>300</v>
      </c>
      <c r="H45" s="5">
        <v>169</v>
      </c>
      <c r="I45" s="6">
        <f t="shared" si="2"/>
        <v>0.56333333333333335</v>
      </c>
      <c r="J45" s="7">
        <f t="shared" si="1"/>
        <v>5227733.333333334</v>
      </c>
      <c r="K45" s="7"/>
    </row>
    <row r="46" spans="1:12" x14ac:dyDescent="0.3">
      <c r="A46" s="8" t="s">
        <v>31</v>
      </c>
      <c r="B46" s="5">
        <v>6</v>
      </c>
      <c r="C46" s="5">
        <v>5</v>
      </c>
      <c r="D46" s="5" t="s">
        <v>23</v>
      </c>
      <c r="E46" s="5">
        <v>9280</v>
      </c>
      <c r="F46" s="5">
        <v>3</v>
      </c>
      <c r="G46" s="5">
        <v>300</v>
      </c>
      <c r="H46" s="5">
        <v>197</v>
      </c>
      <c r="I46" s="6">
        <f t="shared" si="2"/>
        <v>0.65666666666666662</v>
      </c>
      <c r="J46" s="7">
        <f t="shared" si="1"/>
        <v>6093866.666666666</v>
      </c>
      <c r="K46" s="7">
        <f>AVERAGE(J44:J46)</f>
        <v>4980266.666666667</v>
      </c>
    </row>
    <row r="55" spans="7:13" x14ac:dyDescent="0.3">
      <c r="H55" s="4" t="s">
        <v>33</v>
      </c>
    </row>
    <row r="56" spans="7:13" x14ac:dyDescent="0.3">
      <c r="G56" s="1" t="s">
        <v>34</v>
      </c>
      <c r="H56" s="1" t="s">
        <v>35</v>
      </c>
      <c r="I56" s="3" t="s">
        <v>36</v>
      </c>
      <c r="J56" s="4" t="s">
        <v>37</v>
      </c>
      <c r="K56" s="4" t="s">
        <v>38</v>
      </c>
      <c r="L56" s="9" t="s">
        <v>39</v>
      </c>
      <c r="M56" s="1" t="s">
        <v>40</v>
      </c>
    </row>
    <row r="57" spans="7:13" x14ac:dyDescent="0.3">
      <c r="G57" s="1">
        <v>2</v>
      </c>
      <c r="H57" s="1">
        <v>4</v>
      </c>
      <c r="I57" s="3">
        <f>K28</f>
        <v>1113600</v>
      </c>
      <c r="J57" s="4">
        <f>K40</f>
        <v>804266.66666666663</v>
      </c>
      <c r="K57" s="14">
        <f>J57/I57*100</f>
        <v>72.222222222222214</v>
      </c>
      <c r="L57" s="9">
        <v>0.13</v>
      </c>
      <c r="M57" s="1">
        <v>0.7</v>
      </c>
    </row>
    <row r="58" spans="7:13" x14ac:dyDescent="0.3">
      <c r="G58" s="1">
        <v>4</v>
      </c>
      <c r="H58" s="1">
        <v>6</v>
      </c>
      <c r="I58" s="3">
        <f>K4</f>
        <v>10260586.666666666</v>
      </c>
      <c r="J58" s="4">
        <f>K31</f>
        <v>1051733.3333333333</v>
      </c>
      <c r="K58" s="14">
        <f>J58/I58*100</f>
        <v>10.250226107928851</v>
      </c>
      <c r="L58" s="9">
        <v>1.1000000000000001</v>
      </c>
      <c r="M58" s="1">
        <v>0.1</v>
      </c>
    </row>
    <row r="59" spans="7:13" x14ac:dyDescent="0.3">
      <c r="G59" s="1">
        <v>3</v>
      </c>
      <c r="H59" s="1">
        <v>7</v>
      </c>
      <c r="I59" s="3">
        <f>K10</f>
        <v>7145600</v>
      </c>
      <c r="J59" s="4">
        <f>K34</f>
        <v>4310044.444444445</v>
      </c>
      <c r="K59" s="14">
        <f>J59/I59*100</f>
        <v>60.317460317460323</v>
      </c>
      <c r="L59" s="9">
        <v>0.8</v>
      </c>
      <c r="M59" s="1">
        <v>0.5</v>
      </c>
    </row>
    <row r="60" spans="7:13" x14ac:dyDescent="0.3">
      <c r="G60" s="1">
        <v>3</v>
      </c>
      <c r="H60" s="1">
        <v>8</v>
      </c>
      <c r="I60" s="3">
        <f>K13</f>
        <v>6877511.1111111119</v>
      </c>
      <c r="J60" s="4">
        <f>K37</f>
        <v>4980266.666666667</v>
      </c>
      <c r="K60" s="14">
        <f>J60/I60*100</f>
        <v>72.41379310344827</v>
      </c>
      <c r="L60" s="9">
        <v>0.7</v>
      </c>
      <c r="M60" s="1">
        <v>0.5</v>
      </c>
    </row>
    <row r="61" spans="7:13" x14ac:dyDescent="0.3">
      <c r="G61" s="1">
        <v>2</v>
      </c>
      <c r="H61" s="1" t="s">
        <v>11</v>
      </c>
      <c r="I61" s="3">
        <f>K25</f>
        <v>5021511.1111111119</v>
      </c>
      <c r="J61" s="4">
        <f>K43</f>
        <v>1794133.3333333333</v>
      </c>
      <c r="K61" s="14">
        <f>J61/I61*100</f>
        <v>35.72895277207391</v>
      </c>
      <c r="L61" s="9">
        <v>0.5</v>
      </c>
      <c r="M61" s="1">
        <v>0.2</v>
      </c>
    </row>
    <row r="63" spans="7:13" x14ac:dyDescent="0.3">
      <c r="K63" s="4">
        <f>AVERAGE(K57:K61)</f>
        <v>50.186530904626714</v>
      </c>
    </row>
    <row r="66" spans="7:13" x14ac:dyDescent="0.3">
      <c r="H66" s="1" t="s">
        <v>33</v>
      </c>
    </row>
    <row r="67" spans="7:13" x14ac:dyDescent="0.3">
      <c r="G67" s="1" t="s">
        <v>34</v>
      </c>
      <c r="H67" s="1" t="s">
        <v>35</v>
      </c>
      <c r="I67" s="3" t="s">
        <v>36</v>
      </c>
      <c r="J67" s="4" t="s">
        <v>37</v>
      </c>
      <c r="K67" s="4" t="s">
        <v>38</v>
      </c>
      <c r="L67" s="9" t="s">
        <v>39</v>
      </c>
      <c r="M67" s="1" t="s">
        <v>40</v>
      </c>
    </row>
    <row r="68" spans="7:13" x14ac:dyDescent="0.3">
      <c r="G68" s="1">
        <v>4</v>
      </c>
      <c r="H68" s="1">
        <v>6</v>
      </c>
      <c r="I68" s="3">
        <v>10260586.666666666</v>
      </c>
      <c r="J68" s="4">
        <v>1051733.3333333333</v>
      </c>
      <c r="K68" s="4">
        <v>10.250226107928851</v>
      </c>
      <c r="L68" s="9">
        <v>1.1000000000000001</v>
      </c>
      <c r="M68" s="1">
        <v>0.1</v>
      </c>
    </row>
    <row r="69" spans="7:13" x14ac:dyDescent="0.3">
      <c r="G69" s="1">
        <v>3</v>
      </c>
      <c r="H69" s="1">
        <v>7</v>
      </c>
      <c r="I69" s="3">
        <v>7145600</v>
      </c>
      <c r="J69" s="4">
        <v>4310044.444444445</v>
      </c>
      <c r="K69" s="4">
        <v>60.317460317460323</v>
      </c>
      <c r="L69" s="9">
        <v>0.8</v>
      </c>
      <c r="M69" s="1">
        <v>0.5</v>
      </c>
    </row>
    <row r="70" spans="7:13" x14ac:dyDescent="0.3">
      <c r="G70" s="1">
        <v>3</v>
      </c>
      <c r="H70" s="1">
        <v>8</v>
      </c>
      <c r="I70" s="3">
        <v>6877511.1111111119</v>
      </c>
      <c r="J70" s="4">
        <v>4980266.666666667</v>
      </c>
      <c r="K70" s="4">
        <v>72.41379310344827</v>
      </c>
      <c r="L70" s="9">
        <v>0.7</v>
      </c>
      <c r="M70" s="1">
        <v>0.5</v>
      </c>
    </row>
    <row r="71" spans="7:13" x14ac:dyDescent="0.3">
      <c r="G71" s="1">
        <v>2</v>
      </c>
      <c r="H71" s="1" t="s">
        <v>11</v>
      </c>
      <c r="I71" s="3">
        <v>5021511.1111111119</v>
      </c>
      <c r="J71" s="4">
        <v>1794133.3333333333</v>
      </c>
      <c r="K71" s="4">
        <v>35.72895277207391</v>
      </c>
      <c r="L71" s="9">
        <v>0.5</v>
      </c>
      <c r="M71" s="1">
        <v>0.2</v>
      </c>
    </row>
    <row r="72" spans="7:13" x14ac:dyDescent="0.3">
      <c r="G72" s="1">
        <v>2</v>
      </c>
      <c r="H72" s="1">
        <v>4</v>
      </c>
      <c r="I72" s="3">
        <v>1113600</v>
      </c>
      <c r="J72" s="4">
        <v>804266.66666666663</v>
      </c>
      <c r="K72" s="4">
        <v>72.222222222222214</v>
      </c>
      <c r="L72" s="9">
        <v>0.13</v>
      </c>
      <c r="M72" s="1">
        <v>0.7</v>
      </c>
    </row>
  </sheetData>
  <sortState xmlns:xlrd2="http://schemas.microsoft.com/office/spreadsheetml/2017/richdata2" ref="G68:M72">
    <sortCondition descending="1" ref="L68:L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C541-F070-4E1F-8EC5-FAF39DBEDA60}">
  <dimension ref="A1:O19"/>
  <sheetViews>
    <sheetView zoomScale="70" zoomScaleNormal="70" workbookViewId="0">
      <selection activeCell="H32" sqref="H32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1.33203125" customWidth="1"/>
    <col min="4" max="4" width="22.109375" customWidth="1"/>
    <col min="5" max="5" width="13.109375" bestFit="1" customWidth="1"/>
    <col min="6" max="6" width="13.109375" customWidth="1"/>
    <col min="7" max="7" width="17" bestFit="1" customWidth="1"/>
    <col min="8" max="8" width="15.44140625" bestFit="1" customWidth="1"/>
    <col min="9" max="9" width="12.6640625" bestFit="1" customWidth="1"/>
    <col min="10" max="10" width="14.109375" bestFit="1" customWidth="1"/>
    <col min="11" max="11" width="24.44140625" customWidth="1"/>
    <col min="12" max="12" width="38.44140625" customWidth="1"/>
    <col min="13" max="13" width="28.109375" customWidth="1"/>
    <col min="14" max="14" width="35.109375" customWidth="1"/>
    <col min="15" max="15" width="76.33203125" customWidth="1"/>
  </cols>
  <sheetData>
    <row r="1" spans="1:15" x14ac:dyDescent="0.3">
      <c r="A1" s="2" t="s">
        <v>13</v>
      </c>
      <c r="B1" s="2" t="s">
        <v>41</v>
      </c>
      <c r="C1" s="1" t="s">
        <v>0</v>
      </c>
      <c r="D1" s="1" t="s">
        <v>1</v>
      </c>
      <c r="E1" s="1" t="s">
        <v>2</v>
      </c>
      <c r="F1" s="1" t="s">
        <v>42</v>
      </c>
      <c r="G1" s="1" t="s">
        <v>15</v>
      </c>
      <c r="H1" s="1" t="s">
        <v>16</v>
      </c>
      <c r="I1" s="1" t="s">
        <v>17</v>
      </c>
      <c r="J1" s="3" t="s">
        <v>18</v>
      </c>
      <c r="K1" s="4" t="s">
        <v>43</v>
      </c>
      <c r="L1" s="4" t="s">
        <v>44</v>
      </c>
      <c r="M1" s="4" t="s">
        <v>45</v>
      </c>
      <c r="N1" s="4" t="s">
        <v>46</v>
      </c>
      <c r="O1" t="s">
        <v>21</v>
      </c>
    </row>
    <row r="2" spans="1:15" x14ac:dyDescent="0.3">
      <c r="A2" s="10">
        <v>44909</v>
      </c>
      <c r="B2" t="s">
        <v>47</v>
      </c>
      <c r="C2" t="s">
        <v>11</v>
      </c>
      <c r="D2" t="s">
        <v>7</v>
      </c>
      <c r="E2" s="1">
        <v>9280</v>
      </c>
      <c r="F2">
        <v>86</v>
      </c>
      <c r="G2">
        <v>1</v>
      </c>
      <c r="H2">
        <v>15</v>
      </c>
      <c r="I2">
        <v>135</v>
      </c>
      <c r="J2">
        <f>I2/H2</f>
        <v>9</v>
      </c>
      <c r="K2">
        <f>F2*J2/0.001</f>
        <v>774000</v>
      </c>
      <c r="M2" s="11"/>
    </row>
    <row r="3" spans="1:15" x14ac:dyDescent="0.3">
      <c r="A3" s="10">
        <v>44909</v>
      </c>
      <c r="B3" t="s">
        <v>47</v>
      </c>
      <c r="C3" t="s">
        <v>11</v>
      </c>
      <c r="D3" t="s">
        <v>7</v>
      </c>
      <c r="E3" s="1">
        <v>9280</v>
      </c>
      <c r="F3">
        <v>86</v>
      </c>
      <c r="G3">
        <v>2</v>
      </c>
      <c r="H3">
        <v>15</v>
      </c>
      <c r="I3">
        <v>135</v>
      </c>
      <c r="J3">
        <f>I3/H3</f>
        <v>9</v>
      </c>
      <c r="K3">
        <f>F3*J3/0.001</f>
        <v>774000</v>
      </c>
      <c r="M3" s="11"/>
    </row>
    <row r="4" spans="1:15" x14ac:dyDescent="0.3">
      <c r="A4" s="10">
        <v>44909</v>
      </c>
      <c r="B4" t="s">
        <v>47</v>
      </c>
      <c r="C4" t="s">
        <v>11</v>
      </c>
      <c r="D4" t="s">
        <v>7</v>
      </c>
      <c r="E4" s="1">
        <v>9280</v>
      </c>
      <c r="F4">
        <v>86</v>
      </c>
      <c r="G4">
        <v>3</v>
      </c>
      <c r="H4">
        <v>15</v>
      </c>
      <c r="I4">
        <v>126</v>
      </c>
      <c r="J4">
        <f>I4/H4</f>
        <v>8.4</v>
      </c>
      <c r="K4">
        <f>F4*J4/0.001</f>
        <v>722400</v>
      </c>
      <c r="M4" s="11"/>
    </row>
    <row r="5" spans="1:15" x14ac:dyDescent="0.3">
      <c r="A5" s="10">
        <v>44909</v>
      </c>
      <c r="B5" t="s">
        <v>47</v>
      </c>
      <c r="C5" t="s">
        <v>11</v>
      </c>
      <c r="D5" t="s">
        <v>7</v>
      </c>
      <c r="E5" s="1">
        <v>9280</v>
      </c>
      <c r="F5">
        <v>86</v>
      </c>
      <c r="G5">
        <v>4</v>
      </c>
      <c r="H5">
        <v>15</v>
      </c>
      <c r="I5">
        <v>122</v>
      </c>
      <c r="J5">
        <f>I5/H5</f>
        <v>8.1333333333333329</v>
      </c>
      <c r="K5">
        <f>F5*J5/0.001</f>
        <v>699466.66666666651</v>
      </c>
      <c r="L5">
        <f>AVERAGE(K2:K5)</f>
        <v>742466.66666666663</v>
      </c>
      <c r="M5" s="11">
        <f>L5</f>
        <v>742466.66666666663</v>
      </c>
      <c r="N5" t="s">
        <v>48</v>
      </c>
      <c r="O5" t="s">
        <v>49</v>
      </c>
    </row>
    <row r="6" spans="1:15" x14ac:dyDescent="0.3">
      <c r="A6" s="10">
        <v>44910</v>
      </c>
      <c r="B6" s="10" t="s">
        <v>50</v>
      </c>
      <c r="C6">
        <v>8</v>
      </c>
      <c r="D6" t="s">
        <v>7</v>
      </c>
      <c r="E6" s="1">
        <v>9280</v>
      </c>
      <c r="F6">
        <v>60</v>
      </c>
      <c r="G6">
        <v>1</v>
      </c>
      <c r="H6">
        <v>15</v>
      </c>
      <c r="I6">
        <v>168</v>
      </c>
      <c r="J6">
        <f>I6/H6</f>
        <v>11.2</v>
      </c>
      <c r="K6">
        <f>F6*J6/0.001</f>
        <v>672000</v>
      </c>
      <c r="M6" s="11"/>
    </row>
    <row r="7" spans="1:15" x14ac:dyDescent="0.3">
      <c r="A7" s="10">
        <v>44910</v>
      </c>
      <c r="B7" s="10" t="s">
        <v>50</v>
      </c>
      <c r="C7">
        <v>8</v>
      </c>
      <c r="D7" t="s">
        <v>7</v>
      </c>
      <c r="E7" s="1">
        <v>9280</v>
      </c>
      <c r="F7">
        <v>60</v>
      </c>
      <c r="G7">
        <v>2</v>
      </c>
      <c r="H7">
        <v>15</v>
      </c>
      <c r="I7">
        <v>185</v>
      </c>
      <c r="J7">
        <f t="shared" ref="J7:J17" si="0">I7/H7</f>
        <v>12.333333333333334</v>
      </c>
      <c r="K7">
        <f t="shared" ref="K7:K17" si="1">F7*J7/0.001</f>
        <v>740000</v>
      </c>
      <c r="M7" s="11"/>
    </row>
    <row r="8" spans="1:15" x14ac:dyDescent="0.3">
      <c r="A8" s="10">
        <v>44910</v>
      </c>
      <c r="B8" s="10" t="s">
        <v>50</v>
      </c>
      <c r="C8">
        <v>8</v>
      </c>
      <c r="D8" t="s">
        <v>7</v>
      </c>
      <c r="E8" s="1">
        <v>9280</v>
      </c>
      <c r="F8">
        <v>60</v>
      </c>
      <c r="G8">
        <v>3</v>
      </c>
      <c r="H8">
        <v>15</v>
      </c>
      <c r="I8">
        <v>197</v>
      </c>
      <c r="J8">
        <f t="shared" si="0"/>
        <v>13.133333333333333</v>
      </c>
      <c r="K8">
        <f t="shared" si="1"/>
        <v>788000</v>
      </c>
      <c r="M8" s="11"/>
    </row>
    <row r="9" spans="1:15" x14ac:dyDescent="0.3">
      <c r="A9" s="10">
        <v>44910</v>
      </c>
      <c r="B9" s="10" t="s">
        <v>50</v>
      </c>
      <c r="C9">
        <v>8</v>
      </c>
      <c r="D9" t="s">
        <v>7</v>
      </c>
      <c r="E9" s="1">
        <v>9280</v>
      </c>
      <c r="F9">
        <v>60</v>
      </c>
      <c r="G9">
        <v>4</v>
      </c>
      <c r="H9">
        <v>15</v>
      </c>
      <c r="I9">
        <v>196</v>
      </c>
      <c r="J9">
        <f t="shared" si="0"/>
        <v>13.066666666666666</v>
      </c>
      <c r="K9">
        <f t="shared" si="1"/>
        <v>784000</v>
      </c>
      <c r="L9">
        <f>AVERAGE(K6:K9)</f>
        <v>746000</v>
      </c>
      <c r="M9" s="11"/>
    </row>
    <row r="10" spans="1:15" x14ac:dyDescent="0.3">
      <c r="A10" s="10">
        <v>44910</v>
      </c>
      <c r="B10" s="10" t="s">
        <v>50</v>
      </c>
      <c r="C10">
        <v>8</v>
      </c>
      <c r="D10" t="s">
        <v>7</v>
      </c>
      <c r="E10" s="1">
        <v>9280</v>
      </c>
      <c r="F10">
        <v>249</v>
      </c>
      <c r="G10">
        <v>1</v>
      </c>
      <c r="H10">
        <v>15</v>
      </c>
      <c r="I10">
        <v>142</v>
      </c>
      <c r="J10">
        <f t="shared" si="0"/>
        <v>9.4666666666666668</v>
      </c>
      <c r="K10">
        <f t="shared" si="1"/>
        <v>2357200</v>
      </c>
      <c r="M10" s="11"/>
    </row>
    <row r="11" spans="1:15" x14ac:dyDescent="0.3">
      <c r="A11" s="10">
        <v>44910</v>
      </c>
      <c r="B11" s="10" t="s">
        <v>50</v>
      </c>
      <c r="C11">
        <v>8</v>
      </c>
      <c r="D11" t="s">
        <v>7</v>
      </c>
      <c r="E11" s="1">
        <v>9280</v>
      </c>
      <c r="F11">
        <v>249</v>
      </c>
      <c r="G11">
        <v>2</v>
      </c>
      <c r="H11">
        <v>15</v>
      </c>
      <c r="I11">
        <v>125</v>
      </c>
      <c r="J11">
        <f t="shared" si="0"/>
        <v>8.3333333333333339</v>
      </c>
      <c r="K11">
        <f t="shared" si="1"/>
        <v>2075000</v>
      </c>
      <c r="M11" s="11"/>
    </row>
    <row r="12" spans="1:15" x14ac:dyDescent="0.3">
      <c r="A12" s="10">
        <v>44910</v>
      </c>
      <c r="B12" s="10" t="s">
        <v>50</v>
      </c>
      <c r="C12">
        <v>8</v>
      </c>
      <c r="D12" t="s">
        <v>7</v>
      </c>
      <c r="E12" s="1">
        <v>9280</v>
      </c>
      <c r="F12">
        <v>249</v>
      </c>
      <c r="G12">
        <v>3</v>
      </c>
      <c r="H12">
        <v>15</v>
      </c>
      <c r="I12">
        <v>147</v>
      </c>
      <c r="J12">
        <f t="shared" si="0"/>
        <v>9.8000000000000007</v>
      </c>
      <c r="K12">
        <f t="shared" si="1"/>
        <v>2440200</v>
      </c>
      <c r="M12" s="11"/>
    </row>
    <row r="13" spans="1:15" x14ac:dyDescent="0.3">
      <c r="A13" s="10">
        <v>44910</v>
      </c>
      <c r="B13" s="10" t="s">
        <v>50</v>
      </c>
      <c r="C13">
        <v>8</v>
      </c>
      <c r="D13" t="s">
        <v>7</v>
      </c>
      <c r="E13" s="1">
        <v>9280</v>
      </c>
      <c r="F13">
        <v>249</v>
      </c>
      <c r="G13">
        <v>4</v>
      </c>
      <c r="H13">
        <v>15</v>
      </c>
      <c r="I13">
        <v>167</v>
      </c>
      <c r="J13">
        <f t="shared" si="0"/>
        <v>11.133333333333333</v>
      </c>
      <c r="K13">
        <f t="shared" si="1"/>
        <v>2772199.9999999995</v>
      </c>
      <c r="L13">
        <f>AVERAGE(K10:K13)</f>
        <v>2411150</v>
      </c>
      <c r="M13" s="11">
        <f>L9+L13</f>
        <v>3157150</v>
      </c>
      <c r="N13" t="s">
        <v>51</v>
      </c>
      <c r="O13" t="s">
        <v>52</v>
      </c>
    </row>
    <row r="14" spans="1:15" x14ac:dyDescent="0.3">
      <c r="A14" s="10">
        <v>44911</v>
      </c>
      <c r="B14" s="10" t="s">
        <v>53</v>
      </c>
      <c r="C14">
        <v>6</v>
      </c>
      <c r="D14" t="s">
        <v>7</v>
      </c>
      <c r="E14" s="1">
        <v>9280</v>
      </c>
      <c r="F14">
        <v>137.6</v>
      </c>
      <c r="G14">
        <v>1</v>
      </c>
      <c r="H14">
        <v>15</v>
      </c>
      <c r="I14">
        <v>66</v>
      </c>
      <c r="J14">
        <f t="shared" si="0"/>
        <v>4.4000000000000004</v>
      </c>
      <c r="K14">
        <f t="shared" si="1"/>
        <v>605440</v>
      </c>
      <c r="M14" s="11"/>
    </row>
    <row r="15" spans="1:15" x14ac:dyDescent="0.3">
      <c r="A15" s="10">
        <v>44911</v>
      </c>
      <c r="B15" s="10" t="s">
        <v>53</v>
      </c>
      <c r="C15">
        <v>6</v>
      </c>
      <c r="D15" t="s">
        <v>7</v>
      </c>
      <c r="E15" s="1">
        <v>9280</v>
      </c>
      <c r="F15">
        <v>137.6</v>
      </c>
      <c r="G15">
        <v>2</v>
      </c>
      <c r="H15">
        <v>15</v>
      </c>
      <c r="I15">
        <v>72</v>
      </c>
      <c r="J15">
        <f t="shared" si="0"/>
        <v>4.8</v>
      </c>
      <c r="K15">
        <f t="shared" si="1"/>
        <v>660479.99999999988</v>
      </c>
      <c r="M15" s="11"/>
    </row>
    <row r="16" spans="1:15" x14ac:dyDescent="0.3">
      <c r="A16" s="10">
        <v>44911</v>
      </c>
      <c r="B16" s="10" t="s">
        <v>53</v>
      </c>
      <c r="C16">
        <v>6</v>
      </c>
      <c r="D16" t="s">
        <v>7</v>
      </c>
      <c r="E16" s="1">
        <v>9280</v>
      </c>
      <c r="F16">
        <v>137.6</v>
      </c>
      <c r="G16">
        <v>3</v>
      </c>
      <c r="H16">
        <v>15</v>
      </c>
      <c r="I16">
        <v>71</v>
      </c>
      <c r="J16">
        <f t="shared" si="0"/>
        <v>4.7333333333333334</v>
      </c>
      <c r="K16">
        <f t="shared" si="1"/>
        <v>651306.66666666663</v>
      </c>
      <c r="M16" s="11"/>
    </row>
    <row r="17" spans="1:14" x14ac:dyDescent="0.3">
      <c r="A17" s="10">
        <v>44911</v>
      </c>
      <c r="B17" s="10" t="s">
        <v>53</v>
      </c>
      <c r="C17">
        <v>6</v>
      </c>
      <c r="D17" t="s">
        <v>7</v>
      </c>
      <c r="E17" s="1">
        <v>9280</v>
      </c>
      <c r="F17">
        <v>137.6</v>
      </c>
      <c r="G17">
        <v>4</v>
      </c>
      <c r="H17">
        <v>15</v>
      </c>
      <c r="I17">
        <v>78</v>
      </c>
      <c r="J17">
        <f t="shared" si="0"/>
        <v>5.2</v>
      </c>
      <c r="K17">
        <f t="shared" si="1"/>
        <v>715520</v>
      </c>
      <c r="L17">
        <f>AVERAGE(K14:K17)</f>
        <v>658186.66666666663</v>
      </c>
      <c r="M17" s="11">
        <f>L17</f>
        <v>658186.66666666663</v>
      </c>
      <c r="N17" t="s">
        <v>54</v>
      </c>
    </row>
    <row r="18" spans="1:14" x14ac:dyDescent="0.3">
      <c r="M18" s="11"/>
    </row>
    <row r="19" spans="1:14" x14ac:dyDescent="0.3">
      <c r="L19" s="12" t="s">
        <v>55</v>
      </c>
      <c r="M19" s="13">
        <f>SUM(M17,M13,M5)</f>
        <v>4557803.333333333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dbf506dc44bcdce969803da2696aa3b5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525a0b8a1bfa26e691e3499905321ec3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4FDF8-DC79-422D-93D0-0266265C2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F6CB73-FBCD-4E32-B2A2-3727B9A5E2AA}">
  <ds:schemaRefs>
    <ds:schemaRef ds:uri="http://purl.org/dc/terms/"/>
    <ds:schemaRef ds:uri="e0b7aa9a-6ca5-4275-b50e-750a71bc194e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f7162e6-72a0-4775-8a24-52a47b81ed12"/>
  </ds:schemaRefs>
</ds:datastoreItem>
</file>

<file path=customXml/itemProps3.xml><?xml version="1.0" encoding="utf-8"?>
<ds:datastoreItem xmlns:ds="http://schemas.openxmlformats.org/officeDocument/2006/customXml" ds:itemID="{1D4B426E-A570-4D71-BA5B-C8D98CEAA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Culturing</vt:lpstr>
      <vt:lpstr>AfterNetConcentration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Dexter dela Cruz</dc:creator>
  <cp:keywords/>
  <dc:description/>
  <cp:lastModifiedBy>Doropoulos, Christopher (Environment, St. Lucia)</cp:lastModifiedBy>
  <cp:revision/>
  <dcterms:created xsi:type="dcterms:W3CDTF">2022-11-02T04:38:53Z</dcterms:created>
  <dcterms:modified xsi:type="dcterms:W3CDTF">2023-09-26T03:37:24Z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