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.sharepoint.com/sites/RRAPMovingcorals-MC-01Larvalcollectionculturedeploymenttran/Shared Documents/MC-01 Larval collection, culture, deployment, tran/Field/2023/2. Mass Culturing/"/>
    </mc:Choice>
  </mc:AlternateContent>
  <xr:revisionPtr revIDLastSave="50" documentId="13_ncr:1_{16BD6686-49F8-465E-B417-22B2D71950BD}" xr6:coauthVersionLast="47" xr6:coauthVersionMax="47" xr10:uidLastSave="{07654D50-BCD1-4EDC-A7F7-5DB64439B264}"/>
  <bookViews>
    <workbookView xWindow="28680" yWindow="-120" windowWidth="29040" windowHeight="15840" tabRatio="922" activeTab="4" xr2:uid="{9274ED21-BCA4-46D4-81AA-6BE1C85AA2DA}"/>
  </bookViews>
  <sheets>
    <sheet name="metadata_PoolLocations" sheetId="16" r:id="rId1"/>
    <sheet name="data_LarvRAW" sheetId="8" r:id="rId2"/>
    <sheet name="SummaryCollection" sheetId="27" r:id="rId3"/>
    <sheet name="data_CultureClean" sheetId="28" r:id="rId4"/>
    <sheet name="Summary_Release" sheetId="29" r:id="rId5"/>
    <sheet name="GeneticsSampling" sheetId="21" r:id="rId6"/>
    <sheet name="SummaryPivot" sheetId="26" r:id="rId7"/>
  </sheets>
  <definedNames>
    <definedName name="_xlnm._FilterDatabase" localSheetId="3" hidden="1">data_CultureClean!$A$1:$T$203</definedName>
    <definedName name="_xlnm._FilterDatabase" localSheetId="1" hidden="1">data_LarvRAW!$A$1:$AH$248</definedName>
  </definedNames>
  <calcPr calcId="191028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29" l="1"/>
  <c r="J40" i="29"/>
  <c r="J41" i="29"/>
  <c r="J42" i="29"/>
  <c r="J43" i="29"/>
  <c r="J44" i="29"/>
  <c r="J45" i="29"/>
  <c r="J47" i="29"/>
  <c r="J57" i="29" s="1"/>
  <c r="J48" i="29"/>
  <c r="J49" i="29"/>
  <c r="J50" i="29"/>
  <c r="J51" i="29"/>
  <c r="J38" i="29"/>
  <c r="J56" i="29" s="1"/>
  <c r="D57" i="29"/>
  <c r="C57" i="29"/>
  <c r="I55" i="29"/>
  <c r="I56" i="29"/>
  <c r="I57" i="29"/>
  <c r="H57" i="29"/>
  <c r="H56" i="29"/>
  <c r="H55" i="29"/>
  <c r="H39" i="29"/>
  <c r="I39" i="29"/>
  <c r="H40" i="29"/>
  <c r="I40" i="29"/>
  <c r="H41" i="29"/>
  <c r="I41" i="29"/>
  <c r="H42" i="29"/>
  <c r="I42" i="29"/>
  <c r="H43" i="29"/>
  <c r="I43" i="29"/>
  <c r="H44" i="29"/>
  <c r="I44" i="29"/>
  <c r="H45" i="29"/>
  <c r="I45" i="29"/>
  <c r="H47" i="29"/>
  <c r="I47" i="29"/>
  <c r="H48" i="29"/>
  <c r="I48" i="29"/>
  <c r="H49" i="29"/>
  <c r="I49" i="29"/>
  <c r="H50" i="29"/>
  <c r="I50" i="29"/>
  <c r="H51" i="29"/>
  <c r="I51" i="29"/>
  <c r="I38" i="29"/>
  <c r="H38" i="29"/>
  <c r="K20" i="29"/>
  <c r="G47" i="29"/>
  <c r="G42" i="29"/>
  <c r="G38" i="29"/>
  <c r="F45" i="29"/>
  <c r="F38" i="29"/>
  <c r="F51" i="29"/>
  <c r="O199" i="8"/>
  <c r="O198" i="8"/>
  <c r="O197" i="8"/>
  <c r="F19" i="27"/>
  <c r="O200" i="8"/>
  <c r="O201" i="8"/>
  <c r="O203" i="8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20" i="29"/>
  <c r="K33" i="29"/>
  <c r="K32" i="29"/>
  <c r="K31" i="29"/>
  <c r="K30" i="29"/>
  <c r="K29" i="29"/>
  <c r="K21" i="29"/>
  <c r="K22" i="29"/>
  <c r="K23" i="29"/>
  <c r="K24" i="29"/>
  <c r="K25" i="29"/>
  <c r="K26" i="29"/>
  <c r="K27" i="29"/>
  <c r="T128" i="8"/>
  <c r="T129" i="8"/>
  <c r="T130" i="8"/>
  <c r="T131" i="8"/>
  <c r="T162" i="8"/>
  <c r="T163" i="8"/>
  <c r="G35" i="29"/>
  <c r="J85" i="28"/>
  <c r="O32" i="8"/>
  <c r="AA92" i="8"/>
  <c r="AA93" i="8"/>
  <c r="AA94" i="8"/>
  <c r="AA95" i="8"/>
  <c r="AA96" i="8"/>
  <c r="AA87" i="8"/>
  <c r="AA88" i="8"/>
  <c r="AA89" i="8"/>
  <c r="AA90" i="8"/>
  <c r="AA91" i="8"/>
  <c r="AA102" i="8"/>
  <c r="AA103" i="8"/>
  <c r="AA104" i="8"/>
  <c r="AA105" i="8"/>
  <c r="AA106" i="8"/>
  <c r="AA107" i="8"/>
  <c r="AA108" i="8"/>
  <c r="AA109" i="8"/>
  <c r="AA110" i="8"/>
  <c r="AA111" i="8"/>
  <c r="AA97" i="8"/>
  <c r="AA98" i="8"/>
  <c r="AA99" i="8"/>
  <c r="AA100" i="8"/>
  <c r="AA101" i="8"/>
  <c r="AA112" i="8"/>
  <c r="AA113" i="8"/>
  <c r="AA114" i="8"/>
  <c r="AA115" i="8"/>
  <c r="AA116" i="8"/>
  <c r="T102" i="8"/>
  <c r="T103" i="8"/>
  <c r="T104" i="8"/>
  <c r="T105" i="8"/>
  <c r="T106" i="8"/>
  <c r="T107" i="8"/>
  <c r="T108" i="8"/>
  <c r="T109" i="8"/>
  <c r="T110" i="8"/>
  <c r="T111" i="8"/>
  <c r="T97" i="8"/>
  <c r="T98" i="8"/>
  <c r="T99" i="8"/>
  <c r="T100" i="8"/>
  <c r="T101" i="8"/>
  <c r="T112" i="8"/>
  <c r="T113" i="8"/>
  <c r="T114" i="8"/>
  <c r="T115" i="8"/>
  <c r="T116" i="8"/>
  <c r="O112" i="8"/>
  <c r="O113" i="8"/>
  <c r="O114" i="8"/>
  <c r="O115" i="8"/>
  <c r="O116" i="8"/>
  <c r="O102" i="8"/>
  <c r="O103" i="8"/>
  <c r="O104" i="8"/>
  <c r="O105" i="8"/>
  <c r="O106" i="8"/>
  <c r="O107" i="8"/>
  <c r="O108" i="8"/>
  <c r="O109" i="8"/>
  <c r="O110" i="8"/>
  <c r="O111" i="8"/>
  <c r="O97" i="8"/>
  <c r="O98" i="8"/>
  <c r="O99" i="8"/>
  <c r="O100" i="8"/>
  <c r="O101" i="8"/>
  <c r="O91" i="8"/>
  <c r="O90" i="8"/>
  <c r="O89" i="8"/>
  <c r="O88" i="8"/>
  <c r="T87" i="8"/>
  <c r="T88" i="8"/>
  <c r="T89" i="8"/>
  <c r="T90" i="8"/>
  <c r="T91" i="8"/>
  <c r="O87" i="8"/>
  <c r="T93" i="8"/>
  <c r="T94" i="8"/>
  <c r="T95" i="8"/>
  <c r="T96" i="8"/>
  <c r="J55" i="29" l="1"/>
  <c r="O93" i="8"/>
  <c r="O94" i="8"/>
  <c r="O95" i="8"/>
  <c r="O96" i="8"/>
  <c r="O92" i="8"/>
  <c r="T92" i="8"/>
  <c r="T176" i="8"/>
  <c r="T175" i="8"/>
  <c r="T174" i="8"/>
  <c r="T173" i="8"/>
  <c r="T172" i="8"/>
  <c r="AA176" i="8"/>
  <c r="AA175" i="8"/>
  <c r="AA174" i="8"/>
  <c r="AA173" i="8"/>
  <c r="AA172" i="8"/>
  <c r="O176" i="8"/>
  <c r="O175" i="8"/>
  <c r="O174" i="8"/>
  <c r="O173" i="8"/>
  <c r="O172" i="8"/>
  <c r="AA157" i="8"/>
  <c r="AA171" i="8"/>
  <c r="AA170" i="8"/>
  <c r="AA169" i="8"/>
  <c r="AA168" i="8"/>
  <c r="AA167" i="8"/>
  <c r="T168" i="8"/>
  <c r="T169" i="8"/>
  <c r="T170" i="8"/>
  <c r="T171" i="8"/>
  <c r="O171" i="8"/>
  <c r="O170" i="8"/>
  <c r="O169" i="8"/>
  <c r="O168" i="8"/>
  <c r="O167" i="8"/>
  <c r="T167" i="8"/>
  <c r="AA86" i="8"/>
  <c r="T67" i="8"/>
  <c r="T68" i="8"/>
  <c r="T69" i="8"/>
  <c r="T70" i="8"/>
  <c r="T71" i="8"/>
  <c r="T142" i="8"/>
  <c r="T143" i="8"/>
  <c r="T144" i="8"/>
  <c r="T145" i="8"/>
  <c r="T146" i="8"/>
  <c r="T147" i="8"/>
  <c r="T148" i="8"/>
  <c r="T149" i="8"/>
  <c r="T150" i="8"/>
  <c r="T151" i="8"/>
  <c r="T187" i="8"/>
  <c r="T188" i="8"/>
  <c r="T189" i="8"/>
  <c r="T190" i="8"/>
  <c r="T191" i="8"/>
  <c r="T152" i="8"/>
  <c r="T153" i="8"/>
  <c r="T154" i="8"/>
  <c r="T155" i="8"/>
  <c r="T156" i="8"/>
  <c r="T204" i="8"/>
  <c r="T205" i="8"/>
  <c r="T206" i="8"/>
  <c r="T207" i="8"/>
  <c r="T208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209" i="8"/>
  <c r="T210" i="8"/>
  <c r="T211" i="8"/>
  <c r="T212" i="8"/>
  <c r="T213" i="8"/>
  <c r="T164" i="8"/>
  <c r="T165" i="8"/>
  <c r="T166" i="8"/>
  <c r="T157" i="8"/>
  <c r="T158" i="8"/>
  <c r="T159" i="8"/>
  <c r="T160" i="8"/>
  <c r="T161" i="8"/>
  <c r="T224" i="8"/>
  <c r="T225" i="8"/>
  <c r="T226" i="8"/>
  <c r="T227" i="8"/>
  <c r="T228" i="8"/>
  <c r="T214" i="8"/>
  <c r="T215" i="8"/>
  <c r="T216" i="8"/>
  <c r="T217" i="8"/>
  <c r="T218" i="8"/>
  <c r="T219" i="8"/>
  <c r="T220" i="8"/>
  <c r="T221" i="8"/>
  <c r="T222" i="8"/>
  <c r="T223" i="8"/>
  <c r="T192" i="8"/>
  <c r="T193" i="8"/>
  <c r="T194" i="8"/>
  <c r="T195" i="8"/>
  <c r="T196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8" i="8"/>
  <c r="T29" i="8"/>
  <c r="T30" i="8"/>
  <c r="T31" i="8"/>
  <c r="T17" i="8"/>
  <c r="T19" i="8"/>
  <c r="T21" i="8"/>
  <c r="T23" i="8"/>
  <c r="T25" i="8"/>
  <c r="T18" i="8"/>
  <c r="T20" i="8"/>
  <c r="T22" i="8"/>
  <c r="T24" i="8"/>
  <c r="T26" i="8"/>
  <c r="T32" i="8"/>
  <c r="T34" i="8"/>
  <c r="T36" i="8"/>
  <c r="T38" i="8"/>
  <c r="T40" i="8"/>
  <c r="T33" i="8"/>
  <c r="T35" i="8"/>
  <c r="T37" i="8"/>
  <c r="T39" i="8"/>
  <c r="T41" i="8"/>
  <c r="T2" i="8"/>
  <c r="T3" i="8"/>
  <c r="T4" i="8"/>
  <c r="T5" i="8"/>
  <c r="T6" i="8"/>
  <c r="T7" i="8"/>
  <c r="T8" i="8"/>
  <c r="T9" i="8"/>
  <c r="T10" i="8"/>
  <c r="T11" i="8"/>
  <c r="T117" i="8"/>
  <c r="T118" i="8"/>
  <c r="T119" i="8"/>
  <c r="T120" i="8"/>
  <c r="T121" i="8"/>
  <c r="T132" i="8"/>
  <c r="T133" i="8"/>
  <c r="T134" i="8"/>
  <c r="T135" i="8"/>
  <c r="T136" i="8"/>
  <c r="T137" i="8"/>
  <c r="T138" i="8"/>
  <c r="T139" i="8"/>
  <c r="T140" i="8"/>
  <c r="T141" i="8"/>
  <c r="T122" i="8"/>
  <c r="T123" i="8"/>
  <c r="T124" i="8"/>
  <c r="T125" i="8"/>
  <c r="T126" i="8"/>
  <c r="T12" i="8"/>
  <c r="T16" i="8"/>
  <c r="T13" i="8"/>
  <c r="T14" i="8"/>
  <c r="T15" i="8"/>
  <c r="T177" i="8"/>
  <c r="T178" i="8"/>
  <c r="T179" i="8"/>
  <c r="T180" i="8"/>
  <c r="T181" i="8"/>
  <c r="T127" i="8"/>
  <c r="T199" i="8"/>
  <c r="T203" i="8"/>
  <c r="T202" i="8"/>
  <c r="T200" i="8"/>
  <c r="T20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47" i="8"/>
  <c r="T48" i="8"/>
  <c r="T49" i="8"/>
  <c r="T50" i="8"/>
  <c r="T51" i="8"/>
  <c r="T42" i="8"/>
  <c r="T43" i="8"/>
  <c r="T44" i="8"/>
  <c r="T45" i="8"/>
  <c r="T46" i="8"/>
  <c r="T182" i="8"/>
  <c r="T183" i="8"/>
  <c r="T184" i="8"/>
  <c r="T185" i="8"/>
  <c r="T186" i="8"/>
  <c r="T27" i="8"/>
  <c r="O28" i="8"/>
  <c r="O29" i="8"/>
  <c r="O30" i="8"/>
  <c r="O31" i="8"/>
  <c r="O17" i="8"/>
  <c r="O19" i="8"/>
  <c r="O21" i="8"/>
  <c r="O23" i="8"/>
  <c r="O25" i="8"/>
  <c r="O18" i="8"/>
  <c r="O20" i="8"/>
  <c r="O22" i="8"/>
  <c r="O24" i="8"/>
  <c r="O26" i="8"/>
  <c r="O34" i="8"/>
  <c r="O36" i="8"/>
  <c r="O38" i="8"/>
  <c r="O40" i="8"/>
  <c r="O33" i="8"/>
  <c r="O35" i="8"/>
  <c r="O37" i="8"/>
  <c r="O39" i="8"/>
  <c r="O41" i="8"/>
  <c r="O2" i="8"/>
  <c r="O3" i="8"/>
  <c r="O4" i="8"/>
  <c r="O5" i="8"/>
  <c r="O6" i="8"/>
  <c r="O7" i="8"/>
  <c r="O8" i="8"/>
  <c r="O9" i="8"/>
  <c r="O10" i="8"/>
  <c r="O11" i="8"/>
  <c r="O117" i="8"/>
  <c r="O118" i="8"/>
  <c r="O119" i="8"/>
  <c r="O120" i="8"/>
  <c r="O121" i="8"/>
  <c r="O132" i="8"/>
  <c r="O133" i="8"/>
  <c r="O134" i="8"/>
  <c r="O135" i="8"/>
  <c r="O136" i="8"/>
  <c r="O137" i="8"/>
  <c r="O138" i="8"/>
  <c r="O139" i="8"/>
  <c r="O140" i="8"/>
  <c r="O141" i="8"/>
  <c r="O122" i="8"/>
  <c r="O123" i="8"/>
  <c r="O124" i="8"/>
  <c r="O125" i="8"/>
  <c r="O126" i="8"/>
  <c r="O12" i="8"/>
  <c r="O16" i="8"/>
  <c r="O13" i="8"/>
  <c r="O14" i="8"/>
  <c r="O15" i="8"/>
  <c r="O177" i="8"/>
  <c r="O178" i="8"/>
  <c r="O179" i="8"/>
  <c r="O180" i="8"/>
  <c r="O181" i="8"/>
  <c r="O127" i="8"/>
  <c r="O128" i="8"/>
  <c r="O129" i="8"/>
  <c r="O130" i="8"/>
  <c r="O131" i="8"/>
  <c r="O202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47" i="8"/>
  <c r="O48" i="8"/>
  <c r="O49" i="8"/>
  <c r="O50" i="8"/>
  <c r="O51" i="8"/>
  <c r="O42" i="8"/>
  <c r="O43" i="8"/>
  <c r="O44" i="8"/>
  <c r="O45" i="8"/>
  <c r="O46" i="8"/>
  <c r="O182" i="8"/>
  <c r="O183" i="8"/>
  <c r="O184" i="8"/>
  <c r="O185" i="8"/>
  <c r="O186" i="8"/>
  <c r="O67" i="8"/>
  <c r="O68" i="8"/>
  <c r="O69" i="8"/>
  <c r="O70" i="8"/>
  <c r="O71" i="8"/>
  <c r="O142" i="8"/>
  <c r="O143" i="8"/>
  <c r="O144" i="8"/>
  <c r="O145" i="8"/>
  <c r="O146" i="8"/>
  <c r="O147" i="8"/>
  <c r="O148" i="8"/>
  <c r="O149" i="8"/>
  <c r="O150" i="8"/>
  <c r="O151" i="8"/>
  <c r="O187" i="8"/>
  <c r="O188" i="8"/>
  <c r="O189" i="8"/>
  <c r="O190" i="8"/>
  <c r="O191" i="8"/>
  <c r="O152" i="8"/>
  <c r="O153" i="8"/>
  <c r="O154" i="8"/>
  <c r="O155" i="8"/>
  <c r="O156" i="8"/>
  <c r="O204" i="8"/>
  <c r="O205" i="8"/>
  <c r="O206" i="8"/>
  <c r="O207" i="8"/>
  <c r="O208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209" i="8"/>
  <c r="O210" i="8"/>
  <c r="O211" i="8"/>
  <c r="O212" i="8"/>
  <c r="O213" i="8"/>
  <c r="O162" i="8"/>
  <c r="O163" i="8"/>
  <c r="O164" i="8"/>
  <c r="O165" i="8"/>
  <c r="O166" i="8"/>
  <c r="O157" i="8"/>
  <c r="O158" i="8"/>
  <c r="O159" i="8"/>
  <c r="O160" i="8"/>
  <c r="O161" i="8"/>
  <c r="O224" i="8"/>
  <c r="O225" i="8"/>
  <c r="O226" i="8"/>
  <c r="O227" i="8"/>
  <c r="O228" i="8"/>
  <c r="O214" i="8"/>
  <c r="O215" i="8"/>
  <c r="O216" i="8"/>
  <c r="O217" i="8"/>
  <c r="O218" i="8"/>
  <c r="O219" i="8"/>
  <c r="O220" i="8"/>
  <c r="O221" i="8"/>
  <c r="O222" i="8"/>
  <c r="O223" i="8"/>
  <c r="O192" i="8"/>
  <c r="O193" i="8"/>
  <c r="O194" i="8"/>
  <c r="O195" i="8"/>
  <c r="O196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7" i="8"/>
  <c r="Z131" i="8"/>
  <c r="Z2" i="8"/>
  <c r="AA228" i="8" l="1"/>
  <c r="AA214" i="8"/>
  <c r="AA215" i="8"/>
  <c r="AA216" i="8"/>
  <c r="AA217" i="8"/>
  <c r="AA218" i="8"/>
  <c r="AA219" i="8"/>
  <c r="AA220" i="8"/>
  <c r="AA221" i="8"/>
  <c r="AA222" i="8"/>
  <c r="AA223" i="8"/>
  <c r="AA192" i="8"/>
  <c r="AA193" i="8"/>
  <c r="AA194" i="8"/>
  <c r="AA195" i="8"/>
  <c r="AA196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27" i="8"/>
  <c r="AA226" i="8"/>
  <c r="AA225" i="8"/>
  <c r="AA224" i="8"/>
  <c r="AA161" i="8"/>
  <c r="AA160" i="8"/>
  <c r="AA159" i="8"/>
  <c r="AA158" i="8"/>
  <c r="AA166" i="8"/>
  <c r="AA165" i="8"/>
  <c r="AA164" i="8"/>
  <c r="AA163" i="8"/>
  <c r="AA162" i="8"/>
  <c r="AA213" i="8"/>
  <c r="AA212" i="8"/>
  <c r="AA211" i="8"/>
  <c r="AA210" i="8"/>
  <c r="AA209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85" i="8"/>
  <c r="AA84" i="8"/>
  <c r="AA83" i="8"/>
  <c r="AA82" i="8"/>
  <c r="AA188" i="8"/>
  <c r="AA187" i="8"/>
  <c r="AA142" i="8"/>
  <c r="AA143" i="8"/>
  <c r="AA144" i="8"/>
  <c r="AA145" i="8"/>
  <c r="AA146" i="8"/>
  <c r="AA147" i="8"/>
  <c r="AA148" i="8"/>
  <c r="AA149" i="8"/>
  <c r="AA150" i="8"/>
  <c r="AA151" i="8"/>
  <c r="AA189" i="8"/>
  <c r="AA190" i="8"/>
  <c r="AA191" i="8"/>
  <c r="AA152" i="8"/>
  <c r="AA153" i="8"/>
  <c r="AA154" i="8"/>
  <c r="AA155" i="8"/>
  <c r="AA156" i="8"/>
  <c r="AA204" i="8"/>
  <c r="AA205" i="8"/>
  <c r="AA206" i="8"/>
  <c r="AA207" i="8"/>
  <c r="AA208" i="8"/>
  <c r="AA182" i="8"/>
  <c r="AA183" i="8"/>
  <c r="AA184" i="8"/>
  <c r="AA185" i="8"/>
  <c r="AA186" i="8"/>
  <c r="Z12" i="8"/>
  <c r="AA12" i="8" s="1"/>
  <c r="Z16" i="8"/>
  <c r="AA16" i="8" s="1"/>
  <c r="Z13" i="8"/>
  <c r="AA13" i="8" s="1"/>
  <c r="Z14" i="8"/>
  <c r="AA14" i="8" s="1"/>
  <c r="Z15" i="8"/>
  <c r="AA15" i="8" s="1"/>
  <c r="Z177" i="8"/>
  <c r="AA177" i="8" s="1"/>
  <c r="Z178" i="8"/>
  <c r="AA178" i="8" s="1"/>
  <c r="Z179" i="8"/>
  <c r="AA179" i="8" s="1"/>
  <c r="Z180" i="8"/>
  <c r="AA180" i="8" s="1"/>
  <c r="Z181" i="8"/>
  <c r="AA181" i="8" s="1"/>
  <c r="Z127" i="8"/>
  <c r="AA127" i="8" s="1"/>
  <c r="Z128" i="8"/>
  <c r="AA128" i="8" s="1"/>
  <c r="Z129" i="8"/>
  <c r="AA129" i="8" s="1"/>
  <c r="Z130" i="8"/>
  <c r="AA130" i="8" s="1"/>
  <c r="AA131" i="8"/>
  <c r="Z199" i="8"/>
  <c r="AA199" i="8" s="1"/>
  <c r="Z203" i="8"/>
  <c r="AA203" i="8" s="1"/>
  <c r="Z202" i="8"/>
  <c r="AA202" i="8" s="1"/>
  <c r="Z200" i="8"/>
  <c r="AA200" i="8" s="1"/>
  <c r="Z201" i="8"/>
  <c r="AA201" i="8" s="1"/>
  <c r="AA46" i="8"/>
  <c r="AA45" i="8"/>
  <c r="AA44" i="8"/>
  <c r="AA43" i="8"/>
  <c r="AA42" i="8"/>
  <c r="AA51" i="8"/>
  <c r="AA50" i="8"/>
  <c r="AA49" i="8"/>
  <c r="AA48" i="8"/>
  <c r="AA47" i="8"/>
  <c r="Z122" i="8"/>
  <c r="AA122" i="8" s="1"/>
  <c r="Z126" i="8"/>
  <c r="AA126" i="8" s="1"/>
  <c r="Z125" i="8"/>
  <c r="AA125" i="8" s="1"/>
  <c r="Z124" i="8"/>
  <c r="AA124" i="8" s="1"/>
  <c r="Z123" i="8"/>
  <c r="AA123" i="8" s="1"/>
  <c r="Z132" i="8"/>
  <c r="AA132" i="8" s="1"/>
  <c r="Z133" i="8"/>
  <c r="AA133" i="8" s="1"/>
  <c r="Z134" i="8"/>
  <c r="AA134" i="8" s="1"/>
  <c r="Z135" i="8"/>
  <c r="AA135" i="8" s="1"/>
  <c r="Z136" i="8"/>
  <c r="AA136" i="8" s="1"/>
  <c r="Z137" i="8"/>
  <c r="AA137" i="8" s="1"/>
  <c r="Z138" i="8"/>
  <c r="AA138" i="8" s="1"/>
  <c r="Z139" i="8"/>
  <c r="AA139" i="8" s="1"/>
  <c r="Z140" i="8"/>
  <c r="AA140" i="8" s="1"/>
  <c r="Z141" i="8"/>
  <c r="AA141" i="8" s="1"/>
  <c r="AA2" i="8"/>
  <c r="J121" i="8"/>
  <c r="Z121" i="8" s="1"/>
  <c r="AA121" i="8" s="1"/>
  <c r="J120" i="8"/>
  <c r="Z120" i="8" s="1"/>
  <c r="AA120" i="8" s="1"/>
  <c r="J119" i="8"/>
  <c r="Z119" i="8" s="1"/>
  <c r="AA119" i="8" s="1"/>
  <c r="J118" i="8"/>
  <c r="Z118" i="8" s="1"/>
  <c r="AA118" i="8" s="1"/>
  <c r="J117" i="8"/>
  <c r="Z117" i="8" s="1"/>
  <c r="AA117" i="8" s="1"/>
  <c r="Z3" i="8"/>
  <c r="AA3" i="8" s="1"/>
  <c r="Z4" i="8"/>
  <c r="AA4" i="8" s="1"/>
  <c r="Z5" i="8"/>
  <c r="AA5" i="8" s="1"/>
  <c r="Z6" i="8"/>
  <c r="AA6" i="8" s="1"/>
  <c r="Z7" i="8"/>
  <c r="AA7" i="8" s="1"/>
  <c r="Z8" i="8"/>
  <c r="AA8" i="8" s="1"/>
  <c r="Z9" i="8"/>
  <c r="AA9" i="8" s="1"/>
  <c r="Z10" i="8"/>
  <c r="AA10" i="8" s="1"/>
  <c r="Z11" i="8"/>
  <c r="AA11" i="8" s="1"/>
  <c r="J41" i="8"/>
  <c r="Z41" i="8" s="1"/>
  <c r="AA41" i="8" s="1"/>
  <c r="J39" i="8"/>
  <c r="Z39" i="8" s="1"/>
  <c r="AA39" i="8" s="1"/>
  <c r="J37" i="8"/>
  <c r="Z37" i="8" s="1"/>
  <c r="AA37" i="8" s="1"/>
  <c r="J35" i="8"/>
  <c r="Z35" i="8" s="1"/>
  <c r="AA35" i="8" s="1"/>
  <c r="J33" i="8"/>
  <c r="Z33" i="8" s="1"/>
  <c r="AA33" i="8" s="1"/>
  <c r="J32" i="8"/>
  <c r="Z32" i="8" s="1"/>
  <c r="AA32" i="8" s="1"/>
  <c r="J40" i="8"/>
  <c r="J38" i="8"/>
  <c r="J36" i="8"/>
  <c r="J34" i="8"/>
  <c r="Z34" i="8" s="1"/>
  <c r="AA34" i="8" s="1"/>
  <c r="Z36" i="8"/>
  <c r="AA36" i="8" s="1"/>
  <c r="Z38" i="8"/>
  <c r="AA38" i="8" s="1"/>
  <c r="Z40" i="8"/>
  <c r="AA40" i="8" s="1"/>
  <c r="J20" i="8"/>
  <c r="Z20" i="8" s="1"/>
  <c r="AA20" i="8" s="1"/>
  <c r="J22" i="8"/>
  <c r="Z22" i="8" s="1"/>
  <c r="AA22" i="8" s="1"/>
  <c r="J24" i="8"/>
  <c r="Z24" i="8" s="1"/>
  <c r="AA24" i="8" s="1"/>
  <c r="J26" i="8"/>
  <c r="Z26" i="8" s="1"/>
  <c r="AA26" i="8" s="1"/>
  <c r="J18" i="8"/>
  <c r="Z18" i="8" s="1"/>
  <c r="AA18" i="8" s="1"/>
  <c r="Z28" i="8"/>
  <c r="AA28" i="8" s="1"/>
  <c r="Z29" i="8"/>
  <c r="AA29" i="8" s="1"/>
  <c r="Z30" i="8"/>
  <c r="AA30" i="8" s="1"/>
  <c r="Z31" i="8"/>
  <c r="AA31" i="8" s="1"/>
  <c r="Z27" i="8"/>
  <c r="AA27" i="8" s="1"/>
  <c r="J19" i="8"/>
  <c r="Z19" i="8" s="1"/>
  <c r="AA19" i="8" s="1"/>
  <c r="J21" i="8"/>
  <c r="Z21" i="8" s="1"/>
  <c r="AA21" i="8" s="1"/>
  <c r="J23" i="8"/>
  <c r="Z23" i="8" s="1"/>
  <c r="AA23" i="8" s="1"/>
  <c r="J25" i="8"/>
  <c r="Z25" i="8" s="1"/>
  <c r="AA25" i="8" s="1"/>
  <c r="J17" i="8"/>
  <c r="Z17" i="8" s="1"/>
  <c r="AA17" i="8" s="1"/>
  <c r="AE187" i="8" l="1"/>
  <c r="AE127" i="8"/>
  <c r="AG127" i="8" s="1"/>
  <c r="AE12" i="8"/>
  <c r="AG12" i="8" s="1"/>
  <c r="AE52" i="8"/>
  <c r="AE82" i="8"/>
  <c r="AE72" i="8"/>
  <c r="AE77" i="8"/>
  <c r="AE2" i="8"/>
  <c r="AG2" i="8" s="1"/>
  <c r="AE177" i="8"/>
  <c r="AG177" i="8" s="1"/>
  <c r="AE147" i="8"/>
  <c r="AE142" i="8"/>
  <c r="AE27" i="8"/>
  <c r="AG27" i="8" s="1"/>
  <c r="AE42" i="8"/>
  <c r="AG42" i="8" s="1"/>
  <c r="AE62" i="8"/>
  <c r="AE117" i="8"/>
  <c r="AG117" i="8" s="1"/>
  <c r="AE47" i="8"/>
  <c r="AG47" i="8" s="1"/>
  <c r="AE17" i="8"/>
  <c r="AG17" i="8" s="1"/>
  <c r="AE182" i="8"/>
  <c r="AE57" i="8"/>
  <c r="AE32" i="8"/>
  <c r="AG32" i="8" s="1"/>
  <c r="AE132" i="8"/>
  <c r="AG132" i="8" s="1"/>
  <c r="AE122" i="8"/>
  <c r="AG122" i="8" s="1"/>
  <c r="AF12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tc={CB8997FA-DC55-4C45-A58C-D6B7AA631EB4}</author>
  </authors>
  <commentList>
    <comment ref="K2" authorId="0" shapeId="0" xr:uid="{CB8997FA-DC55-4C45-A58C-D6B7AA631E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PH We need dimensions of new spawn catchers nets:
Length of top square
Length of bottom square
Height from top to bottom of pyramid
Height from top square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tc={E4E6E17D-1DA5-48A7-A9B0-951A66566DDA}</author>
    <author>tc={E4E6E17D-1DA5-48A8-A9B0-951A66566DDA}</author>
    <author>tc={E4E6E17D-1DA5-48A9-A9B0-951A66566DDA}</author>
    <author>tc={E4E6E17D-1DA5-48AA-A9B0-951A66566DDA}</author>
    <author>tc={E4E6E17D-1DA5-48AB-A9B0-951A66566DDA}</author>
  </authors>
  <commentList>
    <comment ref="N199" authorId="0" shapeId="0" xr:uid="{E4E6E17D-1DA5-48A7-A9B0-951A66566DDA}">
      <text>
        <t>[Threaded comment]
Your version of Excel allows you to read this threaded comment; however, any edits to it will get removed if the file is opened in a newer version of Excel. Learn more: https://go.microsoft.com/fwlink/?linkid=870924
Comment:
    that does not make sense unless there is another pool 15 at Lizard lagoon</t>
      </text>
    </comment>
    <comment ref="N200" authorId="1" shapeId="0" xr:uid="{2495A561-6D55-4A2D-9737-8DFF0C099AA3}">
      <text>
        <t>[Threaded comment]
Your version of Excel allows you to read this threaded comment; however, any edits to it will get removed if the file is opened in a newer version of Excel. Learn more: https://go.microsoft.com/fwlink/?linkid=870924
Comment:
    that does not make sense unless there is another pool 15 at Lizard lagoon</t>
      </text>
    </comment>
    <comment ref="N201" authorId="2" shapeId="0" xr:uid="{EA18696E-2D66-4667-BAD4-266172E4C9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that does not make sense unless there is another pool 15 at Lizard lagoon</t>
      </text>
    </comment>
    <comment ref="N202" authorId="3" shapeId="0" xr:uid="{83073479-37EF-4B50-82DF-ED6A8464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that does not make sense unless there is another pool 15 at Lizard lagoon</t>
      </text>
    </comment>
    <comment ref="N203" authorId="4" shapeId="0" xr:uid="{7AA9C42A-68BC-4467-95C8-E144F0CE69F2}">
      <text>
        <t>[Threaded comment]
Your version of Excel allows you to read this threaded comment; however, any edits to it will get removed if the file is opened in a newer version of Excel. Learn more: https://go.microsoft.com/fwlink/?linkid=870924
Comment:
    that does not make sense unless there is another pool 15 at Lizard lagoon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tc={E4E6E17D-1DA5-48AC-A9B0-951A66566DDA}</author>
  </authors>
  <commentList>
    <comment ref="D142" authorId="0" shapeId="0" xr:uid="{19383D43-763B-42EA-B9CB-1127F695E97B}">
      <text>
        <t>[Threaded comment]
Your version of Excel allows you to read this threaded comment; however, any edits to it will get removed if the file is opened in a newer version of Excel. Learn more: https://go.microsoft.com/fwlink/?linkid=870924
Comment:
    that does not make sense unless there is another pool 15 at Lizard lagoon</t>
      </text>
    </comment>
  </commentList>
</comments>
</file>

<file path=xl/sharedStrings.xml><?xml version="1.0" encoding="utf-8"?>
<sst xmlns="http://schemas.openxmlformats.org/spreadsheetml/2006/main" count="4064" uniqueCount="283">
  <si>
    <t>Pool_no</t>
  </si>
  <si>
    <t>CultureID</t>
  </si>
  <si>
    <t>Pool_Size</t>
  </si>
  <si>
    <t>Pool_Volume_liters</t>
  </si>
  <si>
    <t>Lat</t>
  </si>
  <si>
    <t>Long</t>
  </si>
  <si>
    <t>Comments</t>
  </si>
  <si>
    <t>Culture Transfer Type</t>
  </si>
  <si>
    <t>Pool/tank types</t>
  </si>
  <si>
    <t>Volume in m3</t>
  </si>
  <si>
    <t>Volume in liters</t>
  </si>
  <si>
    <t>comments</t>
  </si>
  <si>
    <t>Culture Pool 1</t>
  </si>
  <si>
    <t>Lizard_Pool_1</t>
  </si>
  <si>
    <t>3x3 net</t>
  </si>
  <si>
    <t>Located: Palfrey Island</t>
  </si>
  <si>
    <t>4x4 spawn catcher nets</t>
  </si>
  <si>
    <t>truncated pyramid + rectangle volume formula</t>
  </si>
  <si>
    <t>Culture Pool 2</t>
  </si>
  <si>
    <t>Lizard_Pool_2</t>
  </si>
  <si>
    <t>5x5 spawn catcher nets</t>
  </si>
  <si>
    <t>Culture Pool 3</t>
  </si>
  <si>
    <t>Lizard_Pool_3</t>
  </si>
  <si>
    <t>V catcher (if becoming a culture)</t>
  </si>
  <si>
    <t>number I got from MC 2021 dataset; PH to double check</t>
  </si>
  <si>
    <t>Culture Pool 7</t>
  </si>
  <si>
    <t>Eyrie_Pool_7</t>
  </si>
  <si>
    <t>Located: Eyrie Reef</t>
  </si>
  <si>
    <t>Tank</t>
  </si>
  <si>
    <t>Culture Pool 9</t>
  </si>
  <si>
    <t>Eyrie_Pool_9</t>
  </si>
  <si>
    <t>Culture Pool 10</t>
  </si>
  <si>
    <t>Eyrie_Pool_10</t>
  </si>
  <si>
    <t>Volume formula in m3</t>
  </si>
  <si>
    <t>Culture Pool 15</t>
  </si>
  <si>
    <t>Eyrie_Pool_15</t>
  </si>
  <si>
    <t>nets</t>
  </si>
  <si>
    <t>multiply the volume value by 1000 to convert from m3 to liters</t>
  </si>
  <si>
    <t xml:space="preserve">Small Spawn catcher </t>
  </si>
  <si>
    <t>Liz_SpawnCatcher</t>
  </si>
  <si>
    <t>Top square</t>
  </si>
  <si>
    <t>A x B x h</t>
  </si>
  <si>
    <t>V Spawn catcher</t>
  </si>
  <si>
    <t>Eyrie_Vcatcher</t>
  </si>
  <si>
    <t>Truncated pyramid</t>
  </si>
  <si>
    <t>(Ab+aB+2(ab+AB)xH / 6</t>
  </si>
  <si>
    <t>A,B = lenght of top square, ab = lenght of bottom square</t>
  </si>
  <si>
    <t>Big Spawn catcher</t>
  </si>
  <si>
    <t>Eyrie_SpawnCatcher</t>
  </si>
  <si>
    <t>4x4 net</t>
  </si>
  <si>
    <t xml:space="preserve">Tank </t>
  </si>
  <si>
    <t>πr2h</t>
  </si>
  <si>
    <t>h is height of water in tank, r is radius</t>
  </si>
  <si>
    <t>Cool Pool with spawn catcher</t>
  </si>
  <si>
    <t>Liz_CoolPoolCatcher</t>
  </si>
  <si>
    <t>2x2 net</t>
  </si>
  <si>
    <t>Culture Pool 4</t>
  </si>
  <si>
    <t>Lizard_Pool_4</t>
  </si>
  <si>
    <t xml:space="preserve">daisy chain </t>
  </si>
  <si>
    <t>Culture Pool 5</t>
  </si>
  <si>
    <t>Lizard_Pool_5</t>
  </si>
  <si>
    <t>SettlementPool2</t>
  </si>
  <si>
    <t>Eyrie_SettPool2</t>
  </si>
  <si>
    <t>PH to add</t>
  </si>
  <si>
    <t>Near Eyrie Plot 2</t>
  </si>
  <si>
    <t>SettlementPool4</t>
  </si>
  <si>
    <t>Eyrie_SettPool4</t>
  </si>
  <si>
    <t>Near Eyrie Plot 4</t>
  </si>
  <si>
    <t>DateCollection</t>
  </si>
  <si>
    <t>DateSample</t>
  </si>
  <si>
    <t>Time</t>
  </si>
  <si>
    <t>Who/BoatName</t>
  </si>
  <si>
    <t>Locations</t>
  </si>
  <si>
    <t>GPS_-S</t>
  </si>
  <si>
    <t>GPS_E</t>
  </si>
  <si>
    <t>Spawn/Slick time</t>
  </si>
  <si>
    <t>Collection time</t>
  </si>
  <si>
    <t>TubDepth_m</t>
  </si>
  <si>
    <t>Pre/post transfer</t>
  </si>
  <si>
    <t>Transfer time</t>
  </si>
  <si>
    <t>Location</t>
  </si>
  <si>
    <t>Pool/tank #</t>
  </si>
  <si>
    <t>CollectionType</t>
  </si>
  <si>
    <t>Sample number</t>
  </si>
  <si>
    <t>Sample volume_mL</t>
  </si>
  <si>
    <t>Sampling Time</t>
  </si>
  <si>
    <t>Larvae_Age_d</t>
  </si>
  <si>
    <t>Total egg/embryo</t>
  </si>
  <si>
    <t>%fertilised</t>
  </si>
  <si>
    <t>Fixed?</t>
  </si>
  <si>
    <t>Volume_l</t>
  </si>
  <si>
    <t>EstimatedNLarvae</t>
  </si>
  <si>
    <t>SUMMARY</t>
  </si>
  <si>
    <t>AvLarvae_perCulture</t>
  </si>
  <si>
    <t>Larvae per mL</t>
  </si>
  <si>
    <t>SpawnSucker</t>
  </si>
  <si>
    <t>South-eastern Eyrie</t>
  </si>
  <si>
    <t>GravityFed into Pool 15</t>
  </si>
  <si>
    <t>Eyrie</t>
  </si>
  <si>
    <t>Pool_15</t>
  </si>
  <si>
    <t>SpawnSucker_Port</t>
  </si>
  <si>
    <t>Port_1</t>
  </si>
  <si>
    <t>NA</t>
  </si>
  <si>
    <t>Spawnsucker</t>
  </si>
  <si>
    <t>SpawnSucker_Pool15</t>
  </si>
  <si>
    <t>Port_2</t>
  </si>
  <si>
    <t>Port_3</t>
  </si>
  <si>
    <t>Port_4</t>
  </si>
  <si>
    <t>Port_5</t>
  </si>
  <si>
    <t>SpawnSucker_std</t>
  </si>
  <si>
    <t>STB_1</t>
  </si>
  <si>
    <t>STB_2</t>
  </si>
  <si>
    <t>STB_3</t>
  </si>
  <si>
    <t>STB_4</t>
  </si>
  <si>
    <t>STB_5</t>
  </si>
  <si>
    <t>Dexter, Charlon Ocean Craft</t>
  </si>
  <si>
    <t>Eyrie Reef</t>
  </si>
  <si>
    <t>21:05-22:05</t>
  </si>
  <si>
    <t>Buckets to Pool</t>
  </si>
  <si>
    <t>Pool_7&amp;9</t>
  </si>
  <si>
    <t>HandCollection</t>
  </si>
  <si>
    <t>No</t>
  </si>
  <si>
    <t>MG: I assume that collection was split equally into pool 7 and 9</t>
  </si>
  <si>
    <t>Pool 7&amp;9</t>
  </si>
  <si>
    <t xml:space="preserve">Returned to pool 7 to transfer remaining </t>
  </si>
  <si>
    <t>21:30:00 AM</t>
  </si>
  <si>
    <t>Koopa_BlueTub_1st</t>
  </si>
  <si>
    <t>21:00-21:30</t>
  </si>
  <si>
    <t>21:30-21:45</t>
  </si>
  <si>
    <t>Buckets to tanks</t>
  </si>
  <si>
    <t>Tank_1_1</t>
  </si>
  <si>
    <t>Ethanol = genetics</t>
  </si>
  <si>
    <t>Tank lost - overflowed overnight (30/11)</t>
  </si>
  <si>
    <t>Koopa_1st_Tank1_t0</t>
  </si>
  <si>
    <t>Koopa_Buckets_1st</t>
  </si>
  <si>
    <t>Tank_1_2</t>
  </si>
  <si>
    <t>21:15:00 AM</t>
  </si>
  <si>
    <t>Manta_BlueTub+Buckets</t>
  </si>
  <si>
    <t>21:30-22:30</t>
  </si>
  <si>
    <t>Tank_2</t>
  </si>
  <si>
    <t>Manta_Tank2_t0</t>
  </si>
  <si>
    <t>Koopa_BlueTub_2nd</t>
  </si>
  <si>
    <t>23-23:30</t>
  </si>
  <si>
    <t>23:00-23:59</t>
  </si>
  <si>
    <t>Tank_3&amp;4_1</t>
  </si>
  <si>
    <t>Koopa_2nd_Tank3&amp;4_t0</t>
  </si>
  <si>
    <t>Koopa_Buckets_2nd</t>
  </si>
  <si>
    <t>Tank_3&amp;4_2</t>
  </si>
  <si>
    <t>Pool_7</t>
  </si>
  <si>
    <t>N</t>
  </si>
  <si>
    <t>Med diversity, some frag, many swimming</t>
  </si>
  <si>
    <t>Pool7</t>
  </si>
  <si>
    <t>Pool_9</t>
  </si>
  <si>
    <t>Pool 9</t>
  </si>
  <si>
    <t>Look good, high diversity, swimming, low frag</t>
  </si>
  <si>
    <t>Tank 2_36hrs</t>
  </si>
  <si>
    <t>Tank_3</t>
  </si>
  <si>
    <t>Tank 3</t>
  </si>
  <si>
    <t>Tank_4</t>
  </si>
  <si>
    <t>Tank4</t>
  </si>
  <si>
    <t>Tank_1</t>
  </si>
  <si>
    <t>Sample jars water quantity not equal</t>
  </si>
  <si>
    <t>Tank_2_84hrs</t>
  </si>
  <si>
    <t>Tank_3_84hrs</t>
  </si>
  <si>
    <t>Tank4_84hrs</t>
  </si>
  <si>
    <t>Koopa</t>
  </si>
  <si>
    <t>21:00-22:00</t>
  </si>
  <si>
    <t>Pool_10</t>
  </si>
  <si>
    <t>Koopa_Pool10</t>
  </si>
  <si>
    <t>Manta</t>
  </si>
  <si>
    <t>20:50-22:00</t>
  </si>
  <si>
    <t>Manta_Pool15</t>
  </si>
  <si>
    <t>Total EyrieCollection</t>
  </si>
  <si>
    <t>Dexter, LaurenH Ocean Craft</t>
  </si>
  <si>
    <t>SW Palfrey slick 1</t>
  </si>
  <si>
    <t>22:22 -22:51</t>
  </si>
  <si>
    <t>Lizard</t>
  </si>
  <si>
    <t>Pool_4</t>
  </si>
  <si>
    <t>"Floaty Boat" assisted with spawn collection</t>
  </si>
  <si>
    <t>SW Palfrey slick 2</t>
  </si>
  <si>
    <t>Palfrey channel slick 2</t>
  </si>
  <si>
    <t>Palfrey channel slick 3</t>
  </si>
  <si>
    <t>23:17-23:45</t>
  </si>
  <si>
    <t>Palfrey channel slick 4</t>
  </si>
  <si>
    <t>Eyrie Eastern outer reef</t>
  </si>
  <si>
    <t>22:00-23:00</t>
  </si>
  <si>
    <t>Stayed in spawn sucker tank</t>
  </si>
  <si>
    <t>Stayed in spawnsucker tanks overnight at high density prior to transfer next morning to Tank 1 - quality not great</t>
  </si>
  <si>
    <t>14:30-15:30</t>
  </si>
  <si>
    <t>Pool10_36hrs</t>
  </si>
  <si>
    <t>Pool_2</t>
  </si>
  <si>
    <t>Subsampled</t>
  </si>
  <si>
    <t>PeterH, LaurenH, JaimeeM Macquarie 1</t>
  </si>
  <si>
    <t>House Reef</t>
  </si>
  <si>
    <t>21:30 -21:50</t>
  </si>
  <si>
    <t>Pool_1</t>
  </si>
  <si>
    <t>Pool 1_t0</t>
  </si>
  <si>
    <t>not sampled at 36hrs?</t>
  </si>
  <si>
    <t>Pool 1_60hrs</t>
  </si>
  <si>
    <t>Subsampled from 60mL falcon tube</t>
  </si>
  <si>
    <t>Pool 1_84hrs</t>
  </si>
  <si>
    <t xml:space="preserve">80 l each - no data as many embryos fragmented - 5 images taken </t>
  </si>
  <si>
    <t>Pool_5</t>
  </si>
  <si>
    <t>PeterH Macquarie 1</t>
  </si>
  <si>
    <t>21:34-22:00</t>
  </si>
  <si>
    <t>Pool_3</t>
  </si>
  <si>
    <t>all transferred to LIRS Pool 3</t>
  </si>
  <si>
    <t>END = 14.71823</t>
  </si>
  <si>
    <t>END = 145.39186</t>
  </si>
  <si>
    <t> </t>
  </si>
  <si>
    <t xml:space="preserve">Volumes not consistent, containers split on boat trip </t>
  </si>
  <si>
    <t>N_Samples</t>
  </si>
  <si>
    <t>EstimatedEmbryos#</t>
  </si>
  <si>
    <t>Transfer to CultureID</t>
  </si>
  <si>
    <t>Eyrie_Pool_7&amp;9</t>
  </si>
  <si>
    <t>Eyrie_Tank_2</t>
  </si>
  <si>
    <t>Eyrie_Tank_1_1</t>
  </si>
  <si>
    <t>Tank overflowed lost ~10M, use second sample in time for culture dataset</t>
  </si>
  <si>
    <t>Eyrie_Tank_3&amp;4_1</t>
  </si>
  <si>
    <t>Eyrie_Tank_3&amp;4_2</t>
  </si>
  <si>
    <t>Lizard_Pool_2_5</t>
  </si>
  <si>
    <t>Eyrie_Tank_1</t>
  </si>
  <si>
    <t>partly transfer, rest released at sea</t>
  </si>
  <si>
    <t>Overall Total</t>
  </si>
  <si>
    <t>CultureType</t>
  </si>
  <si>
    <t>CultureVolume_l</t>
  </si>
  <si>
    <t>LarvalPool</t>
  </si>
  <si>
    <t>MG: very high number, double the amount collected, I double checked datasheet it was correctly entered..</t>
  </si>
  <si>
    <t>Total collection between hand collection and spawnsucker</t>
  </si>
  <si>
    <t>combined</t>
  </si>
  <si>
    <t>half of pool7_9 collection</t>
  </si>
  <si>
    <t>Tank lost - overflowed overnight (30/11) - kept second sample, note tank was topped up the next day with spawn sucker overnight cultures</t>
  </si>
  <si>
    <t>2&amp;3</t>
  </si>
  <si>
    <t>6&amp;7</t>
  </si>
  <si>
    <t>Eyrie_Tank_3</t>
  </si>
  <si>
    <t>SUM</t>
  </si>
  <si>
    <t>collection for tank 3 and 4 total number divided equally into the 2 tanks</t>
  </si>
  <si>
    <t>Eyrie_Tank_4</t>
  </si>
  <si>
    <t>Subsampled from 60mL falcon tube; MG: very high number, double the amount collected, I double checked datasheet it was correctly entered..</t>
  </si>
  <si>
    <t>"Floaty Boat" assisted with spawn collection, divided equally between 2 and 4 I assume (MG)</t>
  </si>
  <si>
    <t>Transfer to Pool 5 + 1/3 of sample that says Lizard_Pool_2-3-5</t>
  </si>
  <si>
    <t>Months</t>
  </si>
  <si>
    <t>Count of Sample number</t>
  </si>
  <si>
    <t>Average of EstimatedNLarvae</t>
  </si>
  <si>
    <t>Nov</t>
  </si>
  <si>
    <t>Average of EstimatedNLarvae_END</t>
  </si>
  <si>
    <t>Dec</t>
  </si>
  <si>
    <t>5-Dec</t>
  </si>
  <si>
    <t>6-Dec</t>
  </si>
  <si>
    <t>8-Dec</t>
  </si>
  <si>
    <t>Total Competent Larvae</t>
  </si>
  <si>
    <t>EstimatedNLarvae_T0</t>
  </si>
  <si>
    <t>EstimatedNLarvae_Tend</t>
  </si>
  <si>
    <t>%survival</t>
  </si>
  <si>
    <t>Spawn Date</t>
  </si>
  <si>
    <t>Collect location</t>
  </si>
  <si>
    <t>Collect time</t>
  </si>
  <si>
    <t>Sample date</t>
  </si>
  <si>
    <t>Sample time</t>
  </si>
  <si>
    <t xml:space="preserve"> t</t>
  </si>
  <si>
    <t>Tank #</t>
  </si>
  <si>
    <t>Rep</t>
  </si>
  <si>
    <t>South East Eyrie</t>
  </si>
  <si>
    <t>20.45 - 21-45</t>
  </si>
  <si>
    <t>T1</t>
  </si>
  <si>
    <t>Yellow/Red tube - Koopa</t>
  </si>
  <si>
    <t>T2</t>
  </si>
  <si>
    <t>Blue sample tubes - Manta</t>
  </si>
  <si>
    <t>T3</t>
  </si>
  <si>
    <t>Tank 3 and 4 combined - Koopa</t>
  </si>
  <si>
    <t>T4</t>
  </si>
  <si>
    <t>20:50 - 22:00</t>
  </si>
  <si>
    <t>P15</t>
  </si>
  <si>
    <t>Yellow sample tubes - Manta</t>
  </si>
  <si>
    <t>P10</t>
  </si>
  <si>
    <t>Date of spawn in T1 changed - tank re stocked</t>
  </si>
  <si>
    <t>Eyrie_Tank_1_2</t>
  </si>
  <si>
    <t>Lizard_Pool_2_3_5</t>
  </si>
  <si>
    <t>Density_T0</t>
  </si>
  <si>
    <t>Density_Tend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</si>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</sst>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/>
    <xf numFmtId="14" fontId="3" fillId="0" borderId="0" xfId="0" applyNumberFormat="1" applyFont="1"/>
    <xf numFmtId="20" fontId="0" fillId="0" borderId="0" xfId="0" applyNumberFormat="1"/>
    <xf numFmtId="0" fontId="0" fillId="0" borderId="0" xfId="0" pivotButton="1"/>
    <xf numFmtId="3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3" fontId="0" fillId="2" borderId="0" xfId="0" applyNumberFormat="1" applyFill="1"/>
    <xf numFmtId="14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3" borderId="0" xfId="0" quotePrefix="1" applyFill="1"/>
    <xf numFmtId="1" fontId="0" fillId="0" borderId="0" xfId="0" applyNumberFormat="1"/>
    <xf numFmtId="1" fontId="0" fillId="3" borderId="0" xfId="0" applyNumberFormat="1" applyFill="1"/>
    <xf numFmtId="20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3" fontId="3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right"/>
    </xf>
    <xf numFmtId="0" fontId="1" fillId="5" borderId="1" xfId="0" applyFont="1" applyFill="1" applyBorder="1"/>
    <xf numFmtId="3" fontId="6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ne Gouezo" id="{7453CC1D-D889-4056-B06A-505F4CDD29DE}" userId="S::marine.gouezo_scu.edu.au#ext#@aimsgovau.onmicrosoft.com::cfac4876-6701-48b1-9bfc-3bc01b9991b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ne Gouezo" refreshedDate="45330.585302777778" createdVersion="7" refreshedVersion="7" minRefreshableVersion="3" recordCount="203" xr:uid="{04394309-CBFF-48D1-AB8D-394E26D50B7C}">
  <cacheSource type="worksheet">
    <worksheetSource ref="A1:M1048576" sheet="data_CultureClean"/>
  </cacheSource>
  <cacheFields count="14">
    <cacheField name="DateCollection" numFmtId="0">
      <sharedItems containsNonDate="0" containsDate="1" containsString="0" containsBlank="1" minDate="2023-11-29T00:00:00" maxDate="2023-12-01T00:00:00"/>
    </cacheField>
    <cacheField name="DateSample" numFmtId="0">
      <sharedItems containsNonDate="0" containsDate="1" containsString="0" containsBlank="1" minDate="2023-11-29T00:00:00" maxDate="2023-12-09T00:00:00" count="10">
        <d v="2023-11-30T00:00:00"/>
        <d v="2023-11-29T00:00:00"/>
        <d v="2023-12-01T00:00:00"/>
        <d v="2023-12-02T00:00:00"/>
        <d v="2023-12-03T00:00:00"/>
        <d v="2023-12-05T00:00:00"/>
        <d v="2023-12-06T00:00:00"/>
        <d v="2023-12-04T00:00:00"/>
        <d v="2023-12-08T00:00:00"/>
        <m/>
      </sharedItems>
      <fieldGroup par="13" base="1">
        <rangePr groupBy="days" startDate="2023-11-29T00:00:00" endDate="2023-12-0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2/2023"/>
        </groupItems>
      </fieldGroup>
    </cacheField>
    <cacheField name="Location" numFmtId="0">
      <sharedItems containsBlank="1" count="3">
        <s v="Eyrie"/>
        <s v="Lizard"/>
        <m/>
      </sharedItems>
    </cacheField>
    <cacheField name="Pool/tank #" numFmtId="0">
      <sharedItems containsBlank="1"/>
    </cacheField>
    <cacheField name="CultureID" numFmtId="0">
      <sharedItems containsBlank="1" count="17">
        <s v="Eyrie_Pool_15"/>
        <s v="Eyrie_Pool_7"/>
        <s v="Eyrie_Pool_9"/>
        <s v="Eyrie_Tank_1"/>
        <s v="Eyrie_Tank_2"/>
        <s v="Eyrie_Tank_3"/>
        <s v="Eyrie_Tank_4"/>
        <s v="Eyrie_Pool_10"/>
        <s v="Lizard_Pool_4"/>
        <s v="Lizard_Pool_2"/>
        <s v="Lizard_Pool_1"/>
        <s v="Lizard_Pool_3"/>
        <s v="Lizard_Pool_5"/>
        <m/>
        <s v="Eyrie_Pool_2" u="1"/>
        <s v="Eyrie_Pool_4" u="1"/>
        <s v="Eyrie_Tank_1_2" u="1"/>
      </sharedItems>
    </cacheField>
    <cacheField name="CultureType" numFmtId="0">
      <sharedItems containsBlank="1"/>
    </cacheField>
    <cacheField name="Sample number" numFmtId="0">
      <sharedItems containsBlank="1" containsMixedTypes="1" containsNumber="1" containsInteger="1" minValue="1" maxValue="15"/>
    </cacheField>
    <cacheField name="Sample volume_mL" numFmtId="0">
      <sharedItems containsBlank="1" containsMixedTypes="1" containsNumber="1" containsInteger="1" minValue="2" maxValue="2000"/>
    </cacheField>
    <cacheField name="Sampling Time" numFmtId="0">
      <sharedItems containsDate="1" containsBlank="1" containsMixedTypes="1" minDate="1899-12-30T08:30:00" maxDate="1899-12-30T22:10:00"/>
    </cacheField>
    <cacheField name="Larvae_Age_d" numFmtId="0">
      <sharedItems containsBlank="1" containsMixedTypes="1" containsNumber="1" containsInteger="1" minValue="0" maxValue="9" count="12">
        <n v="0"/>
        <n v="2"/>
        <s v="2&amp;3"/>
        <n v="4"/>
        <n v="6"/>
        <s v="6&amp;7"/>
        <n v="3"/>
        <n v="5"/>
        <n v="9"/>
        <n v="8"/>
        <m/>
        <n v="7" u="1"/>
      </sharedItems>
    </cacheField>
    <cacheField name="Total egg/embryo" numFmtId="0">
      <sharedItems containsBlank="1" containsMixedTypes="1" containsNumber="1" containsInteger="1" minValue="3" maxValue="4055"/>
    </cacheField>
    <cacheField name="CultureVolume_l" numFmtId="0">
      <sharedItems containsBlank="1" containsMixedTypes="1" containsNumber="1" minValue="136.22399999999999" maxValue="9280"/>
    </cacheField>
    <cacheField name="EstimatedNLarvae" numFmtId="0">
      <sharedItems containsBlank="1" containsMixedTypes="1" containsNumber="1" minValue="27000" maxValue="144093090.90909091"/>
    </cacheField>
    <cacheField name="Months" numFmtId="0" databaseField="0">
      <fieldGroup base="1">
        <rangePr groupBy="months" startDate="2023-11-29T00:00:00" endDate="2023-12-09T00:00:00"/>
        <groupItems count="14">
          <s v="&lt;29/1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ne Gouezo" refreshedDate="45330.65597777778" createdVersion="7" refreshedVersion="7" minRefreshableVersion="3" recordCount="249" xr:uid="{A78EC825-E5D8-48E3-A92A-963C5DA81058}">
  <cacheSource type="worksheet">
    <worksheetSource ref="A1:AA1048576" sheet="data_LarvRAW"/>
  </cacheSource>
  <cacheFields count="27">
    <cacheField name="DateCollection" numFmtId="0">
      <sharedItems containsNonDate="0" containsDate="1" containsString="0" containsBlank="1" minDate="2023-11-29T00:00:00" maxDate="2023-12-01T00:00:00" count="3">
        <d v="2023-11-29T00:00:00"/>
        <d v="2023-11-30T00:00:00"/>
        <m/>
      </sharedItems>
    </cacheField>
    <cacheField name="DateSample" numFmtId="0">
      <sharedItems containsNonDate="0" containsDate="1" containsString="0" containsBlank="1" minDate="2023-11-29T00:00:00" maxDate="2023-12-09T00:00:00"/>
    </cacheField>
    <cacheField name="Time" numFmtId="0">
      <sharedItems containsDate="1" containsBlank="1" containsMixedTypes="1" minDate="1899-12-30T00:15:00" maxDate="1899-12-30T22:30:00"/>
    </cacheField>
    <cacheField name="Who/BoatName" numFmtId="0">
      <sharedItems containsBlank="1"/>
    </cacheField>
    <cacheField name="Locations" numFmtId="0">
      <sharedItems containsBlank="1"/>
    </cacheField>
    <cacheField name="GPS_-S" numFmtId="0">
      <sharedItems containsBlank="1" containsMixedTypes="1" containsNumber="1" minValue="-14.723000000000001" maxValue="14.73348"/>
    </cacheField>
    <cacheField name="GPS_E" numFmtId="0">
      <sharedItems containsBlank="1" containsMixedTypes="1" containsNumber="1" minValue="145.38141999999999" maxValue="145.449353"/>
    </cacheField>
    <cacheField name="Spawn/Slick time" numFmtId="0">
      <sharedItems containsDate="1" containsBlank="1" containsMixedTypes="1" minDate="1899-12-30T21:05:00" maxDate="1899-12-30T23:17:00"/>
    </cacheField>
    <cacheField name="Collection time" numFmtId="0">
      <sharedItems containsDate="1" containsBlank="1" containsMixedTypes="1" minDate="1899-12-30T21:50:00" maxDate="1899-12-30T21:50:00"/>
    </cacheField>
    <cacheField name="TubDepth_m" numFmtId="0">
      <sharedItems containsBlank="1" containsMixedTypes="1" containsNumber="1" minValue="0.22" maxValue="0.67200000000000004"/>
    </cacheField>
    <cacheField name="Pre/post transfer" numFmtId="0">
      <sharedItems containsBlank="1"/>
    </cacheField>
    <cacheField name="Transfer time" numFmtId="0">
      <sharedItems containsDate="1" containsBlank="1" containsMixedTypes="1" minDate="1899-12-30T00:10:00" maxDate="1899-12-30T23:52:00"/>
    </cacheField>
    <cacheField name="Location" numFmtId="0">
      <sharedItems containsBlank="1" count="3">
        <s v="Eyrie"/>
        <s v="Lizard"/>
        <m/>
      </sharedItems>
    </cacheField>
    <cacheField name="Pool/tank #" numFmtId="0">
      <sharedItems containsBlank="1"/>
    </cacheField>
    <cacheField name="CultureID" numFmtId="0">
      <sharedItems containsBlank="1" count="23">
        <s v="Eyrie_Pool_15"/>
        <s v="Eyrie_Pool_7&amp;9"/>
        <s v="Eyrie_Tank_1_1"/>
        <s v="Eyrie_Tank_1_2"/>
        <s v="Eyrie_Tank_2"/>
        <s v="Eyrie_Tank_3&amp;4_1"/>
        <s v="Eyrie_Tank_3&amp;4_2"/>
        <s v="Eyrie_Pool_7"/>
        <s v="Eyrie_Pool_9"/>
        <s v="Eyrie_Tank_3"/>
        <s v="Eyrie_Tank_4"/>
        <s v="Eyrie_Tank_1"/>
        <s v="Eyrie_Pool_10"/>
        <s v="Lizard_Pool_4"/>
        <s v="Lizard_Pool_2"/>
        <s v="Lizard_Pool_1"/>
        <s v="Lizard_Pool_2_3_5"/>
        <s v="Lizard_Pool_3"/>
        <s v="Lizard_Pool_5"/>
        <m/>
        <s v="Eyrie_Pool_2" u="1"/>
        <s v="Eyrie_Tank_3&amp;4" u="1"/>
        <s v="Eyrie_Pool_4" u="1"/>
      </sharedItems>
    </cacheField>
    <cacheField name="CollectionType" numFmtId="0">
      <sharedItems containsBlank="1" count="4">
        <s v="SpawnSucker_Port"/>
        <s v="SpawnSucker_std"/>
        <s v="HandCollection"/>
        <m/>
      </sharedItems>
    </cacheField>
    <cacheField name="Sample number" numFmtId="0">
      <sharedItems containsBlank="1" containsMixedTypes="1" containsNumber="1" containsInteger="1" minValue="1" maxValue="5"/>
    </cacheField>
    <cacheField name="Sample volume_mL" numFmtId="0">
      <sharedItems containsString="0" containsBlank="1" containsNumber="1" containsInteger="1" minValue="1" maxValue="2000"/>
    </cacheField>
    <cacheField name="Sampling Time" numFmtId="0">
      <sharedItems containsDate="1" containsBlank="1" containsMixedTypes="1" minDate="1899-12-30T01:30:00" maxDate="1899-12-30T23:22:00"/>
    </cacheField>
    <cacheField name="Larvae_Age_d" numFmtId="0">
      <sharedItems containsString="0" containsBlank="1" containsNumber="1" containsInteger="1" minValue="0" maxValue="9" count="10">
        <n v="0"/>
        <n v="2"/>
        <n v="3"/>
        <n v="4"/>
        <n v="6"/>
        <n v="7"/>
        <n v="5"/>
        <n v="9"/>
        <n v="8"/>
        <m/>
      </sharedItems>
    </cacheField>
    <cacheField name="Total egg/embryo" numFmtId="0">
      <sharedItems containsBlank="1" containsMixedTypes="1" containsNumber="1" containsInteger="1" minValue="0" maxValue="4055"/>
    </cacheField>
    <cacheField name="%fertilised" numFmtId="0">
      <sharedItems containsBlank="1" containsMixedTypes="1" containsNumber="1" containsInteger="1" minValue="20" maxValue="95"/>
    </cacheField>
    <cacheField name="%fertilised2" numFmtId="0">
      <sharedItems containsBlank="1" containsMixedTypes="1" containsNumber="1" minValue="4.9652432969999998" maxValue="100"/>
    </cacheField>
    <cacheField name="Fixed?" numFmtId="0">
      <sharedItems containsBlank="1"/>
    </cacheField>
    <cacheField name="Sample number2" numFmtId="0">
      <sharedItems containsBlank="1"/>
    </cacheField>
    <cacheField name="Volume_l" numFmtId="0">
      <sharedItems containsString="0" containsBlank="1" containsNumber="1" minValue="93.653999999999982" maxValue="9280"/>
    </cacheField>
    <cacheField name="EstimatedNLarvae" numFmtId="0">
      <sharedItems containsBlank="1" containsMixedTypes="1" containsNumber="1" minValue="0" maxValue="144093090.90909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d v="2023-11-30T00:00:00"/>
    <x v="0"/>
    <x v="0"/>
    <s v="Pool_15"/>
    <x v="0"/>
    <s v="LarvalPool"/>
    <n v="15"/>
    <s v="NA"/>
    <s v="NA"/>
    <x v="0"/>
    <s v="NA"/>
    <s v="NA"/>
    <n v="67654919.841003031"/>
  </r>
  <r>
    <d v="2023-11-29T00:00:00"/>
    <x v="1"/>
    <x v="0"/>
    <s v="Pool_7"/>
    <x v="1"/>
    <s v="LarvalPool"/>
    <s v="combined"/>
    <s v="NA"/>
    <s v="NA"/>
    <x v="0"/>
    <s v="NA"/>
    <m/>
    <n v="42604987.21875"/>
  </r>
  <r>
    <d v="2023-11-29T00:00:00"/>
    <x v="1"/>
    <x v="0"/>
    <s v="Pool_9"/>
    <x v="2"/>
    <s v="LarvalPool"/>
    <s v="combined"/>
    <s v="NA"/>
    <s v="NA"/>
    <x v="0"/>
    <s v="NA"/>
    <m/>
    <n v="45970145.71875"/>
  </r>
  <r>
    <d v="2023-11-29T00:00:00"/>
    <x v="1"/>
    <x v="0"/>
    <s v="Tank_1"/>
    <x v="3"/>
    <s v="Tank"/>
    <n v="1"/>
    <n v="2"/>
    <d v="1899-12-30T11:20:00"/>
    <x v="0"/>
    <n v="50"/>
    <n v="152.54249999999999"/>
    <n v="3813562.4999999995"/>
  </r>
  <r>
    <d v="2023-11-29T00:00:00"/>
    <x v="1"/>
    <x v="0"/>
    <s v="Tank_1"/>
    <x v="3"/>
    <s v="Tank"/>
    <n v="2"/>
    <n v="2"/>
    <d v="1899-12-30T11:20:00"/>
    <x v="0"/>
    <n v="160"/>
    <n v="152.54249999999999"/>
    <n v="12203400"/>
  </r>
  <r>
    <d v="2023-11-29T00:00:00"/>
    <x v="1"/>
    <x v="0"/>
    <s v="Tank_1"/>
    <x v="3"/>
    <s v="Tank"/>
    <n v="3"/>
    <n v="2"/>
    <d v="1899-12-30T11:20:00"/>
    <x v="0"/>
    <n v="63"/>
    <n v="152.54249999999999"/>
    <n v="4805088.75"/>
  </r>
  <r>
    <d v="2023-11-29T00:00:00"/>
    <x v="1"/>
    <x v="0"/>
    <s v="Tank_1"/>
    <x v="3"/>
    <s v="Tank"/>
    <n v="4"/>
    <n v="2"/>
    <d v="1899-12-30T11:20:00"/>
    <x v="0"/>
    <n v="144"/>
    <n v="152.54249999999999"/>
    <n v="10983060"/>
  </r>
  <r>
    <d v="2023-11-29T00:00:00"/>
    <x v="1"/>
    <x v="0"/>
    <s v="Tank_1"/>
    <x v="3"/>
    <s v="Tank"/>
    <n v="5"/>
    <n v="2"/>
    <d v="1899-12-30T11:20:00"/>
    <x v="0"/>
    <n v="166"/>
    <n v="152.54249999999999"/>
    <n v="12661027.499999998"/>
  </r>
  <r>
    <d v="2023-11-29T00:00:00"/>
    <x v="1"/>
    <x v="0"/>
    <s v="Tank_2"/>
    <x v="4"/>
    <s v="Tank"/>
    <n v="1"/>
    <n v="2"/>
    <d v="1899-12-30T10:13:00"/>
    <x v="0"/>
    <n v="142"/>
    <n v="204.33599999999998"/>
    <n v="14507856"/>
  </r>
  <r>
    <d v="2023-11-29T00:00:00"/>
    <x v="1"/>
    <x v="0"/>
    <s v="Tank_2"/>
    <x v="4"/>
    <s v="Tank"/>
    <n v="2"/>
    <n v="2"/>
    <d v="1899-12-30T10:13:00"/>
    <x v="0"/>
    <n v="246"/>
    <n v="204.33599999999998"/>
    <n v="25133327.999999996"/>
  </r>
  <r>
    <d v="2023-11-29T00:00:00"/>
    <x v="1"/>
    <x v="0"/>
    <s v="Tank_2"/>
    <x v="4"/>
    <s v="Tank"/>
    <n v="3"/>
    <n v="2"/>
    <d v="1899-12-30T10:13:00"/>
    <x v="0"/>
    <n v="180"/>
    <n v="204.33599999999998"/>
    <n v="18390239.999999996"/>
  </r>
  <r>
    <d v="2023-11-29T00:00:00"/>
    <x v="1"/>
    <x v="0"/>
    <s v="Tank_2"/>
    <x v="4"/>
    <s v="Tank"/>
    <n v="4"/>
    <n v="2"/>
    <d v="1899-12-30T10:13:00"/>
    <x v="0"/>
    <n v="197"/>
    <n v="204.33599999999998"/>
    <n v="20127095.999999996"/>
  </r>
  <r>
    <d v="2023-11-29T00:00:00"/>
    <x v="1"/>
    <x v="0"/>
    <s v="Tank_2"/>
    <x v="4"/>
    <s v="Tank"/>
    <n v="5"/>
    <n v="2"/>
    <d v="1899-12-30T10:13:00"/>
    <x v="0"/>
    <n v="93"/>
    <n v="204.33599999999998"/>
    <n v="9501624"/>
  </r>
  <r>
    <d v="2023-11-29T00:00:00"/>
    <x v="1"/>
    <x v="0"/>
    <s v="Tank_3"/>
    <x v="5"/>
    <s v="Tank"/>
    <s v="SUM"/>
    <s v="NA"/>
    <s v="NA"/>
    <x v="0"/>
    <s v="NA"/>
    <m/>
    <n v="13620271.499999998"/>
  </r>
  <r>
    <d v="2023-11-29T00:00:00"/>
    <x v="1"/>
    <x v="0"/>
    <s v="Tank_4"/>
    <x v="6"/>
    <s v="Tank"/>
    <s v="SUM"/>
    <s v="NA"/>
    <s v="NA"/>
    <x v="0"/>
    <s v="NA"/>
    <m/>
    <n v="13620271.499999998"/>
  </r>
  <r>
    <d v="2023-11-29T00:00:00"/>
    <x v="2"/>
    <x v="0"/>
    <s v="Pool_7"/>
    <x v="1"/>
    <s v="LarvalPool"/>
    <n v="1"/>
    <n v="100"/>
    <d v="1899-12-30T15:30:00"/>
    <x v="1"/>
    <n v="109"/>
    <n v="9280"/>
    <n v="10115200"/>
  </r>
  <r>
    <d v="2023-11-29T00:00:00"/>
    <x v="2"/>
    <x v="0"/>
    <s v="Pool_7"/>
    <x v="1"/>
    <s v="LarvalPool"/>
    <n v="2"/>
    <n v="100"/>
    <d v="1899-12-30T15:30:00"/>
    <x v="1"/>
    <n v="141"/>
    <n v="9280"/>
    <n v="13084800"/>
  </r>
  <r>
    <d v="2023-11-29T00:00:00"/>
    <x v="2"/>
    <x v="0"/>
    <s v="Pool_7"/>
    <x v="1"/>
    <s v="LarvalPool"/>
    <n v="3"/>
    <n v="100"/>
    <d v="1899-12-30T15:30:00"/>
    <x v="1"/>
    <n v="122"/>
    <n v="9280"/>
    <n v="11321600"/>
  </r>
  <r>
    <d v="2023-11-29T00:00:00"/>
    <x v="2"/>
    <x v="0"/>
    <s v="Pool_7"/>
    <x v="1"/>
    <s v="LarvalPool"/>
    <n v="4"/>
    <n v="100"/>
    <d v="1899-12-30T15:30:00"/>
    <x v="1"/>
    <n v="193"/>
    <n v="9280"/>
    <n v="17910400"/>
  </r>
  <r>
    <d v="2023-11-29T00:00:00"/>
    <x v="2"/>
    <x v="0"/>
    <s v="Pool_7"/>
    <x v="1"/>
    <s v="LarvalPool"/>
    <n v="5"/>
    <n v="100"/>
    <d v="1899-12-30T15:30:00"/>
    <x v="1"/>
    <n v="234"/>
    <n v="9280"/>
    <n v="21715200"/>
  </r>
  <r>
    <d v="2023-11-29T00:00:00"/>
    <x v="2"/>
    <x v="0"/>
    <s v="Pool_9"/>
    <x v="2"/>
    <s v="LarvalPool"/>
    <n v="1"/>
    <n v="100"/>
    <d v="1899-12-30T15:20:00"/>
    <x v="1"/>
    <n v="155"/>
    <n v="9280"/>
    <n v="14384000"/>
  </r>
  <r>
    <d v="2023-11-29T00:00:00"/>
    <x v="2"/>
    <x v="0"/>
    <s v="Pool_9"/>
    <x v="2"/>
    <s v="LarvalPool"/>
    <n v="2"/>
    <n v="100"/>
    <d v="1899-12-30T15:20:00"/>
    <x v="1"/>
    <n v="135"/>
    <n v="9280"/>
    <n v="12528000"/>
  </r>
  <r>
    <d v="2023-11-29T00:00:00"/>
    <x v="2"/>
    <x v="0"/>
    <s v="Pool_9"/>
    <x v="2"/>
    <s v="LarvalPool"/>
    <n v="3"/>
    <n v="100"/>
    <d v="1899-12-30T15:20:00"/>
    <x v="1"/>
    <n v="178"/>
    <n v="9280"/>
    <n v="16518400"/>
  </r>
  <r>
    <d v="2023-11-29T00:00:00"/>
    <x v="2"/>
    <x v="0"/>
    <s v="Pool_9"/>
    <x v="2"/>
    <s v="LarvalPool"/>
    <n v="4"/>
    <n v="100"/>
    <d v="1899-12-30T15:20:00"/>
    <x v="1"/>
    <n v="112"/>
    <n v="9280"/>
    <n v="10393600"/>
  </r>
  <r>
    <d v="2023-11-29T00:00:00"/>
    <x v="2"/>
    <x v="0"/>
    <s v="Pool_9"/>
    <x v="2"/>
    <s v="LarvalPool"/>
    <n v="5"/>
    <n v="100"/>
    <d v="1899-12-30T15:20:00"/>
    <x v="1"/>
    <n v="167"/>
    <n v="9280"/>
    <n v="15497600"/>
  </r>
  <r>
    <d v="2023-11-29T00:00:00"/>
    <x v="2"/>
    <x v="0"/>
    <s v="Tank_2"/>
    <x v="4"/>
    <s v="Tank"/>
    <n v="1"/>
    <n v="2000"/>
    <d v="1899-12-30T14:00:00"/>
    <x v="1"/>
    <n v="445"/>
    <n v="9000"/>
    <n v="2002500"/>
  </r>
  <r>
    <d v="2023-11-29T00:00:00"/>
    <x v="2"/>
    <x v="0"/>
    <s v="Tank_2"/>
    <x v="4"/>
    <s v="Tank"/>
    <n v="2"/>
    <n v="2000"/>
    <d v="1899-12-30T14:00:00"/>
    <x v="1"/>
    <n v="589"/>
    <n v="9000"/>
    <n v="2650500"/>
  </r>
  <r>
    <d v="2023-11-29T00:00:00"/>
    <x v="2"/>
    <x v="0"/>
    <s v="Tank_2"/>
    <x v="4"/>
    <s v="Tank"/>
    <n v="3"/>
    <n v="2000"/>
    <d v="1899-12-30T14:00:00"/>
    <x v="1"/>
    <n v="611"/>
    <n v="9000"/>
    <n v="2749500"/>
  </r>
  <r>
    <d v="2023-11-29T00:00:00"/>
    <x v="2"/>
    <x v="0"/>
    <s v="Tank_2"/>
    <x v="4"/>
    <s v="Tank"/>
    <n v="4"/>
    <n v="2000"/>
    <d v="1899-12-30T14:00:00"/>
    <x v="1"/>
    <n v="864"/>
    <n v="9000"/>
    <n v="3888000"/>
  </r>
  <r>
    <d v="2023-11-29T00:00:00"/>
    <x v="2"/>
    <x v="0"/>
    <s v="Tank_2"/>
    <x v="4"/>
    <s v="Tank"/>
    <n v="5"/>
    <n v="2000"/>
    <d v="1899-12-30T14:00:00"/>
    <x v="1"/>
    <n v="695"/>
    <n v="9000"/>
    <n v="3127500"/>
  </r>
  <r>
    <d v="2023-11-29T00:00:00"/>
    <x v="2"/>
    <x v="0"/>
    <s v="Tank_3"/>
    <x v="5"/>
    <s v="Tank"/>
    <n v="1"/>
    <n v="1000"/>
    <d v="1899-12-30T14:10:00"/>
    <x v="1"/>
    <n v="692"/>
    <n v="9000"/>
    <n v="6228000"/>
  </r>
  <r>
    <d v="2023-11-29T00:00:00"/>
    <x v="2"/>
    <x v="0"/>
    <s v="Tank_3"/>
    <x v="5"/>
    <s v="Tank"/>
    <n v="2"/>
    <n v="1000"/>
    <d v="1899-12-30T14:10:00"/>
    <x v="1"/>
    <n v="615"/>
    <n v="9000"/>
    <n v="5535000"/>
  </r>
  <r>
    <d v="2023-11-29T00:00:00"/>
    <x v="2"/>
    <x v="0"/>
    <s v="Tank_3"/>
    <x v="5"/>
    <s v="Tank"/>
    <n v="3"/>
    <n v="1000"/>
    <d v="1899-12-30T14:10:00"/>
    <x v="1"/>
    <n v="692"/>
    <n v="9000"/>
    <n v="6228000"/>
  </r>
  <r>
    <d v="2023-11-29T00:00:00"/>
    <x v="2"/>
    <x v="0"/>
    <s v="Tank_3"/>
    <x v="5"/>
    <s v="Tank"/>
    <n v="4"/>
    <n v="1000"/>
    <d v="1899-12-30T14:10:00"/>
    <x v="1"/>
    <n v="694"/>
    <n v="9000"/>
    <n v="6246000"/>
  </r>
  <r>
    <d v="2023-11-29T00:00:00"/>
    <x v="2"/>
    <x v="0"/>
    <s v="Tank_3"/>
    <x v="5"/>
    <s v="Tank"/>
    <n v="5"/>
    <n v="1000"/>
    <d v="1899-12-30T14:10:00"/>
    <x v="1"/>
    <n v="614"/>
    <n v="9000"/>
    <n v="5526000"/>
  </r>
  <r>
    <d v="2023-11-29T00:00:00"/>
    <x v="2"/>
    <x v="0"/>
    <s v="Tank_4"/>
    <x v="6"/>
    <s v="Tank"/>
    <n v="1"/>
    <n v="1000"/>
    <d v="1899-12-30T14:20:00"/>
    <x v="1"/>
    <n v="126"/>
    <n v="9000"/>
    <n v="1134000"/>
  </r>
  <r>
    <d v="2023-11-29T00:00:00"/>
    <x v="2"/>
    <x v="0"/>
    <s v="Tank_4"/>
    <x v="6"/>
    <s v="Tank"/>
    <n v="2"/>
    <n v="1000"/>
    <d v="1899-12-30T14:20:00"/>
    <x v="1"/>
    <n v="145"/>
    <n v="9000"/>
    <n v="1305000"/>
  </r>
  <r>
    <d v="2023-11-29T00:00:00"/>
    <x v="2"/>
    <x v="0"/>
    <s v="Tank_4"/>
    <x v="6"/>
    <s v="Tank"/>
    <n v="3"/>
    <n v="1000"/>
    <d v="1899-12-30T14:20:00"/>
    <x v="1"/>
    <n v="124"/>
    <n v="9000"/>
    <n v="1116000"/>
  </r>
  <r>
    <d v="2023-11-29T00:00:00"/>
    <x v="2"/>
    <x v="0"/>
    <s v="Tank_4"/>
    <x v="6"/>
    <s v="Tank"/>
    <n v="4"/>
    <n v="1000"/>
    <d v="1899-12-30T14:20:00"/>
    <x v="1"/>
    <n v="175"/>
    <n v="9000"/>
    <n v="1575000"/>
  </r>
  <r>
    <d v="2023-11-29T00:00:00"/>
    <x v="2"/>
    <x v="0"/>
    <s v="Tank_4"/>
    <x v="6"/>
    <s v="Tank"/>
    <n v="5"/>
    <n v="1000"/>
    <d v="1899-12-30T14:20:00"/>
    <x v="1"/>
    <n v="125"/>
    <n v="9000"/>
    <n v="1125000"/>
  </r>
  <r>
    <d v="2023-11-29T00:00:00"/>
    <x v="3"/>
    <x v="0"/>
    <s v="Tank_1"/>
    <x v="3"/>
    <s v="Tank"/>
    <n v="1"/>
    <n v="350"/>
    <d v="1899-12-30T16:44:00"/>
    <x v="2"/>
    <n v="347"/>
    <n v="9000"/>
    <n v="8922857.1428571437"/>
  </r>
  <r>
    <d v="2023-11-29T00:00:00"/>
    <x v="3"/>
    <x v="0"/>
    <s v="Tank_1"/>
    <x v="3"/>
    <s v="Tank"/>
    <n v="2"/>
    <n v="350"/>
    <d v="1899-12-30T16:44:00"/>
    <x v="2"/>
    <n v="429"/>
    <n v="9000"/>
    <n v="11031428.571428573"/>
  </r>
  <r>
    <d v="2023-11-29T00:00:00"/>
    <x v="3"/>
    <x v="0"/>
    <s v="Tank_1"/>
    <x v="3"/>
    <s v="Tank"/>
    <n v="3"/>
    <n v="400"/>
    <d v="1899-12-30T16:44:00"/>
    <x v="2"/>
    <n v="415"/>
    <n v="9000"/>
    <n v="9337500"/>
  </r>
  <r>
    <d v="2023-11-29T00:00:00"/>
    <x v="3"/>
    <x v="0"/>
    <s v="Tank_1"/>
    <x v="3"/>
    <s v="Tank"/>
    <n v="4"/>
    <n v="400"/>
    <d v="1899-12-30T16:44:00"/>
    <x v="2"/>
    <n v="369"/>
    <n v="9000"/>
    <n v="8302500"/>
  </r>
  <r>
    <d v="2023-11-29T00:00:00"/>
    <x v="3"/>
    <x v="0"/>
    <s v="Tank_1"/>
    <x v="3"/>
    <s v="Tank"/>
    <n v="5"/>
    <n v="300"/>
    <d v="1899-12-30T16:44:00"/>
    <x v="2"/>
    <n v="385"/>
    <n v="9000"/>
    <n v="11550000"/>
  </r>
  <r>
    <d v="2023-11-29T00:00:00"/>
    <x v="4"/>
    <x v="0"/>
    <s v="Tank_2"/>
    <x v="4"/>
    <s v="Tank"/>
    <n v="1"/>
    <n v="1000"/>
    <d v="1899-12-30T17:00:00"/>
    <x v="3"/>
    <n v="112"/>
    <n v="9000"/>
    <n v="1008000"/>
  </r>
  <r>
    <d v="2023-11-29T00:00:00"/>
    <x v="4"/>
    <x v="0"/>
    <s v="Tank_2"/>
    <x v="4"/>
    <s v="Tank"/>
    <n v="2"/>
    <n v="1000"/>
    <d v="1899-12-30T17:00:00"/>
    <x v="3"/>
    <n v="90"/>
    <n v="9000"/>
    <n v="810000"/>
  </r>
  <r>
    <d v="2023-11-29T00:00:00"/>
    <x v="4"/>
    <x v="0"/>
    <s v="Tank_2"/>
    <x v="4"/>
    <s v="Tank"/>
    <n v="3"/>
    <n v="1000"/>
    <d v="1899-12-30T17:00:00"/>
    <x v="3"/>
    <n v="126"/>
    <n v="9000"/>
    <n v="1134000"/>
  </r>
  <r>
    <d v="2023-11-29T00:00:00"/>
    <x v="4"/>
    <x v="0"/>
    <s v="Tank_2"/>
    <x v="4"/>
    <s v="Tank"/>
    <n v="4"/>
    <n v="1000"/>
    <d v="1899-12-30T17:00:00"/>
    <x v="3"/>
    <n v="84"/>
    <n v="9000"/>
    <n v="756000"/>
  </r>
  <r>
    <d v="2023-11-29T00:00:00"/>
    <x v="4"/>
    <x v="0"/>
    <s v="Tank_2"/>
    <x v="4"/>
    <s v="Tank"/>
    <n v="5"/>
    <n v="1000"/>
    <d v="1899-12-30T17:00:00"/>
    <x v="3"/>
    <n v="69"/>
    <n v="9000"/>
    <n v="621000"/>
  </r>
  <r>
    <d v="2023-11-29T00:00:00"/>
    <x v="4"/>
    <x v="0"/>
    <s v="Tank_3"/>
    <x v="5"/>
    <s v="Tank"/>
    <n v="1"/>
    <n v="1000"/>
    <d v="1899-12-30T17:00:00"/>
    <x v="3"/>
    <n v="71"/>
    <n v="9000"/>
    <n v="639000"/>
  </r>
  <r>
    <d v="2023-11-29T00:00:00"/>
    <x v="4"/>
    <x v="0"/>
    <s v="Tank_3"/>
    <x v="5"/>
    <s v="Tank"/>
    <n v="2"/>
    <n v="1000"/>
    <m/>
    <x v="3"/>
    <n v="94"/>
    <n v="9000"/>
    <n v="846000"/>
  </r>
  <r>
    <d v="2023-11-29T00:00:00"/>
    <x v="4"/>
    <x v="0"/>
    <s v="Tank_3"/>
    <x v="5"/>
    <s v="Tank"/>
    <n v="3"/>
    <n v="1000"/>
    <m/>
    <x v="3"/>
    <n v="77"/>
    <n v="9000"/>
    <n v="693000"/>
  </r>
  <r>
    <d v="2023-11-29T00:00:00"/>
    <x v="4"/>
    <x v="0"/>
    <s v="Tank_3"/>
    <x v="5"/>
    <s v="Tank"/>
    <n v="4"/>
    <n v="1000"/>
    <m/>
    <x v="3"/>
    <n v="94"/>
    <n v="9000"/>
    <n v="846000"/>
  </r>
  <r>
    <d v="2023-11-29T00:00:00"/>
    <x v="4"/>
    <x v="0"/>
    <s v="Tank_3"/>
    <x v="5"/>
    <s v="Tank"/>
    <n v="5"/>
    <n v="1000"/>
    <m/>
    <x v="3"/>
    <s v="NA"/>
    <n v="9000"/>
    <s v="NA"/>
  </r>
  <r>
    <d v="2023-11-29T00:00:00"/>
    <x v="4"/>
    <x v="0"/>
    <s v="Tank_4"/>
    <x v="6"/>
    <s v="Tank"/>
    <n v="1"/>
    <n v="1000"/>
    <d v="1899-12-30T17:00:00"/>
    <x v="3"/>
    <n v="11"/>
    <n v="9000"/>
    <n v="99000"/>
  </r>
  <r>
    <d v="2023-11-29T00:00:00"/>
    <x v="4"/>
    <x v="0"/>
    <s v="Tank_4"/>
    <x v="6"/>
    <s v="Tank"/>
    <n v="2"/>
    <n v="1000"/>
    <d v="1899-12-30T17:00:00"/>
    <x v="3"/>
    <n v="13"/>
    <n v="9000"/>
    <n v="117000"/>
  </r>
  <r>
    <d v="2023-11-29T00:00:00"/>
    <x v="4"/>
    <x v="0"/>
    <s v="Tank_4"/>
    <x v="6"/>
    <s v="Tank"/>
    <n v="3"/>
    <n v="1000"/>
    <d v="1899-12-30T17:00:00"/>
    <x v="3"/>
    <n v="15"/>
    <n v="9000"/>
    <n v="135000"/>
  </r>
  <r>
    <d v="2023-11-29T00:00:00"/>
    <x v="4"/>
    <x v="0"/>
    <s v="Tank_4"/>
    <x v="6"/>
    <s v="Tank"/>
    <n v="4"/>
    <n v="1000"/>
    <d v="1899-12-30T17:00:00"/>
    <x v="3"/>
    <n v="10"/>
    <n v="9000"/>
    <n v="90000"/>
  </r>
  <r>
    <d v="2023-11-29T00:00:00"/>
    <x v="4"/>
    <x v="0"/>
    <s v="Tank_4"/>
    <x v="6"/>
    <s v="Tank"/>
    <n v="5"/>
    <n v="1000"/>
    <d v="1899-12-30T17:00:00"/>
    <x v="3"/>
    <n v="9"/>
    <n v="9000"/>
    <n v="81000"/>
  </r>
  <r>
    <d v="2023-11-29T00:00:00"/>
    <x v="5"/>
    <x v="0"/>
    <s v="Pool_7"/>
    <x v="1"/>
    <s v="LarvalPool"/>
    <n v="1"/>
    <n v="250"/>
    <m/>
    <x v="4"/>
    <n v="312"/>
    <n v="9280"/>
    <n v="11581440"/>
  </r>
  <r>
    <d v="2023-11-29T00:00:00"/>
    <x v="5"/>
    <x v="0"/>
    <s v="Pool_7"/>
    <x v="1"/>
    <s v="LarvalPool"/>
    <n v="2"/>
    <n v="250"/>
    <m/>
    <x v="4"/>
    <n v="398"/>
    <n v="9280"/>
    <n v="14773760"/>
  </r>
  <r>
    <d v="2023-11-29T00:00:00"/>
    <x v="5"/>
    <x v="0"/>
    <s v="Pool_7"/>
    <x v="1"/>
    <s v="LarvalPool"/>
    <n v="3"/>
    <n v="250"/>
    <m/>
    <x v="4"/>
    <n v="546"/>
    <n v="9280"/>
    <n v="20267520"/>
  </r>
  <r>
    <d v="2023-11-29T00:00:00"/>
    <x v="5"/>
    <x v="0"/>
    <s v="Pool_7"/>
    <x v="1"/>
    <s v="LarvalPool"/>
    <n v="4"/>
    <n v="250"/>
    <m/>
    <x v="4"/>
    <n v="202"/>
    <n v="9280"/>
    <n v="7498240"/>
  </r>
  <r>
    <d v="2023-11-29T00:00:00"/>
    <x v="5"/>
    <x v="0"/>
    <s v="Pool_7"/>
    <x v="1"/>
    <s v="LarvalPool"/>
    <n v="5"/>
    <n v="250"/>
    <m/>
    <x v="4"/>
    <n v="386"/>
    <n v="9280"/>
    <n v="14328320"/>
  </r>
  <r>
    <d v="2023-11-29T00:00:00"/>
    <x v="5"/>
    <x v="0"/>
    <s v="Pool_9"/>
    <x v="2"/>
    <s v="LarvalPool"/>
    <n v="1"/>
    <n v="60"/>
    <m/>
    <x v="4"/>
    <n v="19"/>
    <n v="9280"/>
    <n v="2938666.666666667"/>
  </r>
  <r>
    <d v="2023-11-29T00:00:00"/>
    <x v="5"/>
    <x v="0"/>
    <s v="Pool_9"/>
    <x v="2"/>
    <s v="LarvalPool"/>
    <n v="2"/>
    <n v="250"/>
    <m/>
    <x v="4"/>
    <n v="38"/>
    <n v="9280"/>
    <n v="1410560"/>
  </r>
  <r>
    <d v="2023-11-29T00:00:00"/>
    <x v="5"/>
    <x v="0"/>
    <s v="Pool_9"/>
    <x v="2"/>
    <s v="LarvalPool"/>
    <n v="3"/>
    <n v="250"/>
    <m/>
    <x v="4"/>
    <n v="60"/>
    <n v="9280"/>
    <n v="2227200"/>
  </r>
  <r>
    <d v="2023-11-29T00:00:00"/>
    <x v="5"/>
    <x v="0"/>
    <s v="Pool_9"/>
    <x v="2"/>
    <s v="LarvalPool"/>
    <n v="4"/>
    <n v="240"/>
    <m/>
    <x v="4"/>
    <n v="37"/>
    <n v="9280"/>
    <n v="1430666.6666666667"/>
  </r>
  <r>
    <d v="2023-11-29T00:00:00"/>
    <x v="5"/>
    <x v="0"/>
    <s v="Pool_9"/>
    <x v="2"/>
    <s v="LarvalPool"/>
    <n v="5"/>
    <n v="250"/>
    <m/>
    <x v="4"/>
    <n v="45"/>
    <n v="9280"/>
    <n v="1670400"/>
  </r>
  <r>
    <d v="2023-11-29T00:00:00"/>
    <x v="5"/>
    <x v="0"/>
    <s v="Tank_2"/>
    <x v="4"/>
    <s v="Tank"/>
    <n v="1"/>
    <n v="1000"/>
    <d v="1899-12-30T11:10:00"/>
    <x v="4"/>
    <n v="38"/>
    <n v="9000"/>
    <n v="342000"/>
  </r>
  <r>
    <d v="2023-11-29T00:00:00"/>
    <x v="5"/>
    <x v="0"/>
    <s v="Tank_2"/>
    <x v="4"/>
    <s v="Tank"/>
    <n v="2"/>
    <n v="1000"/>
    <d v="1899-12-30T11:10:00"/>
    <x v="4"/>
    <n v="25"/>
    <n v="9000"/>
    <n v="225000"/>
  </r>
  <r>
    <d v="2023-11-29T00:00:00"/>
    <x v="5"/>
    <x v="0"/>
    <s v="Tank_2"/>
    <x v="4"/>
    <s v="Tank"/>
    <n v="3"/>
    <n v="1000"/>
    <d v="1899-12-30T11:10:00"/>
    <x v="4"/>
    <n v="54"/>
    <n v="9000"/>
    <n v="486000"/>
  </r>
  <r>
    <d v="2023-11-29T00:00:00"/>
    <x v="5"/>
    <x v="0"/>
    <s v="Tank_2"/>
    <x v="4"/>
    <s v="Tank"/>
    <n v="4"/>
    <n v="1000"/>
    <d v="1899-12-30T11:10:00"/>
    <x v="4"/>
    <n v="57"/>
    <n v="9000"/>
    <n v="513000"/>
  </r>
  <r>
    <d v="2023-11-29T00:00:00"/>
    <x v="5"/>
    <x v="0"/>
    <s v="Tank_2"/>
    <x v="4"/>
    <s v="Tank"/>
    <n v="5"/>
    <n v="1000"/>
    <d v="1899-12-30T11:10:00"/>
    <x v="4"/>
    <n v="83"/>
    <n v="9000"/>
    <n v="747000"/>
  </r>
  <r>
    <d v="2023-11-29T00:00:00"/>
    <x v="5"/>
    <x v="0"/>
    <s v="Tank_3"/>
    <x v="5"/>
    <s v="Tank"/>
    <n v="1"/>
    <n v="1000"/>
    <d v="1899-12-30T08:30:00"/>
    <x v="4"/>
    <n v="5"/>
    <n v="9000"/>
    <n v="45000"/>
  </r>
  <r>
    <d v="2023-11-29T00:00:00"/>
    <x v="5"/>
    <x v="0"/>
    <s v="Tank_3"/>
    <x v="5"/>
    <s v="Tank"/>
    <n v="2"/>
    <n v="1000"/>
    <d v="1899-12-30T08:30:00"/>
    <x v="4"/>
    <n v="5"/>
    <n v="9000"/>
    <n v="45000"/>
  </r>
  <r>
    <d v="2023-11-29T00:00:00"/>
    <x v="5"/>
    <x v="0"/>
    <s v="Tank_3"/>
    <x v="5"/>
    <s v="Tank"/>
    <n v="3"/>
    <n v="1000"/>
    <d v="1899-12-30T08:30:00"/>
    <x v="4"/>
    <n v="21"/>
    <n v="9000"/>
    <n v="189000"/>
  </r>
  <r>
    <d v="2023-11-29T00:00:00"/>
    <x v="5"/>
    <x v="0"/>
    <s v="Tank_3"/>
    <x v="5"/>
    <s v="Tank"/>
    <n v="4"/>
    <n v="1000"/>
    <d v="1899-12-30T08:30:00"/>
    <x v="4"/>
    <n v="13"/>
    <n v="9000"/>
    <n v="117000"/>
  </r>
  <r>
    <d v="2023-11-29T00:00:00"/>
    <x v="5"/>
    <x v="0"/>
    <s v="Tank_3"/>
    <x v="5"/>
    <s v="Tank"/>
    <n v="5"/>
    <n v="1000"/>
    <d v="1899-12-30T08:30:00"/>
    <x v="4"/>
    <n v="16"/>
    <n v="9000"/>
    <n v="144000"/>
  </r>
  <r>
    <d v="2023-11-29T00:00:00"/>
    <x v="5"/>
    <x v="0"/>
    <s v="Tank_4"/>
    <x v="6"/>
    <s v="Tank"/>
    <n v="1"/>
    <n v="1000"/>
    <d v="1899-12-30T08:40:00"/>
    <x v="4"/>
    <n v="15"/>
    <n v="9000"/>
    <n v="135000"/>
  </r>
  <r>
    <d v="2023-11-29T00:00:00"/>
    <x v="5"/>
    <x v="0"/>
    <s v="Tank_4"/>
    <x v="6"/>
    <s v="Tank"/>
    <n v="2"/>
    <n v="1000"/>
    <d v="1899-12-30T08:40:00"/>
    <x v="4"/>
    <n v="10"/>
    <n v="9000"/>
    <n v="90000"/>
  </r>
  <r>
    <d v="2023-11-29T00:00:00"/>
    <x v="5"/>
    <x v="0"/>
    <s v="Tank_4"/>
    <x v="6"/>
    <s v="Tank"/>
    <n v="3"/>
    <n v="1000"/>
    <d v="1899-12-30T08:40:00"/>
    <x v="4"/>
    <n v="14"/>
    <n v="9000"/>
    <n v="126000"/>
  </r>
  <r>
    <d v="2023-11-29T00:00:00"/>
    <x v="5"/>
    <x v="0"/>
    <s v="Tank_4"/>
    <x v="6"/>
    <s v="Tank"/>
    <n v="4"/>
    <n v="1000"/>
    <d v="1899-12-30T08:40:00"/>
    <x v="4"/>
    <n v="6"/>
    <n v="9000"/>
    <n v="54000"/>
  </r>
  <r>
    <d v="2023-11-29T00:00:00"/>
    <x v="5"/>
    <x v="0"/>
    <s v="Tank_4"/>
    <x v="6"/>
    <s v="Tank"/>
    <n v="5"/>
    <n v="1000"/>
    <d v="1899-12-30T08:40:00"/>
    <x v="4"/>
    <n v="15"/>
    <n v="9000"/>
    <n v="135000"/>
  </r>
  <r>
    <d v="2023-11-29T00:00:00"/>
    <x v="6"/>
    <x v="0"/>
    <s v="Tank_1"/>
    <x v="3"/>
    <s v="Tank"/>
    <n v="1"/>
    <n v="1000"/>
    <d v="1899-12-30T09:40:00"/>
    <x v="5"/>
    <n v="3"/>
    <n v="9000"/>
    <n v="27000"/>
  </r>
  <r>
    <d v="2023-11-29T00:00:00"/>
    <x v="6"/>
    <x v="0"/>
    <s v="Tank_1"/>
    <x v="3"/>
    <s v="Tank"/>
    <n v="2"/>
    <n v="1000"/>
    <d v="1899-12-30T09:40:00"/>
    <x v="5"/>
    <n v="4"/>
    <n v="9000"/>
    <n v="36000"/>
  </r>
  <r>
    <d v="2023-11-29T00:00:00"/>
    <x v="6"/>
    <x v="0"/>
    <s v="Tank_1"/>
    <x v="3"/>
    <s v="Tank"/>
    <n v="3"/>
    <n v="1000"/>
    <d v="1899-12-30T09:40:00"/>
    <x v="5"/>
    <n v="16"/>
    <n v="9000"/>
    <n v="144000"/>
  </r>
  <r>
    <d v="2023-11-29T00:00:00"/>
    <x v="6"/>
    <x v="0"/>
    <s v="Tank_1"/>
    <x v="3"/>
    <s v="Tank"/>
    <n v="4"/>
    <n v="1000"/>
    <d v="1899-12-30T09:40:00"/>
    <x v="5"/>
    <n v="12"/>
    <n v="9000"/>
    <n v="108000"/>
  </r>
  <r>
    <d v="2023-11-29T00:00:00"/>
    <x v="6"/>
    <x v="0"/>
    <s v="Tank_1"/>
    <x v="3"/>
    <s v="Tank"/>
    <n v="5"/>
    <n v="1000"/>
    <d v="1899-12-30T09:40:00"/>
    <x v="5"/>
    <n v="11"/>
    <n v="9000"/>
    <n v="99000"/>
  </r>
  <r>
    <d v="2023-11-30T00:00:00"/>
    <x v="0"/>
    <x v="0"/>
    <s v="Pool_10"/>
    <x v="7"/>
    <s v="LarvalPool"/>
    <n v="1"/>
    <n v="2"/>
    <d v="1899-12-30T22:10:00"/>
    <x v="0"/>
    <n v="713"/>
    <n v="195.82199999999997"/>
    <n v="69810542.999999985"/>
  </r>
  <r>
    <d v="2023-11-30T00:00:00"/>
    <x v="0"/>
    <x v="0"/>
    <s v="Pool_10"/>
    <x v="7"/>
    <s v="LarvalPool"/>
    <n v="2"/>
    <n v="2"/>
    <d v="1899-12-30T22:10:00"/>
    <x v="0"/>
    <n v="856"/>
    <n v="195.82199999999997"/>
    <n v="83811815.999999985"/>
  </r>
  <r>
    <d v="2023-11-30T00:00:00"/>
    <x v="0"/>
    <x v="0"/>
    <s v="Pool_10"/>
    <x v="7"/>
    <s v="LarvalPool"/>
    <n v="3"/>
    <n v="2"/>
    <d v="1899-12-30T22:10:00"/>
    <x v="0"/>
    <n v="543"/>
    <n v="195.82199999999997"/>
    <n v="53165672.999999993"/>
  </r>
  <r>
    <d v="2023-11-30T00:00:00"/>
    <x v="0"/>
    <x v="0"/>
    <s v="Pool_10"/>
    <x v="7"/>
    <s v="LarvalPool"/>
    <n v="4"/>
    <n v="2"/>
    <d v="1899-12-30T22:10:00"/>
    <x v="0"/>
    <n v="567"/>
    <n v="195.82199999999997"/>
    <n v="55515536.999999985"/>
  </r>
  <r>
    <d v="2023-11-30T00:00:00"/>
    <x v="0"/>
    <x v="0"/>
    <s v="Pool_10"/>
    <x v="7"/>
    <s v="LarvalPool"/>
    <n v="5"/>
    <n v="2"/>
    <d v="1899-12-30T22:10:00"/>
    <x v="0"/>
    <n v="857"/>
    <n v="195.82199999999997"/>
    <n v="83909726.999999985"/>
  </r>
  <r>
    <d v="2023-11-30T00:00:00"/>
    <x v="0"/>
    <x v="1"/>
    <s v="Pool_4"/>
    <x v="8"/>
    <s v="LarvalPool"/>
    <n v="1"/>
    <n v="16"/>
    <s v="NA"/>
    <x v="0"/>
    <n v="1822"/>
    <n v="136.22399999999999"/>
    <n v="15512507.999999998"/>
  </r>
  <r>
    <d v="2023-11-30T00:00:00"/>
    <x v="0"/>
    <x v="1"/>
    <s v="Pool_4"/>
    <x v="8"/>
    <s v="LarvalPool"/>
    <n v="2"/>
    <n v="16"/>
    <s v="NA"/>
    <x v="0"/>
    <n v="2414"/>
    <n v="136.22399999999999"/>
    <n v="20552795.999999996"/>
  </r>
  <r>
    <d v="2023-11-30T00:00:00"/>
    <x v="0"/>
    <x v="1"/>
    <s v="Pool_4"/>
    <x v="8"/>
    <s v="LarvalPool"/>
    <n v="3"/>
    <n v="16"/>
    <s v="NA"/>
    <x v="0"/>
    <n v="2694"/>
    <n v="136.22399999999999"/>
    <n v="22936715.999999996"/>
  </r>
  <r>
    <d v="2023-11-30T00:00:00"/>
    <x v="0"/>
    <x v="1"/>
    <s v="Pool_4"/>
    <x v="8"/>
    <s v="LarvalPool"/>
    <n v="4"/>
    <n v="16"/>
    <s v="NA"/>
    <x v="0"/>
    <n v="2439"/>
    <n v="136.22399999999999"/>
    <n v="20765645.999999996"/>
  </r>
  <r>
    <d v="2023-11-30T00:00:00"/>
    <x v="0"/>
    <x v="1"/>
    <s v="Pool_4"/>
    <x v="8"/>
    <s v="LarvalPool"/>
    <n v="5"/>
    <n v="16"/>
    <s v="NA"/>
    <x v="0"/>
    <n v="1669"/>
    <n v="136.22399999999999"/>
    <n v="14209865.999999998"/>
  </r>
  <r>
    <d v="2023-11-30T00:00:00"/>
    <x v="3"/>
    <x v="0"/>
    <s v="Pool_10"/>
    <x v="7"/>
    <s v="LarvalPool"/>
    <n v="1"/>
    <n v="300"/>
    <s v="14:30-15:30"/>
    <x v="1"/>
    <n v="2899"/>
    <n v="9280"/>
    <n v="89675733.333333343"/>
  </r>
  <r>
    <d v="2023-11-30T00:00:00"/>
    <x v="3"/>
    <x v="0"/>
    <s v="Pool_10"/>
    <x v="7"/>
    <s v="LarvalPool"/>
    <n v="2"/>
    <n v="380"/>
    <s v="14:30-15:30"/>
    <x v="1"/>
    <n v="4055"/>
    <n v="9280"/>
    <n v="99027368.421052635"/>
  </r>
  <r>
    <d v="2023-11-30T00:00:00"/>
    <x v="3"/>
    <x v="0"/>
    <s v="Pool_10"/>
    <x v="7"/>
    <s v="LarvalPool"/>
    <n v="3"/>
    <n v="280"/>
    <s v="14:30-15:30"/>
    <x v="1"/>
    <n v="2854"/>
    <n v="9280"/>
    <n v="94589714.285714284"/>
  </r>
  <r>
    <d v="2023-11-30T00:00:00"/>
    <x v="3"/>
    <x v="0"/>
    <s v="Pool_10"/>
    <x v="7"/>
    <s v="LarvalPool"/>
    <n v="4"/>
    <n v="250"/>
    <s v="14:30-15:30"/>
    <x v="1"/>
    <n v="2731"/>
    <n v="9280"/>
    <n v="101374720"/>
  </r>
  <r>
    <d v="2023-11-30T00:00:00"/>
    <x v="3"/>
    <x v="0"/>
    <s v="Pool_10"/>
    <x v="7"/>
    <s v="LarvalPool"/>
    <n v="5"/>
    <n v="300"/>
    <s v="14:30-15:30"/>
    <x v="1"/>
    <n v="2480"/>
    <n v="9280"/>
    <n v="76714666.666666672"/>
  </r>
  <r>
    <d v="2023-11-30T00:00:00"/>
    <x v="3"/>
    <x v="0"/>
    <s v="Pool_15"/>
    <x v="0"/>
    <s v="LarvalPool"/>
    <n v="1"/>
    <n v="290"/>
    <s v="14:30-15:30"/>
    <x v="1"/>
    <n v="1615"/>
    <n v="9280"/>
    <n v="51679999.999999993"/>
  </r>
  <r>
    <d v="2023-11-30T00:00:00"/>
    <x v="3"/>
    <x v="0"/>
    <s v="Pool_15"/>
    <x v="0"/>
    <s v="LarvalPool"/>
    <n v="2"/>
    <n v="300"/>
    <s v="14:30-15:30"/>
    <x v="1"/>
    <n v="1156"/>
    <n v="9280"/>
    <n v="35758933.333333336"/>
  </r>
  <r>
    <d v="2023-11-30T00:00:00"/>
    <x v="3"/>
    <x v="0"/>
    <s v="Pool_15"/>
    <x v="0"/>
    <s v="LarvalPool"/>
    <n v="3"/>
    <n v="240"/>
    <s v="14:30-15:30"/>
    <x v="1"/>
    <n v="1742"/>
    <n v="9280"/>
    <n v="67357333.333333343"/>
  </r>
  <r>
    <d v="2023-11-30T00:00:00"/>
    <x v="3"/>
    <x v="0"/>
    <s v="Pool_15"/>
    <x v="0"/>
    <s v="LarvalPool"/>
    <n v="4"/>
    <n v="270"/>
    <s v="14:30-15:30"/>
    <x v="1"/>
    <n v="1956"/>
    <n v="9280"/>
    <n v="67228444.444444448"/>
  </r>
  <r>
    <d v="2023-11-30T00:00:00"/>
    <x v="3"/>
    <x v="0"/>
    <s v="Pool_15"/>
    <x v="0"/>
    <s v="LarvalPool"/>
    <n v="5"/>
    <n v="280"/>
    <s v="14:30-15:30"/>
    <x v="1"/>
    <n v="1975"/>
    <n v="9280"/>
    <n v="65457142.857142866"/>
  </r>
  <r>
    <d v="2023-11-30T00:00:00"/>
    <x v="4"/>
    <x v="1"/>
    <s v="Pool_2"/>
    <x v="9"/>
    <s v="LarvalPool"/>
    <n v="1"/>
    <n v="500"/>
    <s v="NA"/>
    <x v="6"/>
    <n v="710"/>
    <n v="9280"/>
    <n v="13177600"/>
  </r>
  <r>
    <d v="2023-11-30T00:00:00"/>
    <x v="4"/>
    <x v="1"/>
    <s v="Pool_2"/>
    <x v="9"/>
    <s v="LarvalPool"/>
    <n v="2"/>
    <n v="500"/>
    <s v="NA"/>
    <x v="6"/>
    <n v="744"/>
    <n v="9280"/>
    <n v="13808640"/>
  </r>
  <r>
    <d v="2023-11-30T00:00:00"/>
    <x v="4"/>
    <x v="1"/>
    <s v="Pool_2"/>
    <x v="9"/>
    <s v="LarvalPool"/>
    <n v="3"/>
    <n v="500"/>
    <s v="NA"/>
    <x v="6"/>
    <n v="754"/>
    <n v="9280"/>
    <n v="13994240"/>
  </r>
  <r>
    <d v="2023-11-30T00:00:00"/>
    <x v="4"/>
    <x v="1"/>
    <s v="Pool_2"/>
    <x v="9"/>
    <s v="LarvalPool"/>
    <n v="4"/>
    <n v="250"/>
    <s v="NA"/>
    <x v="6"/>
    <n v="288"/>
    <n v="9280"/>
    <n v="10690560"/>
  </r>
  <r>
    <d v="2023-11-30T00:00:00"/>
    <x v="4"/>
    <x v="1"/>
    <s v="Pool_2"/>
    <x v="9"/>
    <s v="LarvalPool"/>
    <n v="5"/>
    <n v="50"/>
    <s v="NA"/>
    <x v="6"/>
    <n v="89"/>
    <n v="9280"/>
    <n v="16518400"/>
  </r>
  <r>
    <d v="2023-11-30T00:00:00"/>
    <x v="7"/>
    <x v="0"/>
    <s v="Pool_10"/>
    <x v="7"/>
    <s v="LarvalPool"/>
    <n v="1"/>
    <n v="55"/>
    <d v="1899-12-30T18:41:00"/>
    <x v="3"/>
    <n v="710"/>
    <n v="9280"/>
    <n v="119796363.63636364"/>
  </r>
  <r>
    <d v="2023-11-30T00:00:00"/>
    <x v="7"/>
    <x v="0"/>
    <s v="Pool_10"/>
    <x v="7"/>
    <s v="LarvalPool"/>
    <n v="2"/>
    <n v="55"/>
    <d v="1899-12-30T18:41:00"/>
    <x v="3"/>
    <n v="723"/>
    <n v="9280"/>
    <n v="121989818.18181819"/>
  </r>
  <r>
    <d v="2023-11-30T00:00:00"/>
    <x v="7"/>
    <x v="0"/>
    <s v="Pool_10"/>
    <x v="7"/>
    <s v="LarvalPool"/>
    <n v="3"/>
    <n v="55"/>
    <d v="1899-12-30T18:41:00"/>
    <x v="3"/>
    <n v="854"/>
    <n v="9280"/>
    <n v="144093090.90909091"/>
  </r>
  <r>
    <d v="2023-11-30T00:00:00"/>
    <x v="7"/>
    <x v="0"/>
    <s v="Pool_10"/>
    <x v="7"/>
    <s v="LarvalPool"/>
    <n v="4"/>
    <n v="55"/>
    <d v="1899-12-30T18:41:00"/>
    <x v="3"/>
    <n v="841"/>
    <n v="9280"/>
    <n v="141899636.36363637"/>
  </r>
  <r>
    <d v="2023-11-30T00:00:00"/>
    <x v="7"/>
    <x v="0"/>
    <s v="Pool_10"/>
    <x v="7"/>
    <s v="LarvalPool"/>
    <n v="5"/>
    <n v="55"/>
    <d v="1899-12-30T18:41:00"/>
    <x v="3"/>
    <n v="751"/>
    <n v="9280"/>
    <n v="126714181.81818183"/>
  </r>
  <r>
    <d v="2023-11-30T00:00:00"/>
    <x v="7"/>
    <x v="1"/>
    <s v="Pool_4"/>
    <x v="8"/>
    <s v="LarvalPool"/>
    <n v="1"/>
    <n v="480"/>
    <d v="1899-12-30T18:15:00"/>
    <x v="3"/>
    <n v="891"/>
    <n v="1031"/>
    <n v="1913793.7500000002"/>
  </r>
  <r>
    <d v="2023-11-30T00:00:00"/>
    <x v="7"/>
    <x v="1"/>
    <s v="Pool_4"/>
    <x v="8"/>
    <s v="LarvalPool"/>
    <n v="2"/>
    <n v="480"/>
    <d v="1899-12-30T18:15:00"/>
    <x v="3"/>
    <n v="1089"/>
    <n v="1031"/>
    <n v="2339081.25"/>
  </r>
  <r>
    <d v="2023-11-30T00:00:00"/>
    <x v="7"/>
    <x v="1"/>
    <s v="Pool_4"/>
    <x v="8"/>
    <s v="LarvalPool"/>
    <n v="3"/>
    <n v="480"/>
    <d v="1899-12-30T18:15:00"/>
    <x v="3"/>
    <n v="1092"/>
    <n v="1031"/>
    <n v="2345525"/>
  </r>
  <r>
    <d v="2023-11-30T00:00:00"/>
    <x v="7"/>
    <x v="1"/>
    <s v="Pool_4"/>
    <x v="8"/>
    <s v="LarvalPool"/>
    <n v="4"/>
    <n v="480"/>
    <d v="1899-12-30T18:15:00"/>
    <x v="3"/>
    <n v="1173"/>
    <n v="1031"/>
    <n v="2519506.25"/>
  </r>
  <r>
    <d v="2023-11-30T00:00:00"/>
    <x v="7"/>
    <x v="1"/>
    <s v="Pool_4"/>
    <x v="8"/>
    <s v="LarvalPool"/>
    <n v="5"/>
    <n v="480"/>
    <d v="1899-12-30T18:15:00"/>
    <x v="3"/>
    <n v="1364"/>
    <n v="1031"/>
    <n v="2929758.3333333335"/>
  </r>
  <r>
    <d v="2023-11-30T00:00:00"/>
    <x v="5"/>
    <x v="0"/>
    <s v="Pool_10"/>
    <x v="7"/>
    <s v="LarvalPool"/>
    <n v="1"/>
    <n v="250"/>
    <m/>
    <x v="7"/>
    <n v="312"/>
    <n v="9280"/>
    <n v="11581440"/>
  </r>
  <r>
    <d v="2023-11-30T00:00:00"/>
    <x v="5"/>
    <x v="0"/>
    <s v="Pool_10"/>
    <x v="7"/>
    <s v="LarvalPool"/>
    <n v="2"/>
    <n v="250"/>
    <m/>
    <x v="7"/>
    <n v="398"/>
    <n v="9280"/>
    <n v="14773760"/>
  </r>
  <r>
    <d v="2023-11-30T00:00:00"/>
    <x v="5"/>
    <x v="0"/>
    <s v="Pool_10"/>
    <x v="7"/>
    <s v="LarvalPool"/>
    <n v="3"/>
    <n v="250"/>
    <m/>
    <x v="7"/>
    <n v="546"/>
    <n v="9280"/>
    <n v="20267520"/>
  </r>
  <r>
    <d v="2023-11-30T00:00:00"/>
    <x v="5"/>
    <x v="0"/>
    <s v="Pool_10"/>
    <x v="7"/>
    <s v="LarvalPool"/>
    <n v="4"/>
    <n v="250"/>
    <m/>
    <x v="7"/>
    <n v="202"/>
    <n v="9280"/>
    <n v="7498240"/>
  </r>
  <r>
    <d v="2023-11-30T00:00:00"/>
    <x v="5"/>
    <x v="0"/>
    <s v="Pool_10"/>
    <x v="7"/>
    <s v="LarvalPool"/>
    <n v="5"/>
    <n v="250"/>
    <m/>
    <x v="7"/>
    <n v="386"/>
    <n v="9280"/>
    <n v="14328320"/>
  </r>
  <r>
    <d v="2023-11-30T00:00:00"/>
    <x v="5"/>
    <x v="0"/>
    <s v="Pool_15"/>
    <x v="0"/>
    <s v="LarvalPool"/>
    <n v="1"/>
    <n v="250"/>
    <m/>
    <x v="7"/>
    <n v="371"/>
    <n v="9280"/>
    <n v="13771520"/>
  </r>
  <r>
    <d v="2023-11-30T00:00:00"/>
    <x v="5"/>
    <x v="0"/>
    <s v="Pool_15"/>
    <x v="0"/>
    <s v="LarvalPool"/>
    <n v="2"/>
    <n v="250"/>
    <m/>
    <x v="7"/>
    <n v="289"/>
    <n v="9280"/>
    <n v="10727680"/>
  </r>
  <r>
    <d v="2023-11-30T00:00:00"/>
    <x v="5"/>
    <x v="0"/>
    <s v="Pool_15"/>
    <x v="0"/>
    <s v="LarvalPool"/>
    <n v="3"/>
    <n v="316"/>
    <m/>
    <x v="7"/>
    <n v="316"/>
    <n v="9280"/>
    <n v="9280000"/>
  </r>
  <r>
    <d v="2023-11-30T00:00:00"/>
    <x v="5"/>
    <x v="0"/>
    <s v="Pool_15"/>
    <x v="0"/>
    <s v="LarvalPool"/>
    <n v="4"/>
    <n v="250"/>
    <m/>
    <x v="7"/>
    <n v="186"/>
    <n v="9280"/>
    <n v="6904320"/>
  </r>
  <r>
    <d v="2023-11-30T00:00:00"/>
    <x v="5"/>
    <x v="0"/>
    <s v="Pool_15"/>
    <x v="0"/>
    <s v="LarvalPool"/>
    <n v="5"/>
    <n v="240"/>
    <m/>
    <x v="7"/>
    <n v="259"/>
    <n v="9280"/>
    <n v="10014666.666666668"/>
  </r>
  <r>
    <d v="2023-11-29T00:00:00"/>
    <x v="1"/>
    <x v="1"/>
    <s v="Pool_1"/>
    <x v="10"/>
    <s v="LarvalPool"/>
    <n v="1"/>
    <n v="16"/>
    <s v="NA"/>
    <x v="0"/>
    <n v="1823"/>
    <n v="286.07040000000001"/>
    <n v="32594146.199999999"/>
  </r>
  <r>
    <d v="2023-11-29T00:00:00"/>
    <x v="1"/>
    <x v="1"/>
    <s v="Pool_1"/>
    <x v="10"/>
    <s v="LarvalPool"/>
    <n v="2"/>
    <n v="16"/>
    <s v="NA"/>
    <x v="0"/>
    <n v="1973"/>
    <n v="286.07040000000001"/>
    <n v="35276056.199999996"/>
  </r>
  <r>
    <d v="2023-11-29T00:00:00"/>
    <x v="1"/>
    <x v="1"/>
    <s v="Pool_1"/>
    <x v="10"/>
    <s v="LarvalPool"/>
    <n v="3"/>
    <n v="16"/>
    <s v="NA"/>
    <x v="0"/>
    <n v="1418"/>
    <n v="286.07040000000001"/>
    <n v="25352989.199999999"/>
  </r>
  <r>
    <d v="2023-11-29T00:00:00"/>
    <x v="1"/>
    <x v="1"/>
    <s v="Pool_1"/>
    <x v="10"/>
    <s v="LarvalPool"/>
    <n v="4"/>
    <n v="16"/>
    <s v="NA"/>
    <x v="0"/>
    <n v="1661"/>
    <n v="286.07040000000001"/>
    <n v="29697683.400000002"/>
  </r>
  <r>
    <d v="2023-11-29T00:00:00"/>
    <x v="1"/>
    <x v="1"/>
    <s v="Pool_1"/>
    <x v="10"/>
    <s v="LarvalPool"/>
    <n v="5"/>
    <n v="16"/>
    <s v="NA"/>
    <x v="0"/>
    <n v="2234"/>
    <n v="286.07040000000001"/>
    <n v="39942579.599999994"/>
  </r>
  <r>
    <d v="2023-11-29T00:00:00"/>
    <x v="3"/>
    <x v="1"/>
    <s v="Pool_1"/>
    <x v="10"/>
    <s v="LarvalPool"/>
    <n v="1"/>
    <n v="500"/>
    <s v="NA"/>
    <x v="6"/>
    <n v="757"/>
    <n v="9280"/>
    <n v="14049920"/>
  </r>
  <r>
    <d v="2023-11-29T00:00:00"/>
    <x v="3"/>
    <x v="1"/>
    <s v="Pool_1"/>
    <x v="10"/>
    <s v="LarvalPool"/>
    <n v="2"/>
    <n v="500"/>
    <s v="NA"/>
    <x v="6"/>
    <n v="803"/>
    <n v="9280"/>
    <n v="14903680"/>
  </r>
  <r>
    <d v="2023-11-29T00:00:00"/>
    <x v="3"/>
    <x v="1"/>
    <s v="Pool_1"/>
    <x v="10"/>
    <s v="LarvalPool"/>
    <n v="3"/>
    <n v="500"/>
    <s v="NA"/>
    <x v="6"/>
    <n v="651"/>
    <n v="9280"/>
    <n v="12082560"/>
  </r>
  <r>
    <d v="2023-11-29T00:00:00"/>
    <x v="3"/>
    <x v="1"/>
    <s v="Pool_1"/>
    <x v="10"/>
    <s v="LarvalPool"/>
    <n v="4"/>
    <n v="500"/>
    <s v="NA"/>
    <x v="6"/>
    <n v="663"/>
    <n v="9280"/>
    <n v="12305280"/>
  </r>
  <r>
    <d v="2023-11-29T00:00:00"/>
    <x v="3"/>
    <x v="1"/>
    <s v="Pool_1"/>
    <x v="10"/>
    <s v="LarvalPool"/>
    <n v="5"/>
    <n v="500"/>
    <s v="NA"/>
    <x v="6"/>
    <n v="780"/>
    <n v="9280"/>
    <n v="14476800"/>
  </r>
  <r>
    <d v="2023-11-29T00:00:00"/>
    <x v="4"/>
    <x v="1"/>
    <s v="Pool_1"/>
    <x v="10"/>
    <s v="LarvalPool"/>
    <n v="1"/>
    <n v="10"/>
    <d v="1899-12-30T20:30:00"/>
    <x v="3"/>
    <n v="80"/>
    <n v="9280"/>
    <n v="74240000"/>
  </r>
  <r>
    <d v="2023-11-29T00:00:00"/>
    <x v="4"/>
    <x v="1"/>
    <s v="Pool_1"/>
    <x v="10"/>
    <s v="LarvalPool"/>
    <n v="2"/>
    <n v="10"/>
    <d v="1899-12-30T20:30:00"/>
    <x v="3"/>
    <n v="126"/>
    <n v="9280"/>
    <n v="116928000"/>
  </r>
  <r>
    <d v="2023-11-29T00:00:00"/>
    <x v="4"/>
    <x v="1"/>
    <s v="Pool_1"/>
    <x v="10"/>
    <s v="LarvalPool"/>
    <n v="3"/>
    <n v="10"/>
    <d v="1899-12-30T20:30:00"/>
    <x v="3"/>
    <n v="131"/>
    <n v="9280"/>
    <n v="121568000"/>
  </r>
  <r>
    <d v="2023-11-29T00:00:00"/>
    <x v="4"/>
    <x v="1"/>
    <s v="Pool_1"/>
    <x v="10"/>
    <s v="LarvalPool"/>
    <n v="4"/>
    <n v="10"/>
    <d v="1899-12-30T20:30:00"/>
    <x v="3"/>
    <n v="102"/>
    <n v="9280"/>
    <n v="94656000"/>
  </r>
  <r>
    <d v="2023-11-29T00:00:00"/>
    <x v="4"/>
    <x v="1"/>
    <s v="Pool_1"/>
    <x v="10"/>
    <s v="LarvalPool"/>
    <n v="5"/>
    <n v="10"/>
    <d v="1899-12-30T20:30:00"/>
    <x v="3"/>
    <n v="105"/>
    <n v="9280"/>
    <n v="97440000"/>
  </r>
  <r>
    <d v="2023-11-29T00:00:00"/>
    <x v="8"/>
    <x v="1"/>
    <s v="Pool_1"/>
    <x v="10"/>
    <s v="LarvalPool"/>
    <n v="1"/>
    <n v="433"/>
    <d v="1899-12-30T09:34:00"/>
    <x v="8"/>
    <n v="480"/>
    <n v="9280"/>
    <n v="10287297.921478059"/>
  </r>
  <r>
    <d v="2023-11-29T00:00:00"/>
    <x v="8"/>
    <x v="1"/>
    <s v="Pool_1"/>
    <x v="10"/>
    <s v="LarvalPool"/>
    <n v="2"/>
    <n v="433"/>
    <d v="1899-12-30T09:34:00"/>
    <x v="8"/>
    <n v="438"/>
    <n v="9280"/>
    <n v="9387159.3533487283"/>
  </r>
  <r>
    <d v="2023-11-29T00:00:00"/>
    <x v="8"/>
    <x v="1"/>
    <s v="Pool_1"/>
    <x v="10"/>
    <s v="LarvalPool"/>
    <n v="3"/>
    <n v="467"/>
    <d v="1899-12-30T09:34:00"/>
    <x v="8"/>
    <n v="152"/>
    <n v="9280"/>
    <n v="3020471.0920770881"/>
  </r>
  <r>
    <d v="2023-11-29T00:00:00"/>
    <x v="8"/>
    <x v="1"/>
    <s v="Pool_1"/>
    <x v="10"/>
    <s v="LarvalPool"/>
    <n v="4"/>
    <n v="433"/>
    <d v="1899-12-30T09:34:00"/>
    <x v="8"/>
    <n v="647"/>
    <n v="9280"/>
    <n v="13866420.323325634"/>
  </r>
  <r>
    <d v="2023-11-29T00:00:00"/>
    <x v="8"/>
    <x v="1"/>
    <s v="Pool_1"/>
    <x v="10"/>
    <s v="LarvalPool"/>
    <n v="5"/>
    <n v="460"/>
    <d v="1899-12-30T18:30:00"/>
    <x v="8"/>
    <n v="776"/>
    <n v="9280"/>
    <n v="15654956.521739129"/>
  </r>
  <r>
    <d v="2023-11-30T00:00:00"/>
    <x v="0"/>
    <x v="1"/>
    <s v="Pool_2"/>
    <x v="9"/>
    <s v="LarvalPool"/>
    <n v="1"/>
    <n v="16"/>
    <s v="NA"/>
    <x v="0"/>
    <n v="2476"/>
    <n v="139.2039"/>
    <n v="26879403.065624997"/>
  </r>
  <r>
    <d v="2023-11-30T00:00:00"/>
    <x v="0"/>
    <x v="1"/>
    <s v="Pool_3"/>
    <x v="11"/>
    <s v="LarvalPool"/>
    <n v="3"/>
    <n v="16"/>
    <s v="NA"/>
    <x v="0"/>
    <n v="2590"/>
    <n v="139.2039"/>
    <n v="27871230.853124999"/>
  </r>
  <r>
    <d v="2023-11-30T00:00:00"/>
    <x v="0"/>
    <x v="1"/>
    <s v="Pool_5"/>
    <x v="12"/>
    <s v="LarvalPool"/>
    <n v="2"/>
    <n v="16"/>
    <s v="NA"/>
    <x v="0"/>
    <n v="1637"/>
    <n v="139.2039"/>
    <n v="19579898.559374999"/>
  </r>
  <r>
    <d v="2023-11-30T00:00:00"/>
    <x v="4"/>
    <x v="1"/>
    <s v="Pool_5"/>
    <x v="12"/>
    <s v="LarvalPool"/>
    <n v="1"/>
    <n v="50"/>
    <s v="NA"/>
    <x v="6"/>
    <n v="38"/>
    <n v="9280"/>
    <n v="7052800"/>
  </r>
  <r>
    <d v="2023-11-30T00:00:00"/>
    <x v="4"/>
    <x v="1"/>
    <s v="Pool_5"/>
    <x v="12"/>
    <s v="LarvalPool"/>
    <n v="2"/>
    <n v="50"/>
    <s v="NA"/>
    <x v="6"/>
    <n v="37"/>
    <n v="9280"/>
    <n v="6867200"/>
  </r>
  <r>
    <d v="2023-11-30T00:00:00"/>
    <x v="4"/>
    <x v="1"/>
    <s v="Pool_5"/>
    <x v="12"/>
    <s v="LarvalPool"/>
    <n v="3"/>
    <n v="50"/>
    <s v="NA"/>
    <x v="6"/>
    <n v="39"/>
    <n v="9280"/>
    <n v="7238400"/>
  </r>
  <r>
    <d v="2023-11-30T00:00:00"/>
    <x v="4"/>
    <x v="1"/>
    <s v="Pool_5"/>
    <x v="12"/>
    <s v="LarvalPool"/>
    <n v="4"/>
    <n v="50"/>
    <s v="NA"/>
    <x v="6"/>
    <n v="40"/>
    <n v="9280"/>
    <n v="7424000"/>
  </r>
  <r>
    <d v="2023-11-30T00:00:00"/>
    <x v="4"/>
    <x v="1"/>
    <s v="Pool_5"/>
    <x v="12"/>
    <s v="LarvalPool"/>
    <n v="5"/>
    <n v="50"/>
    <s v="NA"/>
    <x v="6"/>
    <n v="35"/>
    <n v="9280"/>
    <n v="6496000"/>
  </r>
  <r>
    <d v="2023-11-30T00:00:00"/>
    <x v="7"/>
    <x v="1"/>
    <s v="Pool_3"/>
    <x v="11"/>
    <s v="LarvalPool"/>
    <n v="1"/>
    <n v="500"/>
    <d v="1899-12-30T16:54:00"/>
    <x v="3"/>
    <n v="628"/>
    <n v="9280"/>
    <n v="11655680"/>
  </r>
  <r>
    <d v="2023-11-30T00:00:00"/>
    <x v="7"/>
    <x v="1"/>
    <s v="Pool_3"/>
    <x v="11"/>
    <s v="LarvalPool"/>
    <n v="2"/>
    <n v="500"/>
    <d v="1899-12-30T16:54:00"/>
    <x v="3"/>
    <n v="882"/>
    <n v="9280"/>
    <n v="16369920"/>
  </r>
  <r>
    <d v="2023-11-30T00:00:00"/>
    <x v="7"/>
    <x v="1"/>
    <s v="Pool_3"/>
    <x v="11"/>
    <s v="LarvalPool"/>
    <n v="3"/>
    <n v="50"/>
    <d v="1899-12-30T16:54:00"/>
    <x v="3"/>
    <n v="95"/>
    <n v="9280"/>
    <n v="17632000"/>
  </r>
  <r>
    <d v="2023-11-30T00:00:00"/>
    <x v="7"/>
    <x v="1"/>
    <s v="Pool_3"/>
    <x v="11"/>
    <s v="LarvalPool"/>
    <n v="4"/>
    <n v="50"/>
    <d v="1899-12-30T16:54:00"/>
    <x v="3"/>
    <n v="50"/>
    <n v="9280"/>
    <n v="9280000"/>
  </r>
  <r>
    <d v="2023-11-30T00:00:00"/>
    <x v="7"/>
    <x v="1"/>
    <s v="Pool_3"/>
    <x v="11"/>
    <s v="LarvalPool"/>
    <n v="5"/>
    <n v="50"/>
    <d v="1899-12-30T16:54:00"/>
    <x v="3"/>
    <n v="73"/>
    <n v="9280"/>
    <n v="13548800"/>
  </r>
  <r>
    <d v="2023-11-30T00:00:00"/>
    <x v="5"/>
    <x v="1"/>
    <s v="Pool_3"/>
    <x v="11"/>
    <s v="LarvalPool"/>
    <n v="1"/>
    <n v="500"/>
    <d v="1899-12-30T16:54:00"/>
    <x v="7"/>
    <n v="628"/>
    <n v="9280"/>
    <n v="11655680"/>
  </r>
  <r>
    <d v="2023-11-30T00:00:00"/>
    <x v="5"/>
    <x v="1"/>
    <s v="Pool_3"/>
    <x v="11"/>
    <s v="LarvalPool"/>
    <n v="2"/>
    <n v="500"/>
    <d v="1899-12-30T16:54:00"/>
    <x v="7"/>
    <n v="882"/>
    <n v="9280"/>
    <n v="16369920"/>
  </r>
  <r>
    <d v="2023-11-30T00:00:00"/>
    <x v="5"/>
    <x v="1"/>
    <s v="Pool_3"/>
    <x v="11"/>
    <s v="LarvalPool"/>
    <n v="3"/>
    <n v="50"/>
    <d v="1899-12-30T16:54:00"/>
    <x v="7"/>
    <n v="95"/>
    <n v="9280"/>
    <n v="17632000"/>
  </r>
  <r>
    <d v="2023-11-30T00:00:00"/>
    <x v="5"/>
    <x v="1"/>
    <s v="Pool_3"/>
    <x v="11"/>
    <s v="LarvalPool"/>
    <n v="4"/>
    <n v="50"/>
    <d v="1899-12-30T16:54:00"/>
    <x v="7"/>
    <n v="50"/>
    <n v="9280"/>
    <n v="9280000"/>
  </r>
  <r>
    <d v="2023-11-30T00:00:00"/>
    <x v="5"/>
    <x v="1"/>
    <s v="Pool_3"/>
    <x v="11"/>
    <s v="LarvalPool"/>
    <n v="5"/>
    <n v="50"/>
    <d v="1899-12-30T16:54:00"/>
    <x v="7"/>
    <n v="73"/>
    <n v="9280"/>
    <n v="13548800"/>
  </r>
  <r>
    <d v="2023-11-30T00:00:00"/>
    <x v="5"/>
    <x v="1"/>
    <s v="Pool_5"/>
    <x v="12"/>
    <s v="LarvalPool"/>
    <n v="1"/>
    <n v="250"/>
    <d v="1899-12-30T21:05:00"/>
    <x v="7"/>
    <n v="371"/>
    <n v="9280"/>
    <n v="13771520"/>
  </r>
  <r>
    <d v="2023-11-30T00:00:00"/>
    <x v="5"/>
    <x v="1"/>
    <s v="Pool_5"/>
    <x v="12"/>
    <s v="LarvalPool"/>
    <n v="2"/>
    <n v="250"/>
    <d v="1899-12-30T21:05:00"/>
    <x v="7"/>
    <n v="289"/>
    <n v="9280"/>
    <n v="10727680"/>
  </r>
  <r>
    <d v="2023-11-30T00:00:00"/>
    <x v="5"/>
    <x v="1"/>
    <s v="Pool_5"/>
    <x v="12"/>
    <s v="LarvalPool"/>
    <n v="3"/>
    <n v="250"/>
    <d v="1899-12-30T21:05:00"/>
    <x v="7"/>
    <n v="316"/>
    <n v="9280"/>
    <n v="11729920"/>
  </r>
  <r>
    <d v="2023-11-30T00:00:00"/>
    <x v="5"/>
    <x v="1"/>
    <s v="Pool_5"/>
    <x v="12"/>
    <s v="LarvalPool"/>
    <n v="4"/>
    <n v="250"/>
    <d v="1899-12-30T21:05:00"/>
    <x v="7"/>
    <n v="186"/>
    <n v="9280"/>
    <n v="6904320"/>
  </r>
  <r>
    <d v="2023-11-30T00:00:00"/>
    <x v="5"/>
    <x v="1"/>
    <s v="Pool_5"/>
    <x v="12"/>
    <s v="LarvalPool"/>
    <n v="5"/>
    <n v="240"/>
    <d v="1899-12-30T21:05:00"/>
    <x v="7"/>
    <n v="259"/>
    <n v="9280"/>
    <n v="10014666.666666668"/>
  </r>
  <r>
    <d v="2023-11-30T00:00:00"/>
    <x v="8"/>
    <x v="1"/>
    <s v="Pool_2"/>
    <x v="9"/>
    <s v="LarvalPool"/>
    <n v="1"/>
    <n v="450"/>
    <d v="1899-12-30T10:10:00"/>
    <x v="9"/>
    <n v="340"/>
    <n v="9280"/>
    <n v="7011555.555555555"/>
  </r>
  <r>
    <d v="2023-11-30T00:00:00"/>
    <x v="8"/>
    <x v="1"/>
    <s v="Pool_2"/>
    <x v="9"/>
    <s v="LarvalPool"/>
    <n v="2"/>
    <n v="467"/>
    <d v="1899-12-30T10:10:00"/>
    <x v="9"/>
    <n v="221"/>
    <n v="9280"/>
    <n v="4391605.9957173448"/>
  </r>
  <r>
    <d v="2023-11-30T00:00:00"/>
    <x v="8"/>
    <x v="1"/>
    <s v="Pool_2"/>
    <x v="9"/>
    <s v="LarvalPool"/>
    <n v="3"/>
    <n v="460"/>
    <d v="1899-12-30T10:10:00"/>
    <x v="9"/>
    <n v="202"/>
    <n v="9280"/>
    <n v="4075130.4347826084"/>
  </r>
  <r>
    <d v="2023-11-30T00:00:00"/>
    <x v="8"/>
    <x v="1"/>
    <s v="Pool_2"/>
    <x v="9"/>
    <s v="LarvalPool"/>
    <n v="4"/>
    <n v="480"/>
    <d v="1899-12-30T10:10:00"/>
    <x v="9"/>
    <n v="119"/>
    <n v="9280"/>
    <n v="2300666.666666667"/>
  </r>
  <r>
    <d v="2023-11-30T00:00:00"/>
    <x v="8"/>
    <x v="1"/>
    <s v="Pool_2"/>
    <x v="9"/>
    <s v="LarvalPool"/>
    <n v="5"/>
    <n v="480"/>
    <d v="1899-12-30T10:10:00"/>
    <x v="9"/>
    <n v="467"/>
    <n v="9280"/>
    <n v="9028666.6666666679"/>
  </r>
  <r>
    <d v="2023-11-30T00:00:00"/>
    <x v="8"/>
    <x v="1"/>
    <s v="Pool_3"/>
    <x v="11"/>
    <s v="LarvalPool"/>
    <n v="1"/>
    <n v="480"/>
    <d v="1899-12-30T10:41:00"/>
    <x v="9"/>
    <n v="279"/>
    <n v="9280"/>
    <n v="5394000"/>
  </r>
  <r>
    <d v="2023-11-30T00:00:00"/>
    <x v="8"/>
    <x v="1"/>
    <s v="Pool_3"/>
    <x v="11"/>
    <s v="LarvalPool"/>
    <n v="2"/>
    <n v="480"/>
    <d v="1899-12-30T10:41:00"/>
    <x v="9"/>
    <n v="581"/>
    <n v="9280"/>
    <n v="11232666.666666668"/>
  </r>
  <r>
    <d v="2023-11-30T00:00:00"/>
    <x v="8"/>
    <x v="1"/>
    <s v="Pool_3"/>
    <x v="11"/>
    <s v="LarvalPool"/>
    <n v="3"/>
    <n v="480"/>
    <d v="1899-12-30T10:41:00"/>
    <x v="9"/>
    <n v="137"/>
    <n v="9280"/>
    <n v="2648666.666666667"/>
  </r>
  <r>
    <d v="2023-11-30T00:00:00"/>
    <x v="8"/>
    <x v="1"/>
    <s v="Pool_3"/>
    <x v="11"/>
    <s v="LarvalPool"/>
    <n v="4"/>
    <n v="480"/>
    <d v="1899-12-30T10:41:00"/>
    <x v="9"/>
    <n v="360"/>
    <n v="9280"/>
    <n v="6960000"/>
  </r>
  <r>
    <d v="2023-11-30T00:00:00"/>
    <x v="8"/>
    <x v="1"/>
    <s v="Pool_3"/>
    <x v="11"/>
    <s v="LarvalPool"/>
    <n v="5"/>
    <n v="480"/>
    <d v="1899-12-30T10:41:00"/>
    <x v="9"/>
    <n v="441"/>
    <n v="9280"/>
    <n v="8526000.0000000019"/>
  </r>
  <r>
    <d v="2023-11-30T00:00:00"/>
    <x v="8"/>
    <x v="1"/>
    <s v="Pool_4"/>
    <x v="8"/>
    <s v="LarvalPool"/>
    <n v="1"/>
    <n v="480"/>
    <d v="1899-12-30T11:09:00"/>
    <x v="9"/>
    <n v="407"/>
    <n v="9280"/>
    <n v="7868666.666666667"/>
  </r>
  <r>
    <d v="2023-11-30T00:00:00"/>
    <x v="8"/>
    <x v="1"/>
    <s v="Pool_4"/>
    <x v="8"/>
    <s v="LarvalPool"/>
    <n v="2"/>
    <n v="480"/>
    <d v="1899-12-30T11:09:00"/>
    <x v="9"/>
    <n v="214"/>
    <n v="9280"/>
    <n v="4137333.3333333335"/>
  </r>
  <r>
    <d v="2023-11-30T00:00:00"/>
    <x v="8"/>
    <x v="1"/>
    <s v="Pool_4"/>
    <x v="8"/>
    <s v="LarvalPool"/>
    <n v="3"/>
    <n v="480"/>
    <d v="1899-12-30T11:09:00"/>
    <x v="9"/>
    <n v="512"/>
    <n v="9280"/>
    <n v="9898666.6666666679"/>
  </r>
  <r>
    <d v="2023-11-30T00:00:00"/>
    <x v="8"/>
    <x v="1"/>
    <s v="Pool_4"/>
    <x v="8"/>
    <s v="LarvalPool"/>
    <n v="4"/>
    <n v="480"/>
    <d v="1899-12-30T11:09:00"/>
    <x v="9"/>
    <n v="106"/>
    <n v="9280"/>
    <n v="2049333.3333333335"/>
  </r>
  <r>
    <d v="2023-11-30T00:00:00"/>
    <x v="8"/>
    <x v="1"/>
    <s v="Pool_4"/>
    <x v="8"/>
    <s v="LarvalPool"/>
    <n v="5"/>
    <n v="463"/>
    <d v="1899-12-30T11:09:00"/>
    <x v="9"/>
    <n v="1512"/>
    <n v="9280"/>
    <n v="30305313.174945999"/>
  </r>
  <r>
    <d v="2023-11-30T00:00:00"/>
    <x v="8"/>
    <x v="1"/>
    <s v="Pool_5"/>
    <x v="12"/>
    <s v="LarvalPool"/>
    <n v="1"/>
    <n v="480"/>
    <d v="1899-12-30T11:26:00"/>
    <x v="9"/>
    <n v="41"/>
    <n v="9280"/>
    <n v="792666.66666666674"/>
  </r>
  <r>
    <d v="2023-11-30T00:00:00"/>
    <x v="8"/>
    <x v="1"/>
    <s v="Pool_5"/>
    <x v="12"/>
    <s v="LarvalPool"/>
    <n v="2"/>
    <n v="450"/>
    <d v="1899-12-30T11:26:00"/>
    <x v="9"/>
    <n v="165"/>
    <n v="9280"/>
    <n v="3402666.666666667"/>
  </r>
  <r>
    <d v="2023-11-30T00:00:00"/>
    <x v="8"/>
    <x v="1"/>
    <s v="Pool_5"/>
    <x v="12"/>
    <s v="LarvalPool"/>
    <n v="3"/>
    <n v="480"/>
    <d v="1899-12-30T11:26:00"/>
    <x v="9"/>
    <n v="388"/>
    <n v="9280"/>
    <n v="7501333.333333334"/>
  </r>
  <r>
    <d v="2023-11-30T00:00:00"/>
    <x v="8"/>
    <x v="1"/>
    <s v="Pool_5"/>
    <x v="12"/>
    <s v="LarvalPool"/>
    <n v="4"/>
    <n v="480"/>
    <d v="1899-12-30T11:26:00"/>
    <x v="9"/>
    <n v="298"/>
    <n v="9280"/>
    <n v="5761333.333333334"/>
  </r>
  <r>
    <d v="2023-11-30T00:00:00"/>
    <x v="8"/>
    <x v="1"/>
    <s v="Pool_5"/>
    <x v="12"/>
    <s v="LarvalPool"/>
    <n v="5"/>
    <n v="443"/>
    <d v="1899-12-30T11:26:00"/>
    <x v="9"/>
    <n v="140"/>
    <n v="9280"/>
    <n v="2932731.3769751694"/>
  </r>
  <r>
    <m/>
    <x v="9"/>
    <x v="2"/>
    <m/>
    <x v="13"/>
    <m/>
    <m/>
    <m/>
    <m/>
    <x v="10"/>
    <m/>
    <m/>
    <m/>
  </r>
  <r>
    <m/>
    <x v="9"/>
    <x v="2"/>
    <m/>
    <x v="13"/>
    <m/>
    <m/>
    <m/>
    <m/>
    <x v="10"/>
    <m/>
    <m/>
    <m/>
  </r>
  <r>
    <m/>
    <x v="9"/>
    <x v="2"/>
    <m/>
    <x v="13"/>
    <m/>
    <m/>
    <m/>
    <m/>
    <x v="10"/>
    <m/>
    <m/>
    <m/>
  </r>
  <r>
    <m/>
    <x v="9"/>
    <x v="2"/>
    <m/>
    <x v="13"/>
    <m/>
    <m/>
    <m/>
    <m/>
    <x v="10"/>
    <m/>
    <m/>
    <m/>
  </r>
  <r>
    <m/>
    <x v="9"/>
    <x v="2"/>
    <m/>
    <x v="13"/>
    <m/>
    <m/>
    <m/>
    <m/>
    <x v="1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0"/>
    <s v="Port_1"/>
    <n v="10"/>
    <d v="1899-12-30T23:22:00"/>
    <x v="0"/>
    <n v="1"/>
    <s v="NA"/>
    <s v="NA"/>
    <s v="NA"/>
    <m/>
    <n v="1030.5994700101317"/>
    <n v="103059.94700101316"/>
  </r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0"/>
    <s v="Port_2"/>
    <n v="10"/>
    <d v="1899-12-30T23:22:00"/>
    <x v="0"/>
    <n v="1"/>
    <s v="NA"/>
    <s v="NA"/>
    <s v="NA"/>
    <m/>
    <n v="1030.5994700101317"/>
    <n v="103059.94700101316"/>
  </r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0"/>
    <s v="Port_3"/>
    <n v="10"/>
    <d v="1899-12-30T23:22:00"/>
    <x v="0"/>
    <n v="1"/>
    <s v="NA"/>
    <s v="NA"/>
    <s v="NA"/>
    <m/>
    <n v="1030.5994700101317"/>
    <n v="103059.94700101316"/>
  </r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0"/>
    <s v="Port_4"/>
    <n v="10"/>
    <d v="1899-12-30T23:22:00"/>
    <x v="0"/>
    <n v="10"/>
    <s v="NA"/>
    <s v="NA"/>
    <s v="NA"/>
    <m/>
    <n v="1030.5994700101317"/>
    <n v="1030599.4700101317"/>
  </r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0"/>
    <s v="Port_5"/>
    <n v="10"/>
    <d v="1899-12-30T23:22:00"/>
    <x v="0"/>
    <n v="1"/>
    <s v="NA"/>
    <s v="NA"/>
    <s v="NA"/>
    <m/>
    <n v="1030.5994700101317"/>
    <n v="103059.94700101316"/>
  </r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1"/>
    <s v="STB_1"/>
    <n v="10"/>
    <d v="1899-12-30T23:22:00"/>
    <x v="0"/>
    <n v="0"/>
    <s v="NA"/>
    <s v="NA"/>
    <s v="NA"/>
    <m/>
    <n v="1030.5994700101317"/>
    <n v="0"/>
  </r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1"/>
    <s v="STB_2"/>
    <n v="10"/>
    <d v="1899-12-30T23:22:00"/>
    <x v="0"/>
    <n v="0"/>
    <s v="NA"/>
    <s v="NA"/>
    <s v="NA"/>
    <m/>
    <n v="1030.5994700101317"/>
    <n v="0"/>
  </r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1"/>
    <s v="STB_3"/>
    <n v="10"/>
    <d v="1899-12-30T23:22:00"/>
    <x v="0"/>
    <n v="1"/>
    <s v="NA"/>
    <s v="NA"/>
    <s v="NA"/>
    <m/>
    <n v="1030.5994700101317"/>
    <n v="103059.94700101316"/>
  </r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1"/>
    <s v="STB_4"/>
    <n v="10"/>
    <d v="1899-12-30T23:22:00"/>
    <x v="0"/>
    <n v="0"/>
    <s v="NA"/>
    <s v="NA"/>
    <s v="NA"/>
    <m/>
    <n v="1030.5994700101317"/>
    <n v="0"/>
  </r>
  <r>
    <x v="0"/>
    <d v="2023-11-29T00:00:00"/>
    <d v="1899-12-30T21:38:00"/>
    <s v="SpawnSucker"/>
    <s v="South-eastern Eyrie"/>
    <m/>
    <m/>
    <d v="1899-12-30T21:45:00"/>
    <d v="1899-12-30T21:50:00"/>
    <n v="0.5"/>
    <s v="GravityFed into Pool 15"/>
    <d v="1899-12-30T00:10:00"/>
    <x v="0"/>
    <s v="Pool_15"/>
    <x v="0"/>
    <x v="1"/>
    <s v="STB_5"/>
    <n v="10"/>
    <d v="1899-12-30T23:22:00"/>
    <x v="0"/>
    <n v="0"/>
    <s v="NA"/>
    <s v="NA"/>
    <s v="NA"/>
    <m/>
    <n v="1030.5994700101317"/>
    <n v="0"/>
  </r>
  <r>
    <x v="0"/>
    <d v="2023-11-29T00:00:00"/>
    <m/>
    <s v="Dexter, Charlon Ocean Craft"/>
    <s v="Eyrie Reef"/>
    <m/>
    <m/>
    <d v="1899-12-30T21:05:00"/>
    <s v="21:05-22:05"/>
    <n v="0.34"/>
    <s v="Buckets to Pool"/>
    <d v="1899-12-30T22:45:00"/>
    <x v="0"/>
    <s v="Pool_7&amp;9"/>
    <x v="1"/>
    <x v="2"/>
    <n v="1"/>
    <n v="16"/>
    <s v="NA"/>
    <x v="0"/>
    <n v="3171"/>
    <m/>
    <n v="8.8615578680000002"/>
    <s v="No"/>
    <m/>
    <n v="144.738"/>
    <n v="28685262.374999996"/>
  </r>
  <r>
    <x v="0"/>
    <d v="2023-11-29T00:00:00"/>
    <m/>
    <s v="Dexter, Charlon Ocean Craft"/>
    <s v="Eyrie Reef"/>
    <m/>
    <m/>
    <m/>
    <m/>
    <n v="0.34"/>
    <s v="Buckets to Pool"/>
    <d v="1899-12-30T23:10:00"/>
    <x v="0"/>
    <s v="Pool_7&amp;9"/>
    <x v="1"/>
    <x v="2"/>
    <n v="3"/>
    <n v="16"/>
    <s v="NA"/>
    <x v="0"/>
    <n v="3021"/>
    <m/>
    <n v="4.9652432969999998"/>
    <s v="No"/>
    <m/>
    <n v="144.738"/>
    <n v="27328343.625"/>
  </r>
  <r>
    <x v="0"/>
    <d v="2023-11-29T00:00:00"/>
    <m/>
    <s v="Dexter, Charlon Ocean Craft"/>
    <s v="Eyrie Reef"/>
    <m/>
    <m/>
    <m/>
    <m/>
    <n v="0.34"/>
    <s v="Buckets to Pool"/>
    <s v="NA"/>
    <x v="0"/>
    <s v="Pool_7&amp;9"/>
    <x v="1"/>
    <x v="2"/>
    <n v="4"/>
    <n v="16"/>
    <s v="NA"/>
    <x v="0"/>
    <n v="3263"/>
    <m/>
    <n v="12.350597609999999"/>
    <s v="No"/>
    <m/>
    <n v="144.738"/>
    <n v="29517505.875"/>
  </r>
  <r>
    <x v="0"/>
    <d v="2023-11-29T00:00:00"/>
    <m/>
    <s v="Dexter, Charlon Ocean Craft"/>
    <s v="Eyrie Reef"/>
    <m/>
    <m/>
    <m/>
    <m/>
    <n v="0.34"/>
    <s v="Buckets to Pool"/>
    <s v="NA"/>
    <x v="0"/>
    <s v="Pool_7&amp;9"/>
    <x v="1"/>
    <x v="2"/>
    <n v="5"/>
    <n v="16"/>
    <s v="NA"/>
    <x v="0"/>
    <n v="3192"/>
    <m/>
    <n v="8.20802005"/>
    <s v="No"/>
    <m/>
    <n v="144.738"/>
    <n v="28875231"/>
  </r>
  <r>
    <x v="0"/>
    <d v="2023-11-29T00:00:00"/>
    <m/>
    <s v="Dexter, Charlon Ocean Craft"/>
    <s v="Eyrie Reef"/>
    <m/>
    <m/>
    <m/>
    <m/>
    <n v="0.34"/>
    <s v="Buckets to Pool"/>
    <d v="1899-12-30T23:00:00"/>
    <x v="0"/>
    <s v="Pool_7&amp;9"/>
    <x v="1"/>
    <x v="2"/>
    <n v="2"/>
    <n v="16"/>
    <s v="NA"/>
    <x v="0"/>
    <n v="3468"/>
    <m/>
    <n v="11.361014989999999"/>
    <s v="No"/>
    <m/>
    <n v="144.738"/>
    <n v="31371961.5"/>
  </r>
  <r>
    <x v="0"/>
    <d v="2023-11-29T00:00:00"/>
    <s v="21:30:00 AM"/>
    <s v="Koopa_BlueTub_1st"/>
    <m/>
    <n v="14.73348"/>
    <n v="145.38141999999999"/>
    <s v="21:00-21:30"/>
    <s v="21:30-21:45"/>
    <n v="0.40250000000000002"/>
    <s v="Buckets to tanks"/>
    <d v="1899-12-30T11:15:00"/>
    <x v="0"/>
    <s v="Tank_1_1"/>
    <x v="2"/>
    <x v="2"/>
    <n v="1"/>
    <n v="2"/>
    <d v="1899-12-30T11:10:00"/>
    <x v="0"/>
    <n v="174"/>
    <n v="50"/>
    <n v="50"/>
    <s v="Ethanol = genetics"/>
    <m/>
    <n v="171.34425000000002"/>
    <n v="14906949.750000002"/>
  </r>
  <r>
    <x v="0"/>
    <d v="2023-11-29T00:00:00"/>
    <s v="21:30:00 AM"/>
    <s v="Koopa_Buckets_1st"/>
    <m/>
    <n v="14.73348"/>
    <n v="145.38141999999999"/>
    <s v="21:00-21:30"/>
    <s v="21:30-21:45"/>
    <n v="0.35833333333333334"/>
    <s v="Buckets to tanks"/>
    <d v="1899-12-30T11:15:00"/>
    <x v="0"/>
    <s v="Tank_1_2"/>
    <x v="3"/>
    <x v="2"/>
    <n v="1"/>
    <n v="2"/>
    <d v="1899-12-30T11:20:00"/>
    <x v="0"/>
    <n v="50"/>
    <n v="20"/>
    <n v="20"/>
    <s v="Ethanol = genetics"/>
    <m/>
    <n v="152.54249999999999"/>
    <n v="3813562.4999999995"/>
  </r>
  <r>
    <x v="0"/>
    <d v="2023-11-29T00:00:00"/>
    <s v="21:30:00 AM"/>
    <s v="Koopa_BlueTub_1st"/>
    <m/>
    <n v="14.73348"/>
    <n v="145.38141999999999"/>
    <s v="21:00-21:30"/>
    <s v="21:30-21:45"/>
    <n v="0.40250000000000002"/>
    <s v="Buckets to tanks"/>
    <d v="1899-12-30T11:15:00"/>
    <x v="0"/>
    <s v="Tank_1_1"/>
    <x v="2"/>
    <x v="2"/>
    <n v="2"/>
    <n v="2"/>
    <d v="1899-12-30T11:10:00"/>
    <x v="0"/>
    <n v="288"/>
    <n v="50"/>
    <n v="50"/>
    <s v="Ethanol = genetics"/>
    <m/>
    <n v="171.34425000000002"/>
    <n v="24673572.000000004"/>
  </r>
  <r>
    <x v="0"/>
    <d v="2023-11-29T00:00:00"/>
    <s v="21:30:00 AM"/>
    <s v="Koopa_Buckets_1st"/>
    <m/>
    <n v="14.73348"/>
    <n v="145.38141999999999"/>
    <s v="21:00-21:30"/>
    <s v="21:30-21:45"/>
    <n v="0.35833333333333334"/>
    <s v="Buckets to tanks"/>
    <d v="1899-12-30T11:15:00"/>
    <x v="0"/>
    <s v="Tank_1_2"/>
    <x v="3"/>
    <x v="2"/>
    <n v="2"/>
    <n v="2"/>
    <d v="1899-12-30T11:20:00"/>
    <x v="0"/>
    <n v="160"/>
    <n v="20"/>
    <n v="20"/>
    <s v="Ethanol = genetics"/>
    <m/>
    <n v="152.54249999999999"/>
    <n v="12203400"/>
  </r>
  <r>
    <x v="0"/>
    <d v="2023-11-29T00:00:00"/>
    <s v="21:30:00 AM"/>
    <s v="Koopa_BlueTub_1st"/>
    <m/>
    <n v="14.73348"/>
    <n v="145.38141999999999"/>
    <s v="21:00-21:30"/>
    <s v="21:30-21:45"/>
    <n v="0.40250000000000002"/>
    <s v="Buckets to tanks"/>
    <d v="1899-12-30T11:15:00"/>
    <x v="0"/>
    <s v="Tank_1_1"/>
    <x v="2"/>
    <x v="2"/>
    <n v="3"/>
    <n v="2"/>
    <d v="1899-12-30T11:10:00"/>
    <x v="0"/>
    <n v="250"/>
    <n v="40"/>
    <n v="40"/>
    <s v="Ethanol = genetics"/>
    <m/>
    <n v="171.34425000000002"/>
    <n v="21418031.250000004"/>
  </r>
  <r>
    <x v="0"/>
    <d v="2023-11-29T00:00:00"/>
    <s v="21:30:00 AM"/>
    <s v="Koopa_Buckets_1st"/>
    <m/>
    <n v="14.73348"/>
    <n v="145.38141999999999"/>
    <s v="21:00-21:30"/>
    <s v="21:30-21:45"/>
    <n v="0.35833333333333334"/>
    <s v="Buckets to tanks"/>
    <d v="1899-12-30T11:15:00"/>
    <x v="0"/>
    <s v="Tank_1_2"/>
    <x v="3"/>
    <x v="2"/>
    <n v="3"/>
    <n v="2"/>
    <d v="1899-12-30T11:20:00"/>
    <x v="0"/>
    <n v="63"/>
    <n v="25"/>
    <n v="25"/>
    <s v="Ethanol = genetics"/>
    <m/>
    <n v="152.54249999999999"/>
    <n v="4805088.75"/>
  </r>
  <r>
    <x v="0"/>
    <d v="2023-11-29T00:00:00"/>
    <s v="21:30:00 AM"/>
    <s v="Koopa_BlueTub_1st"/>
    <m/>
    <n v="14.73348"/>
    <n v="145.38141999999999"/>
    <s v="21:00-21:30"/>
    <s v="21:30-21:45"/>
    <n v="0.40250000000000002"/>
    <s v="Buckets to tanks"/>
    <d v="1899-12-30T11:15:00"/>
    <x v="0"/>
    <s v="Tank_1_1"/>
    <x v="2"/>
    <x v="2"/>
    <n v="4"/>
    <n v="2"/>
    <d v="1899-12-30T11:10:00"/>
    <x v="0"/>
    <n v="318"/>
    <n v="40"/>
    <n v="40"/>
    <s v="Ethanol = genetics"/>
    <m/>
    <n v="171.34425000000002"/>
    <n v="27243735.750000004"/>
  </r>
  <r>
    <x v="0"/>
    <d v="2023-11-29T00:00:00"/>
    <s v="21:30:00 AM"/>
    <s v="Koopa_Buckets_1st"/>
    <m/>
    <n v="14.73348"/>
    <n v="145.38141999999999"/>
    <s v="21:00-21:30"/>
    <s v="21:30-21:45"/>
    <n v="0.35833333333333334"/>
    <s v="Buckets to tanks"/>
    <d v="1899-12-30T11:15:00"/>
    <x v="0"/>
    <s v="Tank_1_2"/>
    <x v="3"/>
    <x v="2"/>
    <n v="4"/>
    <n v="2"/>
    <d v="1899-12-30T11:20:00"/>
    <x v="0"/>
    <n v="144"/>
    <n v="50"/>
    <n v="50"/>
    <s v="Ethanol = genetics"/>
    <m/>
    <n v="152.54249999999999"/>
    <n v="10983060"/>
  </r>
  <r>
    <x v="0"/>
    <d v="2023-11-29T00:00:00"/>
    <s v="21:30:00 AM"/>
    <s v="Koopa_BlueTub_1st"/>
    <m/>
    <n v="14.73348"/>
    <n v="145.38141999999999"/>
    <s v="21:00-21:30"/>
    <s v="21:30-21:45"/>
    <n v="0.40250000000000002"/>
    <s v="Buckets to tanks"/>
    <d v="1899-12-30T11:15:00"/>
    <x v="0"/>
    <s v="Tank_1_1"/>
    <x v="2"/>
    <x v="2"/>
    <n v="5"/>
    <n v="2"/>
    <d v="1899-12-30T11:10:00"/>
    <x v="0"/>
    <n v="243"/>
    <n v="30"/>
    <n v="30"/>
    <s v="Ethanol = genetics"/>
    <m/>
    <n v="171.34425000000002"/>
    <n v="20818326.375"/>
  </r>
  <r>
    <x v="0"/>
    <d v="2023-11-29T00:00:00"/>
    <s v="21:30:00 AM"/>
    <s v="Koopa_Buckets_1st"/>
    <m/>
    <n v="14.73348"/>
    <n v="145.38141999999999"/>
    <s v="21:00-21:30"/>
    <s v="21:30-21:45"/>
    <n v="0.35833333333333334"/>
    <s v="Buckets to tanks"/>
    <d v="1899-12-30T11:15:00"/>
    <x v="0"/>
    <s v="Tank_1_2"/>
    <x v="3"/>
    <x v="2"/>
    <n v="5"/>
    <n v="2"/>
    <d v="1899-12-30T11:20:00"/>
    <x v="0"/>
    <n v="166"/>
    <n v="45"/>
    <n v="45"/>
    <s v="Ethanol = genetics"/>
    <m/>
    <n v="152.54249999999999"/>
    <n v="12661027.499999998"/>
  </r>
  <r>
    <x v="0"/>
    <d v="2023-11-29T00:00:00"/>
    <s v="21:15:00 AM"/>
    <s v="Manta_BlueTub+Buckets"/>
    <m/>
    <n v="14.73348"/>
    <n v="145.38141999999999"/>
    <s v="21:30:00 AM"/>
    <s v="21:30-22:30"/>
    <n v="0.48"/>
    <s v="Buckets to tanks"/>
    <d v="1899-12-30T11:15:00"/>
    <x v="0"/>
    <s v="Tank_2"/>
    <x v="4"/>
    <x v="2"/>
    <n v="1"/>
    <n v="2"/>
    <d v="1899-12-30T10:13:00"/>
    <x v="0"/>
    <n v="142"/>
    <n v="40"/>
    <n v="40"/>
    <s v="Ethanol = genetics"/>
    <m/>
    <n v="204.33599999999998"/>
    <n v="14507856"/>
  </r>
  <r>
    <x v="0"/>
    <d v="2023-11-29T00:00:00"/>
    <s v="21:15:00 AM"/>
    <s v="Manta_BlueTub+Buckets"/>
    <m/>
    <n v="14.73348"/>
    <n v="145.38141999999999"/>
    <s v="21:30:00 AM"/>
    <s v="21:30-22:30"/>
    <n v="0.48"/>
    <s v="Buckets to tanks"/>
    <d v="1899-12-30T11:15:00"/>
    <x v="0"/>
    <s v="Tank_2"/>
    <x v="4"/>
    <x v="2"/>
    <n v="2"/>
    <n v="2"/>
    <d v="1899-12-30T10:13:00"/>
    <x v="0"/>
    <n v="246"/>
    <n v="20"/>
    <n v="20"/>
    <s v="Ethanol = genetics"/>
    <m/>
    <n v="204.33599999999998"/>
    <n v="25133327.999999996"/>
  </r>
  <r>
    <x v="0"/>
    <d v="2023-11-29T00:00:00"/>
    <s v="21:15:00 AM"/>
    <s v="Manta_BlueTub+Buckets"/>
    <m/>
    <n v="14.73348"/>
    <n v="145.38141999999999"/>
    <s v="21:30:00 AM"/>
    <s v="21:30-22:30"/>
    <n v="0.48"/>
    <s v="Buckets to tanks"/>
    <d v="1899-12-30T11:15:00"/>
    <x v="0"/>
    <s v="Tank_2"/>
    <x v="4"/>
    <x v="2"/>
    <n v="3"/>
    <n v="2"/>
    <d v="1899-12-30T10:13:00"/>
    <x v="0"/>
    <n v="180"/>
    <n v="30"/>
    <n v="30"/>
    <s v="Ethanol = genetics"/>
    <m/>
    <n v="204.33599999999998"/>
    <n v="18390239.999999996"/>
  </r>
  <r>
    <x v="0"/>
    <d v="2023-11-29T00:00:00"/>
    <s v="21:15:00 AM"/>
    <s v="Manta_BlueTub+Buckets"/>
    <m/>
    <n v="14.73348"/>
    <n v="145.38141999999999"/>
    <s v="21:30:00 AM"/>
    <s v="21:30-22:30"/>
    <n v="0.48"/>
    <s v="Buckets to tanks"/>
    <d v="1899-12-30T11:15:00"/>
    <x v="0"/>
    <s v="Tank_2"/>
    <x v="4"/>
    <x v="2"/>
    <n v="4"/>
    <n v="2"/>
    <d v="1899-12-30T10:13:00"/>
    <x v="0"/>
    <n v="197"/>
    <n v="50"/>
    <n v="50"/>
    <s v="Ethanol = genetics"/>
    <m/>
    <n v="204.33599999999998"/>
    <n v="20127095.999999996"/>
  </r>
  <r>
    <x v="0"/>
    <d v="2023-11-29T00:00:00"/>
    <s v="21:15:00 AM"/>
    <s v="Manta_BlueTub+Buckets"/>
    <m/>
    <n v="14.73348"/>
    <n v="145.38141999999999"/>
    <s v="21:30:00 AM"/>
    <s v="21:30-22:30"/>
    <n v="0.48"/>
    <s v="Buckets to tanks"/>
    <d v="1899-12-30T11:15:00"/>
    <x v="0"/>
    <s v="Tank_2"/>
    <x v="4"/>
    <x v="2"/>
    <n v="5"/>
    <n v="2"/>
    <d v="1899-12-30T10:13:00"/>
    <x v="0"/>
    <n v="93"/>
    <n v="50"/>
    <n v="50"/>
    <s v="Ethanol = genetics"/>
    <m/>
    <n v="204.33599999999998"/>
    <n v="9501624"/>
  </r>
  <r>
    <x v="0"/>
    <d v="2023-11-29T00:00:00"/>
    <d v="1899-12-30T00:15:00"/>
    <s v="Koopa_BlueTub_2nd"/>
    <m/>
    <n v="14.73348"/>
    <n v="145.38141999999999"/>
    <s v="23-23:30"/>
    <s v="23:00-23:59"/>
    <n v="0.46500000000000002"/>
    <s v="Buckets to tanks"/>
    <d v="1899-12-30T01:00:00"/>
    <x v="0"/>
    <s v="Tank_3&amp;4_1"/>
    <x v="5"/>
    <x v="2"/>
    <n v="1"/>
    <n v="2"/>
    <d v="1899-12-30T01:30:00"/>
    <x v="0"/>
    <n v="288"/>
    <n v="80"/>
    <n v="80"/>
    <s v="Ethanol = genetics"/>
    <m/>
    <n v="197.95050000000001"/>
    <n v="28504872"/>
  </r>
  <r>
    <x v="0"/>
    <d v="2023-11-29T00:00:00"/>
    <d v="1899-12-30T00:15:00"/>
    <s v="Koopa_Buckets_2nd"/>
    <m/>
    <n v="14.73348"/>
    <n v="145.38141999999999"/>
    <s v="23-23:30"/>
    <s v="23:00-23:59"/>
    <n v="0.22"/>
    <s v="Buckets to tanks"/>
    <d v="1899-12-30T01:00:00"/>
    <x v="0"/>
    <s v="Tank_3&amp;4_2"/>
    <x v="6"/>
    <x v="2"/>
    <n v="1"/>
    <n v="2"/>
    <d v="1899-12-30T01:30:00"/>
    <x v="0"/>
    <n v="106"/>
    <n v="50"/>
    <n v="50"/>
    <s v="Ethanol = genetics"/>
    <m/>
    <n v="93.653999999999982"/>
    <n v="4963661.9999999991"/>
  </r>
  <r>
    <x v="0"/>
    <d v="2023-11-29T00:00:00"/>
    <d v="1899-12-30T00:15:00"/>
    <s v="Koopa_BlueTub_2nd"/>
    <m/>
    <n v="14.73348"/>
    <n v="145.38141999999999"/>
    <s v="23-23:30"/>
    <s v="23:00-23:59"/>
    <n v="0.46500000000000002"/>
    <s v="Buckets to tanks"/>
    <d v="1899-12-30T01:00:00"/>
    <x v="0"/>
    <s v="Tank_3&amp;4_1"/>
    <x v="5"/>
    <x v="2"/>
    <n v="2"/>
    <n v="2"/>
    <d v="1899-12-30T01:30:00"/>
    <x v="0"/>
    <n v="194"/>
    <n v="75"/>
    <n v="75"/>
    <s v="Ethanol = genetics"/>
    <m/>
    <n v="197.95050000000001"/>
    <n v="19201198.5"/>
  </r>
  <r>
    <x v="0"/>
    <d v="2023-11-29T00:00:00"/>
    <d v="1899-12-30T00:15:00"/>
    <s v="Koopa_Buckets_2nd"/>
    <m/>
    <n v="14.73348"/>
    <n v="145.38141999999999"/>
    <s v="23-23:30"/>
    <s v="23:00-23:59"/>
    <n v="0.22"/>
    <s v="Buckets to tanks"/>
    <d v="1899-12-30T01:00:00"/>
    <x v="0"/>
    <s v="Tank_3&amp;4_2"/>
    <x v="6"/>
    <x v="2"/>
    <n v="2"/>
    <n v="2"/>
    <d v="1899-12-30T01:30:00"/>
    <x v="0"/>
    <n v="80"/>
    <n v="70"/>
    <n v="70"/>
    <s v="Ethanol = genetics"/>
    <m/>
    <n v="93.653999999999982"/>
    <n v="3746159.9999999995"/>
  </r>
  <r>
    <x v="0"/>
    <d v="2023-11-29T00:00:00"/>
    <d v="1899-12-30T00:15:00"/>
    <s v="Koopa_BlueTub_2nd"/>
    <m/>
    <n v="14.73348"/>
    <n v="145.38141999999999"/>
    <s v="23-23:30"/>
    <s v="23:00-23:59"/>
    <n v="0.46500000000000002"/>
    <s v="Buckets to tanks"/>
    <d v="1899-12-30T01:00:00"/>
    <x v="0"/>
    <s v="Tank_3&amp;4_1"/>
    <x v="5"/>
    <x v="2"/>
    <n v="3"/>
    <n v="2"/>
    <d v="1899-12-30T01:30:00"/>
    <x v="0"/>
    <n v="166"/>
    <n v="80"/>
    <n v="80"/>
    <s v="Ethanol = genetics"/>
    <m/>
    <n v="197.95050000000001"/>
    <n v="16429891.500000002"/>
  </r>
  <r>
    <x v="0"/>
    <d v="2023-11-29T00:00:00"/>
    <d v="1899-12-30T00:15:00"/>
    <s v="Koopa_Buckets_2nd"/>
    <m/>
    <n v="14.73348"/>
    <n v="145.38141999999999"/>
    <s v="23-23:30"/>
    <s v="23:00-23:59"/>
    <n v="0.22"/>
    <s v="Buckets to tanks"/>
    <d v="1899-12-30T01:00:00"/>
    <x v="0"/>
    <s v="Tank_3&amp;4_2"/>
    <x v="6"/>
    <x v="2"/>
    <n v="3"/>
    <n v="2"/>
    <d v="1899-12-30T01:30:00"/>
    <x v="0"/>
    <n v="162"/>
    <n v="75"/>
    <n v="75"/>
    <s v="Ethanol = genetics"/>
    <m/>
    <n v="93.653999999999982"/>
    <n v="7585973.9999999981"/>
  </r>
  <r>
    <x v="0"/>
    <d v="2023-11-29T00:00:00"/>
    <d v="1899-12-30T00:15:00"/>
    <s v="Koopa_BlueTub_2nd"/>
    <m/>
    <n v="14.73348"/>
    <n v="145.38141999999999"/>
    <s v="23-23:30"/>
    <s v="23:00-23:59"/>
    <n v="0.46500000000000002"/>
    <s v="Buckets to tanks"/>
    <d v="1899-12-30T01:00:00"/>
    <x v="0"/>
    <s v="Tank_3&amp;4_1"/>
    <x v="5"/>
    <x v="2"/>
    <n v="4"/>
    <n v="2"/>
    <d v="1899-12-30T01:30:00"/>
    <x v="0"/>
    <n v="213"/>
    <n v="95"/>
    <n v="95"/>
    <s v="Ethanol = genetics"/>
    <m/>
    <n v="197.95050000000001"/>
    <n v="21081728.25"/>
  </r>
  <r>
    <x v="0"/>
    <d v="2023-11-29T00:00:00"/>
    <d v="1899-12-30T00:15:00"/>
    <s v="Koopa_Buckets_2nd"/>
    <m/>
    <n v="14.73348"/>
    <n v="145.38141999999999"/>
    <s v="23-23:30"/>
    <s v="23:00-23:59"/>
    <n v="0.22"/>
    <s v="Buckets to tanks"/>
    <d v="1899-12-30T01:00:00"/>
    <x v="0"/>
    <s v="Tank_3&amp;4_2"/>
    <x v="6"/>
    <x v="2"/>
    <n v="4"/>
    <n v="2"/>
    <d v="1899-12-30T01:30:00"/>
    <x v="0"/>
    <n v="114"/>
    <n v="60"/>
    <n v="60"/>
    <s v="Ethanol = genetics"/>
    <m/>
    <n v="93.653999999999982"/>
    <n v="5338277.9999999991"/>
  </r>
  <r>
    <x v="0"/>
    <d v="2023-11-29T00:00:00"/>
    <d v="1899-12-30T00:15:00"/>
    <s v="Koopa_BlueTub_2nd"/>
    <m/>
    <n v="14.73348"/>
    <n v="145.38141999999999"/>
    <s v="23-23:30"/>
    <s v="23:00-23:59"/>
    <n v="0.46500000000000002"/>
    <s v="Buckets to tanks"/>
    <d v="1899-12-30T01:00:00"/>
    <x v="0"/>
    <s v="Tank_3&amp;4_1"/>
    <x v="5"/>
    <x v="2"/>
    <n v="5"/>
    <n v="2"/>
    <d v="1899-12-30T01:30:00"/>
    <x v="0"/>
    <n v="227"/>
    <n v="95"/>
    <n v="95"/>
    <s v="Ethanol = genetics"/>
    <m/>
    <n v="197.95050000000001"/>
    <n v="22467381.75"/>
  </r>
  <r>
    <x v="0"/>
    <d v="2023-11-29T00:00:00"/>
    <d v="1899-12-30T00:15:00"/>
    <s v="Koopa_Buckets_2nd"/>
    <m/>
    <n v="14.73348"/>
    <n v="145.38141999999999"/>
    <s v="23-23:30"/>
    <s v="23:00-23:59"/>
    <n v="0.22"/>
    <s v="Buckets to tanks"/>
    <d v="1899-12-30T01:00:00"/>
    <x v="0"/>
    <s v="Tank_3&amp;4_2"/>
    <x v="6"/>
    <x v="2"/>
    <n v="5"/>
    <n v="2"/>
    <d v="1899-12-30T01:30:00"/>
    <x v="0"/>
    <n v="147"/>
    <n v="65"/>
    <n v="65"/>
    <s v="Ethanol = genetics"/>
    <m/>
    <n v="93.653999999999982"/>
    <n v="6883568.9999999981"/>
  </r>
  <r>
    <x v="0"/>
    <d v="2023-12-01T00:00:00"/>
    <s v="NA"/>
    <s v="NA"/>
    <s v="NA"/>
    <s v="NA"/>
    <s v="NA"/>
    <s v="NA"/>
    <s v="NA"/>
    <s v="NA"/>
    <s v="NA"/>
    <s v="NA"/>
    <x v="0"/>
    <s v="Pool_7"/>
    <x v="7"/>
    <x v="3"/>
    <n v="1"/>
    <n v="100"/>
    <d v="1899-12-30T15:30:00"/>
    <x v="1"/>
    <n v="109"/>
    <m/>
    <s v="NA"/>
    <s v="N"/>
    <m/>
    <n v="9280"/>
    <n v="10115200"/>
  </r>
  <r>
    <x v="0"/>
    <d v="2023-12-01T00:00:00"/>
    <s v="NA"/>
    <s v="NA"/>
    <s v="NA"/>
    <s v="NA"/>
    <s v="NA"/>
    <s v="NA"/>
    <s v="NA"/>
    <s v="NA"/>
    <s v="NA"/>
    <s v="NA"/>
    <x v="0"/>
    <s v="Pool_7"/>
    <x v="7"/>
    <x v="3"/>
    <n v="2"/>
    <n v="100"/>
    <d v="1899-12-30T15:30:00"/>
    <x v="1"/>
    <n v="141"/>
    <m/>
    <s v="NA"/>
    <s v="N"/>
    <m/>
    <n v="9280"/>
    <n v="13084800"/>
  </r>
  <r>
    <x v="0"/>
    <d v="2023-12-01T00:00:00"/>
    <s v="NA"/>
    <s v="NA"/>
    <s v="NA"/>
    <s v="NA"/>
    <s v="NA"/>
    <s v="NA"/>
    <s v="NA"/>
    <s v="NA"/>
    <s v="NA"/>
    <s v="NA"/>
    <x v="0"/>
    <s v="Pool_7"/>
    <x v="7"/>
    <x v="3"/>
    <n v="3"/>
    <n v="100"/>
    <d v="1899-12-30T15:30:00"/>
    <x v="1"/>
    <n v="122"/>
    <m/>
    <s v="NA"/>
    <s v="N"/>
    <m/>
    <n v="9280"/>
    <n v="11321600"/>
  </r>
  <r>
    <x v="0"/>
    <d v="2023-12-01T00:00:00"/>
    <s v="NA"/>
    <s v="NA"/>
    <s v="NA"/>
    <s v="NA"/>
    <s v="NA"/>
    <s v="NA"/>
    <s v="NA"/>
    <s v="NA"/>
    <s v="NA"/>
    <s v="NA"/>
    <x v="0"/>
    <s v="Pool_7"/>
    <x v="7"/>
    <x v="3"/>
    <n v="4"/>
    <n v="100"/>
    <d v="1899-12-30T15:30:00"/>
    <x v="1"/>
    <n v="193"/>
    <m/>
    <s v="NA"/>
    <s v="N"/>
    <m/>
    <n v="9280"/>
    <n v="17910400"/>
  </r>
  <r>
    <x v="0"/>
    <d v="2023-12-01T00:00:00"/>
    <s v="NA"/>
    <s v="NA"/>
    <s v="NA"/>
    <s v="NA"/>
    <s v="NA"/>
    <s v="NA"/>
    <s v="NA"/>
    <s v="NA"/>
    <s v="NA"/>
    <s v="NA"/>
    <x v="0"/>
    <s v="Pool_7"/>
    <x v="7"/>
    <x v="3"/>
    <n v="5"/>
    <n v="100"/>
    <d v="1899-12-30T15:30:00"/>
    <x v="1"/>
    <n v="234"/>
    <m/>
    <s v="NA"/>
    <s v="N"/>
    <m/>
    <n v="9280"/>
    <n v="21715200"/>
  </r>
  <r>
    <x v="0"/>
    <d v="2023-12-01T00:00:00"/>
    <s v="NA"/>
    <s v="NA"/>
    <s v="NA"/>
    <s v="NA"/>
    <s v="NA"/>
    <s v="NA"/>
    <s v="NA"/>
    <s v="NA"/>
    <s v="NA"/>
    <s v="NA"/>
    <x v="0"/>
    <s v="Pool_9"/>
    <x v="8"/>
    <x v="3"/>
    <n v="1"/>
    <n v="100"/>
    <d v="1899-12-30T15:20:00"/>
    <x v="1"/>
    <n v="155"/>
    <m/>
    <s v="NA"/>
    <s v="N"/>
    <m/>
    <n v="9280"/>
    <n v="14384000"/>
  </r>
  <r>
    <x v="0"/>
    <d v="2023-12-01T00:00:00"/>
    <s v="NA"/>
    <s v="NA"/>
    <s v="NA"/>
    <s v="NA"/>
    <s v="NA"/>
    <s v="NA"/>
    <s v="NA"/>
    <s v="NA"/>
    <s v="NA"/>
    <s v="NA"/>
    <x v="0"/>
    <s v="Pool_9"/>
    <x v="8"/>
    <x v="3"/>
    <n v="2"/>
    <n v="100"/>
    <d v="1899-12-30T15:20:00"/>
    <x v="1"/>
    <n v="135"/>
    <m/>
    <s v="NA"/>
    <s v="N"/>
    <m/>
    <n v="9280"/>
    <n v="12528000"/>
  </r>
  <r>
    <x v="0"/>
    <d v="2023-12-01T00:00:00"/>
    <s v="NA"/>
    <s v="NA"/>
    <s v="NA"/>
    <s v="NA"/>
    <s v="NA"/>
    <s v="NA"/>
    <s v="NA"/>
    <s v="NA"/>
    <s v="NA"/>
    <s v="NA"/>
    <x v="0"/>
    <s v="Pool_9"/>
    <x v="8"/>
    <x v="3"/>
    <n v="3"/>
    <n v="100"/>
    <d v="1899-12-30T15:20:00"/>
    <x v="1"/>
    <n v="178"/>
    <m/>
    <s v="NA"/>
    <s v="N"/>
    <m/>
    <n v="9280"/>
    <n v="16518400"/>
  </r>
  <r>
    <x v="0"/>
    <d v="2023-12-01T00:00:00"/>
    <s v="NA"/>
    <s v="NA"/>
    <s v="NA"/>
    <s v="NA"/>
    <s v="NA"/>
    <s v="NA"/>
    <s v="NA"/>
    <s v="NA"/>
    <s v="NA"/>
    <s v="NA"/>
    <x v="0"/>
    <s v="Pool_9"/>
    <x v="8"/>
    <x v="3"/>
    <n v="4"/>
    <n v="100"/>
    <d v="1899-12-30T15:20:00"/>
    <x v="1"/>
    <n v="112"/>
    <m/>
    <s v="NA"/>
    <s v="N"/>
    <m/>
    <n v="9280"/>
    <n v="10393600"/>
  </r>
  <r>
    <x v="0"/>
    <d v="2023-12-01T00:00:00"/>
    <s v="NA"/>
    <s v="NA"/>
    <s v="NA"/>
    <s v="NA"/>
    <s v="NA"/>
    <s v="NA"/>
    <s v="NA"/>
    <s v="NA"/>
    <s v="NA"/>
    <s v="NA"/>
    <x v="0"/>
    <s v="Pool_9"/>
    <x v="8"/>
    <x v="3"/>
    <n v="5"/>
    <n v="100"/>
    <d v="1899-12-30T15:20:00"/>
    <x v="1"/>
    <n v="167"/>
    <m/>
    <s v="NA"/>
    <s v="N"/>
    <m/>
    <n v="9280"/>
    <n v="15497600"/>
  </r>
  <r>
    <x v="0"/>
    <d v="2023-12-01T00:00:00"/>
    <s v="NA"/>
    <s v="NA"/>
    <s v="NA"/>
    <s v="NA"/>
    <s v="NA"/>
    <s v="NA"/>
    <s v="NA"/>
    <s v="NA"/>
    <s v="NA"/>
    <s v="NA"/>
    <x v="0"/>
    <s v="Tank_2"/>
    <x v="4"/>
    <x v="3"/>
    <n v="1"/>
    <n v="2000"/>
    <d v="1899-12-30T14:00:00"/>
    <x v="1"/>
    <n v="445"/>
    <m/>
    <s v="NA"/>
    <s v="Ethanol = genetics"/>
    <m/>
    <n v="9000"/>
    <n v="2002500"/>
  </r>
  <r>
    <x v="0"/>
    <d v="2023-12-01T00:00:00"/>
    <s v="NA"/>
    <s v="NA"/>
    <s v="NA"/>
    <s v="NA"/>
    <s v="NA"/>
    <s v="NA"/>
    <s v="NA"/>
    <s v="NA"/>
    <s v="NA"/>
    <s v="NA"/>
    <x v="0"/>
    <s v="Tank_2"/>
    <x v="4"/>
    <x v="3"/>
    <n v="2"/>
    <n v="2000"/>
    <d v="1899-12-30T14:00:00"/>
    <x v="1"/>
    <n v="589"/>
    <m/>
    <s v="NA"/>
    <s v="Ethanol = genetics"/>
    <m/>
    <n v="9000"/>
    <n v="2650500"/>
  </r>
  <r>
    <x v="0"/>
    <d v="2023-12-01T00:00:00"/>
    <s v="NA"/>
    <s v="NA"/>
    <s v="NA"/>
    <s v="NA"/>
    <s v="NA"/>
    <s v="NA"/>
    <s v="NA"/>
    <s v="NA"/>
    <s v="NA"/>
    <s v="NA"/>
    <x v="0"/>
    <s v="Tank_2"/>
    <x v="4"/>
    <x v="3"/>
    <n v="3"/>
    <n v="2000"/>
    <d v="1899-12-30T14:00:00"/>
    <x v="1"/>
    <n v="611"/>
    <m/>
    <s v="NA"/>
    <s v="Ethanol = genetics"/>
    <m/>
    <n v="9000"/>
    <n v="2749500"/>
  </r>
  <r>
    <x v="0"/>
    <d v="2023-12-01T00:00:00"/>
    <s v="NA"/>
    <s v="NA"/>
    <s v="NA"/>
    <s v="NA"/>
    <s v="NA"/>
    <s v="NA"/>
    <s v="NA"/>
    <s v="NA"/>
    <s v="NA"/>
    <s v="NA"/>
    <x v="0"/>
    <s v="Tank_2"/>
    <x v="4"/>
    <x v="3"/>
    <n v="4"/>
    <n v="2000"/>
    <d v="1899-12-30T14:00:00"/>
    <x v="1"/>
    <n v="864"/>
    <m/>
    <s v="NA"/>
    <s v="Ethanol = genetics"/>
    <m/>
    <n v="9000"/>
    <n v="3888000"/>
  </r>
  <r>
    <x v="0"/>
    <d v="2023-12-01T00:00:00"/>
    <s v="NA"/>
    <s v="NA"/>
    <s v="NA"/>
    <s v="NA"/>
    <s v="NA"/>
    <s v="NA"/>
    <s v="NA"/>
    <s v="NA"/>
    <s v="NA"/>
    <s v="NA"/>
    <x v="0"/>
    <s v="Tank_2"/>
    <x v="4"/>
    <x v="3"/>
    <n v="5"/>
    <n v="2000"/>
    <d v="1899-12-30T14:00:00"/>
    <x v="1"/>
    <n v="695"/>
    <m/>
    <s v="NA"/>
    <s v="Ethanol = genetics"/>
    <m/>
    <n v="9000"/>
    <n v="3127500"/>
  </r>
  <r>
    <x v="0"/>
    <d v="2023-12-01T00:00:00"/>
    <s v="NA"/>
    <s v="NA"/>
    <s v="NA"/>
    <s v="NA"/>
    <s v="NA"/>
    <s v="NA"/>
    <s v="NA"/>
    <s v="NA"/>
    <s v="NA"/>
    <s v="NA"/>
    <x v="0"/>
    <s v="Tank_3"/>
    <x v="9"/>
    <x v="3"/>
    <n v="1"/>
    <n v="1000"/>
    <d v="1899-12-30T14:10:00"/>
    <x v="1"/>
    <n v="692"/>
    <m/>
    <s v="NA"/>
    <s v="Ethanol = genetics"/>
    <m/>
    <n v="9000"/>
    <n v="6228000"/>
  </r>
  <r>
    <x v="0"/>
    <d v="2023-12-01T00:00:00"/>
    <s v="NA"/>
    <s v="NA"/>
    <s v="NA"/>
    <s v="NA"/>
    <s v="NA"/>
    <s v="NA"/>
    <s v="NA"/>
    <s v="NA"/>
    <s v="NA"/>
    <s v="NA"/>
    <x v="0"/>
    <s v="Tank_3"/>
    <x v="9"/>
    <x v="3"/>
    <n v="2"/>
    <n v="1000"/>
    <d v="1899-12-30T14:10:00"/>
    <x v="1"/>
    <n v="615"/>
    <m/>
    <s v="NA"/>
    <s v="Ethanol = genetics"/>
    <m/>
    <n v="9000"/>
    <n v="5535000"/>
  </r>
  <r>
    <x v="0"/>
    <d v="2023-12-01T00:00:00"/>
    <s v="NA"/>
    <s v="NA"/>
    <s v="NA"/>
    <s v="NA"/>
    <s v="NA"/>
    <s v="NA"/>
    <s v="NA"/>
    <s v="NA"/>
    <s v="NA"/>
    <s v="NA"/>
    <x v="0"/>
    <s v="Tank_3"/>
    <x v="9"/>
    <x v="3"/>
    <n v="3"/>
    <n v="1000"/>
    <d v="1899-12-30T14:10:00"/>
    <x v="1"/>
    <n v="692"/>
    <m/>
    <s v="NA"/>
    <s v="Ethanol = genetics"/>
    <m/>
    <n v="9000"/>
    <n v="6228000"/>
  </r>
  <r>
    <x v="0"/>
    <d v="2023-12-01T00:00:00"/>
    <s v="NA"/>
    <s v="NA"/>
    <s v="NA"/>
    <s v="NA"/>
    <s v="NA"/>
    <s v="NA"/>
    <s v="NA"/>
    <s v="NA"/>
    <s v="NA"/>
    <s v="NA"/>
    <x v="0"/>
    <s v="Tank_3"/>
    <x v="9"/>
    <x v="3"/>
    <n v="4"/>
    <n v="1000"/>
    <d v="1899-12-30T14:10:00"/>
    <x v="1"/>
    <n v="694"/>
    <m/>
    <s v="NA"/>
    <s v="Ethanol = genetics"/>
    <m/>
    <n v="9000"/>
    <n v="6246000"/>
  </r>
  <r>
    <x v="0"/>
    <d v="2023-12-01T00:00:00"/>
    <s v="NA"/>
    <s v="NA"/>
    <s v="NA"/>
    <s v="NA"/>
    <s v="NA"/>
    <s v="NA"/>
    <s v="NA"/>
    <s v="NA"/>
    <s v="NA"/>
    <s v="NA"/>
    <x v="0"/>
    <s v="Tank_3"/>
    <x v="9"/>
    <x v="3"/>
    <n v="5"/>
    <n v="1000"/>
    <d v="1899-12-30T14:10:00"/>
    <x v="1"/>
    <n v="614"/>
    <m/>
    <s v="NA"/>
    <s v="Ethanol = genetics"/>
    <m/>
    <n v="9000"/>
    <n v="5526000"/>
  </r>
  <r>
    <x v="0"/>
    <d v="2023-12-01T00:00:00"/>
    <s v="NA"/>
    <s v="NA"/>
    <s v="NA"/>
    <s v="NA"/>
    <s v="NA"/>
    <s v="NA"/>
    <s v="NA"/>
    <s v="NA"/>
    <s v="NA"/>
    <s v="NA"/>
    <x v="0"/>
    <s v="Tank_4"/>
    <x v="10"/>
    <x v="3"/>
    <n v="1"/>
    <n v="1000"/>
    <d v="1899-12-30T14:20:00"/>
    <x v="1"/>
    <n v="126"/>
    <m/>
    <s v="NA"/>
    <s v="Ethanol = genetics"/>
    <m/>
    <n v="9000"/>
    <n v="1134000"/>
  </r>
  <r>
    <x v="0"/>
    <d v="2023-12-01T00:00:00"/>
    <s v="NA"/>
    <s v="NA"/>
    <s v="NA"/>
    <s v="NA"/>
    <s v="NA"/>
    <s v="NA"/>
    <s v="NA"/>
    <s v="NA"/>
    <s v="NA"/>
    <s v="NA"/>
    <x v="0"/>
    <s v="Tank_4"/>
    <x v="10"/>
    <x v="3"/>
    <n v="2"/>
    <n v="1000"/>
    <d v="1899-12-30T14:20:00"/>
    <x v="1"/>
    <n v="145"/>
    <m/>
    <s v="NA"/>
    <s v="Ethanol = genetics"/>
    <m/>
    <n v="9000"/>
    <n v="1305000"/>
  </r>
  <r>
    <x v="0"/>
    <d v="2023-12-01T00:00:00"/>
    <s v="NA"/>
    <s v="NA"/>
    <s v="NA"/>
    <s v="NA"/>
    <s v="NA"/>
    <s v="NA"/>
    <s v="NA"/>
    <s v="NA"/>
    <s v="NA"/>
    <s v="NA"/>
    <x v="0"/>
    <s v="Tank_4"/>
    <x v="10"/>
    <x v="3"/>
    <n v="3"/>
    <n v="1000"/>
    <d v="1899-12-30T14:20:00"/>
    <x v="1"/>
    <n v="124"/>
    <m/>
    <s v="NA"/>
    <s v="Ethanol = genetics"/>
    <m/>
    <n v="9000"/>
    <n v="1116000"/>
  </r>
  <r>
    <x v="0"/>
    <d v="2023-12-01T00:00:00"/>
    <s v="NA"/>
    <s v="NA"/>
    <s v="NA"/>
    <s v="NA"/>
    <s v="NA"/>
    <s v="NA"/>
    <s v="NA"/>
    <s v="NA"/>
    <s v="NA"/>
    <s v="NA"/>
    <x v="0"/>
    <s v="Tank_4"/>
    <x v="10"/>
    <x v="3"/>
    <n v="4"/>
    <n v="1000"/>
    <d v="1899-12-30T14:20:00"/>
    <x v="1"/>
    <n v="175"/>
    <m/>
    <s v="NA"/>
    <s v="Ethanol = genetics"/>
    <m/>
    <n v="9000"/>
    <n v="1575000"/>
  </r>
  <r>
    <x v="0"/>
    <d v="2023-12-01T00:00:00"/>
    <s v="NA"/>
    <s v="NA"/>
    <s v="NA"/>
    <s v="NA"/>
    <s v="NA"/>
    <s v="NA"/>
    <s v="NA"/>
    <s v="NA"/>
    <s v="NA"/>
    <s v="NA"/>
    <x v="0"/>
    <s v="Tank_4"/>
    <x v="10"/>
    <x v="3"/>
    <n v="5"/>
    <n v="1000"/>
    <d v="1899-12-30T14:20:00"/>
    <x v="1"/>
    <n v="125"/>
    <m/>
    <s v="NA"/>
    <s v="Ethanol = genetics"/>
    <m/>
    <n v="9000"/>
    <n v="1125000"/>
  </r>
  <r>
    <x v="0"/>
    <d v="2023-12-02T00:00:00"/>
    <s v="NA"/>
    <s v="NA"/>
    <s v="NA"/>
    <s v="NA"/>
    <s v="NA"/>
    <s v="NA"/>
    <s v="NA"/>
    <s v="NA"/>
    <s v="NA"/>
    <s v="NA"/>
    <x v="0"/>
    <s v="Tank_1"/>
    <x v="11"/>
    <x v="3"/>
    <n v="1"/>
    <n v="350"/>
    <d v="1899-12-30T16:44:00"/>
    <x v="2"/>
    <n v="347"/>
    <s v="NA"/>
    <m/>
    <m/>
    <m/>
    <n v="9000"/>
    <n v="8922857.1428571437"/>
  </r>
  <r>
    <x v="0"/>
    <d v="2023-12-02T00:00:00"/>
    <s v="NA"/>
    <s v="NA"/>
    <s v="NA"/>
    <s v="NA"/>
    <s v="NA"/>
    <s v="NA"/>
    <s v="NA"/>
    <s v="NA"/>
    <s v="NA"/>
    <s v="NA"/>
    <x v="0"/>
    <s v="Tank_1"/>
    <x v="11"/>
    <x v="3"/>
    <n v="2"/>
    <n v="350"/>
    <d v="1899-12-30T16:44:00"/>
    <x v="2"/>
    <n v="429"/>
    <s v="NA"/>
    <m/>
    <m/>
    <m/>
    <n v="9000"/>
    <n v="11031428.571428573"/>
  </r>
  <r>
    <x v="0"/>
    <d v="2023-12-02T00:00:00"/>
    <s v="NA"/>
    <s v="NA"/>
    <s v="NA"/>
    <s v="NA"/>
    <s v="NA"/>
    <s v="NA"/>
    <s v="NA"/>
    <s v="NA"/>
    <s v="NA"/>
    <s v="NA"/>
    <x v="0"/>
    <s v="Tank_1"/>
    <x v="11"/>
    <x v="3"/>
    <n v="3"/>
    <n v="400"/>
    <d v="1899-12-30T16:44:00"/>
    <x v="2"/>
    <n v="415"/>
    <s v="NA"/>
    <m/>
    <m/>
    <m/>
    <n v="9000"/>
    <n v="9337500"/>
  </r>
  <r>
    <x v="0"/>
    <d v="2023-12-02T00:00:00"/>
    <s v="NA"/>
    <s v="NA"/>
    <s v="NA"/>
    <s v="NA"/>
    <s v="NA"/>
    <s v="NA"/>
    <s v="NA"/>
    <s v="NA"/>
    <s v="NA"/>
    <s v="NA"/>
    <x v="0"/>
    <s v="Tank_1"/>
    <x v="11"/>
    <x v="3"/>
    <n v="4"/>
    <n v="400"/>
    <d v="1899-12-30T16:44:00"/>
    <x v="2"/>
    <n v="369"/>
    <s v="NA"/>
    <m/>
    <m/>
    <m/>
    <n v="9000"/>
    <n v="8302500"/>
  </r>
  <r>
    <x v="0"/>
    <d v="2023-12-02T00:00:00"/>
    <s v="NA"/>
    <s v="NA"/>
    <s v="NA"/>
    <s v="NA"/>
    <s v="NA"/>
    <s v="NA"/>
    <s v="NA"/>
    <s v="NA"/>
    <s v="NA"/>
    <s v="NA"/>
    <x v="0"/>
    <s v="Tank_1"/>
    <x v="11"/>
    <x v="3"/>
    <n v="5"/>
    <n v="300"/>
    <d v="1899-12-30T16:44:00"/>
    <x v="2"/>
    <n v="385"/>
    <s v="NA"/>
    <m/>
    <m/>
    <m/>
    <n v="9000"/>
    <n v="11550000"/>
  </r>
  <r>
    <x v="0"/>
    <d v="2023-12-03T00:00:00"/>
    <m/>
    <m/>
    <m/>
    <m/>
    <m/>
    <m/>
    <m/>
    <m/>
    <m/>
    <m/>
    <x v="0"/>
    <s v="Tank_2"/>
    <x v="4"/>
    <x v="3"/>
    <n v="1"/>
    <n v="1000"/>
    <d v="1899-12-30T17:00:00"/>
    <x v="3"/>
    <n v="112"/>
    <m/>
    <s v="NA"/>
    <s v="Ethanol = genetics"/>
    <m/>
    <n v="9000"/>
    <n v="1008000"/>
  </r>
  <r>
    <x v="0"/>
    <d v="2023-12-03T00:00:00"/>
    <m/>
    <m/>
    <m/>
    <m/>
    <m/>
    <m/>
    <m/>
    <m/>
    <m/>
    <m/>
    <x v="0"/>
    <s v="Tank_2"/>
    <x v="4"/>
    <x v="3"/>
    <n v="2"/>
    <n v="1000"/>
    <d v="1899-12-30T17:00:00"/>
    <x v="3"/>
    <n v="90"/>
    <m/>
    <s v="NA"/>
    <s v="Ethanol = genetics"/>
    <m/>
    <n v="9000"/>
    <n v="810000"/>
  </r>
  <r>
    <x v="0"/>
    <d v="2023-12-03T00:00:00"/>
    <m/>
    <m/>
    <m/>
    <m/>
    <m/>
    <m/>
    <m/>
    <m/>
    <m/>
    <m/>
    <x v="0"/>
    <s v="Tank_2"/>
    <x v="4"/>
    <x v="3"/>
    <n v="3"/>
    <n v="1000"/>
    <d v="1899-12-30T17:00:00"/>
    <x v="3"/>
    <n v="126"/>
    <m/>
    <s v="NA"/>
    <s v="Ethanol = genetics"/>
    <m/>
    <n v="9000"/>
    <n v="1134000"/>
  </r>
  <r>
    <x v="0"/>
    <d v="2023-12-03T00:00:00"/>
    <m/>
    <m/>
    <m/>
    <m/>
    <m/>
    <m/>
    <m/>
    <m/>
    <m/>
    <m/>
    <x v="0"/>
    <s v="Tank_2"/>
    <x v="4"/>
    <x v="3"/>
    <n v="4"/>
    <n v="1000"/>
    <d v="1899-12-30T17:00:00"/>
    <x v="3"/>
    <n v="84"/>
    <m/>
    <s v="NA"/>
    <s v="Ethanol = genetics"/>
    <m/>
    <n v="9000"/>
    <n v="756000"/>
  </r>
  <r>
    <x v="0"/>
    <d v="2023-12-03T00:00:00"/>
    <m/>
    <m/>
    <m/>
    <m/>
    <m/>
    <m/>
    <m/>
    <m/>
    <m/>
    <m/>
    <x v="0"/>
    <s v="Tank_2"/>
    <x v="4"/>
    <x v="3"/>
    <n v="5"/>
    <n v="1000"/>
    <d v="1899-12-30T17:00:00"/>
    <x v="3"/>
    <n v="69"/>
    <m/>
    <s v="NA"/>
    <s v="Ethanol = genetics"/>
    <m/>
    <n v="9000"/>
    <n v="621000"/>
  </r>
  <r>
    <x v="0"/>
    <d v="2023-12-03T00:00:00"/>
    <m/>
    <m/>
    <m/>
    <m/>
    <m/>
    <m/>
    <m/>
    <m/>
    <m/>
    <m/>
    <x v="0"/>
    <s v="Tank_3"/>
    <x v="9"/>
    <x v="3"/>
    <n v="1"/>
    <n v="1000"/>
    <d v="1899-12-30T17:00:00"/>
    <x v="3"/>
    <n v="71"/>
    <m/>
    <m/>
    <m/>
    <m/>
    <n v="9000"/>
    <n v="639000"/>
  </r>
  <r>
    <x v="0"/>
    <d v="2023-12-03T00:00:00"/>
    <m/>
    <m/>
    <m/>
    <m/>
    <m/>
    <m/>
    <m/>
    <m/>
    <m/>
    <m/>
    <x v="0"/>
    <s v="Tank_3"/>
    <x v="9"/>
    <x v="3"/>
    <n v="2"/>
    <n v="1000"/>
    <m/>
    <x v="3"/>
    <n v="94"/>
    <m/>
    <m/>
    <m/>
    <m/>
    <n v="9000"/>
    <n v="846000"/>
  </r>
  <r>
    <x v="0"/>
    <d v="2023-12-03T00:00:00"/>
    <m/>
    <m/>
    <m/>
    <m/>
    <m/>
    <m/>
    <m/>
    <m/>
    <m/>
    <m/>
    <x v="0"/>
    <s v="Tank_3"/>
    <x v="9"/>
    <x v="3"/>
    <n v="3"/>
    <n v="1000"/>
    <m/>
    <x v="3"/>
    <n v="77"/>
    <m/>
    <m/>
    <m/>
    <m/>
    <n v="9000"/>
    <n v="693000"/>
  </r>
  <r>
    <x v="0"/>
    <d v="2023-12-03T00:00:00"/>
    <m/>
    <m/>
    <m/>
    <m/>
    <m/>
    <m/>
    <m/>
    <m/>
    <m/>
    <m/>
    <x v="0"/>
    <s v="Tank_3"/>
    <x v="9"/>
    <x v="3"/>
    <n v="4"/>
    <n v="1000"/>
    <m/>
    <x v="3"/>
    <n v="94"/>
    <m/>
    <m/>
    <m/>
    <m/>
    <n v="9000"/>
    <n v="846000"/>
  </r>
  <r>
    <x v="0"/>
    <d v="2023-12-03T00:00:00"/>
    <m/>
    <m/>
    <m/>
    <m/>
    <m/>
    <m/>
    <m/>
    <m/>
    <m/>
    <m/>
    <x v="0"/>
    <s v="Tank_3"/>
    <x v="9"/>
    <x v="3"/>
    <n v="5"/>
    <n v="1000"/>
    <m/>
    <x v="3"/>
    <s v="NA"/>
    <m/>
    <m/>
    <m/>
    <m/>
    <n v="9000"/>
    <s v="NA"/>
  </r>
  <r>
    <x v="0"/>
    <d v="2023-12-03T00:00:00"/>
    <s v="NA"/>
    <s v="NA"/>
    <s v="NA"/>
    <s v="NA"/>
    <s v="NA"/>
    <s v="NA"/>
    <s v="NA"/>
    <s v="NA"/>
    <s v="NA"/>
    <s v="NA"/>
    <x v="0"/>
    <s v="Tank_4"/>
    <x v="10"/>
    <x v="3"/>
    <n v="1"/>
    <n v="1000"/>
    <d v="1899-12-30T17:00:00"/>
    <x v="3"/>
    <n v="11"/>
    <m/>
    <s v="NA"/>
    <s v="Ethanol = genetics"/>
    <m/>
    <n v="9000"/>
    <n v="99000"/>
  </r>
  <r>
    <x v="0"/>
    <d v="2023-12-03T00:00:00"/>
    <s v="NA"/>
    <s v="NA"/>
    <s v="NA"/>
    <s v="NA"/>
    <s v="NA"/>
    <s v="NA"/>
    <s v="NA"/>
    <s v="NA"/>
    <s v="NA"/>
    <s v="NA"/>
    <x v="0"/>
    <s v="Tank_4"/>
    <x v="10"/>
    <x v="3"/>
    <n v="2"/>
    <n v="1000"/>
    <d v="1899-12-30T17:00:00"/>
    <x v="3"/>
    <n v="13"/>
    <m/>
    <s v="NA"/>
    <s v="Ethanol = genetics"/>
    <m/>
    <n v="9000"/>
    <n v="117000"/>
  </r>
  <r>
    <x v="0"/>
    <d v="2023-12-03T00:00:00"/>
    <s v="NA"/>
    <s v="NA"/>
    <s v="NA"/>
    <s v="NA"/>
    <s v="NA"/>
    <s v="NA"/>
    <s v="NA"/>
    <s v="NA"/>
    <s v="NA"/>
    <s v="NA"/>
    <x v="0"/>
    <s v="Tank_4"/>
    <x v="10"/>
    <x v="3"/>
    <n v="3"/>
    <n v="1000"/>
    <d v="1899-12-30T17:00:00"/>
    <x v="3"/>
    <n v="15"/>
    <m/>
    <s v="NA"/>
    <s v="Ethanol = genetics"/>
    <m/>
    <n v="9000"/>
    <n v="135000"/>
  </r>
  <r>
    <x v="0"/>
    <d v="2023-12-03T00:00:00"/>
    <s v="NA"/>
    <s v="NA"/>
    <s v="NA"/>
    <s v="NA"/>
    <s v="NA"/>
    <s v="NA"/>
    <s v="NA"/>
    <s v="NA"/>
    <s v="NA"/>
    <s v="NA"/>
    <x v="0"/>
    <s v="Tank_4"/>
    <x v="10"/>
    <x v="3"/>
    <n v="4"/>
    <n v="1000"/>
    <d v="1899-12-30T17:00:00"/>
    <x v="3"/>
    <n v="10"/>
    <m/>
    <s v="NA"/>
    <s v="Ethanol = genetics"/>
    <m/>
    <n v="9000"/>
    <n v="90000"/>
  </r>
  <r>
    <x v="0"/>
    <d v="2023-12-03T00:00:00"/>
    <s v="NA"/>
    <s v="NA"/>
    <s v="NA"/>
    <s v="NA"/>
    <s v="NA"/>
    <s v="NA"/>
    <s v="NA"/>
    <s v="NA"/>
    <s v="NA"/>
    <s v="NA"/>
    <x v="0"/>
    <s v="Tank_4"/>
    <x v="10"/>
    <x v="3"/>
    <n v="5"/>
    <n v="1000"/>
    <d v="1899-12-30T17:00:00"/>
    <x v="3"/>
    <n v="9"/>
    <m/>
    <s v="NA"/>
    <s v="Ethanol = genetics"/>
    <m/>
    <n v="9000"/>
    <n v="81000"/>
  </r>
  <r>
    <x v="0"/>
    <d v="2023-12-05T00:00:00"/>
    <m/>
    <m/>
    <m/>
    <m/>
    <m/>
    <m/>
    <m/>
    <m/>
    <m/>
    <m/>
    <x v="0"/>
    <s v="Pool_7"/>
    <x v="7"/>
    <x v="3"/>
    <n v="1"/>
    <n v="250"/>
    <m/>
    <x v="4"/>
    <n v="312"/>
    <m/>
    <m/>
    <m/>
    <m/>
    <n v="9280"/>
    <n v="11581440"/>
  </r>
  <r>
    <x v="0"/>
    <d v="2023-12-05T00:00:00"/>
    <m/>
    <m/>
    <m/>
    <m/>
    <m/>
    <m/>
    <m/>
    <m/>
    <m/>
    <m/>
    <x v="0"/>
    <s v="Pool_7"/>
    <x v="7"/>
    <x v="3"/>
    <n v="2"/>
    <n v="250"/>
    <m/>
    <x v="4"/>
    <n v="398"/>
    <m/>
    <m/>
    <m/>
    <m/>
    <n v="9280"/>
    <n v="14773760"/>
  </r>
  <r>
    <x v="0"/>
    <d v="2023-12-05T00:00:00"/>
    <m/>
    <m/>
    <m/>
    <m/>
    <m/>
    <m/>
    <m/>
    <m/>
    <m/>
    <m/>
    <x v="0"/>
    <s v="Pool_7"/>
    <x v="7"/>
    <x v="3"/>
    <n v="3"/>
    <n v="250"/>
    <m/>
    <x v="4"/>
    <n v="546"/>
    <m/>
    <m/>
    <m/>
    <m/>
    <n v="9280"/>
    <n v="20267520"/>
  </r>
  <r>
    <x v="0"/>
    <d v="2023-12-05T00:00:00"/>
    <m/>
    <m/>
    <m/>
    <m/>
    <m/>
    <m/>
    <m/>
    <m/>
    <m/>
    <m/>
    <x v="0"/>
    <s v="Pool_7"/>
    <x v="7"/>
    <x v="3"/>
    <n v="4"/>
    <n v="250"/>
    <m/>
    <x v="4"/>
    <n v="202"/>
    <m/>
    <m/>
    <m/>
    <m/>
    <n v="9280"/>
    <n v="7498240"/>
  </r>
  <r>
    <x v="0"/>
    <d v="2023-12-05T00:00:00"/>
    <m/>
    <m/>
    <m/>
    <m/>
    <m/>
    <m/>
    <m/>
    <m/>
    <m/>
    <m/>
    <x v="0"/>
    <s v="Pool_7"/>
    <x v="7"/>
    <x v="3"/>
    <n v="5"/>
    <n v="250"/>
    <m/>
    <x v="4"/>
    <n v="386"/>
    <m/>
    <m/>
    <m/>
    <m/>
    <n v="9280"/>
    <n v="14328320"/>
  </r>
  <r>
    <x v="0"/>
    <d v="2023-12-05T00:00:00"/>
    <m/>
    <m/>
    <m/>
    <m/>
    <m/>
    <m/>
    <m/>
    <m/>
    <m/>
    <m/>
    <x v="0"/>
    <s v="Pool_9"/>
    <x v="8"/>
    <x v="3"/>
    <n v="1"/>
    <n v="60"/>
    <m/>
    <x v="4"/>
    <n v="19"/>
    <m/>
    <m/>
    <m/>
    <m/>
    <n v="9280"/>
    <n v="2938666.666666667"/>
  </r>
  <r>
    <x v="0"/>
    <d v="2023-12-05T00:00:00"/>
    <m/>
    <m/>
    <m/>
    <m/>
    <m/>
    <m/>
    <m/>
    <m/>
    <m/>
    <m/>
    <x v="0"/>
    <s v="Pool_9"/>
    <x v="8"/>
    <x v="3"/>
    <n v="2"/>
    <n v="250"/>
    <m/>
    <x v="4"/>
    <n v="38"/>
    <m/>
    <m/>
    <m/>
    <m/>
    <n v="9280"/>
    <n v="1410560"/>
  </r>
  <r>
    <x v="0"/>
    <d v="2023-12-05T00:00:00"/>
    <m/>
    <m/>
    <m/>
    <m/>
    <m/>
    <m/>
    <m/>
    <m/>
    <m/>
    <m/>
    <x v="0"/>
    <s v="Pool_9"/>
    <x v="8"/>
    <x v="3"/>
    <n v="3"/>
    <n v="250"/>
    <m/>
    <x v="4"/>
    <n v="60"/>
    <m/>
    <m/>
    <m/>
    <m/>
    <n v="9280"/>
    <n v="2227200"/>
  </r>
  <r>
    <x v="0"/>
    <d v="2023-12-05T00:00:00"/>
    <m/>
    <m/>
    <m/>
    <m/>
    <m/>
    <m/>
    <m/>
    <m/>
    <m/>
    <m/>
    <x v="0"/>
    <s v="Pool_9"/>
    <x v="8"/>
    <x v="3"/>
    <n v="4"/>
    <n v="240"/>
    <m/>
    <x v="4"/>
    <n v="37"/>
    <m/>
    <m/>
    <m/>
    <m/>
    <n v="9280"/>
    <n v="1430666.6666666667"/>
  </r>
  <r>
    <x v="0"/>
    <d v="2023-12-05T00:00:00"/>
    <m/>
    <m/>
    <m/>
    <m/>
    <m/>
    <m/>
    <m/>
    <m/>
    <m/>
    <m/>
    <x v="0"/>
    <s v="Pool_9"/>
    <x v="8"/>
    <x v="3"/>
    <n v="5"/>
    <n v="250"/>
    <m/>
    <x v="4"/>
    <n v="45"/>
    <m/>
    <m/>
    <m/>
    <m/>
    <n v="9280"/>
    <n v="1670400"/>
  </r>
  <r>
    <x v="0"/>
    <d v="2023-12-05T00:00:00"/>
    <m/>
    <m/>
    <m/>
    <m/>
    <m/>
    <m/>
    <m/>
    <m/>
    <m/>
    <m/>
    <x v="0"/>
    <s v="Tank_2"/>
    <x v="4"/>
    <x v="3"/>
    <n v="1"/>
    <n v="1000"/>
    <d v="1899-12-30T11:10:00"/>
    <x v="4"/>
    <n v="38"/>
    <m/>
    <m/>
    <m/>
    <m/>
    <n v="9000"/>
    <n v="342000"/>
  </r>
  <r>
    <x v="0"/>
    <d v="2023-12-05T00:00:00"/>
    <m/>
    <m/>
    <m/>
    <m/>
    <m/>
    <m/>
    <m/>
    <m/>
    <m/>
    <m/>
    <x v="0"/>
    <s v="Tank_2"/>
    <x v="4"/>
    <x v="3"/>
    <n v="2"/>
    <n v="1000"/>
    <d v="1899-12-30T11:10:00"/>
    <x v="4"/>
    <n v="25"/>
    <m/>
    <m/>
    <m/>
    <m/>
    <n v="9000"/>
    <n v="225000"/>
  </r>
  <r>
    <x v="0"/>
    <d v="2023-12-05T00:00:00"/>
    <m/>
    <m/>
    <m/>
    <m/>
    <m/>
    <m/>
    <m/>
    <m/>
    <m/>
    <m/>
    <x v="0"/>
    <s v="Tank_2"/>
    <x v="4"/>
    <x v="3"/>
    <n v="3"/>
    <n v="1000"/>
    <d v="1899-12-30T11:10:00"/>
    <x v="4"/>
    <n v="54"/>
    <m/>
    <m/>
    <m/>
    <m/>
    <n v="9000"/>
    <n v="486000"/>
  </r>
  <r>
    <x v="0"/>
    <d v="2023-12-05T00:00:00"/>
    <m/>
    <m/>
    <m/>
    <m/>
    <m/>
    <m/>
    <m/>
    <m/>
    <m/>
    <m/>
    <x v="0"/>
    <s v="Tank_2"/>
    <x v="4"/>
    <x v="3"/>
    <n v="4"/>
    <n v="1000"/>
    <d v="1899-12-30T11:10:00"/>
    <x v="4"/>
    <n v="57"/>
    <m/>
    <m/>
    <m/>
    <m/>
    <n v="9000"/>
    <n v="513000"/>
  </r>
  <r>
    <x v="0"/>
    <d v="2023-12-05T00:00:00"/>
    <m/>
    <m/>
    <m/>
    <m/>
    <m/>
    <m/>
    <m/>
    <m/>
    <m/>
    <m/>
    <x v="0"/>
    <s v="Tank_2"/>
    <x v="4"/>
    <x v="3"/>
    <n v="5"/>
    <n v="1000"/>
    <d v="1899-12-30T11:10:00"/>
    <x v="4"/>
    <n v="83"/>
    <m/>
    <m/>
    <m/>
    <m/>
    <n v="9000"/>
    <n v="747000"/>
  </r>
  <r>
    <x v="0"/>
    <d v="2023-12-05T00:00:00"/>
    <m/>
    <m/>
    <m/>
    <m/>
    <m/>
    <m/>
    <m/>
    <m/>
    <m/>
    <m/>
    <x v="0"/>
    <s v="Tank_3"/>
    <x v="9"/>
    <x v="3"/>
    <n v="1"/>
    <n v="1000"/>
    <d v="1899-12-30T08:30:00"/>
    <x v="4"/>
    <n v="5"/>
    <m/>
    <m/>
    <m/>
    <m/>
    <n v="9000"/>
    <n v="45000"/>
  </r>
  <r>
    <x v="0"/>
    <d v="2023-12-05T00:00:00"/>
    <m/>
    <m/>
    <m/>
    <m/>
    <m/>
    <m/>
    <m/>
    <m/>
    <m/>
    <m/>
    <x v="0"/>
    <s v="Tank_3"/>
    <x v="9"/>
    <x v="3"/>
    <n v="2"/>
    <n v="1000"/>
    <d v="1899-12-30T08:30:00"/>
    <x v="4"/>
    <n v="5"/>
    <m/>
    <m/>
    <m/>
    <m/>
    <n v="9000"/>
    <n v="45000"/>
  </r>
  <r>
    <x v="0"/>
    <d v="2023-12-05T00:00:00"/>
    <m/>
    <m/>
    <m/>
    <m/>
    <m/>
    <m/>
    <m/>
    <m/>
    <m/>
    <m/>
    <x v="0"/>
    <s v="Tank_3"/>
    <x v="9"/>
    <x v="3"/>
    <n v="3"/>
    <n v="1000"/>
    <d v="1899-12-30T08:30:00"/>
    <x v="4"/>
    <n v="21"/>
    <m/>
    <m/>
    <m/>
    <m/>
    <n v="9000"/>
    <n v="189000"/>
  </r>
  <r>
    <x v="0"/>
    <d v="2023-12-05T00:00:00"/>
    <m/>
    <m/>
    <m/>
    <m/>
    <m/>
    <m/>
    <m/>
    <m/>
    <m/>
    <m/>
    <x v="0"/>
    <s v="Tank_3"/>
    <x v="9"/>
    <x v="3"/>
    <n v="4"/>
    <n v="1000"/>
    <d v="1899-12-30T08:30:00"/>
    <x v="4"/>
    <n v="13"/>
    <m/>
    <m/>
    <m/>
    <m/>
    <n v="9000"/>
    <n v="117000"/>
  </r>
  <r>
    <x v="0"/>
    <d v="2023-12-05T00:00:00"/>
    <m/>
    <m/>
    <m/>
    <m/>
    <m/>
    <m/>
    <m/>
    <m/>
    <m/>
    <m/>
    <x v="0"/>
    <s v="Tank_3"/>
    <x v="9"/>
    <x v="3"/>
    <n v="5"/>
    <n v="1000"/>
    <d v="1899-12-30T08:30:00"/>
    <x v="4"/>
    <n v="16"/>
    <m/>
    <m/>
    <m/>
    <m/>
    <n v="9000"/>
    <n v="144000"/>
  </r>
  <r>
    <x v="0"/>
    <d v="2023-12-05T00:00:00"/>
    <m/>
    <m/>
    <m/>
    <m/>
    <m/>
    <m/>
    <m/>
    <m/>
    <m/>
    <m/>
    <x v="0"/>
    <s v="Tank_4"/>
    <x v="10"/>
    <x v="3"/>
    <n v="1"/>
    <n v="1000"/>
    <d v="1899-12-30T08:40:00"/>
    <x v="4"/>
    <n v="15"/>
    <m/>
    <m/>
    <m/>
    <m/>
    <n v="9000"/>
    <n v="135000"/>
  </r>
  <r>
    <x v="0"/>
    <d v="2023-12-05T00:00:00"/>
    <m/>
    <m/>
    <m/>
    <m/>
    <m/>
    <m/>
    <m/>
    <m/>
    <m/>
    <m/>
    <x v="0"/>
    <s v="Tank_4"/>
    <x v="10"/>
    <x v="3"/>
    <n v="2"/>
    <n v="1000"/>
    <d v="1899-12-30T08:40:00"/>
    <x v="4"/>
    <n v="10"/>
    <m/>
    <m/>
    <m/>
    <m/>
    <n v="9000"/>
    <n v="90000"/>
  </r>
  <r>
    <x v="0"/>
    <d v="2023-12-05T00:00:00"/>
    <m/>
    <m/>
    <m/>
    <m/>
    <m/>
    <m/>
    <m/>
    <m/>
    <m/>
    <m/>
    <x v="0"/>
    <s v="Tank_4"/>
    <x v="10"/>
    <x v="3"/>
    <n v="3"/>
    <n v="1000"/>
    <d v="1899-12-30T08:40:00"/>
    <x v="4"/>
    <n v="14"/>
    <m/>
    <m/>
    <m/>
    <m/>
    <n v="9000"/>
    <n v="126000"/>
  </r>
  <r>
    <x v="0"/>
    <d v="2023-12-05T00:00:00"/>
    <m/>
    <m/>
    <m/>
    <m/>
    <m/>
    <m/>
    <m/>
    <m/>
    <m/>
    <m/>
    <x v="0"/>
    <s v="Tank_4"/>
    <x v="10"/>
    <x v="3"/>
    <n v="4"/>
    <n v="1000"/>
    <d v="1899-12-30T08:40:00"/>
    <x v="4"/>
    <n v="6"/>
    <m/>
    <m/>
    <m/>
    <m/>
    <n v="9000"/>
    <n v="54000"/>
  </r>
  <r>
    <x v="0"/>
    <d v="2023-12-05T00:00:00"/>
    <m/>
    <m/>
    <m/>
    <m/>
    <m/>
    <m/>
    <m/>
    <m/>
    <m/>
    <m/>
    <x v="0"/>
    <s v="Tank_4"/>
    <x v="10"/>
    <x v="3"/>
    <n v="5"/>
    <n v="1000"/>
    <d v="1899-12-30T08:40:00"/>
    <x v="4"/>
    <n v="15"/>
    <m/>
    <m/>
    <m/>
    <m/>
    <n v="9000"/>
    <n v="135000"/>
  </r>
  <r>
    <x v="0"/>
    <d v="2023-12-06T00:00:00"/>
    <m/>
    <m/>
    <m/>
    <m/>
    <m/>
    <m/>
    <m/>
    <m/>
    <m/>
    <m/>
    <x v="0"/>
    <s v="Tank_1"/>
    <x v="11"/>
    <x v="3"/>
    <n v="1"/>
    <n v="1000"/>
    <d v="1899-12-30T09:40:00"/>
    <x v="5"/>
    <n v="3"/>
    <m/>
    <m/>
    <m/>
    <m/>
    <n v="9000"/>
    <n v="27000"/>
  </r>
  <r>
    <x v="0"/>
    <d v="2023-12-06T00:00:00"/>
    <m/>
    <m/>
    <m/>
    <m/>
    <m/>
    <m/>
    <m/>
    <m/>
    <m/>
    <m/>
    <x v="0"/>
    <s v="Tank_1"/>
    <x v="11"/>
    <x v="3"/>
    <n v="2"/>
    <n v="1000"/>
    <d v="1899-12-30T09:40:00"/>
    <x v="5"/>
    <n v="4"/>
    <m/>
    <m/>
    <m/>
    <m/>
    <n v="9000"/>
    <n v="36000"/>
  </r>
  <r>
    <x v="0"/>
    <d v="2023-12-06T00:00:00"/>
    <m/>
    <m/>
    <m/>
    <m/>
    <m/>
    <m/>
    <m/>
    <m/>
    <m/>
    <m/>
    <x v="0"/>
    <s v="Tank_1"/>
    <x v="11"/>
    <x v="3"/>
    <n v="3"/>
    <n v="1000"/>
    <d v="1899-12-30T09:40:00"/>
    <x v="5"/>
    <n v="16"/>
    <m/>
    <m/>
    <m/>
    <m/>
    <n v="9000"/>
    <n v="144000"/>
  </r>
  <r>
    <x v="0"/>
    <d v="2023-12-06T00:00:00"/>
    <m/>
    <m/>
    <m/>
    <m/>
    <m/>
    <m/>
    <m/>
    <m/>
    <m/>
    <m/>
    <x v="0"/>
    <s v="Tank_1"/>
    <x v="11"/>
    <x v="3"/>
    <n v="4"/>
    <n v="1000"/>
    <d v="1899-12-30T09:40:00"/>
    <x v="5"/>
    <n v="12"/>
    <m/>
    <m/>
    <m/>
    <m/>
    <n v="9000"/>
    <n v="108000"/>
  </r>
  <r>
    <x v="0"/>
    <d v="2023-12-06T00:00:00"/>
    <m/>
    <m/>
    <m/>
    <m/>
    <m/>
    <m/>
    <m/>
    <m/>
    <m/>
    <m/>
    <x v="0"/>
    <s v="Tank_1"/>
    <x v="11"/>
    <x v="3"/>
    <n v="5"/>
    <n v="1000"/>
    <d v="1899-12-30T09:40:00"/>
    <x v="5"/>
    <n v="11"/>
    <m/>
    <m/>
    <m/>
    <m/>
    <n v="9000"/>
    <n v="99000"/>
  </r>
  <r>
    <x v="1"/>
    <d v="2023-11-30T00:00:00"/>
    <d v="1899-12-30T22:30:00"/>
    <s v="Koopa"/>
    <m/>
    <n v="-14.70899"/>
    <n v="145.39319"/>
    <d v="1899-12-30T21:30:00"/>
    <s v="21:00-22:00"/>
    <n v="0.45999999999999996"/>
    <s v="Buckets to Pool"/>
    <d v="1899-12-30T22:30:00"/>
    <x v="0"/>
    <s v="Pool_10"/>
    <x v="12"/>
    <x v="2"/>
    <n v="1"/>
    <n v="2"/>
    <d v="1899-12-30T22:10:00"/>
    <x v="0"/>
    <n v="713"/>
    <n v="40"/>
    <n v="40"/>
    <s v="Ethanol = genetics"/>
    <m/>
    <n v="195.82199999999997"/>
    <n v="69810542.999999985"/>
  </r>
  <r>
    <x v="1"/>
    <d v="2023-11-30T00:00:00"/>
    <d v="1899-12-30T22:30:00"/>
    <s v="Koopa"/>
    <m/>
    <n v="-14.70899"/>
    <n v="145.39319"/>
    <d v="1899-12-30T21:30:00"/>
    <s v="21:00-22:00"/>
    <n v="0.45999999999999996"/>
    <s v="Buckets to Pool"/>
    <d v="1899-12-30T22:30:00"/>
    <x v="0"/>
    <s v="Pool_10"/>
    <x v="12"/>
    <x v="2"/>
    <n v="2"/>
    <n v="2"/>
    <d v="1899-12-30T22:10:00"/>
    <x v="0"/>
    <n v="856"/>
    <n v="30"/>
    <n v="30"/>
    <s v="Ethanol = genetics"/>
    <m/>
    <n v="195.82199999999997"/>
    <n v="83811815.999999985"/>
  </r>
  <r>
    <x v="1"/>
    <d v="2023-11-30T00:00:00"/>
    <d v="1899-12-30T22:30:00"/>
    <s v="Koopa"/>
    <m/>
    <n v="-14.70899"/>
    <n v="145.39319"/>
    <d v="1899-12-30T21:30:00"/>
    <s v="21:00-22:00"/>
    <n v="0.45999999999999996"/>
    <s v="Buckets to Pool"/>
    <d v="1899-12-30T22:30:00"/>
    <x v="0"/>
    <s v="Pool_10"/>
    <x v="12"/>
    <x v="2"/>
    <n v="3"/>
    <n v="2"/>
    <d v="1899-12-30T22:10:00"/>
    <x v="0"/>
    <n v="543"/>
    <n v="40"/>
    <n v="40"/>
    <s v="Ethanol = genetics"/>
    <m/>
    <n v="195.82199999999997"/>
    <n v="53165672.999999993"/>
  </r>
  <r>
    <x v="1"/>
    <d v="2023-11-30T00:00:00"/>
    <d v="1899-12-30T22:30:00"/>
    <s v="Koopa"/>
    <m/>
    <n v="-14.70899"/>
    <n v="145.39319"/>
    <d v="1899-12-30T21:30:00"/>
    <s v="21:00-22:00"/>
    <n v="0.45999999999999996"/>
    <s v="Buckets to Pool"/>
    <d v="1899-12-30T22:30:00"/>
    <x v="0"/>
    <s v="Pool_10"/>
    <x v="12"/>
    <x v="2"/>
    <n v="4"/>
    <n v="2"/>
    <d v="1899-12-30T22:10:00"/>
    <x v="0"/>
    <n v="567"/>
    <n v="40"/>
    <n v="40"/>
    <s v="Ethanol = genetics"/>
    <m/>
    <n v="195.82199999999997"/>
    <n v="55515536.999999985"/>
  </r>
  <r>
    <x v="1"/>
    <d v="2023-11-30T00:00:00"/>
    <d v="1899-12-30T22:30:00"/>
    <s v="Koopa"/>
    <m/>
    <n v="-14.70899"/>
    <n v="145.39319"/>
    <d v="1899-12-30T21:30:00"/>
    <s v="21:00-22:00"/>
    <n v="0.45999999999999996"/>
    <s v="Buckets to Pool"/>
    <d v="1899-12-30T22:30:00"/>
    <x v="0"/>
    <s v="Pool_10"/>
    <x v="12"/>
    <x v="2"/>
    <n v="5"/>
    <n v="2"/>
    <d v="1899-12-30T22:10:00"/>
    <x v="0"/>
    <n v="857"/>
    <n v="40"/>
    <n v="40"/>
    <s v="Ethanol = genetics"/>
    <m/>
    <n v="195.82199999999997"/>
    <n v="83909726.999999985"/>
  </r>
  <r>
    <x v="1"/>
    <d v="2023-11-30T00:00:00"/>
    <m/>
    <s v="Manta"/>
    <m/>
    <n v="-14.723000000000001"/>
    <n v="145.39060000000001"/>
    <s v="20:50-22:00"/>
    <s v="20:50-22:00"/>
    <n v="0.35"/>
    <s v="Buckets to Pool"/>
    <d v="1899-12-30T23:00:00"/>
    <x v="0"/>
    <s v="Pool_15"/>
    <x v="0"/>
    <x v="2"/>
    <n v="1"/>
    <n v="1"/>
    <d v="1899-12-30T22:20:00"/>
    <x v="0"/>
    <n v="496"/>
    <n v="45"/>
    <n v="45"/>
    <s v="Ethanol = genetics"/>
    <m/>
    <n v="148.99499999999998"/>
    <n v="73901519.999999985"/>
  </r>
  <r>
    <x v="1"/>
    <d v="2023-11-30T00:00:00"/>
    <m/>
    <s v="Manta"/>
    <m/>
    <n v="-14.723000000000001"/>
    <n v="145.39060000000001"/>
    <s v="20:50-22:00"/>
    <s v="20:50-22:00"/>
    <n v="0.35"/>
    <s v="Buckets to Pool"/>
    <d v="1899-12-30T23:00:00"/>
    <x v="0"/>
    <s v="Pool_15"/>
    <x v="0"/>
    <x v="2"/>
    <n v="2"/>
    <n v="1"/>
    <d v="1899-12-30T22:20:00"/>
    <x v="0"/>
    <n v="428"/>
    <n v="40"/>
    <n v="40"/>
    <s v="Ethanol = genetics"/>
    <m/>
    <n v="148.99499999999998"/>
    <n v="63769859.999999993"/>
  </r>
  <r>
    <x v="1"/>
    <d v="2023-11-30T00:00:00"/>
    <m/>
    <s v="Manta"/>
    <m/>
    <n v="-14.723000000000001"/>
    <n v="145.39060000000001"/>
    <s v="20:50-22:00"/>
    <s v="20:50-22:00"/>
    <n v="0.35"/>
    <s v="Buckets to Pool"/>
    <d v="1899-12-30T23:00:00"/>
    <x v="0"/>
    <s v="Pool_15"/>
    <x v="0"/>
    <x v="2"/>
    <n v="3"/>
    <n v="1"/>
    <d v="1899-12-30T22:20:00"/>
    <x v="0"/>
    <n v="446"/>
    <n v="40"/>
    <n v="40"/>
    <s v="Ethanol = genetics"/>
    <m/>
    <n v="148.99499999999998"/>
    <n v="66451769.999999985"/>
  </r>
  <r>
    <x v="1"/>
    <d v="2023-11-30T00:00:00"/>
    <m/>
    <s v="Manta"/>
    <m/>
    <n v="-14.723000000000001"/>
    <n v="145.39060000000001"/>
    <s v="20:50-22:00"/>
    <s v="20:50-22:00"/>
    <n v="0.35"/>
    <s v="Buckets to Pool"/>
    <d v="1899-12-30T23:00:00"/>
    <x v="0"/>
    <s v="Pool_15"/>
    <x v="0"/>
    <x v="2"/>
    <n v="4"/>
    <n v="1"/>
    <d v="1899-12-30T22:20:00"/>
    <x v="0"/>
    <n v="453"/>
    <n v="40"/>
    <n v="40"/>
    <s v="Ethanol = genetics"/>
    <m/>
    <n v="148.99499999999998"/>
    <n v="67494734.999999985"/>
  </r>
  <r>
    <x v="1"/>
    <d v="2023-11-30T00:00:00"/>
    <m/>
    <s v="Manta"/>
    <m/>
    <n v="-14.723000000000001"/>
    <n v="145.39060000000001"/>
    <s v="20:50-22:00"/>
    <s v="20:50-22:00"/>
    <n v="0.35"/>
    <s v="Buckets to Pool"/>
    <d v="1899-12-30T23:00:00"/>
    <x v="0"/>
    <s v="Pool_15"/>
    <x v="0"/>
    <x v="2"/>
    <n v="5"/>
    <n v="1"/>
    <d v="1899-12-30T22:20:00"/>
    <x v="0"/>
    <n v="437"/>
    <n v="50"/>
    <n v="50"/>
    <s v="Ethanol = genetics"/>
    <m/>
    <n v="148.99499999999998"/>
    <n v="65110814.999999985"/>
  </r>
  <r>
    <x v="1"/>
    <d v="2023-11-30T00:00:00"/>
    <m/>
    <s v="Dexter, LaurenH Ocean Craft"/>
    <s v="SW Palfrey slick 1"/>
    <n v="14.698172"/>
    <n v="145.443296"/>
    <d v="1899-12-30T22:20:00"/>
    <s v="22:22 -22:51"/>
    <n v="0.32"/>
    <s v="Buckets to Pool"/>
    <d v="1899-12-30T23:52:00"/>
    <x v="1"/>
    <s v="Pool_4"/>
    <x v="13"/>
    <x v="2"/>
    <n v="1"/>
    <n v="16"/>
    <s v="NA"/>
    <x v="0"/>
    <n v="1822"/>
    <m/>
    <n v="83.095499450000005"/>
    <s v="No"/>
    <m/>
    <n v="136.22399999999999"/>
    <n v="15512507.999999998"/>
  </r>
  <r>
    <x v="1"/>
    <d v="2023-11-30T00:00:00"/>
    <m/>
    <s v="Dexter, LaurenH Ocean Craft"/>
    <s v="SW Palfrey slick 2"/>
    <m/>
    <m/>
    <m/>
    <m/>
    <n v="0.32"/>
    <s v="Buckets to Pool"/>
    <s v="NA"/>
    <x v="1"/>
    <s v="Pool_4"/>
    <x v="13"/>
    <x v="2"/>
    <n v="2"/>
    <n v="16"/>
    <s v="NA"/>
    <x v="0"/>
    <n v="2414"/>
    <m/>
    <n v="86.164043079999999"/>
    <s v="No"/>
    <m/>
    <n v="136.22399999999999"/>
    <n v="20552795.999999996"/>
  </r>
  <r>
    <x v="1"/>
    <d v="2023-11-30T00:00:00"/>
    <m/>
    <s v="Dexter, LaurenH Ocean Craft"/>
    <s v="Palfrey channel slick 2"/>
    <n v="14.706500999999999"/>
    <n v="145.449353"/>
    <m/>
    <m/>
    <n v="0.32"/>
    <s v="Buckets to Pool"/>
    <s v="NA"/>
    <x v="1"/>
    <s v="Pool_4"/>
    <x v="13"/>
    <x v="2"/>
    <n v="3"/>
    <n v="16"/>
    <s v="NA"/>
    <x v="0"/>
    <n v="2694"/>
    <m/>
    <n v="86.414253900000006"/>
    <s v="No"/>
    <m/>
    <n v="136.22399999999999"/>
    <n v="22936715.999999996"/>
  </r>
  <r>
    <x v="1"/>
    <d v="2023-11-30T00:00:00"/>
    <m/>
    <s v="Dexter, LaurenH Ocean Craft"/>
    <s v="Palfrey channel slick 3"/>
    <m/>
    <m/>
    <d v="1899-12-30T23:17:00"/>
    <s v="23:17-23:45"/>
    <n v="0.32"/>
    <s v="Buckets to Pool"/>
    <s v="NA"/>
    <x v="1"/>
    <s v="Pool_4"/>
    <x v="13"/>
    <x v="2"/>
    <n v="4"/>
    <n v="16"/>
    <s v="NA"/>
    <x v="0"/>
    <n v="2439"/>
    <m/>
    <n v="85.116851170000004"/>
    <s v="No"/>
    <m/>
    <n v="136.22399999999999"/>
    <n v="20765645.999999996"/>
  </r>
  <r>
    <x v="1"/>
    <d v="2023-11-30T00:00:00"/>
    <m/>
    <s v="Dexter, LaurenH Ocean Craft"/>
    <s v="Palfrey channel slick 4"/>
    <m/>
    <m/>
    <m/>
    <m/>
    <n v="0.32"/>
    <s v="Buckets to Pool"/>
    <s v="NA"/>
    <x v="1"/>
    <s v="Pool_4"/>
    <x v="13"/>
    <x v="2"/>
    <n v="5"/>
    <n v="16"/>
    <s v="NA"/>
    <x v="0"/>
    <n v="1669"/>
    <m/>
    <n v="85.020970640000002"/>
    <s v="No"/>
    <m/>
    <n v="136.22399999999999"/>
    <n v="14209865.999999998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0"/>
    <s v="Port_1"/>
    <n v="2"/>
    <d v="1899-12-30T23:00:00"/>
    <x v="0"/>
    <n v="13"/>
    <s v="NA"/>
    <n v="13"/>
    <s v="NA"/>
    <m/>
    <n v="1030.5994700101317"/>
    <n v="6698896.5550658554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0"/>
    <s v="Port_2"/>
    <n v="2"/>
    <d v="1899-12-30T23:00:00"/>
    <x v="0"/>
    <n v="25"/>
    <s v="NA"/>
    <n v="25"/>
    <s v="NA"/>
    <m/>
    <n v="1030.5994700101317"/>
    <n v="12882493.375126645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0"/>
    <s v="Port_3"/>
    <n v="2"/>
    <d v="1899-12-30T23:00:00"/>
    <x v="0"/>
    <n v="10"/>
    <s v="NA"/>
    <n v="10"/>
    <s v="NA"/>
    <m/>
    <n v="1030.5994700101317"/>
    <n v="5152997.350050658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0"/>
    <s v="Port_4"/>
    <n v="2"/>
    <d v="1899-12-30T23:00:00"/>
    <x v="0"/>
    <n v="19"/>
    <s v="NA"/>
    <n v="19"/>
    <s v="NA"/>
    <m/>
    <n v="1030.5994700101317"/>
    <n v="9790694.9650962502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0"/>
    <s v="Port_5"/>
    <n v="2"/>
    <d v="1899-12-30T23:00:00"/>
    <x v="0"/>
    <n v="29"/>
    <s v="NA"/>
    <n v="29"/>
    <s v="NA"/>
    <m/>
    <n v="1030.5994700101317"/>
    <n v="14943692.315146908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1"/>
    <s v="STB_1"/>
    <n v="2"/>
    <d v="1899-12-30T23:00:00"/>
    <x v="0"/>
    <n v="10"/>
    <s v="NA"/>
    <n v="50"/>
    <s v="NA"/>
    <m/>
    <n v="1030.5994700101317"/>
    <n v="5152997.350050658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1"/>
    <s v="STB_2"/>
    <n v="2"/>
    <d v="1899-12-30T23:00:00"/>
    <x v="0"/>
    <n v="20"/>
    <s v="NA"/>
    <n v="80"/>
    <s v="NA"/>
    <m/>
    <n v="1030.5994700101317"/>
    <n v="10305994.700101316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1"/>
    <s v="STB_3"/>
    <n v="2"/>
    <d v="1899-12-30T23:00:00"/>
    <x v="0"/>
    <n v="160"/>
    <s v="NA"/>
    <n v="70"/>
    <s v="NA"/>
    <m/>
    <n v="1030.5994700101317"/>
    <n v="82447957.600810528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1"/>
    <s v="STB_4"/>
    <n v="2"/>
    <d v="1899-12-30T23:00:00"/>
    <x v="0"/>
    <n v="58"/>
    <s v="NA"/>
    <n v="90"/>
    <s v="NA"/>
    <m/>
    <n v="1030.5994700101317"/>
    <n v="29887384.630293816"/>
  </r>
  <r>
    <x v="1"/>
    <d v="2023-11-30T00:00:00"/>
    <d v="1899-12-30T22:00:00"/>
    <s v="SpawnSucker"/>
    <s v="Eyrie Eastern outer reef"/>
    <m/>
    <m/>
    <d v="1899-12-30T22:00:00"/>
    <s v="22:00-23:00"/>
    <n v="0.5"/>
    <s v="Stayed in spawn sucker tank"/>
    <d v="1899-12-30T08:00:00"/>
    <x v="0"/>
    <s v="Tank_1"/>
    <x v="11"/>
    <x v="1"/>
    <s v="STB_5"/>
    <n v="2"/>
    <d v="1899-12-30T23:00:00"/>
    <x v="0"/>
    <n v="19"/>
    <s v="NA"/>
    <n v="100"/>
    <s v="NA"/>
    <m/>
    <n v="1030.5994700101317"/>
    <n v="9790694.9650962502"/>
  </r>
  <r>
    <x v="1"/>
    <d v="2023-12-02T00:00:00"/>
    <s v="NA"/>
    <s v="NA"/>
    <s v="NA"/>
    <s v="NA"/>
    <s v="NA"/>
    <s v="NA"/>
    <s v="NA"/>
    <s v="NA"/>
    <s v="NA"/>
    <s v="NA"/>
    <x v="0"/>
    <s v="Pool_10"/>
    <x v="12"/>
    <x v="3"/>
    <n v="1"/>
    <n v="300"/>
    <s v="14:30-15:30"/>
    <x v="1"/>
    <n v="2899"/>
    <s v="NA"/>
    <m/>
    <m/>
    <m/>
    <n v="9280"/>
    <n v="89675733.333333343"/>
  </r>
  <r>
    <x v="1"/>
    <d v="2023-12-02T00:00:00"/>
    <s v="NA"/>
    <s v="NA"/>
    <s v="NA"/>
    <s v="NA"/>
    <s v="NA"/>
    <s v="NA"/>
    <s v="NA"/>
    <s v="NA"/>
    <s v="NA"/>
    <s v="NA"/>
    <x v="0"/>
    <s v="Pool_10"/>
    <x v="12"/>
    <x v="3"/>
    <n v="2"/>
    <n v="380"/>
    <s v="14:30-15:30"/>
    <x v="1"/>
    <n v="4055"/>
    <s v="NA"/>
    <m/>
    <m/>
    <m/>
    <n v="9280"/>
    <n v="99027368.421052635"/>
  </r>
  <r>
    <x v="1"/>
    <d v="2023-12-02T00:00:00"/>
    <s v="NA"/>
    <s v="NA"/>
    <s v="NA"/>
    <s v="NA"/>
    <s v="NA"/>
    <s v="NA"/>
    <s v="NA"/>
    <s v="NA"/>
    <s v="NA"/>
    <s v="NA"/>
    <x v="0"/>
    <s v="Pool_10"/>
    <x v="12"/>
    <x v="3"/>
    <n v="3"/>
    <n v="280"/>
    <s v="14:30-15:30"/>
    <x v="1"/>
    <n v="2854"/>
    <s v="NA"/>
    <m/>
    <m/>
    <m/>
    <n v="9280"/>
    <n v="94589714.285714284"/>
  </r>
  <r>
    <x v="1"/>
    <d v="2023-12-02T00:00:00"/>
    <s v="NA"/>
    <s v="NA"/>
    <s v="NA"/>
    <s v="NA"/>
    <s v="NA"/>
    <s v="NA"/>
    <s v="NA"/>
    <s v="NA"/>
    <s v="NA"/>
    <s v="NA"/>
    <x v="0"/>
    <s v="Pool_10"/>
    <x v="12"/>
    <x v="3"/>
    <n v="4"/>
    <n v="250"/>
    <s v="14:30-15:30"/>
    <x v="1"/>
    <n v="2731"/>
    <s v="NA"/>
    <m/>
    <m/>
    <m/>
    <n v="9280"/>
    <n v="101374720"/>
  </r>
  <r>
    <x v="1"/>
    <d v="2023-12-02T00:00:00"/>
    <s v="NA"/>
    <s v="NA"/>
    <s v="NA"/>
    <s v="NA"/>
    <s v="NA"/>
    <s v="NA"/>
    <s v="NA"/>
    <s v="NA"/>
    <s v="NA"/>
    <s v="NA"/>
    <x v="0"/>
    <s v="Pool_10"/>
    <x v="12"/>
    <x v="3"/>
    <n v="5"/>
    <n v="300"/>
    <s v="14:30-15:30"/>
    <x v="1"/>
    <n v="2480"/>
    <s v="NA"/>
    <m/>
    <m/>
    <m/>
    <n v="9280"/>
    <n v="76714666.666666672"/>
  </r>
  <r>
    <x v="1"/>
    <d v="2023-12-02T00:00:00"/>
    <s v="NA"/>
    <s v="NA"/>
    <s v="NA"/>
    <s v="NA"/>
    <s v="NA"/>
    <s v="NA"/>
    <s v="NA"/>
    <s v="NA"/>
    <s v="NA"/>
    <s v="NA"/>
    <x v="0"/>
    <s v="Pool_15"/>
    <x v="0"/>
    <x v="3"/>
    <n v="1"/>
    <n v="290"/>
    <s v="14:30-15:30"/>
    <x v="1"/>
    <n v="1615"/>
    <s v="NA"/>
    <m/>
    <m/>
    <m/>
    <n v="9280"/>
    <n v="51679999.999999993"/>
  </r>
  <r>
    <x v="1"/>
    <d v="2023-12-02T00:00:00"/>
    <s v="NA"/>
    <s v="NA"/>
    <s v="NA"/>
    <s v="NA"/>
    <s v="NA"/>
    <s v="NA"/>
    <s v="NA"/>
    <s v="NA"/>
    <s v="NA"/>
    <s v="NA"/>
    <x v="0"/>
    <s v="Pool_15"/>
    <x v="0"/>
    <x v="3"/>
    <n v="2"/>
    <n v="300"/>
    <s v="14:30-15:30"/>
    <x v="1"/>
    <n v="1156"/>
    <s v="NA"/>
    <m/>
    <m/>
    <m/>
    <n v="9280"/>
    <n v="35758933.333333336"/>
  </r>
  <r>
    <x v="1"/>
    <d v="2023-12-02T00:00:00"/>
    <s v="NA"/>
    <s v="NA"/>
    <s v="NA"/>
    <s v="NA"/>
    <s v="NA"/>
    <s v="NA"/>
    <s v="NA"/>
    <s v="NA"/>
    <s v="NA"/>
    <s v="NA"/>
    <x v="0"/>
    <s v="Pool_15"/>
    <x v="0"/>
    <x v="3"/>
    <n v="3"/>
    <n v="240"/>
    <s v="14:30-15:30"/>
    <x v="1"/>
    <n v="1742"/>
    <s v="NA"/>
    <m/>
    <m/>
    <m/>
    <n v="9280"/>
    <n v="67357333.333333343"/>
  </r>
  <r>
    <x v="1"/>
    <d v="2023-12-02T00:00:00"/>
    <s v="NA"/>
    <s v="NA"/>
    <s v="NA"/>
    <s v="NA"/>
    <s v="NA"/>
    <s v="NA"/>
    <s v="NA"/>
    <s v="NA"/>
    <s v="NA"/>
    <s v="NA"/>
    <x v="0"/>
    <s v="Pool_15"/>
    <x v="0"/>
    <x v="3"/>
    <n v="4"/>
    <n v="270"/>
    <s v="14:30-15:30"/>
    <x v="1"/>
    <n v="1956"/>
    <s v="NA"/>
    <m/>
    <m/>
    <m/>
    <n v="9280"/>
    <n v="67228444.444444448"/>
  </r>
  <r>
    <x v="1"/>
    <d v="2023-12-02T00:00:00"/>
    <s v="NA"/>
    <s v="NA"/>
    <s v="NA"/>
    <s v="NA"/>
    <s v="NA"/>
    <s v="NA"/>
    <s v="NA"/>
    <s v="NA"/>
    <s v="NA"/>
    <s v="NA"/>
    <x v="0"/>
    <s v="Pool_15"/>
    <x v="0"/>
    <x v="3"/>
    <n v="5"/>
    <n v="280"/>
    <s v="14:30-15:30"/>
    <x v="1"/>
    <n v="1975"/>
    <s v="NA"/>
    <m/>
    <m/>
    <m/>
    <n v="9280"/>
    <n v="65457142.857142866"/>
  </r>
  <r>
    <x v="1"/>
    <d v="2023-12-03T00:00:00"/>
    <s v="NA"/>
    <s v="NA"/>
    <s v="NA"/>
    <s v="NA"/>
    <s v="NA"/>
    <s v="NA"/>
    <s v="NA"/>
    <s v="NA"/>
    <s v="NA"/>
    <s v="NA"/>
    <x v="1"/>
    <s v="Pool_2"/>
    <x v="14"/>
    <x v="3"/>
    <n v="1"/>
    <n v="500"/>
    <s v="NA"/>
    <x v="2"/>
    <n v="710"/>
    <s v="NA"/>
    <m/>
    <m/>
    <m/>
    <n v="9280"/>
    <n v="13177600"/>
  </r>
  <r>
    <x v="1"/>
    <d v="2023-12-03T00:00:00"/>
    <s v="NA"/>
    <s v="NA"/>
    <s v="NA"/>
    <s v="NA"/>
    <s v="NA"/>
    <s v="NA"/>
    <s v="NA"/>
    <s v="NA"/>
    <s v="NA"/>
    <s v="NA"/>
    <x v="1"/>
    <s v="Pool_2"/>
    <x v="14"/>
    <x v="3"/>
    <n v="2"/>
    <n v="500"/>
    <s v="NA"/>
    <x v="2"/>
    <n v="744"/>
    <s v="NA"/>
    <m/>
    <m/>
    <m/>
    <n v="9280"/>
    <n v="13808640"/>
  </r>
  <r>
    <x v="1"/>
    <d v="2023-12-03T00:00:00"/>
    <s v="NA"/>
    <s v="NA"/>
    <s v="NA"/>
    <s v="NA"/>
    <s v="NA"/>
    <s v="NA"/>
    <s v="NA"/>
    <s v="NA"/>
    <s v="NA"/>
    <s v="NA"/>
    <x v="1"/>
    <s v="Pool_2"/>
    <x v="14"/>
    <x v="3"/>
    <n v="3"/>
    <n v="500"/>
    <s v="NA"/>
    <x v="2"/>
    <n v="754"/>
    <s v="NA"/>
    <m/>
    <m/>
    <m/>
    <n v="9280"/>
    <n v="13994240"/>
  </r>
  <r>
    <x v="1"/>
    <d v="2023-12-03T00:00:00"/>
    <s v="NA"/>
    <s v="NA"/>
    <s v="NA"/>
    <s v="NA"/>
    <s v="NA"/>
    <s v="NA"/>
    <s v="NA"/>
    <s v="NA"/>
    <s v="NA"/>
    <s v="NA"/>
    <x v="1"/>
    <s v="Pool_2"/>
    <x v="14"/>
    <x v="3"/>
    <n v="4"/>
    <n v="250"/>
    <s v="NA"/>
    <x v="2"/>
    <n v="288"/>
    <s v="NA"/>
    <m/>
    <m/>
    <m/>
    <n v="9280"/>
    <n v="10690560"/>
  </r>
  <r>
    <x v="1"/>
    <d v="2023-12-03T00:00:00"/>
    <s v="NA"/>
    <s v="NA"/>
    <s v="NA"/>
    <s v="NA"/>
    <s v="NA"/>
    <s v="NA"/>
    <s v="NA"/>
    <s v="NA"/>
    <s v="NA"/>
    <s v="NA"/>
    <x v="1"/>
    <s v="Pool_2"/>
    <x v="14"/>
    <x v="3"/>
    <n v="5"/>
    <n v="50"/>
    <s v="NA"/>
    <x v="2"/>
    <n v="89"/>
    <s v="NA"/>
    <m/>
    <m/>
    <m/>
    <n v="9280"/>
    <n v="16518400"/>
  </r>
  <r>
    <x v="1"/>
    <d v="2023-12-04T00:00:00"/>
    <s v="NA"/>
    <s v="NA"/>
    <s v="NA"/>
    <s v="NA"/>
    <s v="NA"/>
    <s v="NA"/>
    <s v="NA"/>
    <s v="NA"/>
    <s v="NA"/>
    <s v="NA"/>
    <x v="0"/>
    <s v="Pool_10"/>
    <x v="12"/>
    <x v="3"/>
    <n v="1"/>
    <n v="55"/>
    <d v="1899-12-30T18:41:00"/>
    <x v="3"/>
    <n v="710"/>
    <s v="NA"/>
    <s v="N"/>
    <m/>
    <s v="Subsampled"/>
    <n v="9280"/>
    <n v="119796363.63636364"/>
  </r>
  <r>
    <x v="1"/>
    <d v="2023-12-04T00:00:00"/>
    <s v="NA"/>
    <s v="NA"/>
    <s v="NA"/>
    <s v="NA"/>
    <s v="NA"/>
    <s v="NA"/>
    <s v="NA"/>
    <s v="NA"/>
    <s v="NA"/>
    <s v="NA"/>
    <x v="0"/>
    <s v="Pool_10"/>
    <x v="12"/>
    <x v="3"/>
    <n v="2"/>
    <n v="55"/>
    <d v="1899-12-30T18:41:00"/>
    <x v="3"/>
    <n v="723"/>
    <s v="NA"/>
    <s v="N"/>
    <m/>
    <m/>
    <n v="9280"/>
    <n v="121989818.18181819"/>
  </r>
  <r>
    <x v="1"/>
    <d v="2023-12-04T00:00:00"/>
    <s v="NA"/>
    <s v="NA"/>
    <s v="NA"/>
    <s v="NA"/>
    <s v="NA"/>
    <s v="NA"/>
    <s v="NA"/>
    <s v="NA"/>
    <s v="NA"/>
    <s v="NA"/>
    <x v="0"/>
    <s v="Pool_10"/>
    <x v="12"/>
    <x v="3"/>
    <n v="3"/>
    <n v="55"/>
    <d v="1899-12-30T18:41:00"/>
    <x v="3"/>
    <n v="854"/>
    <s v="NA"/>
    <s v="N"/>
    <m/>
    <m/>
    <n v="9280"/>
    <n v="144093090.90909091"/>
  </r>
  <r>
    <x v="1"/>
    <d v="2023-12-04T00:00:00"/>
    <s v="NA"/>
    <s v="NA"/>
    <s v="NA"/>
    <s v="NA"/>
    <s v="NA"/>
    <s v="NA"/>
    <s v="NA"/>
    <s v="NA"/>
    <s v="NA"/>
    <s v="NA"/>
    <x v="0"/>
    <s v="Pool_10"/>
    <x v="12"/>
    <x v="3"/>
    <n v="4"/>
    <n v="55"/>
    <d v="1899-12-30T18:41:00"/>
    <x v="3"/>
    <n v="841"/>
    <s v="NA"/>
    <s v="N"/>
    <m/>
    <m/>
    <n v="9280"/>
    <n v="141899636.36363637"/>
  </r>
  <r>
    <x v="1"/>
    <d v="2023-12-04T00:00:00"/>
    <s v="NA"/>
    <s v="NA"/>
    <s v="NA"/>
    <s v="NA"/>
    <s v="NA"/>
    <s v="NA"/>
    <s v="NA"/>
    <s v="NA"/>
    <s v="NA"/>
    <s v="NA"/>
    <x v="0"/>
    <s v="Pool_10"/>
    <x v="12"/>
    <x v="3"/>
    <n v="5"/>
    <n v="55"/>
    <d v="1899-12-30T18:41:00"/>
    <x v="3"/>
    <n v="751"/>
    <s v="NA"/>
    <s v="N"/>
    <m/>
    <m/>
    <n v="9280"/>
    <n v="126714181.81818183"/>
  </r>
  <r>
    <x v="1"/>
    <d v="2023-12-04T00:00:00"/>
    <s v="NA"/>
    <s v="NA"/>
    <s v="NA"/>
    <s v="NA"/>
    <s v="NA"/>
    <s v="NA"/>
    <s v="NA"/>
    <s v="NA"/>
    <s v="NA"/>
    <s v="NA"/>
    <x v="1"/>
    <s v="Pool_4"/>
    <x v="13"/>
    <x v="3"/>
    <n v="1"/>
    <n v="480"/>
    <d v="1899-12-30T18:15:00"/>
    <x v="3"/>
    <n v="891"/>
    <s v="NA"/>
    <s v="N"/>
    <m/>
    <m/>
    <n v="9280"/>
    <n v="17226000.000000004"/>
  </r>
  <r>
    <x v="1"/>
    <d v="2023-12-04T00:00:00"/>
    <s v="NA"/>
    <s v="NA"/>
    <s v="NA"/>
    <s v="NA"/>
    <s v="NA"/>
    <s v="NA"/>
    <s v="NA"/>
    <s v="NA"/>
    <s v="NA"/>
    <s v="NA"/>
    <x v="1"/>
    <s v="Pool_4"/>
    <x v="13"/>
    <x v="3"/>
    <n v="2"/>
    <n v="480"/>
    <d v="1899-12-30T18:15:00"/>
    <x v="3"/>
    <n v="1089"/>
    <s v="NA"/>
    <s v="N"/>
    <m/>
    <m/>
    <n v="9280"/>
    <n v="21054000"/>
  </r>
  <r>
    <x v="1"/>
    <d v="2023-12-04T00:00:00"/>
    <s v="NA"/>
    <s v="NA"/>
    <s v="NA"/>
    <s v="NA"/>
    <s v="NA"/>
    <s v="NA"/>
    <s v="NA"/>
    <s v="NA"/>
    <s v="NA"/>
    <s v="NA"/>
    <x v="1"/>
    <s v="Pool_4"/>
    <x v="13"/>
    <x v="3"/>
    <n v="3"/>
    <n v="480"/>
    <d v="1899-12-30T18:15:00"/>
    <x v="3"/>
    <n v="1092"/>
    <s v="NA"/>
    <s v="N"/>
    <m/>
    <m/>
    <n v="9280"/>
    <n v="21112000"/>
  </r>
  <r>
    <x v="1"/>
    <d v="2023-12-04T00:00:00"/>
    <s v="NA"/>
    <s v="NA"/>
    <s v="NA"/>
    <s v="NA"/>
    <s v="NA"/>
    <s v="NA"/>
    <s v="NA"/>
    <s v="NA"/>
    <s v="NA"/>
    <s v="NA"/>
    <x v="1"/>
    <s v="Pool_4"/>
    <x v="13"/>
    <x v="3"/>
    <n v="4"/>
    <n v="480"/>
    <d v="1899-12-30T18:15:00"/>
    <x v="3"/>
    <n v="1173"/>
    <s v="NA"/>
    <s v="N"/>
    <m/>
    <m/>
    <n v="9280"/>
    <n v="22678000"/>
  </r>
  <r>
    <x v="1"/>
    <d v="2023-12-04T00:00:00"/>
    <s v="NA"/>
    <s v="NA"/>
    <s v="NA"/>
    <s v="NA"/>
    <s v="NA"/>
    <s v="NA"/>
    <s v="NA"/>
    <s v="NA"/>
    <s v="NA"/>
    <s v="NA"/>
    <x v="1"/>
    <s v="Pool_4"/>
    <x v="13"/>
    <x v="3"/>
    <n v="5"/>
    <n v="480"/>
    <d v="1899-12-30T18:15:00"/>
    <x v="3"/>
    <n v="1364"/>
    <s v="NA"/>
    <s v="N"/>
    <m/>
    <m/>
    <n v="9280"/>
    <n v="26370666.666666668"/>
  </r>
  <r>
    <x v="1"/>
    <d v="2023-12-05T00:00:00"/>
    <m/>
    <m/>
    <m/>
    <m/>
    <m/>
    <m/>
    <m/>
    <m/>
    <m/>
    <m/>
    <x v="0"/>
    <s v="Pool_10"/>
    <x v="12"/>
    <x v="3"/>
    <n v="1"/>
    <n v="250"/>
    <m/>
    <x v="6"/>
    <n v="312"/>
    <m/>
    <m/>
    <m/>
    <m/>
    <n v="9280"/>
    <n v="11581440"/>
  </r>
  <r>
    <x v="1"/>
    <d v="2023-12-05T00:00:00"/>
    <m/>
    <m/>
    <m/>
    <m/>
    <m/>
    <m/>
    <m/>
    <m/>
    <m/>
    <m/>
    <x v="0"/>
    <s v="Pool_10"/>
    <x v="12"/>
    <x v="3"/>
    <n v="2"/>
    <n v="250"/>
    <m/>
    <x v="6"/>
    <n v="398"/>
    <m/>
    <m/>
    <m/>
    <m/>
    <n v="9280"/>
    <n v="14773760"/>
  </r>
  <r>
    <x v="1"/>
    <d v="2023-12-05T00:00:00"/>
    <m/>
    <m/>
    <m/>
    <m/>
    <m/>
    <m/>
    <m/>
    <m/>
    <m/>
    <m/>
    <x v="0"/>
    <s v="Pool_10"/>
    <x v="12"/>
    <x v="3"/>
    <n v="3"/>
    <n v="250"/>
    <m/>
    <x v="6"/>
    <n v="546"/>
    <m/>
    <m/>
    <m/>
    <m/>
    <n v="9280"/>
    <n v="20267520"/>
  </r>
  <r>
    <x v="1"/>
    <d v="2023-12-05T00:00:00"/>
    <m/>
    <m/>
    <m/>
    <m/>
    <m/>
    <m/>
    <m/>
    <m/>
    <m/>
    <m/>
    <x v="0"/>
    <s v="Pool_10"/>
    <x v="12"/>
    <x v="3"/>
    <n v="4"/>
    <n v="250"/>
    <m/>
    <x v="6"/>
    <n v="202"/>
    <m/>
    <m/>
    <m/>
    <m/>
    <n v="9280"/>
    <n v="7498240"/>
  </r>
  <r>
    <x v="1"/>
    <d v="2023-12-05T00:00:00"/>
    <m/>
    <m/>
    <m/>
    <m/>
    <m/>
    <m/>
    <m/>
    <m/>
    <m/>
    <m/>
    <x v="0"/>
    <s v="Pool_10"/>
    <x v="12"/>
    <x v="3"/>
    <n v="5"/>
    <n v="250"/>
    <m/>
    <x v="6"/>
    <n v="386"/>
    <m/>
    <m/>
    <m/>
    <m/>
    <n v="9280"/>
    <n v="14328320"/>
  </r>
  <r>
    <x v="1"/>
    <d v="2023-12-05T00:00:00"/>
    <m/>
    <m/>
    <m/>
    <m/>
    <m/>
    <m/>
    <m/>
    <m/>
    <m/>
    <m/>
    <x v="0"/>
    <s v="Pool_15"/>
    <x v="0"/>
    <x v="3"/>
    <n v="1"/>
    <n v="250"/>
    <m/>
    <x v="6"/>
    <n v="371"/>
    <m/>
    <m/>
    <m/>
    <m/>
    <n v="9280"/>
    <n v="13771520"/>
  </r>
  <r>
    <x v="1"/>
    <d v="2023-12-05T00:00:00"/>
    <m/>
    <m/>
    <m/>
    <m/>
    <m/>
    <m/>
    <m/>
    <m/>
    <m/>
    <m/>
    <x v="0"/>
    <s v="Pool_15"/>
    <x v="0"/>
    <x v="3"/>
    <n v="2"/>
    <n v="250"/>
    <m/>
    <x v="6"/>
    <n v="289"/>
    <m/>
    <m/>
    <m/>
    <m/>
    <n v="9280"/>
    <n v="10727680"/>
  </r>
  <r>
    <x v="1"/>
    <d v="2023-12-05T00:00:00"/>
    <m/>
    <m/>
    <m/>
    <m/>
    <m/>
    <m/>
    <m/>
    <m/>
    <m/>
    <m/>
    <x v="0"/>
    <s v="Pool_15"/>
    <x v="0"/>
    <x v="3"/>
    <n v="3"/>
    <n v="316"/>
    <m/>
    <x v="6"/>
    <n v="316"/>
    <m/>
    <m/>
    <m/>
    <m/>
    <n v="9280"/>
    <n v="9280000"/>
  </r>
  <r>
    <x v="1"/>
    <d v="2023-12-05T00:00:00"/>
    <m/>
    <m/>
    <m/>
    <m/>
    <m/>
    <m/>
    <m/>
    <m/>
    <m/>
    <m/>
    <x v="0"/>
    <s v="Pool_15"/>
    <x v="0"/>
    <x v="3"/>
    <n v="4"/>
    <n v="250"/>
    <m/>
    <x v="6"/>
    <n v="186"/>
    <m/>
    <m/>
    <m/>
    <m/>
    <n v="9280"/>
    <n v="6904320"/>
  </r>
  <r>
    <x v="1"/>
    <d v="2023-12-05T00:00:00"/>
    <m/>
    <m/>
    <m/>
    <m/>
    <m/>
    <m/>
    <m/>
    <m/>
    <m/>
    <m/>
    <x v="0"/>
    <s v="Pool_15"/>
    <x v="0"/>
    <x v="3"/>
    <n v="5"/>
    <n v="240"/>
    <m/>
    <x v="6"/>
    <n v="259"/>
    <m/>
    <m/>
    <m/>
    <m/>
    <n v="9280"/>
    <n v="10014666.666666668"/>
  </r>
  <r>
    <x v="0"/>
    <d v="2023-11-29T00:00:00"/>
    <m/>
    <s v="PeterH, LaurenH, JaimeeM Macquarie 1"/>
    <s v="House Reef"/>
    <m/>
    <m/>
    <d v="1899-12-30T21:30:00"/>
    <s v="21:30 -21:50"/>
    <n v="0.67200000000000004"/>
    <s v="Buckets to Pool"/>
    <d v="1899-12-30T22:07:00"/>
    <x v="1"/>
    <s v="Pool_1"/>
    <x v="15"/>
    <x v="2"/>
    <n v="1"/>
    <n v="16"/>
    <s v="NA"/>
    <x v="0"/>
    <n v="1823"/>
    <m/>
    <n v="52.057048819999999"/>
    <s v="No"/>
    <m/>
    <n v="286.07040000000001"/>
    <n v="32594146.199999999"/>
  </r>
  <r>
    <x v="0"/>
    <d v="2023-11-29T00:00:00"/>
    <m/>
    <s v="PeterH, LaurenH, JaimeeM Macquarie 1"/>
    <s v="House Reef"/>
    <m/>
    <m/>
    <m/>
    <m/>
    <n v="0.67200000000000004"/>
    <s v="Buckets to Pool"/>
    <s v="NA"/>
    <x v="1"/>
    <s v="Pool_1"/>
    <x v="15"/>
    <x v="2"/>
    <n v="2"/>
    <n v="16"/>
    <s v="NA"/>
    <x v="0"/>
    <n v="1973"/>
    <m/>
    <n v="52.711606690000004"/>
    <s v="No"/>
    <m/>
    <n v="286.07040000000001"/>
    <n v="35276056.199999996"/>
  </r>
  <r>
    <x v="0"/>
    <d v="2023-11-29T00:00:00"/>
    <m/>
    <s v="PeterH, LaurenH, JaimeeM Macquarie 1"/>
    <s v="House Reef"/>
    <m/>
    <m/>
    <m/>
    <m/>
    <n v="0.67200000000000004"/>
    <s v="Buckets to Pool"/>
    <s v="NA"/>
    <x v="1"/>
    <s v="Pool_1"/>
    <x v="15"/>
    <x v="2"/>
    <n v="3"/>
    <n v="16"/>
    <s v="NA"/>
    <x v="0"/>
    <n v="1418"/>
    <m/>
    <n v="54.654442879999998"/>
    <s v="No"/>
    <m/>
    <n v="286.07040000000001"/>
    <n v="25352989.199999999"/>
  </r>
  <r>
    <x v="0"/>
    <d v="2023-11-29T00:00:00"/>
    <m/>
    <s v="PeterH, LaurenH, JaimeeM Macquarie 1"/>
    <s v="House Reef"/>
    <m/>
    <m/>
    <m/>
    <m/>
    <n v="0.67200000000000004"/>
    <s v="Buckets to Pool"/>
    <s v="NA"/>
    <x v="1"/>
    <s v="Pool_1"/>
    <x v="15"/>
    <x v="2"/>
    <n v="4"/>
    <n v="16"/>
    <s v="NA"/>
    <x v="0"/>
    <n v="1661"/>
    <m/>
    <n v="48.284166159999998"/>
    <s v="No"/>
    <m/>
    <n v="286.07040000000001"/>
    <n v="29697683.400000002"/>
  </r>
  <r>
    <x v="0"/>
    <d v="2023-11-29T00:00:00"/>
    <m/>
    <s v="PeterH, LaurenH, JaimeeM Macquarie 1"/>
    <s v="House Reef"/>
    <m/>
    <m/>
    <m/>
    <m/>
    <n v="0.67200000000000004"/>
    <s v="Buckets to Pool"/>
    <s v="NA"/>
    <x v="1"/>
    <s v="Pool_1"/>
    <x v="15"/>
    <x v="2"/>
    <n v="5"/>
    <n v="16"/>
    <s v="NA"/>
    <x v="0"/>
    <n v="2234"/>
    <m/>
    <n v="56.042972249999998"/>
    <s v="No"/>
    <m/>
    <n v="286.07040000000001"/>
    <n v="39942579.599999994"/>
  </r>
  <r>
    <x v="0"/>
    <d v="2023-12-02T00:00:00"/>
    <s v="NA"/>
    <s v="NA"/>
    <s v="NA"/>
    <s v="NA"/>
    <s v="NA"/>
    <s v="NA"/>
    <s v="NA"/>
    <s v="NA"/>
    <s v="NA"/>
    <s v="NA"/>
    <x v="1"/>
    <s v="Pool_1"/>
    <x v="15"/>
    <x v="3"/>
    <n v="1"/>
    <n v="500"/>
    <s v="NA"/>
    <x v="2"/>
    <n v="757"/>
    <m/>
    <s v="NA"/>
    <s v="N"/>
    <m/>
    <n v="9280"/>
    <n v="14049920"/>
  </r>
  <r>
    <x v="0"/>
    <d v="2023-12-02T00:00:00"/>
    <s v="NA"/>
    <s v="NA"/>
    <s v="NA"/>
    <s v="NA"/>
    <s v="NA"/>
    <s v="NA"/>
    <s v="NA"/>
    <s v="NA"/>
    <s v="NA"/>
    <s v="NA"/>
    <x v="1"/>
    <s v="Pool_1"/>
    <x v="15"/>
    <x v="3"/>
    <n v="2"/>
    <n v="500"/>
    <s v="NA"/>
    <x v="2"/>
    <n v="803"/>
    <m/>
    <s v="NA"/>
    <s v="N"/>
    <m/>
    <n v="9280"/>
    <n v="14903680"/>
  </r>
  <r>
    <x v="0"/>
    <d v="2023-12-02T00:00:00"/>
    <s v="NA"/>
    <s v="NA"/>
    <s v="NA"/>
    <s v="NA"/>
    <s v="NA"/>
    <s v="NA"/>
    <s v="NA"/>
    <s v="NA"/>
    <s v="NA"/>
    <s v="NA"/>
    <x v="1"/>
    <s v="Pool_1"/>
    <x v="15"/>
    <x v="3"/>
    <n v="3"/>
    <n v="500"/>
    <s v="NA"/>
    <x v="2"/>
    <n v="651"/>
    <m/>
    <s v="NA"/>
    <s v="N"/>
    <m/>
    <n v="9280"/>
    <n v="12082560"/>
  </r>
  <r>
    <x v="0"/>
    <d v="2023-12-02T00:00:00"/>
    <s v="NA"/>
    <s v="NA"/>
    <s v="NA"/>
    <s v="NA"/>
    <s v="NA"/>
    <s v="NA"/>
    <s v="NA"/>
    <s v="NA"/>
    <s v="NA"/>
    <s v="NA"/>
    <x v="1"/>
    <s v="Pool_1"/>
    <x v="15"/>
    <x v="3"/>
    <n v="4"/>
    <n v="500"/>
    <s v="NA"/>
    <x v="2"/>
    <n v="663"/>
    <m/>
    <s v="NA"/>
    <s v="N"/>
    <m/>
    <n v="9280"/>
    <n v="12305280"/>
  </r>
  <r>
    <x v="0"/>
    <d v="2023-12-02T00:00:00"/>
    <s v="NA"/>
    <s v="NA"/>
    <s v="NA"/>
    <s v="NA"/>
    <s v="NA"/>
    <s v="NA"/>
    <s v="NA"/>
    <s v="NA"/>
    <s v="NA"/>
    <s v="NA"/>
    <x v="1"/>
    <s v="Pool_1"/>
    <x v="15"/>
    <x v="3"/>
    <n v="5"/>
    <n v="500"/>
    <s v="NA"/>
    <x v="2"/>
    <n v="780"/>
    <m/>
    <s v="NA"/>
    <s v="N"/>
    <m/>
    <n v="9280"/>
    <n v="14476800"/>
  </r>
  <r>
    <x v="0"/>
    <d v="2023-12-03T00:00:00"/>
    <s v="NA"/>
    <s v="NA"/>
    <s v="NA"/>
    <s v="NA"/>
    <s v="NA"/>
    <s v="NA"/>
    <s v="NA"/>
    <s v="NA"/>
    <s v="NA"/>
    <s v="NA"/>
    <x v="1"/>
    <s v="Pool_1"/>
    <x v="15"/>
    <x v="3"/>
    <n v="1"/>
    <n v="10"/>
    <d v="1899-12-30T20:30:00"/>
    <x v="3"/>
    <n v="80"/>
    <s v="NA"/>
    <m/>
    <m/>
    <m/>
    <n v="9280"/>
    <n v="74240000"/>
  </r>
  <r>
    <x v="0"/>
    <d v="2023-12-03T00:00:00"/>
    <s v="NA"/>
    <s v="NA"/>
    <s v="NA"/>
    <s v="NA"/>
    <s v="NA"/>
    <s v="NA"/>
    <s v="NA"/>
    <s v="NA"/>
    <s v="NA"/>
    <s v="NA"/>
    <x v="1"/>
    <s v="Pool_1"/>
    <x v="15"/>
    <x v="3"/>
    <n v="2"/>
    <n v="10"/>
    <d v="1899-12-30T20:30:00"/>
    <x v="3"/>
    <n v="126"/>
    <s v="NA"/>
    <m/>
    <m/>
    <m/>
    <n v="9280"/>
    <n v="116928000"/>
  </r>
  <r>
    <x v="0"/>
    <d v="2023-12-03T00:00:00"/>
    <s v="NA"/>
    <s v="NA"/>
    <s v="NA"/>
    <s v="NA"/>
    <s v="NA"/>
    <s v="NA"/>
    <s v="NA"/>
    <s v="NA"/>
    <s v="NA"/>
    <s v="NA"/>
    <x v="1"/>
    <s v="Pool_1"/>
    <x v="15"/>
    <x v="3"/>
    <n v="3"/>
    <n v="10"/>
    <d v="1899-12-30T20:30:00"/>
    <x v="3"/>
    <n v="131"/>
    <s v="NA"/>
    <m/>
    <m/>
    <m/>
    <n v="9280"/>
    <n v="121568000"/>
  </r>
  <r>
    <x v="0"/>
    <d v="2023-12-03T00:00:00"/>
    <s v="NA"/>
    <s v="NA"/>
    <s v="NA"/>
    <s v="NA"/>
    <s v="NA"/>
    <s v="NA"/>
    <s v="NA"/>
    <s v="NA"/>
    <s v="NA"/>
    <s v="NA"/>
    <x v="1"/>
    <s v="Pool_1"/>
    <x v="15"/>
    <x v="3"/>
    <n v="4"/>
    <n v="10"/>
    <d v="1899-12-30T20:30:00"/>
    <x v="3"/>
    <n v="102"/>
    <s v="NA"/>
    <m/>
    <m/>
    <m/>
    <n v="9280"/>
    <n v="94656000"/>
  </r>
  <r>
    <x v="0"/>
    <d v="2023-12-03T00:00:00"/>
    <s v="NA"/>
    <s v="NA"/>
    <s v="NA"/>
    <s v="NA"/>
    <s v="NA"/>
    <s v="NA"/>
    <s v="NA"/>
    <s v="NA"/>
    <s v="NA"/>
    <s v="NA"/>
    <x v="1"/>
    <s v="Pool_1"/>
    <x v="15"/>
    <x v="3"/>
    <n v="5"/>
    <n v="10"/>
    <d v="1899-12-30T20:30:00"/>
    <x v="3"/>
    <n v="105"/>
    <s v="NA"/>
    <m/>
    <m/>
    <m/>
    <n v="9280"/>
    <n v="97440000"/>
  </r>
  <r>
    <x v="0"/>
    <d v="2023-12-08T00:00:00"/>
    <s v="NA"/>
    <s v="NA"/>
    <s v="NA"/>
    <s v="NA"/>
    <s v="NA"/>
    <s v="NA"/>
    <s v="NA"/>
    <s v="NA"/>
    <s v="NA"/>
    <s v="NA"/>
    <x v="1"/>
    <s v="Pool_1"/>
    <x v="15"/>
    <x v="3"/>
    <n v="1"/>
    <n v="433"/>
    <d v="1899-12-30T09:34:00"/>
    <x v="7"/>
    <n v="480"/>
    <m/>
    <m/>
    <m/>
    <m/>
    <n v="9280"/>
    <n v="10287297.921478059"/>
  </r>
  <r>
    <x v="0"/>
    <d v="2023-12-08T00:00:00"/>
    <s v="NA"/>
    <s v="NA"/>
    <s v="NA"/>
    <s v="NA"/>
    <s v="NA"/>
    <s v="NA"/>
    <s v="NA"/>
    <s v="NA"/>
    <s v="NA"/>
    <s v="NA"/>
    <x v="1"/>
    <s v="Pool_1"/>
    <x v="15"/>
    <x v="3"/>
    <n v="2"/>
    <n v="433"/>
    <d v="1899-12-30T09:34:00"/>
    <x v="7"/>
    <n v="438"/>
    <m/>
    <m/>
    <m/>
    <m/>
    <n v="9280"/>
    <n v="9387159.3533487283"/>
  </r>
  <r>
    <x v="0"/>
    <d v="2023-12-08T00:00:00"/>
    <s v="NA"/>
    <s v="NA"/>
    <s v="NA"/>
    <s v="NA"/>
    <s v="NA"/>
    <s v="NA"/>
    <s v="NA"/>
    <s v="NA"/>
    <s v="NA"/>
    <s v="NA"/>
    <x v="1"/>
    <s v="Pool_1"/>
    <x v="15"/>
    <x v="3"/>
    <n v="3"/>
    <n v="467"/>
    <d v="1899-12-30T09:34:00"/>
    <x v="7"/>
    <n v="152"/>
    <m/>
    <m/>
    <m/>
    <m/>
    <n v="9280"/>
    <n v="3020471.0920770881"/>
  </r>
  <r>
    <x v="0"/>
    <d v="2023-12-08T00:00:00"/>
    <s v="NA"/>
    <s v="NA"/>
    <s v="NA"/>
    <s v="NA"/>
    <s v="NA"/>
    <s v="NA"/>
    <s v="NA"/>
    <s v="NA"/>
    <s v="NA"/>
    <s v="NA"/>
    <x v="1"/>
    <s v="Pool_1"/>
    <x v="15"/>
    <x v="3"/>
    <n v="4"/>
    <n v="433"/>
    <d v="1899-12-30T09:34:00"/>
    <x v="7"/>
    <n v="647"/>
    <m/>
    <m/>
    <m/>
    <m/>
    <n v="9280"/>
    <n v="13866420.323325634"/>
  </r>
  <r>
    <x v="0"/>
    <d v="2023-12-08T00:00:00"/>
    <s v="NA"/>
    <s v="NA"/>
    <s v="NA"/>
    <s v="NA"/>
    <s v="NA"/>
    <s v="NA"/>
    <s v="NA"/>
    <s v="NA"/>
    <s v="NA"/>
    <s v="NA"/>
    <x v="1"/>
    <s v="Pool_1"/>
    <x v="15"/>
    <x v="3"/>
    <n v="5"/>
    <n v="460"/>
    <d v="1899-12-30T18:30:00"/>
    <x v="7"/>
    <n v="776"/>
    <m/>
    <m/>
    <m/>
    <m/>
    <n v="9280"/>
    <n v="15654956.521739129"/>
  </r>
  <r>
    <x v="1"/>
    <d v="2023-11-30T00:00:00"/>
    <m/>
    <s v="PeterH Macquarie 1"/>
    <s v="Eyrie Reef"/>
    <n v="14.71964"/>
    <n v="145.39207999999999"/>
    <d v="1899-12-30T21:34:00"/>
    <s v="21:34-22:00"/>
    <n v="0.32700000000000001"/>
    <s v="Buckets to Pool"/>
    <d v="1899-12-30T23:15:00"/>
    <x v="1"/>
    <s v="Pool_2"/>
    <x v="14"/>
    <x v="2"/>
    <n v="1"/>
    <n v="16"/>
    <s v="NA"/>
    <x v="0"/>
    <n v="2476"/>
    <m/>
    <n v="45.153473339999998"/>
    <s v="No"/>
    <m/>
    <n v="139.2039"/>
    <n v="21541803.524999999"/>
  </r>
  <r>
    <x v="1"/>
    <d v="2023-11-30T00:00:00"/>
    <m/>
    <s v="PeterH Macquarie 1"/>
    <s v="Eyrie Reef"/>
    <m/>
    <m/>
    <m/>
    <m/>
    <n v="0.32700000000000001"/>
    <s v="Buckets to Pool"/>
    <s v="NA"/>
    <x v="1"/>
    <s v="Pool_2_3_5"/>
    <x v="16"/>
    <x v="2"/>
    <n v="4"/>
    <n v="16"/>
    <s v="NA"/>
    <x v="0"/>
    <n v="1836"/>
    <m/>
    <n v="54.84749455"/>
    <s v="No"/>
    <m/>
    <n v="139.2039"/>
    <n v="15973647.525"/>
  </r>
  <r>
    <x v="1"/>
    <d v="2023-11-30T00:00:00"/>
    <m/>
    <s v="PeterH Macquarie 1"/>
    <s v="Eyrie Reef"/>
    <m/>
    <m/>
    <m/>
    <m/>
    <n v="0.32700000000000001"/>
    <s v="Buckets to Pool"/>
    <s v="NA"/>
    <x v="1"/>
    <s v="Pool_2_3_5"/>
    <x v="16"/>
    <x v="2"/>
    <n v="5"/>
    <n v="16"/>
    <s v="NA"/>
    <x v="0"/>
    <n v="1845"/>
    <m/>
    <n v="43.577235770000001"/>
    <s v="No"/>
    <m/>
    <n v="139.2039"/>
    <n v="16051949.71875"/>
  </r>
  <r>
    <x v="1"/>
    <d v="2023-11-30T00:00:00"/>
    <m/>
    <s v="PeterH Macquarie 1"/>
    <s v="Eyrie Reef"/>
    <m/>
    <m/>
    <m/>
    <m/>
    <n v="0.32700000000000001"/>
    <s v="Buckets to Pool"/>
    <d v="1899-12-30T23:40:00"/>
    <x v="1"/>
    <s v="Pool_3"/>
    <x v="17"/>
    <x v="2"/>
    <n v="3"/>
    <n v="16"/>
    <s v="NA"/>
    <x v="0"/>
    <n v="2590"/>
    <m/>
    <n v="40.270270269999997"/>
    <s v="No"/>
    <m/>
    <n v="139.2039"/>
    <n v="22533631.3125"/>
  </r>
  <r>
    <x v="1"/>
    <d v="2023-11-30T00:00:00"/>
    <m/>
    <s v="PeterH Macquarie 1"/>
    <s v="Eyrie Reef"/>
    <s v="END = 14.71823"/>
    <s v="END = 145.39186"/>
    <m/>
    <m/>
    <n v="0.32700000000000001"/>
    <s v="Buckets to Pool"/>
    <d v="1899-12-30T23:25:00"/>
    <x v="1"/>
    <s v="Pool_5"/>
    <x v="18"/>
    <x v="2"/>
    <n v="2"/>
    <n v="16"/>
    <s v="NA"/>
    <x v="0"/>
    <n v="1637"/>
    <m/>
    <n v="46.059865610000003"/>
    <s v="No"/>
    <m/>
    <n v="139.2039"/>
    <n v="14242299.018749999"/>
  </r>
  <r>
    <x v="1"/>
    <d v="2023-12-03T00:00:00"/>
    <s v="NA"/>
    <s v="NA"/>
    <s v="NA"/>
    <s v="NA"/>
    <s v="NA"/>
    <s v="NA"/>
    <s v="NA"/>
    <s v="NA"/>
    <s v="NA"/>
    <s v="NA"/>
    <x v="1"/>
    <s v="Pool_5"/>
    <x v="18"/>
    <x v="3"/>
    <n v="1"/>
    <n v="50"/>
    <s v="NA"/>
    <x v="2"/>
    <n v="38"/>
    <s v="NA"/>
    <m/>
    <m/>
    <m/>
    <n v="9280"/>
    <n v="7052800"/>
  </r>
  <r>
    <x v="1"/>
    <d v="2023-12-03T00:00:00"/>
    <s v="NA"/>
    <s v="NA"/>
    <s v="NA"/>
    <s v="NA"/>
    <s v="NA"/>
    <s v="NA"/>
    <s v="NA"/>
    <s v="NA"/>
    <s v="NA"/>
    <s v="NA"/>
    <x v="1"/>
    <s v="Pool_5"/>
    <x v="18"/>
    <x v="3"/>
    <n v="2"/>
    <n v="50"/>
    <s v="NA"/>
    <x v="2"/>
    <n v="37"/>
    <s v="NA"/>
    <m/>
    <m/>
    <m/>
    <n v="9280"/>
    <n v="6867200"/>
  </r>
  <r>
    <x v="1"/>
    <d v="2023-12-03T00:00:00"/>
    <s v="NA"/>
    <s v="NA"/>
    <s v="NA"/>
    <s v="NA"/>
    <s v="NA"/>
    <s v="NA"/>
    <s v="NA"/>
    <s v="NA"/>
    <s v="NA"/>
    <s v="NA"/>
    <x v="1"/>
    <s v="Pool_5"/>
    <x v="18"/>
    <x v="3"/>
    <n v="3"/>
    <n v="50"/>
    <s v="NA"/>
    <x v="2"/>
    <n v="39"/>
    <s v="NA"/>
    <m/>
    <m/>
    <m/>
    <n v="9280"/>
    <n v="7238400"/>
  </r>
  <r>
    <x v="1"/>
    <d v="2023-12-03T00:00:00"/>
    <s v="NA"/>
    <s v="NA"/>
    <s v="NA"/>
    <s v="NA"/>
    <s v="NA"/>
    <s v="NA"/>
    <s v="NA"/>
    <s v="NA"/>
    <s v="NA"/>
    <s v="NA"/>
    <x v="1"/>
    <s v="Pool_5"/>
    <x v="18"/>
    <x v="3"/>
    <n v="4"/>
    <n v="50"/>
    <s v="NA"/>
    <x v="2"/>
    <n v="40"/>
    <s v="NA"/>
    <m/>
    <m/>
    <m/>
    <n v="9280"/>
    <n v="7424000"/>
  </r>
  <r>
    <x v="1"/>
    <d v="2023-12-03T00:00:00"/>
    <s v="NA"/>
    <s v="NA"/>
    <s v="NA"/>
    <s v="NA"/>
    <s v="NA"/>
    <s v="NA"/>
    <s v="NA"/>
    <s v="NA"/>
    <s v="NA"/>
    <s v="NA"/>
    <x v="1"/>
    <s v="Pool_5"/>
    <x v="18"/>
    <x v="3"/>
    <n v="5"/>
    <n v="50"/>
    <s v="NA"/>
    <x v="2"/>
    <n v="35"/>
    <s v="NA"/>
    <m/>
    <m/>
    <m/>
    <n v="9280"/>
    <n v="6496000"/>
  </r>
  <r>
    <x v="1"/>
    <d v="2023-12-04T00:00:00"/>
    <s v="NA"/>
    <s v="NA"/>
    <s v="NA"/>
    <s v="NA"/>
    <s v="NA"/>
    <s v="NA"/>
    <s v="NA"/>
    <s v="NA"/>
    <s v="NA"/>
    <s v="NA"/>
    <x v="1"/>
    <s v="Pool_3"/>
    <x v="17"/>
    <x v="3"/>
    <n v="1"/>
    <n v="500"/>
    <d v="1899-12-30T16:54:00"/>
    <x v="3"/>
    <n v="628"/>
    <s v="NA"/>
    <s v="N"/>
    <s v=" "/>
    <s v=" "/>
    <n v="9280"/>
    <n v="11655680"/>
  </r>
  <r>
    <x v="1"/>
    <d v="2023-12-04T00:00:00"/>
    <s v="NA"/>
    <s v="NA"/>
    <s v="NA"/>
    <s v="NA"/>
    <s v="NA"/>
    <s v="NA"/>
    <s v="NA"/>
    <s v="NA"/>
    <s v="NA"/>
    <s v="NA"/>
    <x v="1"/>
    <s v="Pool_3"/>
    <x v="17"/>
    <x v="3"/>
    <n v="2"/>
    <n v="500"/>
    <d v="1899-12-30T16:54:00"/>
    <x v="3"/>
    <n v="882"/>
    <s v="NA"/>
    <s v="N"/>
    <m/>
    <m/>
    <n v="9280"/>
    <n v="16369920"/>
  </r>
  <r>
    <x v="1"/>
    <d v="2023-12-04T00:00:00"/>
    <s v="NA"/>
    <s v="NA"/>
    <s v="NA"/>
    <s v="NA"/>
    <s v="NA"/>
    <s v="NA"/>
    <s v="NA"/>
    <s v="NA"/>
    <s v="NA"/>
    <s v="NA"/>
    <x v="1"/>
    <s v="Pool_3"/>
    <x v="17"/>
    <x v="3"/>
    <n v="3"/>
    <n v="50"/>
    <d v="1899-12-30T16:54:00"/>
    <x v="3"/>
    <n v="95"/>
    <s v="NA"/>
    <s v="N"/>
    <m/>
    <s v="Subsampled"/>
    <n v="9280"/>
    <n v="17632000"/>
  </r>
  <r>
    <x v="1"/>
    <d v="2023-12-04T00:00:00"/>
    <s v="NA"/>
    <s v="NA"/>
    <s v="NA"/>
    <s v="NA"/>
    <s v="NA"/>
    <s v="NA"/>
    <s v="NA"/>
    <s v="NA"/>
    <s v="NA"/>
    <s v="NA"/>
    <x v="1"/>
    <s v="Pool_3"/>
    <x v="17"/>
    <x v="3"/>
    <n v="4"/>
    <n v="50"/>
    <d v="1899-12-30T16:54:00"/>
    <x v="3"/>
    <n v="50"/>
    <s v="NA"/>
    <s v="N"/>
    <m/>
    <m/>
    <n v="9280"/>
    <n v="9280000"/>
  </r>
  <r>
    <x v="1"/>
    <d v="2023-12-04T00:00:00"/>
    <s v="NA"/>
    <s v="NA"/>
    <s v="NA"/>
    <s v="NA"/>
    <s v="NA"/>
    <s v="NA"/>
    <s v="NA"/>
    <s v="NA"/>
    <s v="NA"/>
    <s v="NA"/>
    <x v="1"/>
    <s v="Pool_3"/>
    <x v="17"/>
    <x v="3"/>
    <n v="5"/>
    <n v="50"/>
    <d v="1899-12-30T16:54:00"/>
    <x v="3"/>
    <n v="73"/>
    <s v="NA"/>
    <s v="N"/>
    <m/>
    <m/>
    <n v="9280"/>
    <n v="13548800"/>
  </r>
  <r>
    <x v="1"/>
    <d v="2023-12-05T00:00:00"/>
    <s v="NA"/>
    <s v="NA"/>
    <s v="NA"/>
    <s v="NA"/>
    <s v="NA"/>
    <s v="NA"/>
    <s v="NA"/>
    <s v="NA"/>
    <s v="NA"/>
    <s v="NA"/>
    <x v="1"/>
    <s v="Pool_3"/>
    <x v="17"/>
    <x v="3"/>
    <n v="1"/>
    <n v="500"/>
    <d v="1899-12-30T16:54:00"/>
    <x v="6"/>
    <n v="628"/>
    <m/>
    <m/>
    <m/>
    <m/>
    <n v="9280"/>
    <n v="11655680"/>
  </r>
  <r>
    <x v="1"/>
    <d v="2023-12-05T00:00:00"/>
    <s v="NA"/>
    <s v="NA"/>
    <s v="NA"/>
    <s v="NA"/>
    <s v="NA"/>
    <s v="NA"/>
    <s v="NA"/>
    <s v="NA"/>
    <s v="NA"/>
    <s v="NA"/>
    <x v="1"/>
    <s v="Pool_3"/>
    <x v="17"/>
    <x v="3"/>
    <n v="2"/>
    <n v="500"/>
    <d v="1899-12-30T16:54:00"/>
    <x v="6"/>
    <n v="882"/>
    <m/>
    <m/>
    <m/>
    <m/>
    <n v="9280"/>
    <n v="16369920"/>
  </r>
  <r>
    <x v="1"/>
    <d v="2023-12-05T00:00:00"/>
    <s v="NA"/>
    <s v="NA"/>
    <s v="NA"/>
    <s v="NA"/>
    <s v="NA"/>
    <s v="NA"/>
    <s v="NA"/>
    <s v="NA"/>
    <s v="NA"/>
    <s v="NA"/>
    <x v="1"/>
    <s v="Pool_3"/>
    <x v="17"/>
    <x v="3"/>
    <n v="3"/>
    <n v="50"/>
    <d v="1899-12-30T16:54:00"/>
    <x v="6"/>
    <n v="95"/>
    <m/>
    <m/>
    <m/>
    <m/>
    <n v="9280"/>
    <n v="17632000"/>
  </r>
  <r>
    <x v="1"/>
    <d v="2023-12-05T00:00:00"/>
    <s v="NA"/>
    <s v="NA"/>
    <s v="NA"/>
    <s v="NA"/>
    <s v="NA"/>
    <s v="NA"/>
    <s v="NA"/>
    <s v="NA"/>
    <s v="NA"/>
    <s v="NA"/>
    <x v="1"/>
    <s v="Pool_3"/>
    <x v="17"/>
    <x v="3"/>
    <n v="4"/>
    <n v="50"/>
    <d v="1899-12-30T16:54:00"/>
    <x v="6"/>
    <n v="50"/>
    <m/>
    <m/>
    <m/>
    <m/>
    <n v="9280"/>
    <n v="9280000"/>
  </r>
  <r>
    <x v="1"/>
    <d v="2023-12-05T00:00:00"/>
    <s v="NA"/>
    <s v="NA"/>
    <s v="NA"/>
    <s v="NA"/>
    <s v="NA"/>
    <s v="NA"/>
    <s v="NA"/>
    <s v="NA"/>
    <s v="NA"/>
    <s v="NA"/>
    <x v="1"/>
    <s v="Pool_3"/>
    <x v="17"/>
    <x v="3"/>
    <n v="5"/>
    <n v="50"/>
    <d v="1899-12-30T16:54:00"/>
    <x v="6"/>
    <n v="73"/>
    <m/>
    <m/>
    <m/>
    <m/>
    <n v="9280"/>
    <n v="13548800"/>
  </r>
  <r>
    <x v="1"/>
    <d v="2023-12-05T00:00:00"/>
    <s v="NA"/>
    <s v="NA"/>
    <s v="NA"/>
    <s v="NA"/>
    <s v="NA"/>
    <s v="NA"/>
    <s v="NA"/>
    <s v="NA"/>
    <s v="NA"/>
    <s v="NA"/>
    <x v="1"/>
    <s v="Pool_4"/>
    <x v="13"/>
    <x v="3"/>
    <n v="1"/>
    <n v="480"/>
    <d v="1899-12-30T18:15:00"/>
    <x v="6"/>
    <n v="891"/>
    <m/>
    <m/>
    <m/>
    <m/>
    <n v="9280"/>
    <n v="17226000.000000004"/>
  </r>
  <r>
    <x v="1"/>
    <d v="2023-12-05T00:00:00"/>
    <s v="NA"/>
    <s v="NA"/>
    <s v="NA"/>
    <s v="NA"/>
    <s v="NA"/>
    <s v="NA"/>
    <s v="NA"/>
    <s v="NA"/>
    <s v="NA"/>
    <s v="NA"/>
    <x v="1"/>
    <s v="Pool_4"/>
    <x v="13"/>
    <x v="3"/>
    <n v="2"/>
    <n v="480"/>
    <d v="1899-12-30T18:15:00"/>
    <x v="6"/>
    <n v="1089"/>
    <m/>
    <m/>
    <m/>
    <m/>
    <n v="9280"/>
    <n v="21054000"/>
  </r>
  <r>
    <x v="1"/>
    <d v="2023-12-05T00:00:00"/>
    <s v="NA"/>
    <s v="NA"/>
    <s v="NA"/>
    <s v="NA"/>
    <s v="NA"/>
    <s v="NA"/>
    <s v="NA"/>
    <s v="NA"/>
    <s v="NA"/>
    <s v="NA"/>
    <x v="1"/>
    <s v="Pool_4"/>
    <x v="13"/>
    <x v="3"/>
    <n v="3"/>
    <n v="480"/>
    <d v="1899-12-30T18:15:00"/>
    <x v="6"/>
    <n v="1092"/>
    <m/>
    <m/>
    <m/>
    <m/>
    <n v="9280"/>
    <n v="21112000"/>
  </r>
  <r>
    <x v="1"/>
    <d v="2023-12-05T00:00:00"/>
    <s v="NA"/>
    <s v="NA"/>
    <s v="NA"/>
    <s v="NA"/>
    <s v="NA"/>
    <s v="NA"/>
    <s v="NA"/>
    <s v="NA"/>
    <s v="NA"/>
    <s v="NA"/>
    <x v="1"/>
    <s v="Pool_4"/>
    <x v="13"/>
    <x v="3"/>
    <n v="4"/>
    <n v="480"/>
    <d v="1899-12-30T18:15:00"/>
    <x v="6"/>
    <n v="1173"/>
    <m/>
    <m/>
    <m/>
    <m/>
    <n v="9280"/>
    <n v="22678000"/>
  </r>
  <r>
    <x v="1"/>
    <d v="2023-12-05T00:00:00"/>
    <s v="NA"/>
    <s v="NA"/>
    <s v="NA"/>
    <s v="NA"/>
    <s v="NA"/>
    <s v="NA"/>
    <s v="NA"/>
    <s v="NA"/>
    <s v="NA"/>
    <s v="NA"/>
    <x v="1"/>
    <s v="Pool_4"/>
    <x v="13"/>
    <x v="3"/>
    <n v="5"/>
    <n v="480"/>
    <d v="1899-12-30T18:15:00"/>
    <x v="6"/>
    <n v="1364"/>
    <m/>
    <m/>
    <m/>
    <m/>
    <n v="9280"/>
    <n v="26370666.666666668"/>
  </r>
  <r>
    <x v="1"/>
    <d v="2023-12-05T00:00:00"/>
    <s v="NA"/>
    <s v="NA"/>
    <s v="NA"/>
    <s v="NA"/>
    <s v="NA"/>
    <s v="NA"/>
    <s v="NA"/>
    <s v="NA"/>
    <s v="NA"/>
    <s v="NA"/>
    <x v="1"/>
    <s v="Pool_5"/>
    <x v="18"/>
    <x v="3"/>
    <n v="1"/>
    <n v="250"/>
    <d v="1899-12-30T21:05:00"/>
    <x v="6"/>
    <n v="371"/>
    <s v="NA"/>
    <s v="N"/>
    <m/>
    <s v="Subsampled"/>
    <n v="9280"/>
    <n v="13771520"/>
  </r>
  <r>
    <x v="1"/>
    <d v="2023-12-05T00:00:00"/>
    <s v="NA"/>
    <s v="NA"/>
    <s v="NA"/>
    <s v="NA"/>
    <s v="NA"/>
    <s v="NA"/>
    <s v="NA"/>
    <s v="NA"/>
    <s v="NA"/>
    <s v="NA"/>
    <x v="1"/>
    <s v="Pool_5"/>
    <x v="18"/>
    <x v="3"/>
    <n v="2"/>
    <n v="250"/>
    <d v="1899-12-30T21:05:00"/>
    <x v="6"/>
    <n v="289"/>
    <s v="NA"/>
    <s v="N"/>
    <m/>
    <s v="Volumes not consistent, containers split on boat trip "/>
    <n v="9280"/>
    <n v="10727680"/>
  </r>
  <r>
    <x v="1"/>
    <d v="2023-12-05T00:00:00"/>
    <s v="NA"/>
    <s v="NA"/>
    <s v="NA"/>
    <s v="NA"/>
    <s v="NA"/>
    <s v="NA"/>
    <s v="NA"/>
    <s v="NA"/>
    <s v="NA"/>
    <s v="NA"/>
    <x v="1"/>
    <s v="Pool_5"/>
    <x v="18"/>
    <x v="3"/>
    <n v="3"/>
    <n v="250"/>
    <d v="1899-12-30T21:05:00"/>
    <x v="6"/>
    <n v="316"/>
    <s v="NA"/>
    <s v="N"/>
    <m/>
    <m/>
    <n v="9280"/>
    <n v="11729920"/>
  </r>
  <r>
    <x v="1"/>
    <d v="2023-12-05T00:00:00"/>
    <s v="NA"/>
    <s v="NA"/>
    <s v="NA"/>
    <s v="NA"/>
    <s v="NA"/>
    <s v="NA"/>
    <s v="NA"/>
    <s v="NA"/>
    <s v="NA"/>
    <s v="NA"/>
    <x v="1"/>
    <s v="Pool_5"/>
    <x v="18"/>
    <x v="3"/>
    <n v="4"/>
    <n v="250"/>
    <d v="1899-12-30T21:05:00"/>
    <x v="6"/>
    <n v="186"/>
    <s v="NA"/>
    <s v="N"/>
    <m/>
    <m/>
    <n v="9280"/>
    <n v="6904320"/>
  </r>
  <r>
    <x v="1"/>
    <d v="2023-12-05T00:00:00"/>
    <s v="NA"/>
    <s v="NA"/>
    <s v="NA"/>
    <s v="NA"/>
    <s v="NA"/>
    <s v="NA"/>
    <s v="NA"/>
    <s v="NA"/>
    <s v="NA"/>
    <s v="NA"/>
    <x v="1"/>
    <s v="Pool_5"/>
    <x v="18"/>
    <x v="3"/>
    <n v="5"/>
    <n v="240"/>
    <d v="1899-12-30T21:05:00"/>
    <x v="6"/>
    <n v="259"/>
    <s v="NA"/>
    <s v="N"/>
    <m/>
    <m/>
    <n v="9280"/>
    <n v="10014666.666666668"/>
  </r>
  <r>
    <x v="1"/>
    <d v="2023-12-08T00:00:00"/>
    <s v="NA"/>
    <s v="NA"/>
    <s v="NA"/>
    <s v="NA"/>
    <s v="NA"/>
    <s v="NA"/>
    <s v="NA"/>
    <s v="NA"/>
    <s v="NA"/>
    <s v="NA"/>
    <x v="1"/>
    <s v="Pool_2"/>
    <x v="14"/>
    <x v="3"/>
    <n v="1"/>
    <n v="450"/>
    <d v="1899-12-30T10:10:00"/>
    <x v="8"/>
    <n v="340"/>
    <m/>
    <m/>
    <m/>
    <m/>
    <n v="9280"/>
    <n v="7011555.555555555"/>
  </r>
  <r>
    <x v="1"/>
    <d v="2023-12-08T00:00:00"/>
    <s v="NA"/>
    <s v="NA"/>
    <s v="NA"/>
    <s v="NA"/>
    <s v="NA"/>
    <s v="NA"/>
    <s v="NA"/>
    <s v="NA"/>
    <s v="NA"/>
    <s v="NA"/>
    <x v="1"/>
    <s v="Pool_2"/>
    <x v="14"/>
    <x v="3"/>
    <n v="2"/>
    <n v="467"/>
    <d v="1899-12-30T10:10:00"/>
    <x v="8"/>
    <n v="221"/>
    <m/>
    <m/>
    <m/>
    <m/>
    <n v="9280"/>
    <n v="4391605.9957173448"/>
  </r>
  <r>
    <x v="1"/>
    <d v="2023-12-08T00:00:00"/>
    <s v="NA"/>
    <s v="NA"/>
    <s v="NA"/>
    <s v="NA"/>
    <s v="NA"/>
    <s v="NA"/>
    <s v="NA"/>
    <s v="NA"/>
    <s v="NA"/>
    <s v="NA"/>
    <x v="1"/>
    <s v="Pool_2"/>
    <x v="14"/>
    <x v="3"/>
    <n v="3"/>
    <n v="460"/>
    <d v="1899-12-30T10:10:00"/>
    <x v="8"/>
    <n v="202"/>
    <m/>
    <m/>
    <m/>
    <m/>
    <n v="9280"/>
    <n v="4075130.4347826084"/>
  </r>
  <r>
    <x v="1"/>
    <d v="2023-12-08T00:00:00"/>
    <s v="NA"/>
    <s v="NA"/>
    <s v="NA"/>
    <s v="NA"/>
    <s v="NA"/>
    <s v="NA"/>
    <s v="NA"/>
    <s v="NA"/>
    <s v="NA"/>
    <s v="NA"/>
    <x v="1"/>
    <s v="Pool_2"/>
    <x v="14"/>
    <x v="3"/>
    <n v="4"/>
    <n v="480"/>
    <d v="1899-12-30T10:10:00"/>
    <x v="8"/>
    <n v="119"/>
    <m/>
    <m/>
    <m/>
    <m/>
    <n v="9280"/>
    <n v="2300666.666666667"/>
  </r>
  <r>
    <x v="1"/>
    <d v="2023-12-08T00:00:00"/>
    <s v="NA"/>
    <s v="NA"/>
    <s v="NA"/>
    <s v="NA"/>
    <s v="NA"/>
    <s v="NA"/>
    <s v="NA"/>
    <s v="NA"/>
    <s v="NA"/>
    <s v="NA"/>
    <x v="1"/>
    <s v="Pool_2"/>
    <x v="14"/>
    <x v="3"/>
    <n v="5"/>
    <n v="480"/>
    <d v="1899-12-30T10:10:00"/>
    <x v="8"/>
    <n v="467"/>
    <m/>
    <m/>
    <m/>
    <m/>
    <n v="9280"/>
    <n v="9028666.6666666679"/>
  </r>
  <r>
    <x v="1"/>
    <d v="2023-12-08T00:00:00"/>
    <s v="NA"/>
    <s v="NA"/>
    <s v="NA"/>
    <s v="NA"/>
    <s v="NA"/>
    <s v="NA"/>
    <s v="NA"/>
    <s v="NA"/>
    <s v="NA"/>
    <s v="NA"/>
    <x v="1"/>
    <s v="Pool_3"/>
    <x v="17"/>
    <x v="3"/>
    <n v="1"/>
    <n v="480"/>
    <d v="1899-12-30T10:41:00"/>
    <x v="8"/>
    <n v="279"/>
    <m/>
    <m/>
    <m/>
    <m/>
    <n v="9280"/>
    <n v="5394000"/>
  </r>
  <r>
    <x v="1"/>
    <d v="2023-12-08T00:00:00"/>
    <s v="NA"/>
    <s v="NA"/>
    <s v="NA"/>
    <s v="NA"/>
    <s v="NA"/>
    <s v="NA"/>
    <s v="NA"/>
    <s v="NA"/>
    <s v="NA"/>
    <s v="NA"/>
    <x v="1"/>
    <s v="Pool_3"/>
    <x v="17"/>
    <x v="3"/>
    <n v="2"/>
    <n v="480"/>
    <d v="1899-12-30T10:41:00"/>
    <x v="8"/>
    <n v="581"/>
    <m/>
    <m/>
    <m/>
    <m/>
    <n v="9280"/>
    <n v="11232666.666666668"/>
  </r>
  <r>
    <x v="1"/>
    <d v="2023-12-08T00:00:00"/>
    <s v="NA"/>
    <s v="NA"/>
    <s v="NA"/>
    <s v="NA"/>
    <s v="NA"/>
    <s v="NA"/>
    <s v="NA"/>
    <s v="NA"/>
    <s v="NA"/>
    <s v="NA"/>
    <x v="1"/>
    <s v="Pool_3"/>
    <x v="17"/>
    <x v="3"/>
    <n v="3"/>
    <n v="480"/>
    <d v="1899-12-30T10:41:00"/>
    <x v="8"/>
    <n v="137"/>
    <m/>
    <m/>
    <m/>
    <m/>
    <n v="9280"/>
    <n v="2648666.666666667"/>
  </r>
  <r>
    <x v="1"/>
    <d v="2023-12-08T00:00:00"/>
    <s v="NA"/>
    <s v="NA"/>
    <s v="NA"/>
    <s v="NA"/>
    <s v="NA"/>
    <s v="NA"/>
    <s v="NA"/>
    <s v="NA"/>
    <s v="NA"/>
    <s v="NA"/>
    <x v="1"/>
    <s v="Pool_3"/>
    <x v="17"/>
    <x v="3"/>
    <n v="4"/>
    <n v="480"/>
    <d v="1899-12-30T10:41:00"/>
    <x v="8"/>
    <n v="360"/>
    <m/>
    <m/>
    <m/>
    <m/>
    <n v="9280"/>
    <n v="6960000"/>
  </r>
  <r>
    <x v="1"/>
    <d v="2023-12-08T00:00:00"/>
    <s v="NA"/>
    <s v="NA"/>
    <s v="NA"/>
    <s v="NA"/>
    <s v="NA"/>
    <s v="NA"/>
    <s v="NA"/>
    <s v="NA"/>
    <s v="NA"/>
    <s v="NA"/>
    <x v="1"/>
    <s v="Pool_3"/>
    <x v="17"/>
    <x v="3"/>
    <n v="5"/>
    <n v="480"/>
    <d v="1899-12-30T10:41:00"/>
    <x v="8"/>
    <n v="441"/>
    <m/>
    <m/>
    <m/>
    <m/>
    <n v="9280"/>
    <n v="8526000.0000000019"/>
  </r>
  <r>
    <x v="1"/>
    <d v="2023-12-08T00:00:00"/>
    <s v="NA"/>
    <s v="NA"/>
    <s v="NA"/>
    <s v="NA"/>
    <s v="NA"/>
    <s v="NA"/>
    <s v="NA"/>
    <s v="NA"/>
    <s v="NA"/>
    <s v="NA"/>
    <x v="1"/>
    <s v="Pool_4"/>
    <x v="13"/>
    <x v="3"/>
    <n v="1"/>
    <n v="480"/>
    <d v="1899-12-30T11:09:00"/>
    <x v="8"/>
    <n v="407"/>
    <m/>
    <m/>
    <m/>
    <m/>
    <n v="9280"/>
    <n v="7868666.666666667"/>
  </r>
  <r>
    <x v="1"/>
    <d v="2023-12-08T00:00:00"/>
    <s v="NA"/>
    <s v="NA"/>
    <s v="NA"/>
    <s v="NA"/>
    <s v="NA"/>
    <s v="NA"/>
    <s v="NA"/>
    <s v="NA"/>
    <s v="NA"/>
    <s v="NA"/>
    <x v="1"/>
    <s v="Pool_4"/>
    <x v="13"/>
    <x v="3"/>
    <n v="2"/>
    <n v="480"/>
    <d v="1899-12-30T11:09:00"/>
    <x v="8"/>
    <n v="214"/>
    <m/>
    <m/>
    <m/>
    <m/>
    <n v="9280"/>
    <n v="4137333.3333333335"/>
  </r>
  <r>
    <x v="1"/>
    <d v="2023-12-08T00:00:00"/>
    <s v="NA"/>
    <s v="NA"/>
    <s v="NA"/>
    <s v="NA"/>
    <s v="NA"/>
    <s v="NA"/>
    <s v="NA"/>
    <s v="NA"/>
    <s v="NA"/>
    <s v="NA"/>
    <x v="1"/>
    <s v="Pool_4"/>
    <x v="13"/>
    <x v="3"/>
    <n v="3"/>
    <n v="480"/>
    <d v="1899-12-30T11:09:00"/>
    <x v="8"/>
    <n v="512"/>
    <m/>
    <m/>
    <m/>
    <m/>
    <n v="9280"/>
    <n v="9898666.6666666679"/>
  </r>
  <r>
    <x v="1"/>
    <d v="2023-12-08T00:00:00"/>
    <s v="NA"/>
    <s v="NA"/>
    <s v="NA"/>
    <s v="NA"/>
    <s v="NA"/>
    <s v="NA"/>
    <s v="NA"/>
    <s v="NA"/>
    <s v="NA"/>
    <s v="NA"/>
    <x v="1"/>
    <s v="Pool_4"/>
    <x v="13"/>
    <x v="3"/>
    <n v="4"/>
    <n v="480"/>
    <d v="1899-12-30T11:09:00"/>
    <x v="8"/>
    <n v="106"/>
    <m/>
    <m/>
    <m/>
    <m/>
    <n v="9280"/>
    <n v="2049333.3333333335"/>
  </r>
  <r>
    <x v="1"/>
    <d v="2023-12-08T00:00:00"/>
    <s v="NA"/>
    <s v="NA"/>
    <s v="NA"/>
    <s v="NA"/>
    <s v="NA"/>
    <s v="NA"/>
    <s v="NA"/>
    <s v="NA"/>
    <s v="NA"/>
    <s v="NA"/>
    <x v="1"/>
    <s v="Pool_4"/>
    <x v="13"/>
    <x v="3"/>
    <n v="5"/>
    <n v="463"/>
    <d v="1899-12-30T11:09:00"/>
    <x v="8"/>
    <n v="1512"/>
    <m/>
    <m/>
    <m/>
    <m/>
    <n v="9280"/>
    <n v="30305313.174945999"/>
  </r>
  <r>
    <x v="1"/>
    <d v="2023-12-08T00:00:00"/>
    <s v="NA"/>
    <s v="NA"/>
    <s v="NA"/>
    <s v="NA"/>
    <s v="NA"/>
    <s v="NA"/>
    <s v="NA"/>
    <s v="NA"/>
    <s v="NA"/>
    <s v="NA"/>
    <x v="1"/>
    <s v="Pool_5"/>
    <x v="18"/>
    <x v="3"/>
    <n v="1"/>
    <n v="480"/>
    <d v="1899-12-30T11:26:00"/>
    <x v="8"/>
    <n v="41"/>
    <m/>
    <m/>
    <m/>
    <m/>
    <n v="9280"/>
    <n v="792666.66666666674"/>
  </r>
  <r>
    <x v="1"/>
    <d v="2023-12-08T00:00:00"/>
    <s v="NA"/>
    <s v="NA"/>
    <s v="NA"/>
    <s v="NA"/>
    <s v="NA"/>
    <s v="NA"/>
    <s v="NA"/>
    <s v="NA"/>
    <s v="NA"/>
    <s v="NA"/>
    <x v="1"/>
    <s v="Pool_5"/>
    <x v="18"/>
    <x v="3"/>
    <n v="2"/>
    <n v="450"/>
    <d v="1899-12-30T11:26:00"/>
    <x v="8"/>
    <n v="165"/>
    <m/>
    <m/>
    <m/>
    <m/>
    <n v="9280"/>
    <n v="3402666.666666667"/>
  </r>
  <r>
    <x v="1"/>
    <d v="2023-12-08T00:00:00"/>
    <s v="NA"/>
    <s v="NA"/>
    <s v="NA"/>
    <s v="NA"/>
    <s v="NA"/>
    <s v="NA"/>
    <s v="NA"/>
    <s v="NA"/>
    <s v="NA"/>
    <s v="NA"/>
    <x v="1"/>
    <s v="Pool_5"/>
    <x v="18"/>
    <x v="3"/>
    <n v="3"/>
    <n v="480"/>
    <d v="1899-12-30T11:26:00"/>
    <x v="8"/>
    <n v="388"/>
    <m/>
    <m/>
    <m/>
    <m/>
    <n v="9280"/>
    <n v="7501333.333333334"/>
  </r>
  <r>
    <x v="1"/>
    <d v="2023-12-08T00:00:00"/>
    <s v="NA"/>
    <s v="NA"/>
    <s v="NA"/>
    <s v="NA"/>
    <s v="NA"/>
    <s v="NA"/>
    <s v="NA"/>
    <s v="NA"/>
    <s v="NA"/>
    <s v="NA"/>
    <x v="1"/>
    <s v="Pool_5"/>
    <x v="18"/>
    <x v="3"/>
    <n v="4"/>
    <n v="480"/>
    <d v="1899-12-30T11:26:00"/>
    <x v="8"/>
    <n v="298"/>
    <m/>
    <m/>
    <m/>
    <m/>
    <n v="9280"/>
    <n v="5761333.333333334"/>
  </r>
  <r>
    <x v="1"/>
    <d v="2023-12-08T00:00:00"/>
    <s v="NA"/>
    <s v="NA"/>
    <s v="NA"/>
    <s v="NA"/>
    <s v="NA"/>
    <s v="NA"/>
    <s v="NA"/>
    <s v="NA"/>
    <s v="NA"/>
    <s v="NA"/>
    <x v="1"/>
    <s v="Pool_5"/>
    <x v="18"/>
    <x v="3"/>
    <n v="5"/>
    <n v="443"/>
    <d v="1899-12-30T11:26:00"/>
    <x v="8"/>
    <n v="140"/>
    <m/>
    <m/>
    <m/>
    <m/>
    <n v="9280"/>
    <n v="2932731.3769751694"/>
  </r>
  <r>
    <x v="2"/>
    <m/>
    <m/>
    <m/>
    <m/>
    <m/>
    <m/>
    <m/>
    <m/>
    <m/>
    <m/>
    <m/>
    <x v="2"/>
    <m/>
    <x v="19"/>
    <x v="3"/>
    <m/>
    <m/>
    <m/>
    <x v="9"/>
    <m/>
    <m/>
    <m/>
    <m/>
    <m/>
    <m/>
    <m/>
  </r>
  <r>
    <x v="2"/>
    <m/>
    <m/>
    <m/>
    <m/>
    <m/>
    <m/>
    <m/>
    <m/>
    <m/>
    <m/>
    <m/>
    <x v="2"/>
    <m/>
    <x v="19"/>
    <x v="3"/>
    <m/>
    <m/>
    <m/>
    <x v="9"/>
    <m/>
    <m/>
    <m/>
    <m/>
    <m/>
    <m/>
    <m/>
  </r>
  <r>
    <x v="2"/>
    <m/>
    <m/>
    <m/>
    <m/>
    <m/>
    <m/>
    <m/>
    <m/>
    <m/>
    <m/>
    <m/>
    <x v="2"/>
    <m/>
    <x v="19"/>
    <x v="3"/>
    <m/>
    <m/>
    <m/>
    <x v="9"/>
    <m/>
    <m/>
    <m/>
    <m/>
    <m/>
    <m/>
    <m/>
  </r>
  <r>
    <x v="2"/>
    <m/>
    <m/>
    <m/>
    <m/>
    <m/>
    <m/>
    <m/>
    <m/>
    <m/>
    <m/>
    <m/>
    <x v="2"/>
    <m/>
    <x v="19"/>
    <x v="3"/>
    <m/>
    <m/>
    <m/>
    <x v="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D0D34-5927-4D7A-BE62-357C9CFC1BDF}" name="PivotTable1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G16" firstHeaderRow="0" firstDataRow="1" firstDataCol="5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7"/>
        <item x="0"/>
        <item m="1" x="14"/>
        <item m="1" x="15"/>
        <item x="1"/>
        <item x="2"/>
        <item x="3"/>
        <item m="1" x="16"/>
        <item x="4"/>
        <item x="5"/>
        <item x="6"/>
        <item x="10"/>
        <item x="9"/>
        <item x="11"/>
        <item x="8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h="1" x="1"/>
        <item h="1" x="6"/>
        <item h="1" x="3"/>
        <item h="1" x="7"/>
        <item h="1" x="4"/>
        <item h="1" m="1" x="11"/>
        <item h="1" x="9"/>
        <item h="1" x="8"/>
        <item h="1" x="10"/>
        <item h="1" x="2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4"/>
    <field x="9"/>
    <field x="13"/>
    <field x="1"/>
  </rowFields>
  <rowItems count="13">
    <i>
      <x/>
      <x/>
      <x/>
      <x v="11"/>
    </i>
    <i r="1">
      <x v="1"/>
      <x/>
      <x v="11"/>
    </i>
    <i r="1">
      <x v="4"/>
      <x/>
      <x v="11"/>
    </i>
    <i r="1">
      <x v="5"/>
      <x/>
      <x v="11"/>
    </i>
    <i r="1">
      <x v="6"/>
      <x/>
      <x v="11"/>
    </i>
    <i r="1">
      <x v="8"/>
      <x/>
      <x v="11"/>
    </i>
    <i r="1">
      <x v="9"/>
      <x/>
      <x v="11"/>
    </i>
    <i r="1">
      <x v="10"/>
      <x/>
      <x v="11"/>
    </i>
    <i>
      <x v="1"/>
      <x v="11"/>
      <x/>
      <x v="11"/>
    </i>
    <i r="1">
      <x v="12"/>
      <x/>
      <x v="11"/>
    </i>
    <i r="1">
      <x v="13"/>
      <x/>
      <x v="11"/>
    </i>
    <i r="1">
      <x v="14"/>
      <x/>
      <x v="11"/>
    </i>
    <i r="1">
      <x v="15"/>
      <x/>
      <x v="11"/>
    </i>
  </rowItems>
  <colFields count="1">
    <field x="-2"/>
  </colFields>
  <colItems count="2">
    <i>
      <x/>
    </i>
    <i i="1">
      <x v="1"/>
    </i>
  </colItems>
  <dataFields count="2">
    <dataField name="Count of Sample number" fld="6" subtotal="count" baseField="0" baseItem="0"/>
    <dataField name="Average of EstimatedNLarvae" fld="12" subtotal="average" baseField="8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A1CE2-2859-432C-ABC1-DD320B1EBA5B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G21" firstHeaderRow="0" firstDataRow="1" firstDataCol="5"/>
  <pivotFields count="27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12"/>
        <item x="0"/>
        <item m="1" x="20"/>
        <item m="1" x="22"/>
        <item x="7"/>
        <item x="1"/>
        <item x="8"/>
        <item x="11"/>
        <item x="4"/>
        <item x="9"/>
        <item m="1" x="21"/>
        <item x="10"/>
        <item x="15"/>
        <item x="14"/>
        <item x="16"/>
        <item x="17"/>
        <item x="13"/>
        <item x="18"/>
        <item x="19"/>
        <item x="2"/>
        <item x="3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h="1" x="1"/>
        <item h="1" x="2"/>
        <item h="1" x="3"/>
        <item h="1" x="6"/>
        <item h="1" x="4"/>
        <item h="1" x="5"/>
        <item h="1" x="8"/>
        <item h="1" x="7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12"/>
    <field x="0"/>
    <field x="14"/>
    <field x="15"/>
    <field x="19"/>
  </rowFields>
  <rowItems count="18">
    <i>
      <x/>
      <x/>
      <x v="1"/>
      <x v="1"/>
      <x/>
    </i>
    <i r="3">
      <x v="2"/>
      <x/>
    </i>
    <i r="2">
      <x v="5"/>
      <x/>
      <x/>
    </i>
    <i r="2">
      <x v="8"/>
      <x/>
      <x/>
    </i>
    <i r="2">
      <x v="19"/>
      <x/>
      <x/>
    </i>
    <i r="2">
      <x v="20"/>
      <x/>
      <x/>
    </i>
    <i r="2">
      <x v="21"/>
      <x/>
      <x/>
    </i>
    <i r="2">
      <x v="22"/>
      <x/>
      <x/>
    </i>
    <i r="1">
      <x v="1"/>
      <x/>
      <x/>
      <x/>
    </i>
    <i r="2">
      <x v="1"/>
      <x/>
      <x/>
    </i>
    <i r="2">
      <x v="7"/>
      <x v="1"/>
      <x/>
    </i>
    <i r="3">
      <x v="2"/>
      <x/>
    </i>
    <i>
      <x v="1"/>
      <x/>
      <x v="12"/>
      <x/>
      <x/>
    </i>
    <i r="1">
      <x v="1"/>
      <x v="13"/>
      <x/>
      <x/>
    </i>
    <i r="2">
      <x v="14"/>
      <x/>
      <x/>
    </i>
    <i r="2">
      <x v="15"/>
      <x/>
      <x/>
    </i>
    <i r="2">
      <x v="16"/>
      <x/>
      <x/>
    </i>
    <i r="2">
      <x v="17"/>
      <x/>
      <x/>
    </i>
  </rowItems>
  <colFields count="1">
    <field x="-2"/>
  </colFields>
  <colItems count="2">
    <i>
      <x/>
    </i>
    <i i="1">
      <x v="1"/>
    </i>
  </colItems>
  <dataFields count="2">
    <dataField name="Average of EstimatedNLarvae" fld="26" subtotal="average" baseField="18" baseItem="0"/>
    <dataField name="Count of Sample number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3-11-14T03:12:28.11" personId="{7453CC1D-D889-4056-B06A-505F4CDD29DE}" id="{CB8997FA-DC55-4C45-A58C-D6B7AA631EB4}">
    <text xml:space="preserve">PH We need dimensions of new spawn catchers nets:
Length of top square
Length of bottom square
Height from top to bottom of pyramid
Height from top square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99" dT="2023-12-02T05:52:45.67" personId="{7453CC1D-D889-4056-B06A-505F4CDD29DE}" id="{E4E6E17D-1DA5-48A7-A9B0-951A66566DDA}" done="1">
    <text>that does not make sense unless there is another pool 15 at Lizard lagoon</text>
  </threadedComment>
  <threadedComment ref="N200" dT="2023-12-02T05:52:45.67" personId="{7453CC1D-D889-4056-B06A-505F4CDD29DE}" id="{E4E6E17D-1DA5-48A8-A9B0-951A66566DDA}" done="1">
    <text>that does not make sense unless there is another pool 15 at Lizard lagoon</text>
  </threadedComment>
  <threadedComment ref="N201" dT="2023-12-02T05:52:45.67" personId="{7453CC1D-D889-4056-B06A-505F4CDD29DE}" id="{E4E6E17D-1DA5-48A9-A9B0-951A66566DDA}" done="1">
    <text>that does not make sense unless there is another pool 15 at Lizard lagoon</text>
  </threadedComment>
  <threadedComment ref="N202" dT="2023-12-02T05:52:45.67" personId="{7453CC1D-D889-4056-B06A-505F4CDD29DE}" id="{E4E6E17D-1DA5-48AA-A9B0-951A66566DDA}" done="1">
    <text>that does not make sense unless there is another pool 15 at Lizard lagoon</text>
  </threadedComment>
  <threadedComment ref="N203" dT="2023-12-02T05:52:45.67" personId="{7453CC1D-D889-4056-B06A-505F4CDD29DE}" id="{E4E6E17D-1DA5-48AB-A9B0-951A66566DDA}" done="1">
    <text>that does not make sense unless there is another pool 15 at Lizard lagoon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2" dT="2023-12-02T05:52:45.67" personId="{7453CC1D-D889-4056-B06A-505F4CDD29DE}" id="{E4E6E17D-1DA5-48AC-A9B0-951A66566DDA}" done="1">
    <text>that does not make sense unless there is another pool 15 at Lizard lagoon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38AC-7912-4634-BE8D-E6E1C6F31DE4}">
  <dimension ref="A1:M16"/>
  <sheetViews>
    <sheetView workbookViewId="0">
      <selection activeCell="D2" sqref="D2"/>
    </sheetView>
  </sheetViews>
  <sheetFormatPr defaultColWidth="8.85546875" defaultRowHeight="15" customHeight="1" x14ac:dyDescent="0.25"/>
  <cols>
    <col min="1" max="1" width="37.140625" customWidth="1"/>
    <col min="2" max="2" width="28.140625" customWidth="1"/>
    <col min="3" max="3" width="19.140625" customWidth="1"/>
    <col min="4" max="4" width="20.28515625" customWidth="1"/>
    <col min="5" max="5" width="16.28515625" customWidth="1"/>
    <col min="6" max="6" width="18.140625" customWidth="1"/>
    <col min="7" max="7" width="25.140625" customWidth="1"/>
    <col min="8" max="8" width="33.7109375" customWidth="1"/>
    <col min="10" max="10" width="24.85546875" customWidth="1"/>
    <col min="11" max="12" width="23.7109375" customWidth="1"/>
    <col min="13" max="13" width="41" customWidth="1"/>
  </cols>
  <sheetData>
    <row r="1" spans="1:13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K1" s="4" t="s">
        <v>9</v>
      </c>
      <c r="L1" s="4" t="s">
        <v>10</v>
      </c>
      <c r="M1" t="s">
        <v>11</v>
      </c>
    </row>
    <row r="2" spans="1:13" x14ac:dyDescent="0.25">
      <c r="A2" s="4" t="s">
        <v>12</v>
      </c>
      <c r="B2" s="4" t="s">
        <v>13</v>
      </c>
      <c r="C2" s="4" t="s">
        <v>14</v>
      </c>
      <c r="D2" s="4">
        <v>9280</v>
      </c>
      <c r="E2" s="4">
        <v>-14.693911</v>
      </c>
      <c r="F2" s="4">
        <v>145.45799600000001</v>
      </c>
      <c r="G2" s="4" t="s">
        <v>15</v>
      </c>
      <c r="J2" t="s">
        <v>16</v>
      </c>
      <c r="K2" s="6"/>
      <c r="L2" s="6"/>
      <c r="M2" t="s">
        <v>17</v>
      </c>
    </row>
    <row r="3" spans="1:13" x14ac:dyDescent="0.25">
      <c r="A3" s="4" t="s">
        <v>18</v>
      </c>
      <c r="B3" s="4" t="s">
        <v>19</v>
      </c>
      <c r="C3" s="4" t="s">
        <v>14</v>
      </c>
      <c r="D3" s="4">
        <v>9280</v>
      </c>
      <c r="E3" s="4">
        <v>-14.693853000000001</v>
      </c>
      <c r="F3" s="4">
        <v>145.457626</v>
      </c>
      <c r="G3" s="4" t="s">
        <v>15</v>
      </c>
      <c r="J3" t="s">
        <v>20</v>
      </c>
      <c r="K3" s="6"/>
      <c r="L3" s="6"/>
      <c r="M3" t="s">
        <v>17</v>
      </c>
    </row>
    <row r="4" spans="1:13" x14ac:dyDescent="0.25">
      <c r="A4" s="4" t="s">
        <v>21</v>
      </c>
      <c r="B4" s="4" t="s">
        <v>22</v>
      </c>
      <c r="C4" s="4" t="s">
        <v>14</v>
      </c>
      <c r="D4" s="4">
        <v>9280</v>
      </c>
      <c r="E4" s="4">
        <v>14.693588</v>
      </c>
      <c r="F4" s="4">
        <v>145.45724999999999</v>
      </c>
      <c r="G4" s="4" t="s">
        <v>15</v>
      </c>
      <c r="J4" t="s">
        <v>23</v>
      </c>
      <c r="K4">
        <v>35</v>
      </c>
      <c r="L4">
        <v>35000</v>
      </c>
      <c r="M4" t="s">
        <v>24</v>
      </c>
    </row>
    <row r="5" spans="1:13" ht="15" customHeight="1" x14ac:dyDescent="0.25">
      <c r="A5" s="4" t="s">
        <v>25</v>
      </c>
      <c r="B5" s="4" t="s">
        <v>26</v>
      </c>
      <c r="C5" s="4" t="s">
        <v>14</v>
      </c>
      <c r="D5" s="4">
        <v>9280</v>
      </c>
      <c r="E5" s="4">
        <v>-14.718059999999999</v>
      </c>
      <c r="F5" s="4">
        <v>145.36264700000001</v>
      </c>
      <c r="G5" s="4" t="s">
        <v>27</v>
      </c>
      <c r="J5" t="s">
        <v>28</v>
      </c>
    </row>
    <row r="6" spans="1:13" ht="15" customHeight="1" x14ac:dyDescent="0.25">
      <c r="A6" s="4" t="s">
        <v>29</v>
      </c>
      <c r="B6" s="4" t="s">
        <v>30</v>
      </c>
      <c r="C6" s="4" t="s">
        <v>14</v>
      </c>
      <c r="D6" s="4">
        <v>9280</v>
      </c>
      <c r="E6" s="4">
        <v>-14.719455999999999</v>
      </c>
      <c r="F6" s="4">
        <v>145.361718</v>
      </c>
      <c r="G6" s="4" t="s">
        <v>27</v>
      </c>
    </row>
    <row r="7" spans="1:13" ht="15" customHeight="1" x14ac:dyDescent="0.25">
      <c r="A7" s="4" t="s">
        <v>31</v>
      </c>
      <c r="B7" s="4" t="s">
        <v>32</v>
      </c>
      <c r="C7" s="4" t="s">
        <v>14</v>
      </c>
      <c r="D7" s="4">
        <v>9280</v>
      </c>
      <c r="E7" s="4">
        <v>-14.717979</v>
      </c>
      <c r="F7" s="4">
        <v>145.36201299999999</v>
      </c>
      <c r="G7" s="4" t="s">
        <v>27</v>
      </c>
      <c r="J7" t="s">
        <v>33</v>
      </c>
    </row>
    <row r="8" spans="1:13" ht="15" customHeight="1" x14ac:dyDescent="0.25">
      <c r="A8" s="4" t="s">
        <v>34</v>
      </c>
      <c r="B8" s="4" t="s">
        <v>35</v>
      </c>
      <c r="C8" s="4" t="s">
        <v>14</v>
      </c>
      <c r="D8" s="4">
        <v>9280</v>
      </c>
      <c r="E8" s="4">
        <v>-14.721427</v>
      </c>
      <c r="F8" s="4">
        <v>145.35977099999999</v>
      </c>
      <c r="G8" s="4" t="s">
        <v>27</v>
      </c>
      <c r="J8" t="s">
        <v>36</v>
      </c>
      <c r="L8" t="s">
        <v>37</v>
      </c>
    </row>
    <row r="9" spans="1:13" ht="15" customHeight="1" x14ac:dyDescent="0.25">
      <c r="A9" s="4" t="s">
        <v>38</v>
      </c>
      <c r="B9" s="4" t="s">
        <v>39</v>
      </c>
      <c r="C9" s="4" t="s">
        <v>14</v>
      </c>
      <c r="D9" s="4">
        <v>9280</v>
      </c>
      <c r="E9" s="4">
        <v>-14.698091</v>
      </c>
      <c r="F9" s="4">
        <v>145.44450499999999</v>
      </c>
      <c r="G9" s="4" t="s">
        <v>15</v>
      </c>
      <c r="J9" t="s">
        <v>40</v>
      </c>
      <c r="K9" t="s">
        <v>41</v>
      </c>
    </row>
    <row r="10" spans="1:13" ht="15" customHeight="1" x14ac:dyDescent="0.25">
      <c r="A10" s="4" t="s">
        <v>42</v>
      </c>
      <c r="B10" s="4" t="s">
        <v>43</v>
      </c>
      <c r="C10" s="4"/>
      <c r="D10" s="4"/>
      <c r="E10" s="4">
        <v>-14.733320000000001</v>
      </c>
      <c r="F10" s="4">
        <v>145.372275</v>
      </c>
      <c r="G10" s="4" t="s">
        <v>27</v>
      </c>
      <c r="J10" t="s">
        <v>44</v>
      </c>
      <c r="K10" t="s">
        <v>45</v>
      </c>
      <c r="M10" t="s">
        <v>46</v>
      </c>
    </row>
    <row r="11" spans="1:13" ht="15" customHeight="1" x14ac:dyDescent="0.25">
      <c r="A11" s="4" t="s">
        <v>47</v>
      </c>
      <c r="B11" s="4" t="s">
        <v>48</v>
      </c>
      <c r="C11" s="4" t="s">
        <v>49</v>
      </c>
      <c r="D11" s="4"/>
      <c r="E11" s="4">
        <v>-14.72883</v>
      </c>
      <c r="F11" s="4">
        <v>145.36215999999999</v>
      </c>
      <c r="G11" s="4" t="s">
        <v>27</v>
      </c>
      <c r="J11" t="s">
        <v>50</v>
      </c>
      <c r="K11" t="s">
        <v>51</v>
      </c>
      <c r="M11" t="s">
        <v>52</v>
      </c>
    </row>
    <row r="12" spans="1:13" ht="15" customHeight="1" x14ac:dyDescent="0.25">
      <c r="A12" s="4" t="s">
        <v>53</v>
      </c>
      <c r="B12" s="4" t="s">
        <v>54</v>
      </c>
      <c r="C12" s="4" t="s">
        <v>55</v>
      </c>
      <c r="D12" s="4"/>
      <c r="E12" s="4">
        <v>-14.697801</v>
      </c>
      <c r="F12" s="4">
        <v>145.44410300000001</v>
      </c>
      <c r="G12" s="4" t="s">
        <v>15</v>
      </c>
    </row>
    <row r="13" spans="1:13" ht="15" customHeight="1" x14ac:dyDescent="0.25">
      <c r="A13" t="s">
        <v>56</v>
      </c>
      <c r="B13" s="4" t="s">
        <v>57</v>
      </c>
      <c r="C13" s="4" t="s">
        <v>14</v>
      </c>
      <c r="D13" s="4">
        <v>9280</v>
      </c>
      <c r="E13" s="4">
        <v>-14.693853000000001</v>
      </c>
      <c r="F13" s="4">
        <v>145.457626</v>
      </c>
      <c r="G13" t="s">
        <v>58</v>
      </c>
    </row>
    <row r="14" spans="1:13" ht="15" customHeight="1" x14ac:dyDescent="0.25">
      <c r="A14" t="s">
        <v>59</v>
      </c>
      <c r="B14" s="4" t="s">
        <v>60</v>
      </c>
      <c r="C14" s="4" t="s">
        <v>14</v>
      </c>
      <c r="D14" s="4">
        <v>9280</v>
      </c>
      <c r="E14" s="4">
        <v>-14.693588</v>
      </c>
      <c r="F14" s="4">
        <v>145.45724999999999</v>
      </c>
      <c r="G14" t="s">
        <v>58</v>
      </c>
    </row>
    <row r="15" spans="1:13" ht="15" customHeight="1" x14ac:dyDescent="0.25">
      <c r="A15" t="s">
        <v>61</v>
      </c>
      <c r="B15" t="s">
        <v>62</v>
      </c>
      <c r="C15" t="s">
        <v>63</v>
      </c>
      <c r="D15" t="s">
        <v>63</v>
      </c>
      <c r="E15" s="4">
        <v>-14.718999999999999</v>
      </c>
      <c r="F15" s="4">
        <v>145.3639</v>
      </c>
      <c r="G15" t="s">
        <v>64</v>
      </c>
    </row>
    <row r="16" spans="1:13" ht="15" customHeight="1" x14ac:dyDescent="0.25">
      <c r="A16" t="s">
        <v>65</v>
      </c>
      <c r="B16" t="s">
        <v>66</v>
      </c>
      <c r="C16" t="s">
        <v>63</v>
      </c>
      <c r="D16" t="s">
        <v>63</v>
      </c>
      <c r="E16" s="4">
        <v>-14.7193</v>
      </c>
      <c r="F16" s="4">
        <v>145.36330000000001</v>
      </c>
      <c r="G16" t="s">
        <v>67</v>
      </c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DA0F-3869-45FA-9B0F-21EDB75FEC3F}">
  <dimension ref="A1:AH248"/>
  <sheetViews>
    <sheetView workbookViewId="0">
      <pane xSplit="2" ySplit="1" topLeftCell="M188" activePane="bottomRight" state="frozen"/>
      <selection pane="topRight"/>
      <selection pane="bottomLeft"/>
      <selection pane="bottomRight" activeCell="U199" sqref="U199:U203"/>
    </sheetView>
  </sheetViews>
  <sheetFormatPr defaultColWidth="8.85546875" defaultRowHeight="15" customHeight="1" x14ac:dyDescent="0.25"/>
  <cols>
    <col min="1" max="1" width="14.28515625" bestFit="1" customWidth="1"/>
    <col min="2" max="2" width="11.42578125" customWidth="1"/>
    <col min="3" max="3" width="8.7109375" customWidth="1"/>
    <col min="4" max="4" width="13.28515625" customWidth="1"/>
    <col min="5" max="5" width="13.42578125" customWidth="1"/>
    <col min="6" max="6" width="9.85546875" customWidth="1"/>
    <col min="7" max="7" width="11.42578125" customWidth="1"/>
    <col min="8" max="8" width="18" customWidth="1"/>
    <col min="9" max="9" width="14.42578125" customWidth="1"/>
    <col min="10" max="10" width="13" customWidth="1"/>
    <col min="11" max="11" width="16.140625" customWidth="1"/>
    <col min="12" max="12" width="13.28515625" customWidth="1"/>
    <col min="13" max="13" width="12" customWidth="1"/>
    <col min="14" max="14" width="11.7109375" customWidth="1"/>
    <col min="15" max="15" width="20.28515625" customWidth="1"/>
    <col min="16" max="16" width="14.85546875" customWidth="1"/>
    <col min="17" max="17" width="9.28515625" customWidth="1"/>
    <col min="18" max="18" width="10.28515625" customWidth="1"/>
    <col min="19" max="20" width="15" customWidth="1"/>
    <col min="21" max="21" width="17.42578125" customWidth="1"/>
    <col min="22" max="22" width="12.140625" customWidth="1"/>
    <col min="23" max="23" width="6.42578125" customWidth="1"/>
    <col min="24" max="24" width="10.42578125" customWidth="1"/>
    <col min="25" max="25" width="16.7109375" customWidth="1"/>
    <col min="26" max="26" width="16" customWidth="1"/>
    <col min="27" max="27" width="17.42578125" customWidth="1"/>
    <col min="28" max="28" width="102.85546875" bestFit="1" customWidth="1"/>
    <col min="29" max="29" width="17.42578125" customWidth="1"/>
    <col min="30" max="30" width="22.42578125" customWidth="1"/>
    <col min="31" max="32" width="19.85546875" customWidth="1"/>
    <col min="33" max="33" width="12.85546875" bestFit="1" customWidth="1"/>
  </cols>
  <sheetData>
    <row r="1" spans="1:34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s="3" t="s">
        <v>73</v>
      </c>
      <c r="G1" s="3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1</v>
      </c>
      <c r="P1" t="s">
        <v>82</v>
      </c>
      <c r="Q1" t="s">
        <v>83</v>
      </c>
      <c r="R1" t="s">
        <v>84</v>
      </c>
      <c r="S1" s="5" t="s">
        <v>85</v>
      </c>
      <c r="T1" s="5" t="s">
        <v>86</v>
      </c>
      <c r="U1" s="5" t="s">
        <v>87</v>
      </c>
      <c r="V1" t="s">
        <v>88</v>
      </c>
      <c r="W1" s="4" t="s">
        <v>88</v>
      </c>
      <c r="X1" t="s">
        <v>89</v>
      </c>
      <c r="Y1" t="s">
        <v>83</v>
      </c>
      <c r="Z1" t="s">
        <v>90</v>
      </c>
      <c r="AA1" t="s">
        <v>91</v>
      </c>
      <c r="AB1" t="s">
        <v>6</v>
      </c>
      <c r="AD1" t="s">
        <v>92</v>
      </c>
      <c r="AE1" t="s">
        <v>93</v>
      </c>
      <c r="AG1" t="s">
        <v>94</v>
      </c>
    </row>
    <row r="2" spans="1:34" x14ac:dyDescent="0.25">
      <c r="A2" s="7">
        <v>45259</v>
      </c>
      <c r="B2" s="7">
        <v>45259</v>
      </c>
      <c r="C2" s="9">
        <v>0.90138888888888891</v>
      </c>
      <c r="D2" t="s">
        <v>95</v>
      </c>
      <c r="E2" t="s">
        <v>96</v>
      </c>
      <c r="H2" s="9">
        <v>0.90625</v>
      </c>
      <c r="I2" s="9">
        <v>0.90972222222222221</v>
      </c>
      <c r="J2">
        <v>0.5</v>
      </c>
      <c r="K2" t="s">
        <v>97</v>
      </c>
      <c r="L2" s="9">
        <v>6.9444444444444441E-3</v>
      </c>
      <c r="M2" s="9" t="s">
        <v>98</v>
      </c>
      <c r="N2" t="s">
        <v>99</v>
      </c>
      <c r="O2" t="str">
        <f t="shared" ref="O2:O65" si="0">M2&amp;"_"&amp;N2</f>
        <v>Eyrie_Pool_15</v>
      </c>
      <c r="P2" t="s">
        <v>100</v>
      </c>
      <c r="Q2" t="s">
        <v>101</v>
      </c>
      <c r="R2">
        <v>10</v>
      </c>
      <c r="S2" s="9">
        <v>0.97361111111111109</v>
      </c>
      <c r="T2">
        <f t="shared" ref="T2:T65" si="1">B2-A2</f>
        <v>0</v>
      </c>
      <c r="U2">
        <v>1</v>
      </c>
      <c r="V2" t="s">
        <v>102</v>
      </c>
      <c r="W2" t="s">
        <v>102</v>
      </c>
      <c r="X2" t="s">
        <v>102</v>
      </c>
      <c r="Z2" s="20">
        <f t="shared" ref="Z2:Z11" si="2">((1.62/2)^2*PI()*J2)*1000</f>
        <v>1030.5994700101317</v>
      </c>
      <c r="AA2" s="11">
        <f t="shared" ref="AA2:AA41" si="3">U2*Z2/(R2/1000)</f>
        <v>103059.94700101316</v>
      </c>
      <c r="AB2" t="s">
        <v>103</v>
      </c>
      <c r="AD2" s="11" t="s">
        <v>104</v>
      </c>
      <c r="AE2" s="11">
        <f>AVERAGE(AA2:AA6)+AVERAGE(AA7:AA11)</f>
        <v>309179.8410030395</v>
      </c>
      <c r="AG2">
        <f>AE2/9000/1000</f>
        <v>3.4353315667004385E-2</v>
      </c>
    </row>
    <row r="3" spans="1:34" x14ac:dyDescent="0.25">
      <c r="A3" s="7">
        <v>45259</v>
      </c>
      <c r="B3" s="7">
        <v>45259</v>
      </c>
      <c r="C3" s="9">
        <v>0.90138888888888891</v>
      </c>
      <c r="D3" t="s">
        <v>95</v>
      </c>
      <c r="E3" t="s">
        <v>96</v>
      </c>
      <c r="H3" s="9">
        <v>0.90625</v>
      </c>
      <c r="I3" s="9">
        <v>0.90972222222222221</v>
      </c>
      <c r="J3">
        <v>0.5</v>
      </c>
      <c r="K3" t="s">
        <v>97</v>
      </c>
      <c r="L3" s="9">
        <v>6.9444444444444441E-3</v>
      </c>
      <c r="M3" s="9" t="s">
        <v>98</v>
      </c>
      <c r="N3" t="s">
        <v>99</v>
      </c>
      <c r="O3" t="str">
        <f t="shared" si="0"/>
        <v>Eyrie_Pool_15</v>
      </c>
      <c r="P3" t="s">
        <v>100</v>
      </c>
      <c r="Q3" t="s">
        <v>105</v>
      </c>
      <c r="R3">
        <v>10</v>
      </c>
      <c r="S3" s="9">
        <v>0.97361111111111109</v>
      </c>
      <c r="T3">
        <f t="shared" si="1"/>
        <v>0</v>
      </c>
      <c r="U3">
        <v>1</v>
      </c>
      <c r="V3" t="s">
        <v>102</v>
      </c>
      <c r="W3" t="s">
        <v>102</v>
      </c>
      <c r="X3" t="s">
        <v>102</v>
      </c>
      <c r="Z3" s="20">
        <f t="shared" si="2"/>
        <v>1030.5994700101317</v>
      </c>
      <c r="AA3" s="11">
        <f t="shared" si="3"/>
        <v>103059.94700101316</v>
      </c>
      <c r="AB3" t="s">
        <v>103</v>
      </c>
    </row>
    <row r="4" spans="1:34" x14ac:dyDescent="0.25">
      <c r="A4" s="7">
        <v>45259</v>
      </c>
      <c r="B4" s="7">
        <v>45259</v>
      </c>
      <c r="C4" s="9">
        <v>0.90138888888888891</v>
      </c>
      <c r="D4" t="s">
        <v>95</v>
      </c>
      <c r="E4" t="s">
        <v>96</v>
      </c>
      <c r="H4" s="9">
        <v>0.90625</v>
      </c>
      <c r="I4" s="9">
        <v>0.90972222222222221</v>
      </c>
      <c r="J4">
        <v>0.5</v>
      </c>
      <c r="K4" t="s">
        <v>97</v>
      </c>
      <c r="L4" s="9">
        <v>6.9444444444444441E-3</v>
      </c>
      <c r="M4" s="9" t="s">
        <v>98</v>
      </c>
      <c r="N4" t="s">
        <v>99</v>
      </c>
      <c r="O4" t="str">
        <f t="shared" si="0"/>
        <v>Eyrie_Pool_15</v>
      </c>
      <c r="P4" t="s">
        <v>100</v>
      </c>
      <c r="Q4" t="s">
        <v>106</v>
      </c>
      <c r="R4">
        <v>10</v>
      </c>
      <c r="S4" s="9">
        <v>0.97361111111111109</v>
      </c>
      <c r="T4">
        <f t="shared" si="1"/>
        <v>0</v>
      </c>
      <c r="U4">
        <v>1</v>
      </c>
      <c r="V4" t="s">
        <v>102</v>
      </c>
      <c r="W4" t="s">
        <v>102</v>
      </c>
      <c r="X4" t="s">
        <v>102</v>
      </c>
      <c r="Z4" s="20">
        <f t="shared" si="2"/>
        <v>1030.5994700101317</v>
      </c>
      <c r="AA4" s="11">
        <f t="shared" si="3"/>
        <v>103059.94700101316</v>
      </c>
      <c r="AB4" t="s">
        <v>103</v>
      </c>
    </row>
    <row r="5" spans="1:34" x14ac:dyDescent="0.25">
      <c r="A5" s="7">
        <v>45259</v>
      </c>
      <c r="B5" s="7">
        <v>45259</v>
      </c>
      <c r="C5" s="9">
        <v>0.90138888888888891</v>
      </c>
      <c r="D5" t="s">
        <v>95</v>
      </c>
      <c r="E5" t="s">
        <v>96</v>
      </c>
      <c r="H5" s="9">
        <v>0.90625</v>
      </c>
      <c r="I5" s="9">
        <v>0.90972222222222221</v>
      </c>
      <c r="J5">
        <v>0.5</v>
      </c>
      <c r="K5" t="s">
        <v>97</v>
      </c>
      <c r="L5" s="9">
        <v>6.9444444444444441E-3</v>
      </c>
      <c r="M5" s="9" t="s">
        <v>98</v>
      </c>
      <c r="N5" t="s">
        <v>99</v>
      </c>
      <c r="O5" t="str">
        <f t="shared" si="0"/>
        <v>Eyrie_Pool_15</v>
      </c>
      <c r="P5" t="s">
        <v>100</v>
      </c>
      <c r="Q5" t="s">
        <v>107</v>
      </c>
      <c r="R5">
        <v>10</v>
      </c>
      <c r="S5" s="9">
        <v>0.97361111111111109</v>
      </c>
      <c r="T5">
        <f t="shared" si="1"/>
        <v>0</v>
      </c>
      <c r="U5">
        <v>10</v>
      </c>
      <c r="V5" t="s">
        <v>102</v>
      </c>
      <c r="W5" t="s">
        <v>102</v>
      </c>
      <c r="X5" t="s">
        <v>102</v>
      </c>
      <c r="Z5" s="20">
        <f t="shared" si="2"/>
        <v>1030.5994700101317</v>
      </c>
      <c r="AA5" s="11">
        <f t="shared" si="3"/>
        <v>1030599.4700101317</v>
      </c>
      <c r="AB5" t="s">
        <v>103</v>
      </c>
    </row>
    <row r="6" spans="1:34" x14ac:dyDescent="0.25">
      <c r="A6" s="7">
        <v>45259</v>
      </c>
      <c r="B6" s="7">
        <v>45259</v>
      </c>
      <c r="C6" s="9">
        <v>0.90138888888888891</v>
      </c>
      <c r="D6" t="s">
        <v>95</v>
      </c>
      <c r="E6" t="s">
        <v>96</v>
      </c>
      <c r="H6" s="9">
        <v>0.90625</v>
      </c>
      <c r="I6" s="9">
        <v>0.90972222222222221</v>
      </c>
      <c r="J6">
        <v>0.5</v>
      </c>
      <c r="K6" t="s">
        <v>97</v>
      </c>
      <c r="L6" s="9">
        <v>6.9444444444444441E-3</v>
      </c>
      <c r="M6" s="9" t="s">
        <v>98</v>
      </c>
      <c r="N6" t="s">
        <v>99</v>
      </c>
      <c r="O6" t="str">
        <f t="shared" si="0"/>
        <v>Eyrie_Pool_15</v>
      </c>
      <c r="P6" t="s">
        <v>100</v>
      </c>
      <c r="Q6" t="s">
        <v>108</v>
      </c>
      <c r="R6">
        <v>10</v>
      </c>
      <c r="S6" s="9">
        <v>0.97361111111111109</v>
      </c>
      <c r="T6">
        <f t="shared" si="1"/>
        <v>0</v>
      </c>
      <c r="U6">
        <v>1</v>
      </c>
      <c r="V6" t="s">
        <v>102</v>
      </c>
      <c r="W6" t="s">
        <v>102</v>
      </c>
      <c r="X6" t="s">
        <v>102</v>
      </c>
      <c r="Z6" s="20">
        <f t="shared" si="2"/>
        <v>1030.5994700101317</v>
      </c>
      <c r="AA6" s="11">
        <f t="shared" si="3"/>
        <v>103059.94700101316</v>
      </c>
      <c r="AB6" t="s">
        <v>103</v>
      </c>
    </row>
    <row r="7" spans="1:34" s="17" customFormat="1" x14ac:dyDescent="0.25">
      <c r="A7" s="7">
        <v>45259</v>
      </c>
      <c r="B7" s="7">
        <v>45259</v>
      </c>
      <c r="C7" s="9">
        <v>0.90138888888888891</v>
      </c>
      <c r="D7" t="s">
        <v>95</v>
      </c>
      <c r="E7" t="s">
        <v>96</v>
      </c>
      <c r="F7"/>
      <c r="G7"/>
      <c r="H7" s="9">
        <v>0.90625</v>
      </c>
      <c r="I7" s="9">
        <v>0.90972222222222221</v>
      </c>
      <c r="J7">
        <v>0.5</v>
      </c>
      <c r="K7" t="s">
        <v>97</v>
      </c>
      <c r="L7" s="9">
        <v>6.9444444444444441E-3</v>
      </c>
      <c r="M7" s="9" t="s">
        <v>98</v>
      </c>
      <c r="N7" t="s">
        <v>99</v>
      </c>
      <c r="O7" t="str">
        <f t="shared" si="0"/>
        <v>Eyrie_Pool_15</v>
      </c>
      <c r="P7" t="s">
        <v>109</v>
      </c>
      <c r="Q7" t="s">
        <v>110</v>
      </c>
      <c r="R7">
        <v>10</v>
      </c>
      <c r="S7" s="9">
        <v>0.97361111111111109</v>
      </c>
      <c r="T7">
        <f t="shared" si="1"/>
        <v>0</v>
      </c>
      <c r="U7">
        <v>0</v>
      </c>
      <c r="V7" t="s">
        <v>102</v>
      </c>
      <c r="W7" t="s">
        <v>102</v>
      </c>
      <c r="X7" t="s">
        <v>102</v>
      </c>
      <c r="Y7"/>
      <c r="Z7" s="20">
        <f t="shared" si="2"/>
        <v>1030.5994700101317</v>
      </c>
      <c r="AA7" s="11">
        <f t="shared" si="3"/>
        <v>0</v>
      </c>
      <c r="AB7" t="s">
        <v>103</v>
      </c>
      <c r="AC7"/>
      <c r="AD7"/>
      <c r="AE7"/>
      <c r="AF7"/>
      <c r="AG7"/>
      <c r="AH7"/>
    </row>
    <row r="8" spans="1:34" s="17" customFormat="1" x14ac:dyDescent="0.25">
      <c r="A8" s="7">
        <v>45259</v>
      </c>
      <c r="B8" s="7">
        <v>45259</v>
      </c>
      <c r="C8" s="9">
        <v>0.90138888888888891</v>
      </c>
      <c r="D8" t="s">
        <v>95</v>
      </c>
      <c r="E8" t="s">
        <v>96</v>
      </c>
      <c r="F8"/>
      <c r="G8"/>
      <c r="H8" s="9">
        <v>0.90625</v>
      </c>
      <c r="I8" s="9">
        <v>0.90972222222222221</v>
      </c>
      <c r="J8">
        <v>0.5</v>
      </c>
      <c r="K8" t="s">
        <v>97</v>
      </c>
      <c r="L8" s="9">
        <v>6.9444444444444441E-3</v>
      </c>
      <c r="M8" s="9" t="s">
        <v>98</v>
      </c>
      <c r="N8" t="s">
        <v>99</v>
      </c>
      <c r="O8" t="str">
        <f t="shared" si="0"/>
        <v>Eyrie_Pool_15</v>
      </c>
      <c r="P8" t="s">
        <v>109</v>
      </c>
      <c r="Q8" t="s">
        <v>111</v>
      </c>
      <c r="R8">
        <v>10</v>
      </c>
      <c r="S8" s="9">
        <v>0.97361111111111109</v>
      </c>
      <c r="T8">
        <f t="shared" si="1"/>
        <v>0</v>
      </c>
      <c r="U8">
        <v>0</v>
      </c>
      <c r="V8" t="s">
        <v>102</v>
      </c>
      <c r="W8" t="s">
        <v>102</v>
      </c>
      <c r="X8" t="s">
        <v>102</v>
      </c>
      <c r="Y8"/>
      <c r="Z8" s="20">
        <f t="shared" si="2"/>
        <v>1030.5994700101317</v>
      </c>
      <c r="AA8" s="11">
        <f t="shared" si="3"/>
        <v>0</v>
      </c>
      <c r="AB8" t="s">
        <v>103</v>
      </c>
      <c r="AC8"/>
      <c r="AD8"/>
      <c r="AE8"/>
      <c r="AF8"/>
      <c r="AG8"/>
      <c r="AH8"/>
    </row>
    <row r="9" spans="1:34" s="17" customFormat="1" x14ac:dyDescent="0.25">
      <c r="A9" s="7">
        <v>45259</v>
      </c>
      <c r="B9" s="7">
        <v>45259</v>
      </c>
      <c r="C9" s="9">
        <v>0.90138888888888891</v>
      </c>
      <c r="D9" t="s">
        <v>95</v>
      </c>
      <c r="E9" t="s">
        <v>96</v>
      </c>
      <c r="F9"/>
      <c r="G9"/>
      <c r="H9" s="9">
        <v>0.90625</v>
      </c>
      <c r="I9" s="9">
        <v>0.90972222222222221</v>
      </c>
      <c r="J9">
        <v>0.5</v>
      </c>
      <c r="K9" t="s">
        <v>97</v>
      </c>
      <c r="L9" s="9">
        <v>6.9444444444444441E-3</v>
      </c>
      <c r="M9" s="9" t="s">
        <v>98</v>
      </c>
      <c r="N9" t="s">
        <v>99</v>
      </c>
      <c r="O9" t="str">
        <f t="shared" si="0"/>
        <v>Eyrie_Pool_15</v>
      </c>
      <c r="P9" t="s">
        <v>109</v>
      </c>
      <c r="Q9" t="s">
        <v>112</v>
      </c>
      <c r="R9">
        <v>10</v>
      </c>
      <c r="S9" s="9">
        <v>0.97361111111111109</v>
      </c>
      <c r="T9">
        <f t="shared" si="1"/>
        <v>0</v>
      </c>
      <c r="U9">
        <v>1</v>
      </c>
      <c r="V9" t="s">
        <v>102</v>
      </c>
      <c r="W9" t="s">
        <v>102</v>
      </c>
      <c r="X9" t="s">
        <v>102</v>
      </c>
      <c r="Y9"/>
      <c r="Z9" s="20">
        <f t="shared" si="2"/>
        <v>1030.5994700101317</v>
      </c>
      <c r="AA9" s="11">
        <f t="shared" si="3"/>
        <v>103059.94700101316</v>
      </c>
      <c r="AB9" t="s">
        <v>103</v>
      </c>
      <c r="AC9"/>
      <c r="AD9"/>
      <c r="AE9"/>
      <c r="AF9"/>
      <c r="AG9"/>
      <c r="AH9"/>
    </row>
    <row r="10" spans="1:34" s="17" customFormat="1" x14ac:dyDescent="0.25">
      <c r="A10" s="7">
        <v>45259</v>
      </c>
      <c r="B10" s="7">
        <v>45259</v>
      </c>
      <c r="C10" s="9">
        <v>0.90138888888888891</v>
      </c>
      <c r="D10" t="s">
        <v>95</v>
      </c>
      <c r="E10" t="s">
        <v>96</v>
      </c>
      <c r="F10"/>
      <c r="G10"/>
      <c r="H10" s="9">
        <v>0.90625</v>
      </c>
      <c r="I10" s="9">
        <v>0.90972222222222221</v>
      </c>
      <c r="J10">
        <v>0.5</v>
      </c>
      <c r="K10" t="s">
        <v>97</v>
      </c>
      <c r="L10" s="9">
        <v>6.9444444444444441E-3</v>
      </c>
      <c r="M10" s="9" t="s">
        <v>98</v>
      </c>
      <c r="N10" t="s">
        <v>99</v>
      </c>
      <c r="O10" t="str">
        <f t="shared" si="0"/>
        <v>Eyrie_Pool_15</v>
      </c>
      <c r="P10" t="s">
        <v>109</v>
      </c>
      <c r="Q10" t="s">
        <v>113</v>
      </c>
      <c r="R10">
        <v>10</v>
      </c>
      <c r="S10" s="9">
        <v>0.97361111111111109</v>
      </c>
      <c r="T10">
        <f t="shared" si="1"/>
        <v>0</v>
      </c>
      <c r="U10">
        <v>0</v>
      </c>
      <c r="V10" t="s">
        <v>102</v>
      </c>
      <c r="W10" t="s">
        <v>102</v>
      </c>
      <c r="X10" t="s">
        <v>102</v>
      </c>
      <c r="Y10"/>
      <c r="Z10" s="20">
        <f t="shared" si="2"/>
        <v>1030.5994700101317</v>
      </c>
      <c r="AA10" s="11">
        <f t="shared" si="3"/>
        <v>0</v>
      </c>
      <c r="AB10" t="s">
        <v>103</v>
      </c>
      <c r="AC10"/>
      <c r="AD10"/>
      <c r="AE10"/>
      <c r="AF10"/>
      <c r="AG10"/>
      <c r="AH10"/>
    </row>
    <row r="11" spans="1:34" s="17" customFormat="1" x14ac:dyDescent="0.25">
      <c r="A11" s="7">
        <v>45259</v>
      </c>
      <c r="B11" s="7">
        <v>45259</v>
      </c>
      <c r="C11" s="9">
        <v>0.90138888888888891</v>
      </c>
      <c r="D11" t="s">
        <v>95</v>
      </c>
      <c r="E11" t="s">
        <v>96</v>
      </c>
      <c r="F11"/>
      <c r="G11"/>
      <c r="H11" s="9">
        <v>0.90625</v>
      </c>
      <c r="I11" s="9">
        <v>0.90972222222222221</v>
      </c>
      <c r="J11">
        <v>0.5</v>
      </c>
      <c r="K11" t="s">
        <v>97</v>
      </c>
      <c r="L11" s="9">
        <v>6.9444444444444441E-3</v>
      </c>
      <c r="M11" s="9" t="s">
        <v>98</v>
      </c>
      <c r="N11" t="s">
        <v>99</v>
      </c>
      <c r="O11" t="str">
        <f t="shared" si="0"/>
        <v>Eyrie_Pool_15</v>
      </c>
      <c r="P11" t="s">
        <v>109</v>
      </c>
      <c r="Q11" t="s">
        <v>114</v>
      </c>
      <c r="R11">
        <v>10</v>
      </c>
      <c r="S11" s="9">
        <v>0.97361111111111109</v>
      </c>
      <c r="T11">
        <f t="shared" si="1"/>
        <v>0</v>
      </c>
      <c r="U11">
        <v>0</v>
      </c>
      <c r="V11" t="s">
        <v>102</v>
      </c>
      <c r="W11" t="s">
        <v>102</v>
      </c>
      <c r="X11" t="s">
        <v>102</v>
      </c>
      <c r="Y11"/>
      <c r="Z11" s="20">
        <f t="shared" si="2"/>
        <v>1030.5994700101317</v>
      </c>
      <c r="AA11" s="11">
        <f t="shared" si="3"/>
        <v>0</v>
      </c>
      <c r="AB11" t="s">
        <v>103</v>
      </c>
      <c r="AC11"/>
      <c r="AD11"/>
      <c r="AE11"/>
      <c r="AF11"/>
      <c r="AG11"/>
      <c r="AH11"/>
    </row>
    <row r="12" spans="1:34" s="17" customFormat="1" x14ac:dyDescent="0.25">
      <c r="A12" s="7">
        <v>45259</v>
      </c>
      <c r="B12" s="7">
        <v>45259</v>
      </c>
      <c r="C12"/>
      <c r="D12" s="4" t="s">
        <v>115</v>
      </c>
      <c r="E12" t="s">
        <v>116</v>
      </c>
      <c r="F12" s="4"/>
      <c r="G12" s="4"/>
      <c r="H12" s="22">
        <v>0.87847222222222221</v>
      </c>
      <c r="I12" s="22" t="s">
        <v>117</v>
      </c>
      <c r="J12">
        <v>0.34</v>
      </c>
      <c r="K12" t="s">
        <v>118</v>
      </c>
      <c r="L12" s="22">
        <v>0.94791666666666663</v>
      </c>
      <c r="M12" s="9" t="s">
        <v>98</v>
      </c>
      <c r="N12" s="4" t="s">
        <v>119</v>
      </c>
      <c r="O12" t="str">
        <f t="shared" si="0"/>
        <v>Eyrie_Pool_7&amp;9</v>
      </c>
      <c r="P12" t="s">
        <v>120</v>
      </c>
      <c r="Q12">
        <v>1</v>
      </c>
      <c r="R12">
        <v>16</v>
      </c>
      <c r="S12" s="9" t="s">
        <v>102</v>
      </c>
      <c r="T12">
        <f t="shared" si="1"/>
        <v>0</v>
      </c>
      <c r="U12">
        <v>3171</v>
      </c>
      <c r="V12"/>
      <c r="W12" s="20">
        <v>8.8615578680000002</v>
      </c>
      <c r="X12" t="s">
        <v>121</v>
      </c>
      <c r="Y12"/>
      <c r="Z12" s="20">
        <f t="shared" ref="Z12:Z41" si="4">(0.86*0.495*J12)*1000</f>
        <v>144.738</v>
      </c>
      <c r="AA12" s="11">
        <f t="shared" si="3"/>
        <v>28685262.374999996</v>
      </c>
      <c r="AB12" s="4" t="s">
        <v>122</v>
      </c>
      <c r="AC12"/>
      <c r="AD12" t="s">
        <v>123</v>
      </c>
      <c r="AE12" s="11">
        <f>AVERAGE(AA12:AA16)</f>
        <v>29155660.875</v>
      </c>
      <c r="AF12" s="14"/>
      <c r="AG12">
        <f>AE12/9280/1000</f>
        <v>3.1417738011853449</v>
      </c>
      <c r="AH12"/>
    </row>
    <row r="13" spans="1:34" s="17" customFormat="1" x14ac:dyDescent="0.25">
      <c r="A13" s="7">
        <v>45259</v>
      </c>
      <c r="B13" s="7">
        <v>45259</v>
      </c>
      <c r="C13"/>
      <c r="D13" s="4" t="s">
        <v>115</v>
      </c>
      <c r="E13" t="s">
        <v>116</v>
      </c>
      <c r="F13" s="4"/>
      <c r="G13" s="4"/>
      <c r="H13" s="4"/>
      <c r="I13" s="4"/>
      <c r="J13">
        <v>0.34</v>
      </c>
      <c r="K13" t="s">
        <v>118</v>
      </c>
      <c r="L13" s="22">
        <v>0.96527777777777779</v>
      </c>
      <c r="M13" s="9" t="s">
        <v>98</v>
      </c>
      <c r="N13" s="4" t="s">
        <v>119</v>
      </c>
      <c r="O13" t="str">
        <f t="shared" si="0"/>
        <v>Eyrie_Pool_7&amp;9</v>
      </c>
      <c r="P13" t="s">
        <v>120</v>
      </c>
      <c r="Q13">
        <v>3</v>
      </c>
      <c r="R13">
        <v>16</v>
      </c>
      <c r="S13" s="9" t="s">
        <v>102</v>
      </c>
      <c r="T13">
        <f t="shared" si="1"/>
        <v>0</v>
      </c>
      <c r="U13">
        <v>3021</v>
      </c>
      <c r="V13"/>
      <c r="W13" s="20">
        <v>4.9652432969999998</v>
      </c>
      <c r="X13" t="s">
        <v>121</v>
      </c>
      <c r="Y13"/>
      <c r="Z13" s="20">
        <f t="shared" si="4"/>
        <v>144.738</v>
      </c>
      <c r="AA13" s="11">
        <f t="shared" si="3"/>
        <v>27328343.625</v>
      </c>
      <c r="AB13" s="4" t="s">
        <v>124</v>
      </c>
      <c r="AC13"/>
      <c r="AD13"/>
      <c r="AE13"/>
      <c r="AF13" s="14"/>
      <c r="AG13"/>
      <c r="AH13"/>
    </row>
    <row r="14" spans="1:34" s="17" customFormat="1" x14ac:dyDescent="0.25">
      <c r="A14" s="7">
        <v>45259</v>
      </c>
      <c r="B14" s="7">
        <v>45259</v>
      </c>
      <c r="C14"/>
      <c r="D14" s="4" t="s">
        <v>115</v>
      </c>
      <c r="E14" t="s">
        <v>116</v>
      </c>
      <c r="F14" s="4"/>
      <c r="G14" s="4"/>
      <c r="H14" s="4"/>
      <c r="I14" s="4"/>
      <c r="J14">
        <v>0.34</v>
      </c>
      <c r="K14" t="s">
        <v>118</v>
      </c>
      <c r="L14" s="4" t="s">
        <v>102</v>
      </c>
      <c r="M14" s="9" t="s">
        <v>98</v>
      </c>
      <c r="N14" s="4" t="s">
        <v>119</v>
      </c>
      <c r="O14" t="str">
        <f t="shared" si="0"/>
        <v>Eyrie_Pool_7&amp;9</v>
      </c>
      <c r="P14" t="s">
        <v>120</v>
      </c>
      <c r="Q14">
        <v>4</v>
      </c>
      <c r="R14">
        <v>16</v>
      </c>
      <c r="S14" s="9" t="s">
        <v>102</v>
      </c>
      <c r="T14">
        <f t="shared" si="1"/>
        <v>0</v>
      </c>
      <c r="U14">
        <v>3263</v>
      </c>
      <c r="V14"/>
      <c r="W14" s="20">
        <v>12.350597609999999</v>
      </c>
      <c r="X14" t="s">
        <v>121</v>
      </c>
      <c r="Y14"/>
      <c r="Z14" s="20">
        <f t="shared" si="4"/>
        <v>144.738</v>
      </c>
      <c r="AA14" s="11">
        <f t="shared" si="3"/>
        <v>29517505.875</v>
      </c>
      <c r="AB14" s="4"/>
      <c r="AC14"/>
      <c r="AD14"/>
      <c r="AE14"/>
      <c r="AF14" s="14"/>
      <c r="AG14"/>
      <c r="AH14"/>
    </row>
    <row r="15" spans="1:34" s="17" customFormat="1" x14ac:dyDescent="0.25">
      <c r="A15" s="7">
        <v>45259</v>
      </c>
      <c r="B15" s="7">
        <v>45259</v>
      </c>
      <c r="C15"/>
      <c r="D15" s="4" t="s">
        <v>115</v>
      </c>
      <c r="E15" t="s">
        <v>116</v>
      </c>
      <c r="F15" s="4"/>
      <c r="G15" s="4"/>
      <c r="H15" s="4"/>
      <c r="I15" s="4"/>
      <c r="J15">
        <v>0.34</v>
      </c>
      <c r="K15" t="s">
        <v>118</v>
      </c>
      <c r="L15" s="4" t="s">
        <v>102</v>
      </c>
      <c r="M15" s="9" t="s">
        <v>98</v>
      </c>
      <c r="N15" s="4" t="s">
        <v>119</v>
      </c>
      <c r="O15" t="str">
        <f t="shared" si="0"/>
        <v>Eyrie_Pool_7&amp;9</v>
      </c>
      <c r="P15" t="s">
        <v>120</v>
      </c>
      <c r="Q15">
        <v>5</v>
      </c>
      <c r="R15">
        <v>16</v>
      </c>
      <c r="S15" s="9" t="s">
        <v>102</v>
      </c>
      <c r="T15">
        <f t="shared" si="1"/>
        <v>0</v>
      </c>
      <c r="U15">
        <v>3192</v>
      </c>
      <c r="V15"/>
      <c r="W15" s="20">
        <v>8.20802005</v>
      </c>
      <c r="X15" t="s">
        <v>121</v>
      </c>
      <c r="Y15"/>
      <c r="Z15" s="20">
        <f t="shared" si="4"/>
        <v>144.738</v>
      </c>
      <c r="AA15" s="11">
        <f t="shared" si="3"/>
        <v>28875231</v>
      </c>
      <c r="AB15" s="4"/>
      <c r="AC15"/>
      <c r="AD15"/>
      <c r="AE15"/>
      <c r="AF15" s="14"/>
      <c r="AG15"/>
      <c r="AH15"/>
    </row>
    <row r="16" spans="1:34" s="17" customFormat="1" x14ac:dyDescent="0.25">
      <c r="A16" s="7">
        <v>45259</v>
      </c>
      <c r="B16" s="7">
        <v>45259</v>
      </c>
      <c r="C16"/>
      <c r="D16" s="4" t="s">
        <v>115</v>
      </c>
      <c r="E16" t="s">
        <v>116</v>
      </c>
      <c r="F16" s="4"/>
      <c r="G16" s="4"/>
      <c r="H16" s="4"/>
      <c r="I16" s="4"/>
      <c r="J16">
        <v>0.34</v>
      </c>
      <c r="K16" t="s">
        <v>118</v>
      </c>
      <c r="L16" s="22">
        <v>0.95833333333333337</v>
      </c>
      <c r="M16" s="9" t="s">
        <v>98</v>
      </c>
      <c r="N16" s="4" t="s">
        <v>119</v>
      </c>
      <c r="O16" t="str">
        <f t="shared" si="0"/>
        <v>Eyrie_Pool_7&amp;9</v>
      </c>
      <c r="P16" t="s">
        <v>120</v>
      </c>
      <c r="Q16">
        <v>2</v>
      </c>
      <c r="R16">
        <v>16</v>
      </c>
      <c r="S16" s="9" t="s">
        <v>102</v>
      </c>
      <c r="T16">
        <f t="shared" si="1"/>
        <v>0</v>
      </c>
      <c r="U16">
        <v>3468</v>
      </c>
      <c r="V16"/>
      <c r="W16" s="20">
        <v>11.361014989999999</v>
      </c>
      <c r="X16" t="s">
        <v>121</v>
      </c>
      <c r="Y16"/>
      <c r="Z16" s="20">
        <f t="shared" si="4"/>
        <v>144.738</v>
      </c>
      <c r="AA16" s="11">
        <f t="shared" si="3"/>
        <v>31371961.5</v>
      </c>
      <c r="AB16" s="4"/>
      <c r="AC16"/>
      <c r="AD16"/>
      <c r="AE16"/>
      <c r="AF16" s="14"/>
      <c r="AG16"/>
      <c r="AH16"/>
    </row>
    <row r="17" spans="1:34" x14ac:dyDescent="0.25">
      <c r="A17" s="7">
        <v>45259</v>
      </c>
      <c r="B17" s="15">
        <v>45259</v>
      </c>
      <c r="C17" s="16" t="s">
        <v>125</v>
      </c>
      <c r="D17" s="17" t="s">
        <v>126</v>
      </c>
      <c r="E17" s="17"/>
      <c r="F17" s="17">
        <v>14.73348</v>
      </c>
      <c r="G17" s="17">
        <v>145.38141999999999</v>
      </c>
      <c r="H17" s="17" t="s">
        <v>127</v>
      </c>
      <c r="I17" s="17" t="s">
        <v>128</v>
      </c>
      <c r="J17" s="17">
        <f>AVERAGE(39,39,40,43)*0.01</f>
        <v>0.40250000000000002</v>
      </c>
      <c r="K17" s="17" t="s">
        <v>129</v>
      </c>
      <c r="L17" s="16">
        <v>0.46875</v>
      </c>
      <c r="M17" s="9" t="s">
        <v>98</v>
      </c>
      <c r="N17" s="17" t="s">
        <v>130</v>
      </c>
      <c r="O17" t="str">
        <f t="shared" si="0"/>
        <v>Eyrie_Tank_1_1</v>
      </c>
      <c r="P17" t="s">
        <v>120</v>
      </c>
      <c r="Q17" s="17">
        <v>1</v>
      </c>
      <c r="R17" s="17">
        <v>2</v>
      </c>
      <c r="S17" s="16">
        <v>0.46527777777777773</v>
      </c>
      <c r="T17">
        <f t="shared" si="1"/>
        <v>0</v>
      </c>
      <c r="U17" s="17">
        <v>174</v>
      </c>
      <c r="V17" s="17">
        <v>50</v>
      </c>
      <c r="W17" s="17">
        <v>50</v>
      </c>
      <c r="X17" s="17" t="s">
        <v>131</v>
      </c>
      <c r="Y17" s="17"/>
      <c r="Z17" s="21">
        <f t="shared" si="4"/>
        <v>171.34425000000002</v>
      </c>
      <c r="AA17" s="18">
        <f t="shared" si="3"/>
        <v>14906949.750000002</v>
      </c>
      <c r="AB17" s="17" t="s">
        <v>132</v>
      </c>
      <c r="AC17" s="18"/>
      <c r="AD17" s="18" t="s">
        <v>133</v>
      </c>
      <c r="AE17" s="18">
        <f>AVERAGE(AA17:AA21)+AVERAGE(AA22:AA26)</f>
        <v>30705350.774999999</v>
      </c>
      <c r="AF17" s="18"/>
      <c r="AG17">
        <f>AE17/9000/1000</f>
        <v>3.4117056416666665</v>
      </c>
      <c r="AH17" s="17"/>
    </row>
    <row r="18" spans="1:34" x14ac:dyDescent="0.25">
      <c r="A18" s="7">
        <v>45259</v>
      </c>
      <c r="B18" s="15">
        <v>45259</v>
      </c>
      <c r="C18" s="16" t="s">
        <v>125</v>
      </c>
      <c r="D18" s="17" t="s">
        <v>134</v>
      </c>
      <c r="E18" s="17"/>
      <c r="F18" s="17">
        <v>14.73348</v>
      </c>
      <c r="G18" s="17">
        <v>145.38141999999999</v>
      </c>
      <c r="H18" s="17" t="s">
        <v>127</v>
      </c>
      <c r="I18" s="17" t="s">
        <v>128</v>
      </c>
      <c r="J18" s="17">
        <f>AVERAGE(36,36,35.5)*0.01</f>
        <v>0.35833333333333334</v>
      </c>
      <c r="K18" s="17" t="s">
        <v>129</v>
      </c>
      <c r="L18" s="16">
        <v>0.46875</v>
      </c>
      <c r="M18" s="9" t="s">
        <v>98</v>
      </c>
      <c r="N18" s="17" t="s">
        <v>135</v>
      </c>
      <c r="O18" t="str">
        <f t="shared" si="0"/>
        <v>Eyrie_Tank_1_2</v>
      </c>
      <c r="P18" t="s">
        <v>120</v>
      </c>
      <c r="Q18" s="17">
        <v>1</v>
      </c>
      <c r="R18" s="17">
        <v>2</v>
      </c>
      <c r="S18" s="16">
        <v>0.47222222222222227</v>
      </c>
      <c r="T18">
        <f t="shared" si="1"/>
        <v>0</v>
      </c>
      <c r="U18" s="17">
        <v>50</v>
      </c>
      <c r="V18" s="17">
        <v>20</v>
      </c>
      <c r="W18" s="17">
        <v>20</v>
      </c>
      <c r="X18" s="17" t="s">
        <v>131</v>
      </c>
      <c r="Y18" s="17"/>
      <c r="Z18" s="21">
        <f t="shared" si="4"/>
        <v>152.54249999999999</v>
      </c>
      <c r="AA18" s="18">
        <f t="shared" si="3"/>
        <v>3813562.4999999995</v>
      </c>
      <c r="AB18" s="17" t="s">
        <v>132</v>
      </c>
      <c r="AC18" s="18"/>
      <c r="AD18" s="18"/>
      <c r="AE18" s="17"/>
      <c r="AF18" s="17"/>
      <c r="AG18" s="17"/>
      <c r="AH18" s="17"/>
    </row>
    <row r="19" spans="1:34" x14ac:dyDescent="0.25">
      <c r="A19" s="7">
        <v>45259</v>
      </c>
      <c r="B19" s="15">
        <v>45259</v>
      </c>
      <c r="C19" s="16" t="s">
        <v>125</v>
      </c>
      <c r="D19" s="17" t="s">
        <v>126</v>
      </c>
      <c r="E19" s="17"/>
      <c r="F19" s="17">
        <v>14.73348</v>
      </c>
      <c r="G19" s="17">
        <v>145.38141999999999</v>
      </c>
      <c r="H19" s="17" t="s">
        <v>127</v>
      </c>
      <c r="I19" s="17" t="s">
        <v>128</v>
      </c>
      <c r="J19" s="17">
        <f>AVERAGE(39,39,40,43)*0.01</f>
        <v>0.40250000000000002</v>
      </c>
      <c r="K19" s="17" t="s">
        <v>129</v>
      </c>
      <c r="L19" s="16">
        <v>0.46875</v>
      </c>
      <c r="M19" s="9" t="s">
        <v>98</v>
      </c>
      <c r="N19" s="17" t="s">
        <v>130</v>
      </c>
      <c r="O19" t="str">
        <f t="shared" si="0"/>
        <v>Eyrie_Tank_1_1</v>
      </c>
      <c r="P19" t="s">
        <v>120</v>
      </c>
      <c r="Q19" s="17">
        <v>2</v>
      </c>
      <c r="R19" s="17">
        <v>2</v>
      </c>
      <c r="S19" s="16">
        <v>0.46527777777777773</v>
      </c>
      <c r="T19">
        <f t="shared" si="1"/>
        <v>0</v>
      </c>
      <c r="U19" s="17">
        <v>288</v>
      </c>
      <c r="V19" s="17">
        <v>50</v>
      </c>
      <c r="W19" s="17">
        <v>50</v>
      </c>
      <c r="X19" s="17" t="s">
        <v>131</v>
      </c>
      <c r="Y19" s="17"/>
      <c r="Z19" s="21">
        <f t="shared" si="4"/>
        <v>171.34425000000002</v>
      </c>
      <c r="AA19" s="18">
        <f t="shared" si="3"/>
        <v>24673572.000000004</v>
      </c>
      <c r="AB19" s="17" t="s">
        <v>132</v>
      </c>
      <c r="AC19" s="18"/>
      <c r="AD19" s="18"/>
      <c r="AE19" s="18"/>
      <c r="AF19" s="18"/>
      <c r="AG19" s="19"/>
      <c r="AH19" s="17"/>
    </row>
    <row r="20" spans="1:34" x14ac:dyDescent="0.25">
      <c r="A20" s="7">
        <v>45259</v>
      </c>
      <c r="B20" s="15">
        <v>45259</v>
      </c>
      <c r="C20" s="16" t="s">
        <v>125</v>
      </c>
      <c r="D20" s="17" t="s">
        <v>134</v>
      </c>
      <c r="E20" s="17"/>
      <c r="F20" s="17">
        <v>14.73348</v>
      </c>
      <c r="G20" s="17">
        <v>145.38141999999999</v>
      </c>
      <c r="H20" s="17" t="s">
        <v>127</v>
      </c>
      <c r="I20" s="17" t="s">
        <v>128</v>
      </c>
      <c r="J20" s="17">
        <f>AVERAGE(36,36,35.5)*0.01</f>
        <v>0.35833333333333334</v>
      </c>
      <c r="K20" s="17" t="s">
        <v>129</v>
      </c>
      <c r="L20" s="16">
        <v>0.46875</v>
      </c>
      <c r="M20" s="9" t="s">
        <v>98</v>
      </c>
      <c r="N20" s="17" t="s">
        <v>135</v>
      </c>
      <c r="O20" t="str">
        <f t="shared" si="0"/>
        <v>Eyrie_Tank_1_2</v>
      </c>
      <c r="P20" t="s">
        <v>120</v>
      </c>
      <c r="Q20" s="17">
        <v>2</v>
      </c>
      <c r="R20" s="17">
        <v>2</v>
      </c>
      <c r="S20" s="16">
        <v>0.47222222222222227</v>
      </c>
      <c r="T20">
        <f t="shared" si="1"/>
        <v>0</v>
      </c>
      <c r="U20" s="17">
        <v>160</v>
      </c>
      <c r="V20" s="17">
        <v>20</v>
      </c>
      <c r="W20" s="17">
        <v>20</v>
      </c>
      <c r="X20" s="17" t="s">
        <v>131</v>
      </c>
      <c r="Y20" s="17"/>
      <c r="Z20" s="21">
        <f t="shared" si="4"/>
        <v>152.54249999999999</v>
      </c>
      <c r="AA20" s="18">
        <f t="shared" si="3"/>
        <v>12203400</v>
      </c>
      <c r="AB20" s="17" t="s">
        <v>132</v>
      </c>
      <c r="AC20" s="18"/>
      <c r="AD20" s="18"/>
      <c r="AE20" s="17"/>
      <c r="AF20" s="17"/>
      <c r="AG20" s="17"/>
      <c r="AH20" s="17"/>
    </row>
    <row r="21" spans="1:34" x14ac:dyDescent="0.25">
      <c r="A21" s="7">
        <v>45259</v>
      </c>
      <c r="B21" s="15">
        <v>45259</v>
      </c>
      <c r="C21" s="16" t="s">
        <v>125</v>
      </c>
      <c r="D21" s="17" t="s">
        <v>126</v>
      </c>
      <c r="E21" s="17"/>
      <c r="F21" s="17">
        <v>14.73348</v>
      </c>
      <c r="G21" s="17">
        <v>145.38141999999999</v>
      </c>
      <c r="H21" s="17" t="s">
        <v>127</v>
      </c>
      <c r="I21" s="17" t="s">
        <v>128</v>
      </c>
      <c r="J21" s="17">
        <f>AVERAGE(39,39,40,43)*0.01</f>
        <v>0.40250000000000002</v>
      </c>
      <c r="K21" s="17" t="s">
        <v>129</v>
      </c>
      <c r="L21" s="16">
        <v>0.46875</v>
      </c>
      <c r="M21" s="9" t="s">
        <v>98</v>
      </c>
      <c r="N21" s="17" t="s">
        <v>130</v>
      </c>
      <c r="O21" t="str">
        <f t="shared" si="0"/>
        <v>Eyrie_Tank_1_1</v>
      </c>
      <c r="P21" t="s">
        <v>120</v>
      </c>
      <c r="Q21" s="17">
        <v>3</v>
      </c>
      <c r="R21" s="17">
        <v>2</v>
      </c>
      <c r="S21" s="16">
        <v>0.46527777777777773</v>
      </c>
      <c r="T21">
        <f t="shared" si="1"/>
        <v>0</v>
      </c>
      <c r="U21" s="17">
        <v>250</v>
      </c>
      <c r="V21" s="17">
        <v>40</v>
      </c>
      <c r="W21" s="17">
        <v>40</v>
      </c>
      <c r="X21" s="17" t="s">
        <v>131</v>
      </c>
      <c r="Y21" s="17"/>
      <c r="Z21" s="21">
        <f t="shared" si="4"/>
        <v>171.34425000000002</v>
      </c>
      <c r="AA21" s="18">
        <f t="shared" si="3"/>
        <v>21418031.250000004</v>
      </c>
      <c r="AB21" s="17" t="s">
        <v>132</v>
      </c>
      <c r="AC21" s="18"/>
      <c r="AD21" s="18"/>
      <c r="AE21" s="18"/>
      <c r="AF21" s="18"/>
      <c r="AG21" s="17"/>
      <c r="AH21" s="17"/>
    </row>
    <row r="22" spans="1:34" x14ac:dyDescent="0.25">
      <c r="A22" s="7">
        <v>45259</v>
      </c>
      <c r="B22" s="15">
        <v>45259</v>
      </c>
      <c r="C22" s="16" t="s">
        <v>125</v>
      </c>
      <c r="D22" s="17" t="s">
        <v>134</v>
      </c>
      <c r="E22" s="17"/>
      <c r="F22" s="17">
        <v>14.73348</v>
      </c>
      <c r="G22" s="17">
        <v>145.38141999999999</v>
      </c>
      <c r="H22" s="17" t="s">
        <v>127</v>
      </c>
      <c r="I22" s="17" t="s">
        <v>128</v>
      </c>
      <c r="J22" s="17">
        <f>AVERAGE(36,36,35.5)*0.01</f>
        <v>0.35833333333333334</v>
      </c>
      <c r="K22" s="17" t="s">
        <v>129</v>
      </c>
      <c r="L22" s="16">
        <v>0.46875</v>
      </c>
      <c r="M22" s="9" t="s">
        <v>98</v>
      </c>
      <c r="N22" s="17" t="s">
        <v>135</v>
      </c>
      <c r="O22" t="str">
        <f t="shared" si="0"/>
        <v>Eyrie_Tank_1_2</v>
      </c>
      <c r="P22" t="s">
        <v>120</v>
      </c>
      <c r="Q22" s="17">
        <v>3</v>
      </c>
      <c r="R22" s="17">
        <v>2</v>
      </c>
      <c r="S22" s="16">
        <v>0.47222222222222227</v>
      </c>
      <c r="T22">
        <f t="shared" si="1"/>
        <v>0</v>
      </c>
      <c r="U22" s="17">
        <v>63</v>
      </c>
      <c r="V22" s="17">
        <v>25</v>
      </c>
      <c r="W22" s="17">
        <v>25</v>
      </c>
      <c r="X22" s="17" t="s">
        <v>131</v>
      </c>
      <c r="Y22" s="17"/>
      <c r="Z22" s="21">
        <f t="shared" si="4"/>
        <v>152.54249999999999</v>
      </c>
      <c r="AA22" s="18">
        <f t="shared" si="3"/>
        <v>4805088.75</v>
      </c>
      <c r="AB22" s="17" t="s">
        <v>132</v>
      </c>
      <c r="AC22" s="18"/>
      <c r="AD22" s="18"/>
      <c r="AE22" s="17"/>
      <c r="AF22" s="17"/>
      <c r="AG22" s="17"/>
      <c r="AH22" s="17"/>
    </row>
    <row r="23" spans="1:34" x14ac:dyDescent="0.25">
      <c r="A23" s="7">
        <v>45259</v>
      </c>
      <c r="B23" s="15">
        <v>45259</v>
      </c>
      <c r="C23" s="16" t="s">
        <v>125</v>
      </c>
      <c r="D23" s="17" t="s">
        <v>126</v>
      </c>
      <c r="E23" s="17"/>
      <c r="F23" s="17">
        <v>14.73348</v>
      </c>
      <c r="G23" s="17">
        <v>145.38141999999999</v>
      </c>
      <c r="H23" s="17" t="s">
        <v>127</v>
      </c>
      <c r="I23" s="17" t="s">
        <v>128</v>
      </c>
      <c r="J23" s="17">
        <f>AVERAGE(39,39,40,43)*0.01</f>
        <v>0.40250000000000002</v>
      </c>
      <c r="K23" s="17" t="s">
        <v>129</v>
      </c>
      <c r="L23" s="16">
        <v>0.46875</v>
      </c>
      <c r="M23" s="9" t="s">
        <v>98</v>
      </c>
      <c r="N23" s="17" t="s">
        <v>130</v>
      </c>
      <c r="O23" t="str">
        <f t="shared" si="0"/>
        <v>Eyrie_Tank_1_1</v>
      </c>
      <c r="P23" t="s">
        <v>120</v>
      </c>
      <c r="Q23" s="17">
        <v>4</v>
      </c>
      <c r="R23" s="17">
        <v>2</v>
      </c>
      <c r="S23" s="16">
        <v>0.46527777777777773</v>
      </c>
      <c r="T23">
        <f t="shared" si="1"/>
        <v>0</v>
      </c>
      <c r="U23" s="17">
        <v>318</v>
      </c>
      <c r="V23" s="17">
        <v>40</v>
      </c>
      <c r="W23" s="17">
        <v>40</v>
      </c>
      <c r="X23" s="17" t="s">
        <v>131</v>
      </c>
      <c r="Y23" s="17"/>
      <c r="Z23" s="21">
        <f t="shared" si="4"/>
        <v>171.34425000000002</v>
      </c>
      <c r="AA23" s="18">
        <f t="shared" si="3"/>
        <v>27243735.750000004</v>
      </c>
      <c r="AB23" s="17" t="s">
        <v>132</v>
      </c>
      <c r="AC23" s="18"/>
      <c r="AD23" s="18"/>
      <c r="AE23" s="18"/>
      <c r="AF23" s="18"/>
      <c r="AG23" s="17"/>
      <c r="AH23" s="17"/>
    </row>
    <row r="24" spans="1:34" x14ac:dyDescent="0.25">
      <c r="A24" s="7">
        <v>45259</v>
      </c>
      <c r="B24" s="15">
        <v>45259</v>
      </c>
      <c r="C24" s="16" t="s">
        <v>125</v>
      </c>
      <c r="D24" s="17" t="s">
        <v>134</v>
      </c>
      <c r="E24" s="17"/>
      <c r="F24" s="17">
        <v>14.73348</v>
      </c>
      <c r="G24" s="17">
        <v>145.38141999999999</v>
      </c>
      <c r="H24" s="17" t="s">
        <v>127</v>
      </c>
      <c r="I24" s="17" t="s">
        <v>128</v>
      </c>
      <c r="J24" s="17">
        <f>AVERAGE(36,36,35.5)*0.01</f>
        <v>0.35833333333333334</v>
      </c>
      <c r="K24" s="17" t="s">
        <v>129</v>
      </c>
      <c r="L24" s="16">
        <v>0.46875</v>
      </c>
      <c r="M24" s="9" t="s">
        <v>98</v>
      </c>
      <c r="N24" s="17" t="s">
        <v>135</v>
      </c>
      <c r="O24" t="str">
        <f t="shared" si="0"/>
        <v>Eyrie_Tank_1_2</v>
      </c>
      <c r="P24" t="s">
        <v>120</v>
      </c>
      <c r="Q24" s="17">
        <v>4</v>
      </c>
      <c r="R24" s="17">
        <v>2</v>
      </c>
      <c r="S24" s="16">
        <v>0.47222222222222227</v>
      </c>
      <c r="T24">
        <f t="shared" si="1"/>
        <v>0</v>
      </c>
      <c r="U24" s="17">
        <v>144</v>
      </c>
      <c r="V24" s="17">
        <v>50</v>
      </c>
      <c r="W24" s="17">
        <v>50</v>
      </c>
      <c r="X24" s="17" t="s">
        <v>131</v>
      </c>
      <c r="Y24" s="17"/>
      <c r="Z24" s="21">
        <f t="shared" si="4"/>
        <v>152.54249999999999</v>
      </c>
      <c r="AA24" s="18">
        <f t="shared" si="3"/>
        <v>10983060</v>
      </c>
      <c r="AB24" s="17" t="s">
        <v>132</v>
      </c>
      <c r="AC24" s="18"/>
      <c r="AD24" s="18"/>
      <c r="AE24" s="17"/>
      <c r="AF24" s="17"/>
      <c r="AG24" s="17"/>
      <c r="AH24" s="17"/>
    </row>
    <row r="25" spans="1:34" x14ac:dyDescent="0.25">
      <c r="A25" s="7">
        <v>45259</v>
      </c>
      <c r="B25" s="15">
        <v>45259</v>
      </c>
      <c r="C25" s="16" t="s">
        <v>125</v>
      </c>
      <c r="D25" s="17" t="s">
        <v>126</v>
      </c>
      <c r="E25" s="17"/>
      <c r="F25" s="17">
        <v>14.73348</v>
      </c>
      <c r="G25" s="17">
        <v>145.38141999999999</v>
      </c>
      <c r="H25" s="17" t="s">
        <v>127</v>
      </c>
      <c r="I25" s="17" t="s">
        <v>128</v>
      </c>
      <c r="J25" s="17">
        <f>AVERAGE(39,39,40,43)*0.01</f>
        <v>0.40250000000000002</v>
      </c>
      <c r="K25" s="17" t="s">
        <v>129</v>
      </c>
      <c r="L25" s="16">
        <v>0.46875</v>
      </c>
      <c r="M25" s="9" t="s">
        <v>98</v>
      </c>
      <c r="N25" s="17" t="s">
        <v>130</v>
      </c>
      <c r="O25" t="str">
        <f t="shared" si="0"/>
        <v>Eyrie_Tank_1_1</v>
      </c>
      <c r="P25" t="s">
        <v>120</v>
      </c>
      <c r="Q25" s="17">
        <v>5</v>
      </c>
      <c r="R25" s="17">
        <v>2</v>
      </c>
      <c r="S25" s="16">
        <v>0.46527777777777773</v>
      </c>
      <c r="T25">
        <f t="shared" si="1"/>
        <v>0</v>
      </c>
      <c r="U25" s="17">
        <v>243</v>
      </c>
      <c r="V25" s="17">
        <v>30</v>
      </c>
      <c r="W25" s="17">
        <v>30</v>
      </c>
      <c r="X25" s="17" t="s">
        <v>131</v>
      </c>
      <c r="Y25" s="17"/>
      <c r="Z25" s="21">
        <f t="shared" si="4"/>
        <v>171.34425000000002</v>
      </c>
      <c r="AA25" s="18">
        <f t="shared" si="3"/>
        <v>20818326.375</v>
      </c>
      <c r="AB25" s="17" t="s">
        <v>132</v>
      </c>
      <c r="AC25" s="18"/>
      <c r="AD25" s="18"/>
      <c r="AE25" s="18"/>
      <c r="AF25" s="18"/>
      <c r="AG25" s="17"/>
      <c r="AH25" s="17"/>
    </row>
    <row r="26" spans="1:34" x14ac:dyDescent="0.25">
      <c r="A26" s="7">
        <v>45259</v>
      </c>
      <c r="B26" s="15">
        <v>45259</v>
      </c>
      <c r="C26" s="16" t="s">
        <v>125</v>
      </c>
      <c r="D26" s="17" t="s">
        <v>134</v>
      </c>
      <c r="E26" s="17"/>
      <c r="F26" s="17">
        <v>14.73348</v>
      </c>
      <c r="G26" s="17">
        <v>145.38141999999999</v>
      </c>
      <c r="H26" s="17" t="s">
        <v>127</v>
      </c>
      <c r="I26" s="17" t="s">
        <v>128</v>
      </c>
      <c r="J26" s="17">
        <f>AVERAGE(36,36,35.5)*0.01</f>
        <v>0.35833333333333334</v>
      </c>
      <c r="K26" s="17" t="s">
        <v>129</v>
      </c>
      <c r="L26" s="16">
        <v>0.46875</v>
      </c>
      <c r="M26" s="9" t="s">
        <v>98</v>
      </c>
      <c r="N26" s="17" t="s">
        <v>135</v>
      </c>
      <c r="O26" t="str">
        <f t="shared" si="0"/>
        <v>Eyrie_Tank_1_2</v>
      </c>
      <c r="P26" t="s">
        <v>120</v>
      </c>
      <c r="Q26" s="17">
        <v>5</v>
      </c>
      <c r="R26" s="17">
        <v>2</v>
      </c>
      <c r="S26" s="16">
        <v>0.47222222222222227</v>
      </c>
      <c r="T26">
        <f t="shared" si="1"/>
        <v>0</v>
      </c>
      <c r="U26" s="17">
        <v>166</v>
      </c>
      <c r="V26" s="17">
        <v>45</v>
      </c>
      <c r="W26" s="17">
        <v>45</v>
      </c>
      <c r="X26" s="17" t="s">
        <v>131</v>
      </c>
      <c r="Y26" s="17"/>
      <c r="Z26" s="21">
        <f t="shared" si="4"/>
        <v>152.54249999999999</v>
      </c>
      <c r="AA26" s="18">
        <f t="shared" si="3"/>
        <v>12661027.499999998</v>
      </c>
      <c r="AB26" s="17" t="s">
        <v>132</v>
      </c>
      <c r="AC26" s="18"/>
      <c r="AD26" s="18"/>
      <c r="AE26" s="17"/>
      <c r="AF26" s="17"/>
      <c r="AG26" s="17"/>
      <c r="AH26" s="17"/>
    </row>
    <row r="27" spans="1:34" x14ac:dyDescent="0.25">
      <c r="A27" s="7">
        <v>45259</v>
      </c>
      <c r="B27" s="7">
        <v>45259</v>
      </c>
      <c r="C27" s="9" t="s">
        <v>136</v>
      </c>
      <c r="D27" t="s">
        <v>137</v>
      </c>
      <c r="F27">
        <v>14.73348</v>
      </c>
      <c r="G27">
        <v>145.38141999999999</v>
      </c>
      <c r="H27" s="9" t="s">
        <v>125</v>
      </c>
      <c r="I27" t="s">
        <v>138</v>
      </c>
      <c r="J27">
        <v>0.48</v>
      </c>
      <c r="K27" t="s">
        <v>129</v>
      </c>
      <c r="L27" s="9">
        <v>0.46875</v>
      </c>
      <c r="M27" s="9" t="s">
        <v>98</v>
      </c>
      <c r="N27" t="s">
        <v>139</v>
      </c>
      <c r="O27" t="str">
        <f t="shared" si="0"/>
        <v>Eyrie_Tank_2</v>
      </c>
      <c r="P27" t="s">
        <v>120</v>
      </c>
      <c r="Q27">
        <v>1</v>
      </c>
      <c r="R27">
        <v>2</v>
      </c>
      <c r="S27" s="9">
        <v>0.42569444444444443</v>
      </c>
      <c r="T27">
        <f t="shared" si="1"/>
        <v>0</v>
      </c>
      <c r="U27">
        <v>142</v>
      </c>
      <c r="V27">
        <v>40</v>
      </c>
      <c r="W27">
        <v>40</v>
      </c>
      <c r="X27" t="s">
        <v>131</v>
      </c>
      <c r="Z27" s="20">
        <f t="shared" si="4"/>
        <v>204.33599999999998</v>
      </c>
      <c r="AA27" s="11">
        <f t="shared" si="3"/>
        <v>14507856</v>
      </c>
      <c r="AC27" s="11"/>
      <c r="AD27" s="11" t="s">
        <v>140</v>
      </c>
      <c r="AE27" s="11">
        <f>AVERAGE(AA27:AA31)</f>
        <v>17532028.800000001</v>
      </c>
      <c r="AF27" s="11"/>
      <c r="AG27">
        <f>AE27/9000/1000</f>
        <v>1.9480032</v>
      </c>
    </row>
    <row r="28" spans="1:34" x14ac:dyDescent="0.25">
      <c r="A28" s="7">
        <v>45259</v>
      </c>
      <c r="B28" s="7">
        <v>45259</v>
      </c>
      <c r="C28" s="9" t="s">
        <v>136</v>
      </c>
      <c r="D28" t="s">
        <v>137</v>
      </c>
      <c r="F28">
        <v>14.73348</v>
      </c>
      <c r="G28">
        <v>145.38141999999999</v>
      </c>
      <c r="H28" s="9" t="s">
        <v>125</v>
      </c>
      <c r="I28" t="s">
        <v>138</v>
      </c>
      <c r="J28">
        <v>0.48</v>
      </c>
      <c r="K28" t="s">
        <v>129</v>
      </c>
      <c r="L28" s="9">
        <v>0.46875</v>
      </c>
      <c r="M28" s="9" t="s">
        <v>98</v>
      </c>
      <c r="N28" t="s">
        <v>139</v>
      </c>
      <c r="O28" t="str">
        <f t="shared" si="0"/>
        <v>Eyrie_Tank_2</v>
      </c>
      <c r="P28" t="s">
        <v>120</v>
      </c>
      <c r="Q28">
        <v>2</v>
      </c>
      <c r="R28">
        <v>2</v>
      </c>
      <c r="S28" s="9">
        <v>0.42569444444444443</v>
      </c>
      <c r="T28">
        <f t="shared" si="1"/>
        <v>0</v>
      </c>
      <c r="U28">
        <v>246</v>
      </c>
      <c r="V28">
        <v>20</v>
      </c>
      <c r="W28">
        <v>20</v>
      </c>
      <c r="X28" t="s">
        <v>131</v>
      </c>
      <c r="Z28" s="20">
        <f t="shared" si="4"/>
        <v>204.33599999999998</v>
      </c>
      <c r="AA28" s="11">
        <f t="shared" si="3"/>
        <v>25133327.999999996</v>
      </c>
      <c r="AC28" s="11"/>
      <c r="AD28" s="11"/>
      <c r="AE28" s="11"/>
      <c r="AF28" s="11"/>
      <c r="AG28" s="2"/>
    </row>
    <row r="29" spans="1:34" x14ac:dyDescent="0.25">
      <c r="A29" s="7">
        <v>45259</v>
      </c>
      <c r="B29" s="7">
        <v>45259</v>
      </c>
      <c r="C29" s="9" t="s">
        <v>136</v>
      </c>
      <c r="D29" t="s">
        <v>137</v>
      </c>
      <c r="F29">
        <v>14.73348</v>
      </c>
      <c r="G29">
        <v>145.38141999999999</v>
      </c>
      <c r="H29" s="9" t="s">
        <v>125</v>
      </c>
      <c r="I29" t="s">
        <v>138</v>
      </c>
      <c r="J29">
        <v>0.48</v>
      </c>
      <c r="K29" t="s">
        <v>129</v>
      </c>
      <c r="L29" s="9">
        <v>0.46875</v>
      </c>
      <c r="M29" s="9" t="s">
        <v>98</v>
      </c>
      <c r="N29" t="s">
        <v>139</v>
      </c>
      <c r="O29" t="str">
        <f t="shared" si="0"/>
        <v>Eyrie_Tank_2</v>
      </c>
      <c r="P29" t="s">
        <v>120</v>
      </c>
      <c r="Q29">
        <v>3</v>
      </c>
      <c r="R29">
        <v>2</v>
      </c>
      <c r="S29" s="9">
        <v>0.42569444444444443</v>
      </c>
      <c r="T29">
        <f t="shared" si="1"/>
        <v>0</v>
      </c>
      <c r="U29">
        <v>180</v>
      </c>
      <c r="V29">
        <v>30</v>
      </c>
      <c r="W29">
        <v>30</v>
      </c>
      <c r="X29" t="s">
        <v>131</v>
      </c>
      <c r="Z29" s="20">
        <f t="shared" si="4"/>
        <v>204.33599999999998</v>
      </c>
      <c r="AA29" s="11">
        <f t="shared" si="3"/>
        <v>18390239.999999996</v>
      </c>
      <c r="AC29" s="11"/>
      <c r="AD29" s="11"/>
      <c r="AE29" s="11"/>
      <c r="AF29" s="11"/>
      <c r="AG29" s="2"/>
    </row>
    <row r="30" spans="1:34" x14ac:dyDescent="0.25">
      <c r="A30" s="7">
        <v>45259</v>
      </c>
      <c r="B30" s="7">
        <v>45259</v>
      </c>
      <c r="C30" s="9" t="s">
        <v>136</v>
      </c>
      <c r="D30" t="s">
        <v>137</v>
      </c>
      <c r="F30">
        <v>14.73348</v>
      </c>
      <c r="G30">
        <v>145.38141999999999</v>
      </c>
      <c r="H30" s="9" t="s">
        <v>125</v>
      </c>
      <c r="I30" t="s">
        <v>138</v>
      </c>
      <c r="J30">
        <v>0.48</v>
      </c>
      <c r="K30" t="s">
        <v>129</v>
      </c>
      <c r="L30" s="9">
        <v>0.46875</v>
      </c>
      <c r="M30" s="9" t="s">
        <v>98</v>
      </c>
      <c r="N30" t="s">
        <v>139</v>
      </c>
      <c r="O30" t="str">
        <f t="shared" si="0"/>
        <v>Eyrie_Tank_2</v>
      </c>
      <c r="P30" t="s">
        <v>120</v>
      </c>
      <c r="Q30">
        <v>4</v>
      </c>
      <c r="R30">
        <v>2</v>
      </c>
      <c r="S30" s="9">
        <v>0.42569444444444443</v>
      </c>
      <c r="T30">
        <f t="shared" si="1"/>
        <v>0</v>
      </c>
      <c r="U30">
        <v>197</v>
      </c>
      <c r="V30">
        <v>50</v>
      </c>
      <c r="W30">
        <v>50</v>
      </c>
      <c r="X30" t="s">
        <v>131</v>
      </c>
      <c r="Z30" s="20">
        <f t="shared" si="4"/>
        <v>204.33599999999998</v>
      </c>
      <c r="AA30" s="11">
        <f t="shared" si="3"/>
        <v>20127095.999999996</v>
      </c>
      <c r="AC30" s="11"/>
      <c r="AD30" s="11"/>
      <c r="AE30" s="11"/>
      <c r="AF30" s="11"/>
      <c r="AG30" s="2"/>
    </row>
    <row r="31" spans="1:34" x14ac:dyDescent="0.25">
      <c r="A31" s="7">
        <v>45259</v>
      </c>
      <c r="B31" s="7">
        <v>45259</v>
      </c>
      <c r="C31" s="9" t="s">
        <v>136</v>
      </c>
      <c r="D31" t="s">
        <v>137</v>
      </c>
      <c r="F31">
        <v>14.73348</v>
      </c>
      <c r="G31">
        <v>145.38141999999999</v>
      </c>
      <c r="H31" s="9" t="s">
        <v>125</v>
      </c>
      <c r="I31" t="s">
        <v>138</v>
      </c>
      <c r="J31">
        <v>0.48</v>
      </c>
      <c r="K31" t="s">
        <v>129</v>
      </c>
      <c r="L31" s="9">
        <v>0.46875</v>
      </c>
      <c r="M31" s="9" t="s">
        <v>98</v>
      </c>
      <c r="N31" t="s">
        <v>139</v>
      </c>
      <c r="O31" t="str">
        <f t="shared" si="0"/>
        <v>Eyrie_Tank_2</v>
      </c>
      <c r="P31" t="s">
        <v>120</v>
      </c>
      <c r="Q31">
        <v>5</v>
      </c>
      <c r="R31">
        <v>2</v>
      </c>
      <c r="S31" s="9">
        <v>0.42569444444444443</v>
      </c>
      <c r="T31">
        <f t="shared" si="1"/>
        <v>0</v>
      </c>
      <c r="U31">
        <v>93</v>
      </c>
      <c r="V31">
        <v>50</v>
      </c>
      <c r="W31">
        <v>50</v>
      </c>
      <c r="X31" t="s">
        <v>131</v>
      </c>
      <c r="Z31" s="20">
        <f t="shared" si="4"/>
        <v>204.33599999999998</v>
      </c>
      <c r="AA31" s="11">
        <f t="shared" si="3"/>
        <v>9501624</v>
      </c>
      <c r="AC31" s="11"/>
      <c r="AD31" s="11"/>
      <c r="AE31" s="11"/>
      <c r="AF31" s="11"/>
      <c r="AG31" s="2"/>
    </row>
    <row r="32" spans="1:34" x14ac:dyDescent="0.25">
      <c r="A32" s="7">
        <v>45259</v>
      </c>
      <c r="B32" s="7">
        <v>45259</v>
      </c>
      <c r="C32" s="9">
        <v>1.0416666666666666E-2</v>
      </c>
      <c r="D32" t="s">
        <v>141</v>
      </c>
      <c r="F32">
        <v>14.73348</v>
      </c>
      <c r="G32">
        <v>145.38141999999999</v>
      </c>
      <c r="H32" t="s">
        <v>142</v>
      </c>
      <c r="I32" s="9" t="s">
        <v>143</v>
      </c>
      <c r="J32">
        <f>AVERAGE(48,47,43,48)*0.01</f>
        <v>0.46500000000000002</v>
      </c>
      <c r="K32" t="s">
        <v>129</v>
      </c>
      <c r="L32" s="9">
        <v>4.1666666666666664E-2</v>
      </c>
      <c r="M32" s="9" t="s">
        <v>98</v>
      </c>
      <c r="N32" t="s">
        <v>144</v>
      </c>
      <c r="O32" t="str">
        <f t="shared" si="0"/>
        <v>Eyrie_Tank_3&amp;4_1</v>
      </c>
      <c r="P32" t="s">
        <v>120</v>
      </c>
      <c r="Q32">
        <v>1</v>
      </c>
      <c r="R32">
        <v>2</v>
      </c>
      <c r="S32" s="9">
        <v>6.25E-2</v>
      </c>
      <c r="T32">
        <f t="shared" si="1"/>
        <v>0</v>
      </c>
      <c r="U32">
        <v>288</v>
      </c>
      <c r="V32">
        <v>80</v>
      </c>
      <c r="W32">
        <v>80</v>
      </c>
      <c r="X32" t="s">
        <v>131</v>
      </c>
      <c r="Z32" s="20">
        <f t="shared" si="4"/>
        <v>197.95050000000001</v>
      </c>
      <c r="AA32" s="11">
        <f t="shared" si="3"/>
        <v>28504872</v>
      </c>
      <c r="AD32" s="11" t="s">
        <v>145</v>
      </c>
      <c r="AE32" s="11">
        <f>AVERAGE(AA32:AA36)+AVERAGE(AA37:AA41)</f>
        <v>27240543</v>
      </c>
      <c r="AG32">
        <f>AE32/9000/1000</f>
        <v>3.0267269999999997</v>
      </c>
    </row>
    <row r="33" spans="1:34" x14ac:dyDescent="0.25">
      <c r="A33" s="7">
        <v>45259</v>
      </c>
      <c r="B33" s="7">
        <v>45259</v>
      </c>
      <c r="C33" s="9">
        <v>1.0416666666666666E-2</v>
      </c>
      <c r="D33" t="s">
        <v>146</v>
      </c>
      <c r="F33">
        <v>14.73348</v>
      </c>
      <c r="G33">
        <v>145.38141999999999</v>
      </c>
      <c r="H33" t="s">
        <v>142</v>
      </c>
      <c r="I33" s="9" t="s">
        <v>143</v>
      </c>
      <c r="J33">
        <f>AVERAGE(23,20,21,24)*0.01</f>
        <v>0.22</v>
      </c>
      <c r="K33" t="s">
        <v>129</v>
      </c>
      <c r="L33" s="9">
        <v>4.1666666666666664E-2</v>
      </c>
      <c r="M33" s="9" t="s">
        <v>98</v>
      </c>
      <c r="N33" t="s">
        <v>147</v>
      </c>
      <c r="O33" t="str">
        <f t="shared" si="0"/>
        <v>Eyrie_Tank_3&amp;4_2</v>
      </c>
      <c r="P33" t="s">
        <v>120</v>
      </c>
      <c r="Q33">
        <v>1</v>
      </c>
      <c r="R33">
        <v>2</v>
      </c>
      <c r="S33" s="9">
        <v>6.25E-2</v>
      </c>
      <c r="T33">
        <f t="shared" si="1"/>
        <v>0</v>
      </c>
      <c r="U33">
        <v>106</v>
      </c>
      <c r="V33">
        <v>50</v>
      </c>
      <c r="W33">
        <v>50</v>
      </c>
      <c r="X33" t="s">
        <v>131</v>
      </c>
      <c r="Z33" s="20">
        <f t="shared" si="4"/>
        <v>93.653999999999982</v>
      </c>
      <c r="AA33" s="11">
        <f t="shared" si="3"/>
        <v>4963661.9999999991</v>
      </c>
    </row>
    <row r="34" spans="1:34" x14ac:dyDescent="0.25">
      <c r="A34" s="7">
        <v>45259</v>
      </c>
      <c r="B34" s="7">
        <v>45259</v>
      </c>
      <c r="C34" s="9">
        <v>1.0416666666666666E-2</v>
      </c>
      <c r="D34" t="s">
        <v>141</v>
      </c>
      <c r="F34">
        <v>14.73348</v>
      </c>
      <c r="G34">
        <v>145.38141999999999</v>
      </c>
      <c r="H34" t="s">
        <v>142</v>
      </c>
      <c r="I34" s="9" t="s">
        <v>143</v>
      </c>
      <c r="J34">
        <f>AVERAGE(48,47,43,48)*0.01</f>
        <v>0.46500000000000002</v>
      </c>
      <c r="K34" t="s">
        <v>129</v>
      </c>
      <c r="L34" s="9">
        <v>4.1666666666666664E-2</v>
      </c>
      <c r="M34" s="9" t="s">
        <v>98</v>
      </c>
      <c r="N34" t="s">
        <v>144</v>
      </c>
      <c r="O34" t="str">
        <f t="shared" si="0"/>
        <v>Eyrie_Tank_3&amp;4_1</v>
      </c>
      <c r="P34" t="s">
        <v>120</v>
      </c>
      <c r="Q34">
        <v>2</v>
      </c>
      <c r="R34">
        <v>2</v>
      </c>
      <c r="S34" s="9">
        <v>6.25E-2</v>
      </c>
      <c r="T34">
        <f t="shared" si="1"/>
        <v>0</v>
      </c>
      <c r="U34">
        <v>194</v>
      </c>
      <c r="V34">
        <v>75</v>
      </c>
      <c r="W34">
        <v>75</v>
      </c>
      <c r="X34" t="s">
        <v>131</v>
      </c>
      <c r="Z34" s="20">
        <f t="shared" si="4"/>
        <v>197.95050000000001</v>
      </c>
      <c r="AA34" s="11">
        <f t="shared" si="3"/>
        <v>19201198.5</v>
      </c>
    </row>
    <row r="35" spans="1:34" x14ac:dyDescent="0.25">
      <c r="A35" s="7">
        <v>45259</v>
      </c>
      <c r="B35" s="7">
        <v>45259</v>
      </c>
      <c r="C35" s="9">
        <v>1.0416666666666666E-2</v>
      </c>
      <c r="D35" t="s">
        <v>146</v>
      </c>
      <c r="F35">
        <v>14.73348</v>
      </c>
      <c r="G35">
        <v>145.38141999999999</v>
      </c>
      <c r="H35" t="s">
        <v>142</v>
      </c>
      <c r="I35" s="9" t="s">
        <v>143</v>
      </c>
      <c r="J35">
        <f>AVERAGE(23,20,21,24)*0.01</f>
        <v>0.22</v>
      </c>
      <c r="K35" t="s">
        <v>129</v>
      </c>
      <c r="L35" s="9">
        <v>4.1666666666666664E-2</v>
      </c>
      <c r="M35" s="9" t="s">
        <v>98</v>
      </c>
      <c r="N35" t="s">
        <v>147</v>
      </c>
      <c r="O35" t="str">
        <f t="shared" si="0"/>
        <v>Eyrie_Tank_3&amp;4_2</v>
      </c>
      <c r="P35" t="s">
        <v>120</v>
      </c>
      <c r="Q35">
        <v>2</v>
      </c>
      <c r="R35">
        <v>2</v>
      </c>
      <c r="S35" s="9">
        <v>6.25E-2</v>
      </c>
      <c r="T35">
        <f t="shared" si="1"/>
        <v>0</v>
      </c>
      <c r="U35">
        <v>80</v>
      </c>
      <c r="V35">
        <v>70</v>
      </c>
      <c r="W35">
        <v>70</v>
      </c>
      <c r="X35" t="s">
        <v>131</v>
      </c>
      <c r="Z35" s="20">
        <f t="shared" si="4"/>
        <v>93.653999999999982</v>
      </c>
      <c r="AA35" s="11">
        <f t="shared" si="3"/>
        <v>3746159.9999999995</v>
      </c>
    </row>
    <row r="36" spans="1:34" x14ac:dyDescent="0.25">
      <c r="A36" s="7">
        <v>45259</v>
      </c>
      <c r="B36" s="7">
        <v>45259</v>
      </c>
      <c r="C36" s="9">
        <v>1.0416666666666666E-2</v>
      </c>
      <c r="D36" t="s">
        <v>141</v>
      </c>
      <c r="F36">
        <v>14.73348</v>
      </c>
      <c r="G36">
        <v>145.38141999999999</v>
      </c>
      <c r="H36" t="s">
        <v>142</v>
      </c>
      <c r="I36" s="9" t="s">
        <v>143</v>
      </c>
      <c r="J36">
        <f>AVERAGE(48,47,43,48)*0.01</f>
        <v>0.46500000000000002</v>
      </c>
      <c r="K36" t="s">
        <v>129</v>
      </c>
      <c r="L36" s="9">
        <v>4.1666666666666664E-2</v>
      </c>
      <c r="M36" s="9" t="s">
        <v>98</v>
      </c>
      <c r="N36" t="s">
        <v>144</v>
      </c>
      <c r="O36" t="str">
        <f t="shared" si="0"/>
        <v>Eyrie_Tank_3&amp;4_1</v>
      </c>
      <c r="P36" t="s">
        <v>120</v>
      </c>
      <c r="Q36">
        <v>3</v>
      </c>
      <c r="R36">
        <v>2</v>
      </c>
      <c r="S36" s="9">
        <v>6.25E-2</v>
      </c>
      <c r="T36">
        <f t="shared" si="1"/>
        <v>0</v>
      </c>
      <c r="U36">
        <v>166</v>
      </c>
      <c r="V36">
        <v>80</v>
      </c>
      <c r="W36">
        <v>80</v>
      </c>
      <c r="X36" t="s">
        <v>131</v>
      </c>
      <c r="Z36" s="20">
        <f t="shared" si="4"/>
        <v>197.95050000000001</v>
      </c>
      <c r="AA36" s="11">
        <f t="shared" si="3"/>
        <v>16429891.500000002</v>
      </c>
    </row>
    <row r="37" spans="1:34" x14ac:dyDescent="0.25">
      <c r="A37" s="7">
        <v>45259</v>
      </c>
      <c r="B37" s="7">
        <v>45259</v>
      </c>
      <c r="C37" s="9">
        <v>1.0416666666666666E-2</v>
      </c>
      <c r="D37" t="s">
        <v>146</v>
      </c>
      <c r="F37">
        <v>14.73348</v>
      </c>
      <c r="G37">
        <v>145.38141999999999</v>
      </c>
      <c r="H37" t="s">
        <v>142</v>
      </c>
      <c r="I37" s="9" t="s">
        <v>143</v>
      </c>
      <c r="J37">
        <f>AVERAGE(23,20,21,24)*0.01</f>
        <v>0.22</v>
      </c>
      <c r="K37" t="s">
        <v>129</v>
      </c>
      <c r="L37" s="9">
        <v>4.1666666666666664E-2</v>
      </c>
      <c r="M37" s="9" t="s">
        <v>98</v>
      </c>
      <c r="N37" t="s">
        <v>147</v>
      </c>
      <c r="O37" t="str">
        <f t="shared" si="0"/>
        <v>Eyrie_Tank_3&amp;4_2</v>
      </c>
      <c r="P37" t="s">
        <v>120</v>
      </c>
      <c r="Q37">
        <v>3</v>
      </c>
      <c r="R37">
        <v>2</v>
      </c>
      <c r="S37" s="9">
        <v>6.25E-2</v>
      </c>
      <c r="T37">
        <f t="shared" si="1"/>
        <v>0</v>
      </c>
      <c r="U37">
        <v>162</v>
      </c>
      <c r="V37">
        <v>75</v>
      </c>
      <c r="W37">
        <v>75</v>
      </c>
      <c r="X37" t="s">
        <v>131</v>
      </c>
      <c r="Z37" s="20">
        <f t="shared" si="4"/>
        <v>93.653999999999982</v>
      </c>
      <c r="AA37" s="11">
        <f t="shared" si="3"/>
        <v>7585973.9999999981</v>
      </c>
    </row>
    <row r="38" spans="1:34" x14ac:dyDescent="0.25">
      <c r="A38" s="7">
        <v>45259</v>
      </c>
      <c r="B38" s="7">
        <v>45259</v>
      </c>
      <c r="C38" s="9">
        <v>1.0416666666666666E-2</v>
      </c>
      <c r="D38" t="s">
        <v>141</v>
      </c>
      <c r="F38">
        <v>14.73348</v>
      </c>
      <c r="G38">
        <v>145.38141999999999</v>
      </c>
      <c r="H38" t="s">
        <v>142</v>
      </c>
      <c r="I38" s="9" t="s">
        <v>143</v>
      </c>
      <c r="J38">
        <f>AVERAGE(48,47,43,48)*0.01</f>
        <v>0.46500000000000002</v>
      </c>
      <c r="K38" t="s">
        <v>129</v>
      </c>
      <c r="L38" s="9">
        <v>4.1666666666666664E-2</v>
      </c>
      <c r="M38" s="9" t="s">
        <v>98</v>
      </c>
      <c r="N38" t="s">
        <v>144</v>
      </c>
      <c r="O38" t="str">
        <f t="shared" si="0"/>
        <v>Eyrie_Tank_3&amp;4_1</v>
      </c>
      <c r="P38" t="s">
        <v>120</v>
      </c>
      <c r="Q38">
        <v>4</v>
      </c>
      <c r="R38">
        <v>2</v>
      </c>
      <c r="S38" s="9">
        <v>6.25E-2</v>
      </c>
      <c r="T38">
        <f t="shared" si="1"/>
        <v>0</v>
      </c>
      <c r="U38">
        <v>213</v>
      </c>
      <c r="V38">
        <v>95</v>
      </c>
      <c r="W38">
        <v>95</v>
      </c>
      <c r="X38" t="s">
        <v>131</v>
      </c>
      <c r="Z38" s="20">
        <f t="shared" si="4"/>
        <v>197.95050000000001</v>
      </c>
      <c r="AA38" s="11">
        <f t="shared" si="3"/>
        <v>21081728.25</v>
      </c>
    </row>
    <row r="39" spans="1:34" x14ac:dyDescent="0.25">
      <c r="A39" s="7">
        <v>45259</v>
      </c>
      <c r="B39" s="7">
        <v>45259</v>
      </c>
      <c r="C39" s="9">
        <v>1.0416666666666666E-2</v>
      </c>
      <c r="D39" t="s">
        <v>146</v>
      </c>
      <c r="F39">
        <v>14.73348</v>
      </c>
      <c r="G39">
        <v>145.38141999999999</v>
      </c>
      <c r="H39" t="s">
        <v>142</v>
      </c>
      <c r="I39" s="9" t="s">
        <v>143</v>
      </c>
      <c r="J39">
        <f>AVERAGE(23,20,21,24)*0.01</f>
        <v>0.22</v>
      </c>
      <c r="K39" t="s">
        <v>129</v>
      </c>
      <c r="L39" s="9">
        <v>4.1666666666666664E-2</v>
      </c>
      <c r="M39" s="9" t="s">
        <v>98</v>
      </c>
      <c r="N39" t="s">
        <v>147</v>
      </c>
      <c r="O39" t="str">
        <f t="shared" si="0"/>
        <v>Eyrie_Tank_3&amp;4_2</v>
      </c>
      <c r="P39" t="s">
        <v>120</v>
      </c>
      <c r="Q39">
        <v>4</v>
      </c>
      <c r="R39">
        <v>2</v>
      </c>
      <c r="S39" s="9">
        <v>6.25E-2</v>
      </c>
      <c r="T39">
        <f t="shared" si="1"/>
        <v>0</v>
      </c>
      <c r="U39">
        <v>114</v>
      </c>
      <c r="V39">
        <v>60</v>
      </c>
      <c r="W39">
        <v>60</v>
      </c>
      <c r="X39" t="s">
        <v>131</v>
      </c>
      <c r="Z39" s="20">
        <f t="shared" si="4"/>
        <v>93.653999999999982</v>
      </c>
      <c r="AA39" s="11">
        <f t="shared" si="3"/>
        <v>5338277.9999999991</v>
      </c>
    </row>
    <row r="40" spans="1:34" x14ac:dyDescent="0.25">
      <c r="A40" s="7">
        <v>45259</v>
      </c>
      <c r="B40" s="7">
        <v>45259</v>
      </c>
      <c r="C40" s="9">
        <v>1.0416666666666666E-2</v>
      </c>
      <c r="D40" t="s">
        <v>141</v>
      </c>
      <c r="F40">
        <v>14.73348</v>
      </c>
      <c r="G40">
        <v>145.38141999999999</v>
      </c>
      <c r="H40" t="s">
        <v>142</v>
      </c>
      <c r="I40" s="9" t="s">
        <v>143</v>
      </c>
      <c r="J40">
        <f>AVERAGE(48,47,43,48)*0.01</f>
        <v>0.46500000000000002</v>
      </c>
      <c r="K40" t="s">
        <v>129</v>
      </c>
      <c r="L40" s="9">
        <v>4.1666666666666664E-2</v>
      </c>
      <c r="M40" s="9" t="s">
        <v>98</v>
      </c>
      <c r="N40" t="s">
        <v>144</v>
      </c>
      <c r="O40" t="str">
        <f t="shared" si="0"/>
        <v>Eyrie_Tank_3&amp;4_1</v>
      </c>
      <c r="P40" t="s">
        <v>120</v>
      </c>
      <c r="Q40">
        <v>5</v>
      </c>
      <c r="R40">
        <v>2</v>
      </c>
      <c r="S40" s="9">
        <v>6.25E-2</v>
      </c>
      <c r="T40">
        <f t="shared" si="1"/>
        <v>0</v>
      </c>
      <c r="U40">
        <v>227</v>
      </c>
      <c r="V40">
        <v>95</v>
      </c>
      <c r="W40">
        <v>95</v>
      </c>
      <c r="X40" t="s">
        <v>131</v>
      </c>
      <c r="Z40" s="20">
        <f t="shared" si="4"/>
        <v>197.95050000000001</v>
      </c>
      <c r="AA40" s="11">
        <f t="shared" si="3"/>
        <v>22467381.75</v>
      </c>
    </row>
    <row r="41" spans="1:34" x14ac:dyDescent="0.25">
      <c r="A41" s="7">
        <v>45259</v>
      </c>
      <c r="B41" s="7">
        <v>45259</v>
      </c>
      <c r="C41" s="9">
        <v>1.0416666666666666E-2</v>
      </c>
      <c r="D41" t="s">
        <v>146</v>
      </c>
      <c r="F41">
        <v>14.73348</v>
      </c>
      <c r="G41">
        <v>145.38141999999999</v>
      </c>
      <c r="H41" t="s">
        <v>142</v>
      </c>
      <c r="I41" s="9" t="s">
        <v>143</v>
      </c>
      <c r="J41">
        <f>AVERAGE(23,20,21,24)*0.01</f>
        <v>0.22</v>
      </c>
      <c r="K41" t="s">
        <v>129</v>
      </c>
      <c r="L41" s="9">
        <v>4.1666666666666664E-2</v>
      </c>
      <c r="M41" s="9" t="s">
        <v>98</v>
      </c>
      <c r="N41" t="s">
        <v>147</v>
      </c>
      <c r="O41" t="str">
        <f t="shared" si="0"/>
        <v>Eyrie_Tank_3&amp;4_2</v>
      </c>
      <c r="P41" t="s">
        <v>120</v>
      </c>
      <c r="Q41">
        <v>5</v>
      </c>
      <c r="R41">
        <v>2</v>
      </c>
      <c r="S41" s="9">
        <v>6.25E-2</v>
      </c>
      <c r="T41">
        <f t="shared" si="1"/>
        <v>0</v>
      </c>
      <c r="U41">
        <v>147</v>
      </c>
      <c r="V41">
        <v>65</v>
      </c>
      <c r="W41">
        <v>65</v>
      </c>
      <c r="X41" t="s">
        <v>131</v>
      </c>
      <c r="Z41" s="20">
        <f t="shared" si="4"/>
        <v>93.653999999999982</v>
      </c>
      <c r="AA41" s="11">
        <f t="shared" si="3"/>
        <v>6883568.9999999981</v>
      </c>
    </row>
    <row r="42" spans="1:34" s="17" customFormat="1" x14ac:dyDescent="0.25">
      <c r="A42" s="7">
        <v>45259</v>
      </c>
      <c r="B42" s="7">
        <v>45261</v>
      </c>
      <c r="C42" t="s">
        <v>102</v>
      </c>
      <c r="D42" t="s">
        <v>102</v>
      </c>
      <c r="E42" t="s">
        <v>102</v>
      </c>
      <c r="F42" t="s">
        <v>102</v>
      </c>
      <c r="G42" t="s">
        <v>102</v>
      </c>
      <c r="H42" t="s">
        <v>102</v>
      </c>
      <c r="I42" t="s">
        <v>102</v>
      </c>
      <c r="J42" t="s">
        <v>102</v>
      </c>
      <c r="K42" t="s">
        <v>102</v>
      </c>
      <c r="L42" t="s">
        <v>102</v>
      </c>
      <c r="M42" s="9" t="s">
        <v>98</v>
      </c>
      <c r="N42" t="s">
        <v>148</v>
      </c>
      <c r="O42" t="str">
        <f t="shared" si="0"/>
        <v>Eyrie_Pool_7</v>
      </c>
      <c r="P42"/>
      <c r="Q42">
        <v>1</v>
      </c>
      <c r="R42">
        <v>100</v>
      </c>
      <c r="S42" s="9">
        <v>0.64583333333333337</v>
      </c>
      <c r="T42">
        <f t="shared" si="1"/>
        <v>2</v>
      </c>
      <c r="U42">
        <v>109</v>
      </c>
      <c r="V42"/>
      <c r="W42" t="s">
        <v>102</v>
      </c>
      <c r="X42" t="s">
        <v>149</v>
      </c>
      <c r="Y42"/>
      <c r="Z42">
        <v>9280</v>
      </c>
      <c r="AA42" s="11">
        <f t="shared" ref="AA42:AA51" si="5">(1000/R42)*U42*Z42</f>
        <v>10115200</v>
      </c>
      <c r="AB42" t="s">
        <v>150</v>
      </c>
      <c r="AC42"/>
      <c r="AD42" t="s">
        <v>151</v>
      </c>
      <c r="AE42" s="11">
        <f>AVERAGE(AA42:AA46)</f>
        <v>14829440</v>
      </c>
      <c r="AF42"/>
      <c r="AG42">
        <f>AE42/9280/1000</f>
        <v>1.5980000000000001</v>
      </c>
      <c r="AH42"/>
    </row>
    <row r="43" spans="1:34" s="17" customFormat="1" x14ac:dyDescent="0.25">
      <c r="A43" s="7">
        <v>45259</v>
      </c>
      <c r="B43" s="7">
        <v>45261</v>
      </c>
      <c r="C43" t="s">
        <v>102</v>
      </c>
      <c r="D43" t="s">
        <v>102</v>
      </c>
      <c r="E43" t="s">
        <v>102</v>
      </c>
      <c r="F43" t="s">
        <v>102</v>
      </c>
      <c r="G43" t="s">
        <v>102</v>
      </c>
      <c r="H43" t="s">
        <v>102</v>
      </c>
      <c r="I43" t="s">
        <v>102</v>
      </c>
      <c r="J43" t="s">
        <v>102</v>
      </c>
      <c r="K43" t="s">
        <v>102</v>
      </c>
      <c r="L43" t="s">
        <v>102</v>
      </c>
      <c r="M43" s="9" t="s">
        <v>98</v>
      </c>
      <c r="N43" t="s">
        <v>148</v>
      </c>
      <c r="O43" t="str">
        <f t="shared" si="0"/>
        <v>Eyrie_Pool_7</v>
      </c>
      <c r="P43"/>
      <c r="Q43">
        <v>2</v>
      </c>
      <c r="R43">
        <v>100</v>
      </c>
      <c r="S43" s="9">
        <v>0.64583333333333337</v>
      </c>
      <c r="T43">
        <f t="shared" si="1"/>
        <v>2</v>
      </c>
      <c r="U43">
        <v>141</v>
      </c>
      <c r="V43"/>
      <c r="W43" t="s">
        <v>102</v>
      </c>
      <c r="X43" t="s">
        <v>149</v>
      </c>
      <c r="Y43"/>
      <c r="Z43">
        <v>9280</v>
      </c>
      <c r="AA43" s="11">
        <f t="shared" si="5"/>
        <v>13084800</v>
      </c>
      <c r="AB43" t="s">
        <v>150</v>
      </c>
      <c r="AC43"/>
      <c r="AD43"/>
      <c r="AE43"/>
      <c r="AF43"/>
      <c r="AG43"/>
      <c r="AH43"/>
    </row>
    <row r="44" spans="1:34" s="17" customFormat="1" x14ac:dyDescent="0.25">
      <c r="A44" s="7">
        <v>45259</v>
      </c>
      <c r="B44" s="7">
        <v>45261</v>
      </c>
      <c r="C44" t="s">
        <v>102</v>
      </c>
      <c r="D44" t="s">
        <v>102</v>
      </c>
      <c r="E44" t="s">
        <v>102</v>
      </c>
      <c r="F44" t="s">
        <v>102</v>
      </c>
      <c r="G44" t="s">
        <v>102</v>
      </c>
      <c r="H44" t="s">
        <v>102</v>
      </c>
      <c r="I44" t="s">
        <v>102</v>
      </c>
      <c r="J44" t="s">
        <v>102</v>
      </c>
      <c r="K44" t="s">
        <v>102</v>
      </c>
      <c r="L44" t="s">
        <v>102</v>
      </c>
      <c r="M44" s="9" t="s">
        <v>98</v>
      </c>
      <c r="N44" t="s">
        <v>148</v>
      </c>
      <c r="O44" t="str">
        <f t="shared" si="0"/>
        <v>Eyrie_Pool_7</v>
      </c>
      <c r="P44"/>
      <c r="Q44">
        <v>3</v>
      </c>
      <c r="R44">
        <v>100</v>
      </c>
      <c r="S44" s="9">
        <v>0.64583333333333337</v>
      </c>
      <c r="T44">
        <f t="shared" si="1"/>
        <v>2</v>
      </c>
      <c r="U44">
        <v>122</v>
      </c>
      <c r="V44"/>
      <c r="W44" t="s">
        <v>102</v>
      </c>
      <c r="X44" t="s">
        <v>149</v>
      </c>
      <c r="Y44"/>
      <c r="Z44">
        <v>9280</v>
      </c>
      <c r="AA44" s="11">
        <f t="shared" si="5"/>
        <v>11321600</v>
      </c>
      <c r="AB44" t="s">
        <v>150</v>
      </c>
      <c r="AC44"/>
      <c r="AD44"/>
      <c r="AE44"/>
      <c r="AF44"/>
      <c r="AG44"/>
      <c r="AH44"/>
    </row>
    <row r="45" spans="1:34" s="17" customFormat="1" x14ac:dyDescent="0.25">
      <c r="A45" s="7">
        <v>45259</v>
      </c>
      <c r="B45" s="7">
        <v>45261</v>
      </c>
      <c r="C45" t="s">
        <v>102</v>
      </c>
      <c r="D45" t="s">
        <v>102</v>
      </c>
      <c r="E45" t="s">
        <v>102</v>
      </c>
      <c r="F45" t="s">
        <v>102</v>
      </c>
      <c r="G45" t="s">
        <v>102</v>
      </c>
      <c r="H45" t="s">
        <v>102</v>
      </c>
      <c r="I45" t="s">
        <v>102</v>
      </c>
      <c r="J45" t="s">
        <v>102</v>
      </c>
      <c r="K45" t="s">
        <v>102</v>
      </c>
      <c r="L45" t="s">
        <v>102</v>
      </c>
      <c r="M45" s="9" t="s">
        <v>98</v>
      </c>
      <c r="N45" t="s">
        <v>148</v>
      </c>
      <c r="O45" t="str">
        <f t="shared" si="0"/>
        <v>Eyrie_Pool_7</v>
      </c>
      <c r="P45"/>
      <c r="Q45">
        <v>4</v>
      </c>
      <c r="R45">
        <v>100</v>
      </c>
      <c r="S45" s="9">
        <v>0.64583333333333337</v>
      </c>
      <c r="T45">
        <f t="shared" si="1"/>
        <v>2</v>
      </c>
      <c r="U45">
        <v>193</v>
      </c>
      <c r="V45"/>
      <c r="W45" t="s">
        <v>102</v>
      </c>
      <c r="X45" t="s">
        <v>149</v>
      </c>
      <c r="Y45"/>
      <c r="Z45">
        <v>9280</v>
      </c>
      <c r="AA45" s="11">
        <f t="shared" si="5"/>
        <v>17910400</v>
      </c>
      <c r="AB45" t="s">
        <v>150</v>
      </c>
      <c r="AC45"/>
      <c r="AD45"/>
      <c r="AE45"/>
      <c r="AF45"/>
      <c r="AG45"/>
      <c r="AH45"/>
    </row>
    <row r="46" spans="1:34" s="17" customFormat="1" x14ac:dyDescent="0.25">
      <c r="A46" s="7">
        <v>45259</v>
      </c>
      <c r="B46" s="7">
        <v>45261</v>
      </c>
      <c r="C46" t="s">
        <v>102</v>
      </c>
      <c r="D46" t="s">
        <v>102</v>
      </c>
      <c r="E46" t="s">
        <v>102</v>
      </c>
      <c r="F46" t="s">
        <v>102</v>
      </c>
      <c r="G46" t="s">
        <v>102</v>
      </c>
      <c r="H46" t="s">
        <v>102</v>
      </c>
      <c r="I46" t="s">
        <v>102</v>
      </c>
      <c r="J46" t="s">
        <v>102</v>
      </c>
      <c r="K46" t="s">
        <v>102</v>
      </c>
      <c r="L46" t="s">
        <v>102</v>
      </c>
      <c r="M46" s="9" t="s">
        <v>98</v>
      </c>
      <c r="N46" t="s">
        <v>148</v>
      </c>
      <c r="O46" t="str">
        <f t="shared" si="0"/>
        <v>Eyrie_Pool_7</v>
      </c>
      <c r="P46"/>
      <c r="Q46">
        <v>5</v>
      </c>
      <c r="R46">
        <v>100</v>
      </c>
      <c r="S46" s="9">
        <v>0.64583333333333337</v>
      </c>
      <c r="T46">
        <f t="shared" si="1"/>
        <v>2</v>
      </c>
      <c r="U46">
        <v>234</v>
      </c>
      <c r="V46"/>
      <c r="W46" t="s">
        <v>102</v>
      </c>
      <c r="X46" t="s">
        <v>149</v>
      </c>
      <c r="Y46"/>
      <c r="Z46">
        <v>9280</v>
      </c>
      <c r="AA46" s="11">
        <f t="shared" si="5"/>
        <v>21715200</v>
      </c>
      <c r="AB46" t="s">
        <v>150</v>
      </c>
      <c r="AC46"/>
      <c r="AD46"/>
      <c r="AE46"/>
      <c r="AF46"/>
      <c r="AG46"/>
      <c r="AH46"/>
    </row>
    <row r="47" spans="1:34" s="17" customFormat="1" x14ac:dyDescent="0.25">
      <c r="A47" s="7">
        <v>45259</v>
      </c>
      <c r="B47" s="7">
        <v>45261</v>
      </c>
      <c r="C47" t="s">
        <v>102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 t="s">
        <v>102</v>
      </c>
      <c r="J47" t="s">
        <v>102</v>
      </c>
      <c r="K47" t="s">
        <v>102</v>
      </c>
      <c r="L47" t="s">
        <v>102</v>
      </c>
      <c r="M47" s="9" t="s">
        <v>98</v>
      </c>
      <c r="N47" t="s">
        <v>152</v>
      </c>
      <c r="O47" t="str">
        <f t="shared" si="0"/>
        <v>Eyrie_Pool_9</v>
      </c>
      <c r="P47"/>
      <c r="Q47">
        <v>1</v>
      </c>
      <c r="R47">
        <v>100</v>
      </c>
      <c r="S47" s="9">
        <v>0.63888888888888895</v>
      </c>
      <c r="T47">
        <f t="shared" si="1"/>
        <v>2</v>
      </c>
      <c r="U47">
        <v>155</v>
      </c>
      <c r="V47"/>
      <c r="W47" t="s">
        <v>102</v>
      </c>
      <c r="X47" t="s">
        <v>149</v>
      </c>
      <c r="Y47"/>
      <c r="Z47">
        <v>9280</v>
      </c>
      <c r="AA47" s="11">
        <f t="shared" si="5"/>
        <v>14384000</v>
      </c>
      <c r="AB47" t="s">
        <v>150</v>
      </c>
      <c r="AC47"/>
      <c r="AD47" t="s">
        <v>153</v>
      </c>
      <c r="AE47" s="11">
        <f>AVERAGE(AA47:AA51)</f>
        <v>13864320</v>
      </c>
      <c r="AF47"/>
      <c r="AG47">
        <f>AE47/9280/1000</f>
        <v>1.494</v>
      </c>
      <c r="AH47"/>
    </row>
    <row r="48" spans="1:34" s="17" customFormat="1" x14ac:dyDescent="0.25">
      <c r="A48" s="7">
        <v>45259</v>
      </c>
      <c r="B48" s="7">
        <v>45261</v>
      </c>
      <c r="C48" t="s">
        <v>102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  <c r="I48" t="s">
        <v>102</v>
      </c>
      <c r="J48" t="s">
        <v>102</v>
      </c>
      <c r="K48" t="s">
        <v>102</v>
      </c>
      <c r="L48" t="s">
        <v>102</v>
      </c>
      <c r="M48" s="9" t="s">
        <v>98</v>
      </c>
      <c r="N48" t="s">
        <v>152</v>
      </c>
      <c r="O48" t="str">
        <f t="shared" si="0"/>
        <v>Eyrie_Pool_9</v>
      </c>
      <c r="P48"/>
      <c r="Q48">
        <v>2</v>
      </c>
      <c r="R48">
        <v>100</v>
      </c>
      <c r="S48" s="9">
        <v>0.63888888888888895</v>
      </c>
      <c r="T48">
        <f t="shared" si="1"/>
        <v>2</v>
      </c>
      <c r="U48">
        <v>135</v>
      </c>
      <c r="V48"/>
      <c r="W48" t="s">
        <v>102</v>
      </c>
      <c r="X48" t="s">
        <v>149</v>
      </c>
      <c r="Y48"/>
      <c r="Z48">
        <v>9280</v>
      </c>
      <c r="AA48" s="11">
        <f t="shared" si="5"/>
        <v>12528000</v>
      </c>
      <c r="AB48" t="s">
        <v>150</v>
      </c>
      <c r="AC48"/>
      <c r="AD48"/>
      <c r="AE48"/>
      <c r="AF48"/>
      <c r="AG48"/>
      <c r="AH48"/>
    </row>
    <row r="49" spans="1:34" s="17" customFormat="1" x14ac:dyDescent="0.25">
      <c r="A49" s="7">
        <v>45259</v>
      </c>
      <c r="B49" s="7">
        <v>45261</v>
      </c>
      <c r="C49" t="s">
        <v>102</v>
      </c>
      <c r="D49" t="s">
        <v>102</v>
      </c>
      <c r="E49" t="s">
        <v>102</v>
      </c>
      <c r="F49" t="s">
        <v>102</v>
      </c>
      <c r="G49" t="s">
        <v>102</v>
      </c>
      <c r="H49" t="s">
        <v>102</v>
      </c>
      <c r="I49" t="s">
        <v>102</v>
      </c>
      <c r="J49" t="s">
        <v>102</v>
      </c>
      <c r="K49" t="s">
        <v>102</v>
      </c>
      <c r="L49" t="s">
        <v>102</v>
      </c>
      <c r="M49" s="9" t="s">
        <v>98</v>
      </c>
      <c r="N49" t="s">
        <v>152</v>
      </c>
      <c r="O49" t="str">
        <f t="shared" si="0"/>
        <v>Eyrie_Pool_9</v>
      </c>
      <c r="P49"/>
      <c r="Q49">
        <v>3</v>
      </c>
      <c r="R49">
        <v>100</v>
      </c>
      <c r="S49" s="9">
        <v>0.63888888888888895</v>
      </c>
      <c r="T49">
        <f t="shared" si="1"/>
        <v>2</v>
      </c>
      <c r="U49">
        <v>178</v>
      </c>
      <c r="V49"/>
      <c r="W49" t="s">
        <v>102</v>
      </c>
      <c r="X49" t="s">
        <v>149</v>
      </c>
      <c r="Y49"/>
      <c r="Z49">
        <v>9280</v>
      </c>
      <c r="AA49" s="11">
        <f t="shared" si="5"/>
        <v>16518400</v>
      </c>
      <c r="AB49" t="s">
        <v>150</v>
      </c>
      <c r="AC49"/>
      <c r="AD49"/>
      <c r="AE49"/>
      <c r="AF49"/>
      <c r="AG49"/>
      <c r="AH49"/>
    </row>
    <row r="50" spans="1:34" s="17" customFormat="1" x14ac:dyDescent="0.25">
      <c r="A50" s="7">
        <v>45259</v>
      </c>
      <c r="B50" s="7">
        <v>45261</v>
      </c>
      <c r="C50" t="s">
        <v>102</v>
      </c>
      <c r="D50" t="s">
        <v>102</v>
      </c>
      <c r="E50" t="s">
        <v>102</v>
      </c>
      <c r="F50" t="s">
        <v>102</v>
      </c>
      <c r="G50" t="s">
        <v>102</v>
      </c>
      <c r="H50" t="s">
        <v>102</v>
      </c>
      <c r="I50" t="s">
        <v>102</v>
      </c>
      <c r="J50" t="s">
        <v>102</v>
      </c>
      <c r="K50" t="s">
        <v>102</v>
      </c>
      <c r="L50" t="s">
        <v>102</v>
      </c>
      <c r="M50" s="9" t="s">
        <v>98</v>
      </c>
      <c r="N50" t="s">
        <v>152</v>
      </c>
      <c r="O50" t="str">
        <f t="shared" si="0"/>
        <v>Eyrie_Pool_9</v>
      </c>
      <c r="P50"/>
      <c r="Q50">
        <v>4</v>
      </c>
      <c r="R50">
        <v>100</v>
      </c>
      <c r="S50" s="9">
        <v>0.63888888888888895</v>
      </c>
      <c r="T50">
        <f t="shared" si="1"/>
        <v>2</v>
      </c>
      <c r="U50">
        <v>112</v>
      </c>
      <c r="V50"/>
      <c r="W50" t="s">
        <v>102</v>
      </c>
      <c r="X50" t="s">
        <v>149</v>
      </c>
      <c r="Y50"/>
      <c r="Z50">
        <v>9280</v>
      </c>
      <c r="AA50" s="11">
        <f t="shared" si="5"/>
        <v>10393600</v>
      </c>
      <c r="AB50" t="s">
        <v>150</v>
      </c>
      <c r="AC50"/>
      <c r="AD50"/>
      <c r="AE50"/>
      <c r="AF50"/>
      <c r="AG50"/>
      <c r="AH50"/>
    </row>
    <row r="51" spans="1:34" s="17" customFormat="1" x14ac:dyDescent="0.25">
      <c r="A51" s="7">
        <v>45259</v>
      </c>
      <c r="B51" s="7">
        <v>45261</v>
      </c>
      <c r="C51" t="s">
        <v>102</v>
      </c>
      <c r="D51" t="s">
        <v>102</v>
      </c>
      <c r="E51" t="s">
        <v>102</v>
      </c>
      <c r="F51" t="s">
        <v>102</v>
      </c>
      <c r="G51" t="s">
        <v>102</v>
      </c>
      <c r="H51" t="s">
        <v>102</v>
      </c>
      <c r="I51" t="s">
        <v>102</v>
      </c>
      <c r="J51" t="s">
        <v>102</v>
      </c>
      <c r="K51" t="s">
        <v>102</v>
      </c>
      <c r="L51" t="s">
        <v>102</v>
      </c>
      <c r="M51" s="9" t="s">
        <v>98</v>
      </c>
      <c r="N51" t="s">
        <v>152</v>
      </c>
      <c r="O51" t="str">
        <f t="shared" si="0"/>
        <v>Eyrie_Pool_9</v>
      </c>
      <c r="P51"/>
      <c r="Q51">
        <v>5</v>
      </c>
      <c r="R51">
        <v>100</v>
      </c>
      <c r="S51" s="9">
        <v>0.63888888888888895</v>
      </c>
      <c r="T51">
        <f t="shared" si="1"/>
        <v>2</v>
      </c>
      <c r="U51">
        <v>167</v>
      </c>
      <c r="V51"/>
      <c r="W51" t="s">
        <v>102</v>
      </c>
      <c r="X51" t="s">
        <v>149</v>
      </c>
      <c r="Y51"/>
      <c r="Z51">
        <v>9280</v>
      </c>
      <c r="AA51" s="11">
        <f t="shared" si="5"/>
        <v>15497600</v>
      </c>
      <c r="AB51" t="s">
        <v>150</v>
      </c>
      <c r="AC51"/>
      <c r="AD51"/>
      <c r="AE51"/>
      <c r="AF51"/>
      <c r="AG51"/>
      <c r="AH51"/>
    </row>
    <row r="52" spans="1:34" x14ac:dyDescent="0.25">
      <c r="A52" s="7">
        <v>45259</v>
      </c>
      <c r="B52" s="7">
        <v>45261</v>
      </c>
      <c r="C52" t="s">
        <v>102</v>
      </c>
      <c r="D52" t="s">
        <v>102</v>
      </c>
      <c r="E52" t="s">
        <v>102</v>
      </c>
      <c r="F52" t="s">
        <v>102</v>
      </c>
      <c r="G52" t="s">
        <v>102</v>
      </c>
      <c r="H52" t="s">
        <v>102</v>
      </c>
      <c r="I52" t="s">
        <v>102</v>
      </c>
      <c r="J52" t="s">
        <v>102</v>
      </c>
      <c r="K52" t="s">
        <v>102</v>
      </c>
      <c r="L52" t="s">
        <v>102</v>
      </c>
      <c r="M52" s="9" t="s">
        <v>98</v>
      </c>
      <c r="N52" t="s">
        <v>139</v>
      </c>
      <c r="O52" t="str">
        <f t="shared" si="0"/>
        <v>Eyrie_Tank_2</v>
      </c>
      <c r="Q52">
        <v>1</v>
      </c>
      <c r="R52">
        <v>2000</v>
      </c>
      <c r="S52" s="9">
        <v>0.58333333333333337</v>
      </c>
      <c r="T52">
        <f t="shared" si="1"/>
        <v>2</v>
      </c>
      <c r="U52">
        <v>445</v>
      </c>
      <c r="W52" t="s">
        <v>102</v>
      </c>
      <c r="X52" t="s">
        <v>131</v>
      </c>
      <c r="Z52" s="20">
        <v>9000</v>
      </c>
      <c r="AA52" s="11">
        <f t="shared" ref="AA52:AA80" si="6">U52*Z52/(R52/1000)</f>
        <v>2002500</v>
      </c>
      <c r="AB52" t="s">
        <v>154</v>
      </c>
      <c r="AD52" t="s">
        <v>155</v>
      </c>
      <c r="AE52" s="11">
        <f>AVERAGE(AA52:AA56)</f>
        <v>2883600</v>
      </c>
    </row>
    <row r="53" spans="1:34" x14ac:dyDescent="0.25">
      <c r="A53" s="7">
        <v>45259</v>
      </c>
      <c r="B53" s="7">
        <v>45261</v>
      </c>
      <c r="C53" t="s">
        <v>102</v>
      </c>
      <c r="D53" t="s">
        <v>102</v>
      </c>
      <c r="E53" t="s">
        <v>102</v>
      </c>
      <c r="F53" t="s">
        <v>102</v>
      </c>
      <c r="G53" t="s">
        <v>102</v>
      </c>
      <c r="H53" t="s">
        <v>102</v>
      </c>
      <c r="I53" t="s">
        <v>102</v>
      </c>
      <c r="J53" t="s">
        <v>102</v>
      </c>
      <c r="K53" t="s">
        <v>102</v>
      </c>
      <c r="L53" t="s">
        <v>102</v>
      </c>
      <c r="M53" s="9" t="s">
        <v>98</v>
      </c>
      <c r="N53" t="s">
        <v>139</v>
      </c>
      <c r="O53" t="str">
        <f t="shared" si="0"/>
        <v>Eyrie_Tank_2</v>
      </c>
      <c r="Q53">
        <v>2</v>
      </c>
      <c r="R53">
        <v>2000</v>
      </c>
      <c r="S53" s="9">
        <v>0.58333333333333337</v>
      </c>
      <c r="T53">
        <f t="shared" si="1"/>
        <v>2</v>
      </c>
      <c r="U53">
        <v>589</v>
      </c>
      <c r="W53" t="s">
        <v>102</v>
      </c>
      <c r="X53" t="s">
        <v>131</v>
      </c>
      <c r="Z53" s="20">
        <v>9000</v>
      </c>
      <c r="AA53" s="11">
        <f t="shared" si="6"/>
        <v>2650500</v>
      </c>
      <c r="AB53" t="s">
        <v>154</v>
      </c>
    </row>
    <row r="54" spans="1:34" x14ac:dyDescent="0.25">
      <c r="A54" s="7">
        <v>45259</v>
      </c>
      <c r="B54" s="7">
        <v>45261</v>
      </c>
      <c r="C54" t="s">
        <v>102</v>
      </c>
      <c r="D54" t="s">
        <v>102</v>
      </c>
      <c r="E54" t="s">
        <v>102</v>
      </c>
      <c r="F54" t="s">
        <v>102</v>
      </c>
      <c r="G54" t="s">
        <v>102</v>
      </c>
      <c r="H54" t="s">
        <v>102</v>
      </c>
      <c r="I54" t="s">
        <v>102</v>
      </c>
      <c r="J54" t="s">
        <v>102</v>
      </c>
      <c r="K54" t="s">
        <v>102</v>
      </c>
      <c r="L54" t="s">
        <v>102</v>
      </c>
      <c r="M54" s="9" t="s">
        <v>98</v>
      </c>
      <c r="N54" t="s">
        <v>139</v>
      </c>
      <c r="O54" t="str">
        <f t="shared" si="0"/>
        <v>Eyrie_Tank_2</v>
      </c>
      <c r="Q54">
        <v>3</v>
      </c>
      <c r="R54">
        <v>2000</v>
      </c>
      <c r="S54" s="9">
        <v>0.58333333333333337</v>
      </c>
      <c r="T54">
        <f t="shared" si="1"/>
        <v>2</v>
      </c>
      <c r="U54">
        <v>611</v>
      </c>
      <c r="W54" t="s">
        <v>102</v>
      </c>
      <c r="X54" t="s">
        <v>131</v>
      </c>
      <c r="Z54" s="20">
        <v>9000</v>
      </c>
      <c r="AA54" s="11">
        <f t="shared" si="6"/>
        <v>2749500</v>
      </c>
      <c r="AB54" t="s">
        <v>154</v>
      </c>
    </row>
    <row r="55" spans="1:34" x14ac:dyDescent="0.25">
      <c r="A55" s="7">
        <v>45259</v>
      </c>
      <c r="B55" s="7">
        <v>45261</v>
      </c>
      <c r="C55" t="s">
        <v>102</v>
      </c>
      <c r="D55" t="s">
        <v>102</v>
      </c>
      <c r="E55" t="s">
        <v>102</v>
      </c>
      <c r="F55" t="s">
        <v>102</v>
      </c>
      <c r="G55" t="s">
        <v>102</v>
      </c>
      <c r="H55" t="s">
        <v>102</v>
      </c>
      <c r="I55" t="s">
        <v>102</v>
      </c>
      <c r="J55" t="s">
        <v>102</v>
      </c>
      <c r="K55" t="s">
        <v>102</v>
      </c>
      <c r="L55" t="s">
        <v>102</v>
      </c>
      <c r="M55" s="9" t="s">
        <v>98</v>
      </c>
      <c r="N55" t="s">
        <v>139</v>
      </c>
      <c r="O55" t="str">
        <f t="shared" si="0"/>
        <v>Eyrie_Tank_2</v>
      </c>
      <c r="Q55">
        <v>4</v>
      </c>
      <c r="R55">
        <v>2000</v>
      </c>
      <c r="S55" s="9">
        <v>0.58333333333333337</v>
      </c>
      <c r="T55">
        <f t="shared" si="1"/>
        <v>2</v>
      </c>
      <c r="U55">
        <v>864</v>
      </c>
      <c r="W55" t="s">
        <v>102</v>
      </c>
      <c r="X55" t="s">
        <v>131</v>
      </c>
      <c r="Z55" s="20">
        <v>9000</v>
      </c>
      <c r="AA55" s="11">
        <f t="shared" si="6"/>
        <v>3888000</v>
      </c>
      <c r="AB55" t="s">
        <v>154</v>
      </c>
    </row>
    <row r="56" spans="1:34" x14ac:dyDescent="0.25">
      <c r="A56" s="7">
        <v>45259</v>
      </c>
      <c r="B56" s="7">
        <v>45261</v>
      </c>
      <c r="C56" t="s">
        <v>102</v>
      </c>
      <c r="D56" t="s">
        <v>102</v>
      </c>
      <c r="E56" t="s">
        <v>102</v>
      </c>
      <c r="F56" t="s">
        <v>102</v>
      </c>
      <c r="G56" t="s">
        <v>102</v>
      </c>
      <c r="H56" t="s">
        <v>102</v>
      </c>
      <c r="I56" t="s">
        <v>102</v>
      </c>
      <c r="J56" t="s">
        <v>102</v>
      </c>
      <c r="K56" t="s">
        <v>102</v>
      </c>
      <c r="L56" t="s">
        <v>102</v>
      </c>
      <c r="M56" s="9" t="s">
        <v>98</v>
      </c>
      <c r="N56" t="s">
        <v>139</v>
      </c>
      <c r="O56" t="str">
        <f t="shared" si="0"/>
        <v>Eyrie_Tank_2</v>
      </c>
      <c r="Q56">
        <v>5</v>
      </c>
      <c r="R56">
        <v>2000</v>
      </c>
      <c r="S56" s="9">
        <v>0.58333333333333337</v>
      </c>
      <c r="T56">
        <f t="shared" si="1"/>
        <v>2</v>
      </c>
      <c r="U56">
        <v>695</v>
      </c>
      <c r="W56" t="s">
        <v>102</v>
      </c>
      <c r="X56" t="s">
        <v>131</v>
      </c>
      <c r="Z56" s="20">
        <v>9000</v>
      </c>
      <c r="AA56" s="11">
        <f t="shared" si="6"/>
        <v>3127500</v>
      </c>
      <c r="AB56" t="s">
        <v>154</v>
      </c>
    </row>
    <row r="57" spans="1:34" x14ac:dyDescent="0.25">
      <c r="A57" s="7">
        <v>45259</v>
      </c>
      <c r="B57" s="7">
        <v>45261</v>
      </c>
      <c r="C57" t="s">
        <v>102</v>
      </c>
      <c r="D57" t="s">
        <v>102</v>
      </c>
      <c r="E57" t="s">
        <v>102</v>
      </c>
      <c r="F57" t="s">
        <v>102</v>
      </c>
      <c r="G57" t="s">
        <v>102</v>
      </c>
      <c r="H57" t="s">
        <v>102</v>
      </c>
      <c r="I57" t="s">
        <v>102</v>
      </c>
      <c r="J57" t="s">
        <v>102</v>
      </c>
      <c r="K57" t="s">
        <v>102</v>
      </c>
      <c r="L57" t="s">
        <v>102</v>
      </c>
      <c r="M57" s="9" t="s">
        <v>98</v>
      </c>
      <c r="N57" t="s">
        <v>156</v>
      </c>
      <c r="O57" t="str">
        <f t="shared" si="0"/>
        <v>Eyrie_Tank_3</v>
      </c>
      <c r="Q57">
        <v>1</v>
      </c>
      <c r="R57">
        <v>1000</v>
      </c>
      <c r="S57" s="9">
        <v>0.59027777777777779</v>
      </c>
      <c r="T57">
        <f t="shared" si="1"/>
        <v>2</v>
      </c>
      <c r="U57">
        <v>692</v>
      </c>
      <c r="W57" t="s">
        <v>102</v>
      </c>
      <c r="X57" t="s">
        <v>131</v>
      </c>
      <c r="Z57" s="20">
        <v>9000</v>
      </c>
      <c r="AA57" s="11">
        <f t="shared" si="6"/>
        <v>6228000</v>
      </c>
      <c r="AB57" t="s">
        <v>154</v>
      </c>
      <c r="AD57" t="s">
        <v>157</v>
      </c>
      <c r="AE57" s="11">
        <f>AVERAGE(AA57:AA61)</f>
        <v>5952600</v>
      </c>
    </row>
    <row r="58" spans="1:34" x14ac:dyDescent="0.25">
      <c r="A58" s="7">
        <v>45259</v>
      </c>
      <c r="B58" s="7">
        <v>45261</v>
      </c>
      <c r="C58" t="s">
        <v>102</v>
      </c>
      <c r="D58" t="s">
        <v>102</v>
      </c>
      <c r="E58" t="s">
        <v>102</v>
      </c>
      <c r="F58" t="s">
        <v>102</v>
      </c>
      <c r="G58" t="s">
        <v>102</v>
      </c>
      <c r="H58" t="s">
        <v>102</v>
      </c>
      <c r="I58" t="s">
        <v>102</v>
      </c>
      <c r="J58" t="s">
        <v>102</v>
      </c>
      <c r="K58" t="s">
        <v>102</v>
      </c>
      <c r="L58" t="s">
        <v>102</v>
      </c>
      <c r="M58" s="9" t="s">
        <v>98</v>
      </c>
      <c r="N58" t="s">
        <v>156</v>
      </c>
      <c r="O58" t="str">
        <f t="shared" si="0"/>
        <v>Eyrie_Tank_3</v>
      </c>
      <c r="Q58">
        <v>2</v>
      </c>
      <c r="R58">
        <v>1000</v>
      </c>
      <c r="S58" s="9">
        <v>0.59027777777777779</v>
      </c>
      <c r="T58">
        <f t="shared" si="1"/>
        <v>2</v>
      </c>
      <c r="U58">
        <v>615</v>
      </c>
      <c r="W58" t="s">
        <v>102</v>
      </c>
      <c r="X58" t="s">
        <v>131</v>
      </c>
      <c r="Z58" s="20">
        <v>9000</v>
      </c>
      <c r="AA58" s="11">
        <f t="shared" si="6"/>
        <v>5535000</v>
      </c>
      <c r="AB58" t="s">
        <v>154</v>
      </c>
    </row>
    <row r="59" spans="1:34" x14ac:dyDescent="0.25">
      <c r="A59" s="7">
        <v>45259</v>
      </c>
      <c r="B59" s="7">
        <v>45261</v>
      </c>
      <c r="C59" t="s">
        <v>102</v>
      </c>
      <c r="D59" t="s">
        <v>102</v>
      </c>
      <c r="E59" t="s">
        <v>102</v>
      </c>
      <c r="F59" t="s">
        <v>102</v>
      </c>
      <c r="G59" t="s">
        <v>102</v>
      </c>
      <c r="H59" t="s">
        <v>102</v>
      </c>
      <c r="I59" t="s">
        <v>102</v>
      </c>
      <c r="J59" t="s">
        <v>102</v>
      </c>
      <c r="K59" t="s">
        <v>102</v>
      </c>
      <c r="L59" t="s">
        <v>102</v>
      </c>
      <c r="M59" s="9" t="s">
        <v>98</v>
      </c>
      <c r="N59" t="s">
        <v>156</v>
      </c>
      <c r="O59" t="str">
        <f t="shared" si="0"/>
        <v>Eyrie_Tank_3</v>
      </c>
      <c r="Q59">
        <v>3</v>
      </c>
      <c r="R59">
        <v>1000</v>
      </c>
      <c r="S59" s="9">
        <v>0.59027777777777779</v>
      </c>
      <c r="T59">
        <f t="shared" si="1"/>
        <v>2</v>
      </c>
      <c r="U59">
        <v>692</v>
      </c>
      <c r="W59" t="s">
        <v>102</v>
      </c>
      <c r="X59" t="s">
        <v>131</v>
      </c>
      <c r="Z59" s="20">
        <v>9000</v>
      </c>
      <c r="AA59" s="11">
        <f t="shared" si="6"/>
        <v>6228000</v>
      </c>
      <c r="AB59" t="s">
        <v>154</v>
      </c>
    </row>
    <row r="60" spans="1:34" x14ac:dyDescent="0.25">
      <c r="A60" s="7">
        <v>45259</v>
      </c>
      <c r="B60" s="7">
        <v>45261</v>
      </c>
      <c r="C60" t="s">
        <v>102</v>
      </c>
      <c r="D60" t="s">
        <v>102</v>
      </c>
      <c r="E60" t="s">
        <v>102</v>
      </c>
      <c r="F60" t="s">
        <v>102</v>
      </c>
      <c r="G60" t="s">
        <v>102</v>
      </c>
      <c r="H60" t="s">
        <v>102</v>
      </c>
      <c r="I60" t="s">
        <v>102</v>
      </c>
      <c r="J60" t="s">
        <v>102</v>
      </c>
      <c r="K60" t="s">
        <v>102</v>
      </c>
      <c r="L60" t="s">
        <v>102</v>
      </c>
      <c r="M60" s="9" t="s">
        <v>98</v>
      </c>
      <c r="N60" t="s">
        <v>156</v>
      </c>
      <c r="O60" t="str">
        <f t="shared" si="0"/>
        <v>Eyrie_Tank_3</v>
      </c>
      <c r="Q60">
        <v>4</v>
      </c>
      <c r="R60">
        <v>1000</v>
      </c>
      <c r="S60" s="9">
        <v>0.59027777777777779</v>
      </c>
      <c r="T60">
        <f t="shared" si="1"/>
        <v>2</v>
      </c>
      <c r="U60">
        <v>694</v>
      </c>
      <c r="W60" t="s">
        <v>102</v>
      </c>
      <c r="X60" t="s">
        <v>131</v>
      </c>
      <c r="Z60" s="20">
        <v>9000</v>
      </c>
      <c r="AA60" s="11">
        <f t="shared" si="6"/>
        <v>6246000</v>
      </c>
      <c r="AB60" t="s">
        <v>154</v>
      </c>
    </row>
    <row r="61" spans="1:34" x14ac:dyDescent="0.25">
      <c r="A61" s="7">
        <v>45259</v>
      </c>
      <c r="B61" s="7">
        <v>45261</v>
      </c>
      <c r="C61" t="s">
        <v>102</v>
      </c>
      <c r="D61" t="s">
        <v>102</v>
      </c>
      <c r="E61" t="s">
        <v>102</v>
      </c>
      <c r="F61" t="s">
        <v>102</v>
      </c>
      <c r="G61" t="s">
        <v>102</v>
      </c>
      <c r="H61" t="s">
        <v>102</v>
      </c>
      <c r="I61" t="s">
        <v>102</v>
      </c>
      <c r="J61" t="s">
        <v>102</v>
      </c>
      <c r="K61" t="s">
        <v>102</v>
      </c>
      <c r="L61" t="s">
        <v>102</v>
      </c>
      <c r="M61" s="9" t="s">
        <v>98</v>
      </c>
      <c r="N61" t="s">
        <v>156</v>
      </c>
      <c r="O61" t="str">
        <f t="shared" si="0"/>
        <v>Eyrie_Tank_3</v>
      </c>
      <c r="Q61">
        <v>5</v>
      </c>
      <c r="R61">
        <v>1000</v>
      </c>
      <c r="S61" s="9">
        <v>0.59027777777777779</v>
      </c>
      <c r="T61">
        <f t="shared" si="1"/>
        <v>2</v>
      </c>
      <c r="U61">
        <v>614</v>
      </c>
      <c r="W61" t="s">
        <v>102</v>
      </c>
      <c r="X61" t="s">
        <v>131</v>
      </c>
      <c r="Z61" s="20">
        <v>9000</v>
      </c>
      <c r="AA61" s="11">
        <f t="shared" si="6"/>
        <v>5526000</v>
      </c>
      <c r="AB61" t="s">
        <v>154</v>
      </c>
    </row>
    <row r="62" spans="1:34" x14ac:dyDescent="0.25">
      <c r="A62" s="7">
        <v>45259</v>
      </c>
      <c r="B62" s="7">
        <v>45261</v>
      </c>
      <c r="C62" t="s">
        <v>102</v>
      </c>
      <c r="D62" t="s">
        <v>102</v>
      </c>
      <c r="E62" t="s">
        <v>102</v>
      </c>
      <c r="F62" t="s">
        <v>102</v>
      </c>
      <c r="G62" t="s">
        <v>102</v>
      </c>
      <c r="H62" t="s">
        <v>102</v>
      </c>
      <c r="I62" t="s">
        <v>102</v>
      </c>
      <c r="J62" t="s">
        <v>102</v>
      </c>
      <c r="K62" t="s">
        <v>102</v>
      </c>
      <c r="L62" t="s">
        <v>102</v>
      </c>
      <c r="M62" s="9" t="s">
        <v>98</v>
      </c>
      <c r="N62" t="s">
        <v>158</v>
      </c>
      <c r="O62" t="str">
        <f t="shared" si="0"/>
        <v>Eyrie_Tank_4</v>
      </c>
      <c r="Q62">
        <v>1</v>
      </c>
      <c r="R62">
        <v>1000</v>
      </c>
      <c r="S62" s="9">
        <v>0.59722222222222221</v>
      </c>
      <c r="T62">
        <f t="shared" si="1"/>
        <v>2</v>
      </c>
      <c r="U62">
        <v>126</v>
      </c>
      <c r="W62" t="s">
        <v>102</v>
      </c>
      <c r="X62" t="s">
        <v>131</v>
      </c>
      <c r="Z62" s="20">
        <v>9000</v>
      </c>
      <c r="AA62" s="11">
        <f t="shared" si="6"/>
        <v>1134000</v>
      </c>
      <c r="AB62" t="s">
        <v>154</v>
      </c>
      <c r="AD62" t="s">
        <v>159</v>
      </c>
      <c r="AE62" s="11">
        <f>AVERAGE(AA62:AA66)</f>
        <v>1251000</v>
      </c>
    </row>
    <row r="63" spans="1:34" x14ac:dyDescent="0.25">
      <c r="A63" s="7">
        <v>45259</v>
      </c>
      <c r="B63" s="7">
        <v>45261</v>
      </c>
      <c r="C63" t="s">
        <v>102</v>
      </c>
      <c r="D63" t="s">
        <v>102</v>
      </c>
      <c r="E63" t="s">
        <v>102</v>
      </c>
      <c r="F63" t="s">
        <v>102</v>
      </c>
      <c r="G63" t="s">
        <v>102</v>
      </c>
      <c r="H63" t="s">
        <v>102</v>
      </c>
      <c r="I63" t="s">
        <v>102</v>
      </c>
      <c r="J63" t="s">
        <v>102</v>
      </c>
      <c r="K63" t="s">
        <v>102</v>
      </c>
      <c r="L63" t="s">
        <v>102</v>
      </c>
      <c r="M63" s="9" t="s">
        <v>98</v>
      </c>
      <c r="N63" t="s">
        <v>158</v>
      </c>
      <c r="O63" t="str">
        <f t="shared" si="0"/>
        <v>Eyrie_Tank_4</v>
      </c>
      <c r="Q63">
        <v>2</v>
      </c>
      <c r="R63">
        <v>1000</v>
      </c>
      <c r="S63" s="9">
        <v>0.59722222222222221</v>
      </c>
      <c r="T63">
        <f t="shared" si="1"/>
        <v>2</v>
      </c>
      <c r="U63">
        <v>145</v>
      </c>
      <c r="W63" t="s">
        <v>102</v>
      </c>
      <c r="X63" t="s">
        <v>131</v>
      </c>
      <c r="Z63" s="20">
        <v>9000</v>
      </c>
      <c r="AA63" s="11">
        <f t="shared" si="6"/>
        <v>1305000</v>
      </c>
      <c r="AB63" t="s">
        <v>154</v>
      </c>
    </row>
    <row r="64" spans="1:34" x14ac:dyDescent="0.25">
      <c r="A64" s="7">
        <v>45259</v>
      </c>
      <c r="B64" s="7">
        <v>45261</v>
      </c>
      <c r="C64" t="s">
        <v>102</v>
      </c>
      <c r="D64" t="s">
        <v>102</v>
      </c>
      <c r="E64" t="s">
        <v>102</v>
      </c>
      <c r="F64" t="s">
        <v>102</v>
      </c>
      <c r="G64" t="s">
        <v>102</v>
      </c>
      <c r="H64" t="s">
        <v>102</v>
      </c>
      <c r="I64" t="s">
        <v>102</v>
      </c>
      <c r="J64" t="s">
        <v>102</v>
      </c>
      <c r="K64" t="s">
        <v>102</v>
      </c>
      <c r="L64" t="s">
        <v>102</v>
      </c>
      <c r="M64" s="9" t="s">
        <v>98</v>
      </c>
      <c r="N64" t="s">
        <v>158</v>
      </c>
      <c r="O64" t="str">
        <f t="shared" si="0"/>
        <v>Eyrie_Tank_4</v>
      </c>
      <c r="Q64">
        <v>3</v>
      </c>
      <c r="R64">
        <v>1000</v>
      </c>
      <c r="S64" s="9">
        <v>0.59722222222222221</v>
      </c>
      <c r="T64">
        <f t="shared" si="1"/>
        <v>2</v>
      </c>
      <c r="U64">
        <v>124</v>
      </c>
      <c r="W64" t="s">
        <v>102</v>
      </c>
      <c r="X64" t="s">
        <v>131</v>
      </c>
      <c r="Z64" s="20">
        <v>9000</v>
      </c>
      <c r="AA64" s="11">
        <f t="shared" si="6"/>
        <v>1116000</v>
      </c>
      <c r="AB64" t="s">
        <v>154</v>
      </c>
    </row>
    <row r="65" spans="1:31" x14ac:dyDescent="0.25">
      <c r="A65" s="7">
        <v>45259</v>
      </c>
      <c r="B65" s="7">
        <v>45261</v>
      </c>
      <c r="C65" t="s">
        <v>102</v>
      </c>
      <c r="D65" t="s">
        <v>102</v>
      </c>
      <c r="E65" t="s">
        <v>102</v>
      </c>
      <c r="F65" t="s">
        <v>102</v>
      </c>
      <c r="G65" t="s">
        <v>102</v>
      </c>
      <c r="H65" t="s">
        <v>102</v>
      </c>
      <c r="I65" t="s">
        <v>102</v>
      </c>
      <c r="J65" t="s">
        <v>102</v>
      </c>
      <c r="K65" t="s">
        <v>102</v>
      </c>
      <c r="L65" t="s">
        <v>102</v>
      </c>
      <c r="M65" s="9" t="s">
        <v>98</v>
      </c>
      <c r="N65" t="s">
        <v>158</v>
      </c>
      <c r="O65" t="str">
        <f t="shared" si="0"/>
        <v>Eyrie_Tank_4</v>
      </c>
      <c r="Q65">
        <v>4</v>
      </c>
      <c r="R65">
        <v>1000</v>
      </c>
      <c r="S65" s="9">
        <v>0.59722222222222221</v>
      </c>
      <c r="T65">
        <f t="shared" si="1"/>
        <v>2</v>
      </c>
      <c r="U65">
        <v>175</v>
      </c>
      <c r="W65" t="s">
        <v>102</v>
      </c>
      <c r="X65" t="s">
        <v>131</v>
      </c>
      <c r="Z65" s="20">
        <v>9000</v>
      </c>
      <c r="AA65" s="11">
        <f t="shared" si="6"/>
        <v>1575000</v>
      </c>
      <c r="AB65" t="s">
        <v>154</v>
      </c>
    </row>
    <row r="66" spans="1:31" x14ac:dyDescent="0.25">
      <c r="A66" s="7">
        <v>45259</v>
      </c>
      <c r="B66" s="7">
        <v>45261</v>
      </c>
      <c r="C66" t="s">
        <v>102</v>
      </c>
      <c r="D66" t="s">
        <v>102</v>
      </c>
      <c r="E66" t="s">
        <v>102</v>
      </c>
      <c r="F66" t="s">
        <v>102</v>
      </c>
      <c r="G66" t="s">
        <v>102</v>
      </c>
      <c r="H66" t="s">
        <v>102</v>
      </c>
      <c r="I66" t="s">
        <v>102</v>
      </c>
      <c r="J66" t="s">
        <v>102</v>
      </c>
      <c r="K66" t="s">
        <v>102</v>
      </c>
      <c r="L66" t="s">
        <v>102</v>
      </c>
      <c r="M66" s="9" t="s">
        <v>98</v>
      </c>
      <c r="N66" t="s">
        <v>158</v>
      </c>
      <c r="O66" t="str">
        <f t="shared" ref="O66:O129" si="7">M66&amp;"_"&amp;N66</f>
        <v>Eyrie_Tank_4</v>
      </c>
      <c r="Q66">
        <v>5</v>
      </c>
      <c r="R66">
        <v>1000</v>
      </c>
      <c r="S66" s="9">
        <v>0.59722222222222221</v>
      </c>
      <c r="T66">
        <f t="shared" ref="T66:T129" si="8">B66-A66</f>
        <v>2</v>
      </c>
      <c r="U66">
        <v>125</v>
      </c>
      <c r="W66" t="s">
        <v>102</v>
      </c>
      <c r="X66" t="s">
        <v>131</v>
      </c>
      <c r="Z66" s="20">
        <v>9000</v>
      </c>
      <c r="AA66" s="11">
        <f t="shared" si="6"/>
        <v>1125000</v>
      </c>
      <c r="AB66" t="s">
        <v>154</v>
      </c>
    </row>
    <row r="67" spans="1:31" x14ac:dyDescent="0.25">
      <c r="A67" s="7">
        <v>45259</v>
      </c>
      <c r="B67" s="8">
        <v>45262</v>
      </c>
      <c r="C67" s="4" t="s">
        <v>102</v>
      </c>
      <c r="D67" s="4" t="s">
        <v>102</v>
      </c>
      <c r="E67" s="4" t="s">
        <v>102</v>
      </c>
      <c r="F67" s="4" t="s">
        <v>102</v>
      </c>
      <c r="G67" s="4" t="s">
        <v>102</v>
      </c>
      <c r="H67" s="4" t="s">
        <v>102</v>
      </c>
      <c r="I67" s="4" t="s">
        <v>102</v>
      </c>
      <c r="J67" s="4" t="s">
        <v>102</v>
      </c>
      <c r="K67" s="4" t="s">
        <v>102</v>
      </c>
      <c r="L67" s="4" t="s">
        <v>102</v>
      </c>
      <c r="M67" s="9" t="s">
        <v>98</v>
      </c>
      <c r="N67" s="4" t="s">
        <v>160</v>
      </c>
      <c r="O67" t="str">
        <f t="shared" si="7"/>
        <v>Eyrie_Tank_1</v>
      </c>
      <c r="Q67" s="4">
        <v>1</v>
      </c>
      <c r="R67" s="4">
        <v>350</v>
      </c>
      <c r="S67" s="22">
        <v>0.6972222222222223</v>
      </c>
      <c r="T67">
        <f t="shared" si="8"/>
        <v>3</v>
      </c>
      <c r="U67" s="4">
        <v>347</v>
      </c>
      <c r="V67" s="4" t="s">
        <v>102</v>
      </c>
      <c r="Z67" s="20">
        <v>9000</v>
      </c>
      <c r="AA67" s="11">
        <f t="shared" si="6"/>
        <v>8922857.1428571437</v>
      </c>
      <c r="AB67" s="4" t="s">
        <v>161</v>
      </c>
    </row>
    <row r="68" spans="1:31" x14ac:dyDescent="0.25">
      <c r="A68" s="7">
        <v>45259</v>
      </c>
      <c r="B68" s="8">
        <v>45262</v>
      </c>
      <c r="C68" s="4" t="s">
        <v>102</v>
      </c>
      <c r="D68" s="4" t="s">
        <v>102</v>
      </c>
      <c r="E68" s="4" t="s">
        <v>102</v>
      </c>
      <c r="F68" s="4" t="s">
        <v>102</v>
      </c>
      <c r="G68" s="4" t="s">
        <v>102</v>
      </c>
      <c r="H68" s="4" t="s">
        <v>102</v>
      </c>
      <c r="I68" s="4" t="s">
        <v>102</v>
      </c>
      <c r="J68" s="4" t="s">
        <v>102</v>
      </c>
      <c r="K68" s="4" t="s">
        <v>102</v>
      </c>
      <c r="L68" s="4" t="s">
        <v>102</v>
      </c>
      <c r="M68" s="9" t="s">
        <v>98</v>
      </c>
      <c r="N68" s="4" t="s">
        <v>160</v>
      </c>
      <c r="O68" t="str">
        <f t="shared" si="7"/>
        <v>Eyrie_Tank_1</v>
      </c>
      <c r="Q68" s="4">
        <v>2</v>
      </c>
      <c r="R68" s="4">
        <v>350</v>
      </c>
      <c r="S68" s="22">
        <v>0.6972222222222223</v>
      </c>
      <c r="T68">
        <f t="shared" si="8"/>
        <v>3</v>
      </c>
      <c r="U68" s="4">
        <v>429</v>
      </c>
      <c r="V68" s="4" t="s">
        <v>102</v>
      </c>
      <c r="Z68" s="20">
        <v>9000</v>
      </c>
      <c r="AA68" s="11">
        <f t="shared" si="6"/>
        <v>11031428.571428573</v>
      </c>
      <c r="AB68" s="4"/>
    </row>
    <row r="69" spans="1:31" x14ac:dyDescent="0.25">
      <c r="A69" s="7">
        <v>45259</v>
      </c>
      <c r="B69" s="8">
        <v>45262</v>
      </c>
      <c r="C69" s="4" t="s">
        <v>102</v>
      </c>
      <c r="D69" s="4" t="s">
        <v>102</v>
      </c>
      <c r="E69" s="4" t="s">
        <v>102</v>
      </c>
      <c r="F69" s="4" t="s">
        <v>102</v>
      </c>
      <c r="G69" s="4" t="s">
        <v>102</v>
      </c>
      <c r="H69" s="4" t="s">
        <v>102</v>
      </c>
      <c r="I69" s="4" t="s">
        <v>102</v>
      </c>
      <c r="J69" s="4" t="s">
        <v>102</v>
      </c>
      <c r="K69" s="4" t="s">
        <v>102</v>
      </c>
      <c r="L69" s="4" t="s">
        <v>102</v>
      </c>
      <c r="M69" s="9" t="s">
        <v>98</v>
      </c>
      <c r="N69" s="4" t="s">
        <v>160</v>
      </c>
      <c r="O69" t="str">
        <f t="shared" si="7"/>
        <v>Eyrie_Tank_1</v>
      </c>
      <c r="Q69" s="4">
        <v>3</v>
      </c>
      <c r="R69" s="4">
        <v>400</v>
      </c>
      <c r="S69" s="22">
        <v>0.6972222222222223</v>
      </c>
      <c r="T69">
        <f t="shared" si="8"/>
        <v>3</v>
      </c>
      <c r="U69" s="4">
        <v>415</v>
      </c>
      <c r="V69" s="4" t="s">
        <v>102</v>
      </c>
      <c r="Z69" s="20">
        <v>9000</v>
      </c>
      <c r="AA69" s="11">
        <f t="shared" si="6"/>
        <v>9337500</v>
      </c>
      <c r="AB69" s="4"/>
    </row>
    <row r="70" spans="1:31" x14ac:dyDescent="0.25">
      <c r="A70" s="7">
        <v>45259</v>
      </c>
      <c r="B70" s="8">
        <v>45262</v>
      </c>
      <c r="C70" s="4" t="s">
        <v>102</v>
      </c>
      <c r="D70" s="4" t="s">
        <v>102</v>
      </c>
      <c r="E70" s="4" t="s">
        <v>102</v>
      </c>
      <c r="F70" s="4" t="s">
        <v>102</v>
      </c>
      <c r="G70" s="4" t="s">
        <v>102</v>
      </c>
      <c r="H70" s="4" t="s">
        <v>102</v>
      </c>
      <c r="I70" s="4" t="s">
        <v>102</v>
      </c>
      <c r="J70" s="4" t="s">
        <v>102</v>
      </c>
      <c r="K70" s="4" t="s">
        <v>102</v>
      </c>
      <c r="L70" s="4" t="s">
        <v>102</v>
      </c>
      <c r="M70" s="9" t="s">
        <v>98</v>
      </c>
      <c r="N70" s="4" t="s">
        <v>160</v>
      </c>
      <c r="O70" t="str">
        <f t="shared" si="7"/>
        <v>Eyrie_Tank_1</v>
      </c>
      <c r="Q70" s="4">
        <v>4</v>
      </c>
      <c r="R70" s="4">
        <v>400</v>
      </c>
      <c r="S70" s="22">
        <v>0.6972222222222223</v>
      </c>
      <c r="T70">
        <f t="shared" si="8"/>
        <v>3</v>
      </c>
      <c r="U70" s="4">
        <v>369</v>
      </c>
      <c r="V70" s="4" t="s">
        <v>102</v>
      </c>
      <c r="Z70" s="20">
        <v>9000</v>
      </c>
      <c r="AA70" s="11">
        <f t="shared" si="6"/>
        <v>8302500</v>
      </c>
      <c r="AB70" s="4"/>
    </row>
    <row r="71" spans="1:31" x14ac:dyDescent="0.25">
      <c r="A71" s="7">
        <v>45259</v>
      </c>
      <c r="B71" s="8">
        <v>45262</v>
      </c>
      <c r="C71" s="4" t="s">
        <v>102</v>
      </c>
      <c r="D71" s="4" t="s">
        <v>102</v>
      </c>
      <c r="E71" s="4" t="s">
        <v>102</v>
      </c>
      <c r="F71" s="4" t="s">
        <v>102</v>
      </c>
      <c r="G71" s="4" t="s">
        <v>102</v>
      </c>
      <c r="H71" s="4" t="s">
        <v>102</v>
      </c>
      <c r="I71" s="4" t="s">
        <v>102</v>
      </c>
      <c r="J71" s="4" t="s">
        <v>102</v>
      </c>
      <c r="K71" s="4" t="s">
        <v>102</v>
      </c>
      <c r="L71" s="4" t="s">
        <v>102</v>
      </c>
      <c r="M71" s="9" t="s">
        <v>98</v>
      </c>
      <c r="N71" s="4" t="s">
        <v>160</v>
      </c>
      <c r="O71" t="str">
        <f t="shared" si="7"/>
        <v>Eyrie_Tank_1</v>
      </c>
      <c r="Q71" s="4">
        <v>5</v>
      </c>
      <c r="R71" s="4">
        <v>300</v>
      </c>
      <c r="S71" s="22">
        <v>0.6972222222222223</v>
      </c>
      <c r="T71">
        <f t="shared" si="8"/>
        <v>3</v>
      </c>
      <c r="U71" s="4">
        <v>385</v>
      </c>
      <c r="V71" s="4" t="s">
        <v>102</v>
      </c>
      <c r="Z71" s="20">
        <v>9000</v>
      </c>
      <c r="AA71" s="11">
        <f t="shared" si="6"/>
        <v>11550000</v>
      </c>
      <c r="AB71" s="4"/>
    </row>
    <row r="72" spans="1:31" x14ac:dyDescent="0.25">
      <c r="A72" s="7">
        <v>45259</v>
      </c>
      <c r="B72" s="8">
        <v>45263</v>
      </c>
      <c r="M72" s="4" t="s">
        <v>98</v>
      </c>
      <c r="N72" t="s">
        <v>139</v>
      </c>
      <c r="O72" t="str">
        <f t="shared" si="7"/>
        <v>Eyrie_Tank_2</v>
      </c>
      <c r="Q72">
        <v>1</v>
      </c>
      <c r="R72">
        <v>1000</v>
      </c>
      <c r="S72" s="9">
        <v>0.70833333333333337</v>
      </c>
      <c r="T72">
        <f t="shared" si="8"/>
        <v>4</v>
      </c>
      <c r="U72">
        <v>112</v>
      </c>
      <c r="W72" t="s">
        <v>102</v>
      </c>
      <c r="X72" t="s">
        <v>131</v>
      </c>
      <c r="Z72" s="20">
        <v>9000</v>
      </c>
      <c r="AA72" s="11">
        <f t="shared" si="6"/>
        <v>1008000</v>
      </c>
      <c r="AD72" t="s">
        <v>162</v>
      </c>
      <c r="AE72" s="11">
        <f>AVERAGE(AA72:AA76)</f>
        <v>865800</v>
      </c>
    </row>
    <row r="73" spans="1:31" x14ac:dyDescent="0.25">
      <c r="A73" s="7">
        <v>45259</v>
      </c>
      <c r="B73" s="8">
        <v>45263</v>
      </c>
      <c r="M73" s="4" t="s">
        <v>98</v>
      </c>
      <c r="N73" t="s">
        <v>139</v>
      </c>
      <c r="O73" t="str">
        <f t="shared" si="7"/>
        <v>Eyrie_Tank_2</v>
      </c>
      <c r="Q73" s="4">
        <v>2</v>
      </c>
      <c r="R73">
        <v>1000</v>
      </c>
      <c r="S73" s="9">
        <v>0.70833333333333337</v>
      </c>
      <c r="T73">
        <f t="shared" si="8"/>
        <v>4</v>
      </c>
      <c r="U73">
        <v>90</v>
      </c>
      <c r="W73" t="s">
        <v>102</v>
      </c>
      <c r="X73" t="s">
        <v>131</v>
      </c>
      <c r="Z73" s="20">
        <v>9000</v>
      </c>
      <c r="AA73" s="11">
        <f t="shared" si="6"/>
        <v>810000</v>
      </c>
    </row>
    <row r="74" spans="1:31" x14ac:dyDescent="0.25">
      <c r="A74" s="7">
        <v>45259</v>
      </c>
      <c r="B74" s="8">
        <v>45263</v>
      </c>
      <c r="M74" s="4" t="s">
        <v>98</v>
      </c>
      <c r="N74" t="s">
        <v>139</v>
      </c>
      <c r="O74" t="str">
        <f t="shared" si="7"/>
        <v>Eyrie_Tank_2</v>
      </c>
      <c r="Q74" s="4">
        <v>3</v>
      </c>
      <c r="R74">
        <v>1000</v>
      </c>
      <c r="S74" s="9">
        <v>0.70833333333333337</v>
      </c>
      <c r="T74">
        <f t="shared" si="8"/>
        <v>4</v>
      </c>
      <c r="U74">
        <v>126</v>
      </c>
      <c r="W74" t="s">
        <v>102</v>
      </c>
      <c r="X74" t="s">
        <v>131</v>
      </c>
      <c r="Z74" s="20">
        <v>9000</v>
      </c>
      <c r="AA74" s="11">
        <f t="shared" si="6"/>
        <v>1134000</v>
      </c>
    </row>
    <row r="75" spans="1:31" x14ac:dyDescent="0.25">
      <c r="A75" s="7">
        <v>45259</v>
      </c>
      <c r="B75" s="8">
        <v>45263</v>
      </c>
      <c r="M75" s="4" t="s">
        <v>98</v>
      </c>
      <c r="N75" t="s">
        <v>139</v>
      </c>
      <c r="O75" t="str">
        <f t="shared" si="7"/>
        <v>Eyrie_Tank_2</v>
      </c>
      <c r="Q75" s="4">
        <v>4</v>
      </c>
      <c r="R75">
        <v>1000</v>
      </c>
      <c r="S75" s="9">
        <v>0.70833333333333337</v>
      </c>
      <c r="T75">
        <f t="shared" si="8"/>
        <v>4</v>
      </c>
      <c r="U75">
        <v>84</v>
      </c>
      <c r="W75" t="s">
        <v>102</v>
      </c>
      <c r="X75" t="s">
        <v>131</v>
      </c>
      <c r="Z75" s="20">
        <v>9000</v>
      </c>
      <c r="AA75" s="11">
        <f t="shared" si="6"/>
        <v>756000</v>
      </c>
    </row>
    <row r="76" spans="1:31" x14ac:dyDescent="0.25">
      <c r="A76" s="7">
        <v>45259</v>
      </c>
      <c r="B76" s="8">
        <v>45263</v>
      </c>
      <c r="M76" s="4" t="s">
        <v>98</v>
      </c>
      <c r="N76" t="s">
        <v>139</v>
      </c>
      <c r="O76" t="str">
        <f t="shared" si="7"/>
        <v>Eyrie_Tank_2</v>
      </c>
      <c r="Q76" s="4">
        <v>5</v>
      </c>
      <c r="R76">
        <v>1000</v>
      </c>
      <c r="S76" s="9">
        <v>0.70833333333333337</v>
      </c>
      <c r="T76">
        <f t="shared" si="8"/>
        <v>4</v>
      </c>
      <c r="U76">
        <v>69</v>
      </c>
      <c r="W76" t="s">
        <v>102</v>
      </c>
      <c r="X76" t="s">
        <v>131</v>
      </c>
      <c r="Z76" s="20">
        <v>9000</v>
      </c>
      <c r="AA76" s="11">
        <f t="shared" si="6"/>
        <v>621000</v>
      </c>
    </row>
    <row r="77" spans="1:31" x14ac:dyDescent="0.25">
      <c r="A77" s="7">
        <v>45259</v>
      </c>
      <c r="B77" s="8">
        <v>45263</v>
      </c>
      <c r="M77" s="4" t="s">
        <v>98</v>
      </c>
      <c r="N77" t="s">
        <v>156</v>
      </c>
      <c r="O77" t="str">
        <f t="shared" si="7"/>
        <v>Eyrie_Tank_3</v>
      </c>
      <c r="Q77">
        <v>1</v>
      </c>
      <c r="R77">
        <v>1000</v>
      </c>
      <c r="S77" s="9">
        <v>0.70833333333333337</v>
      </c>
      <c r="T77">
        <f t="shared" si="8"/>
        <v>4</v>
      </c>
      <c r="U77">
        <v>71</v>
      </c>
      <c r="Z77" s="20">
        <v>9000</v>
      </c>
      <c r="AA77" s="11">
        <f t="shared" si="6"/>
        <v>639000</v>
      </c>
      <c r="AD77" t="s">
        <v>163</v>
      </c>
      <c r="AE77" s="11">
        <f>AVERAGE(AA77:AA81)</f>
        <v>756000</v>
      </c>
    </row>
    <row r="78" spans="1:31" x14ac:dyDescent="0.25">
      <c r="A78" s="7">
        <v>45259</v>
      </c>
      <c r="B78" s="8">
        <v>45263</v>
      </c>
      <c r="M78" s="4" t="s">
        <v>98</v>
      </c>
      <c r="N78" t="s">
        <v>156</v>
      </c>
      <c r="O78" t="str">
        <f t="shared" si="7"/>
        <v>Eyrie_Tank_3</v>
      </c>
      <c r="Q78" s="4">
        <v>2</v>
      </c>
      <c r="R78">
        <v>1000</v>
      </c>
      <c r="T78">
        <f t="shared" si="8"/>
        <v>4</v>
      </c>
      <c r="U78">
        <v>94</v>
      </c>
      <c r="Z78" s="20">
        <v>9000</v>
      </c>
      <c r="AA78" s="11">
        <f t="shared" si="6"/>
        <v>846000</v>
      </c>
    </row>
    <row r="79" spans="1:31" x14ac:dyDescent="0.25">
      <c r="A79" s="7">
        <v>45259</v>
      </c>
      <c r="B79" s="8">
        <v>45263</v>
      </c>
      <c r="M79" s="4" t="s">
        <v>98</v>
      </c>
      <c r="N79" t="s">
        <v>156</v>
      </c>
      <c r="O79" t="str">
        <f t="shared" si="7"/>
        <v>Eyrie_Tank_3</v>
      </c>
      <c r="Q79" s="4">
        <v>3</v>
      </c>
      <c r="R79">
        <v>1000</v>
      </c>
      <c r="T79">
        <f t="shared" si="8"/>
        <v>4</v>
      </c>
      <c r="U79">
        <v>77</v>
      </c>
      <c r="Z79" s="20">
        <v>9000</v>
      </c>
      <c r="AA79" s="11">
        <f t="shared" si="6"/>
        <v>693000</v>
      </c>
    </row>
    <row r="80" spans="1:31" x14ac:dyDescent="0.25">
      <c r="A80" s="7">
        <v>45259</v>
      </c>
      <c r="B80" s="8">
        <v>45263</v>
      </c>
      <c r="M80" s="4" t="s">
        <v>98</v>
      </c>
      <c r="N80" t="s">
        <v>156</v>
      </c>
      <c r="O80" t="str">
        <f t="shared" si="7"/>
        <v>Eyrie_Tank_3</v>
      </c>
      <c r="Q80" s="4">
        <v>4</v>
      </c>
      <c r="R80">
        <v>1000</v>
      </c>
      <c r="T80">
        <f t="shared" si="8"/>
        <v>4</v>
      </c>
      <c r="U80">
        <v>94</v>
      </c>
      <c r="Z80" s="20">
        <v>9000</v>
      </c>
      <c r="AA80" s="11">
        <f t="shared" si="6"/>
        <v>846000</v>
      </c>
    </row>
    <row r="81" spans="1:31" x14ac:dyDescent="0.25">
      <c r="A81" s="7">
        <v>45259</v>
      </c>
      <c r="B81" s="8">
        <v>45263</v>
      </c>
      <c r="M81" s="4" t="s">
        <v>98</v>
      </c>
      <c r="N81" t="s">
        <v>156</v>
      </c>
      <c r="O81" t="str">
        <f t="shared" si="7"/>
        <v>Eyrie_Tank_3</v>
      </c>
      <c r="Q81" s="4">
        <v>5</v>
      </c>
      <c r="R81">
        <v>1000</v>
      </c>
      <c r="T81">
        <f t="shared" si="8"/>
        <v>4</v>
      </c>
      <c r="U81" t="s">
        <v>102</v>
      </c>
      <c r="Z81" s="20">
        <v>9000</v>
      </c>
      <c r="AA81" s="11" t="s">
        <v>102</v>
      </c>
    </row>
    <row r="82" spans="1:31" x14ac:dyDescent="0.25">
      <c r="A82" s="7">
        <v>45259</v>
      </c>
      <c r="B82" s="7">
        <v>45263</v>
      </c>
      <c r="C82" t="s">
        <v>102</v>
      </c>
      <c r="D82" t="s">
        <v>102</v>
      </c>
      <c r="E82" t="s">
        <v>102</v>
      </c>
      <c r="F82" t="s">
        <v>102</v>
      </c>
      <c r="G82" t="s">
        <v>102</v>
      </c>
      <c r="H82" t="s">
        <v>102</v>
      </c>
      <c r="I82" t="s">
        <v>102</v>
      </c>
      <c r="J82" t="s">
        <v>102</v>
      </c>
      <c r="K82" t="s">
        <v>102</v>
      </c>
      <c r="L82" t="s">
        <v>102</v>
      </c>
      <c r="M82" s="4" t="s">
        <v>98</v>
      </c>
      <c r="N82" t="s">
        <v>158</v>
      </c>
      <c r="O82" t="str">
        <f t="shared" si="7"/>
        <v>Eyrie_Tank_4</v>
      </c>
      <c r="Q82">
        <v>1</v>
      </c>
      <c r="R82">
        <v>1000</v>
      </c>
      <c r="S82" s="9">
        <v>0.70833333333333337</v>
      </c>
      <c r="T82">
        <f t="shared" si="8"/>
        <v>4</v>
      </c>
      <c r="U82">
        <v>11</v>
      </c>
      <c r="W82" t="s">
        <v>102</v>
      </c>
      <c r="X82" t="s">
        <v>131</v>
      </c>
      <c r="Z82" s="20">
        <v>9000</v>
      </c>
      <c r="AA82" s="11">
        <f t="shared" ref="AA82:AA116" si="9">(1000/R82)*U82*Z82</f>
        <v>99000</v>
      </c>
      <c r="AB82" t="s">
        <v>154</v>
      </c>
      <c r="AD82" t="s">
        <v>164</v>
      </c>
      <c r="AE82" s="11">
        <f>AVERAGE(AA82:AA86)</f>
        <v>104400</v>
      </c>
    </row>
    <row r="83" spans="1:31" x14ac:dyDescent="0.25">
      <c r="A83" s="7">
        <v>45259</v>
      </c>
      <c r="B83" s="7">
        <v>45263</v>
      </c>
      <c r="C83" t="s">
        <v>102</v>
      </c>
      <c r="D83" t="s">
        <v>102</v>
      </c>
      <c r="E83" t="s">
        <v>102</v>
      </c>
      <c r="F83" t="s">
        <v>102</v>
      </c>
      <c r="G83" t="s">
        <v>102</v>
      </c>
      <c r="H83" t="s">
        <v>102</v>
      </c>
      <c r="I83" t="s">
        <v>102</v>
      </c>
      <c r="J83" t="s">
        <v>102</v>
      </c>
      <c r="K83" t="s">
        <v>102</v>
      </c>
      <c r="L83" t="s">
        <v>102</v>
      </c>
      <c r="M83" s="4" t="s">
        <v>98</v>
      </c>
      <c r="N83" t="s">
        <v>158</v>
      </c>
      <c r="O83" t="str">
        <f t="shared" si="7"/>
        <v>Eyrie_Tank_4</v>
      </c>
      <c r="Q83">
        <v>2</v>
      </c>
      <c r="R83">
        <v>1000</v>
      </c>
      <c r="S83" s="9">
        <v>0.70833333333333337</v>
      </c>
      <c r="T83">
        <f t="shared" si="8"/>
        <v>4</v>
      </c>
      <c r="U83">
        <v>13</v>
      </c>
      <c r="W83" t="s">
        <v>102</v>
      </c>
      <c r="X83" t="s">
        <v>131</v>
      </c>
      <c r="Z83" s="20">
        <v>9000</v>
      </c>
      <c r="AA83" s="11">
        <f t="shared" si="9"/>
        <v>117000</v>
      </c>
      <c r="AB83" t="s">
        <v>154</v>
      </c>
    </row>
    <row r="84" spans="1:31" x14ac:dyDescent="0.25">
      <c r="A84" s="7">
        <v>45259</v>
      </c>
      <c r="B84" s="7">
        <v>45263</v>
      </c>
      <c r="C84" t="s">
        <v>102</v>
      </c>
      <c r="D84" t="s">
        <v>102</v>
      </c>
      <c r="E84" t="s">
        <v>102</v>
      </c>
      <c r="F84" t="s">
        <v>102</v>
      </c>
      <c r="G84" t="s">
        <v>102</v>
      </c>
      <c r="H84" t="s">
        <v>102</v>
      </c>
      <c r="I84" t="s">
        <v>102</v>
      </c>
      <c r="J84" t="s">
        <v>102</v>
      </c>
      <c r="K84" t="s">
        <v>102</v>
      </c>
      <c r="L84" t="s">
        <v>102</v>
      </c>
      <c r="M84" s="4" t="s">
        <v>98</v>
      </c>
      <c r="N84" t="s">
        <v>158</v>
      </c>
      <c r="O84" t="str">
        <f t="shared" si="7"/>
        <v>Eyrie_Tank_4</v>
      </c>
      <c r="Q84">
        <v>3</v>
      </c>
      <c r="R84">
        <v>1000</v>
      </c>
      <c r="S84" s="9">
        <v>0.70833333333333337</v>
      </c>
      <c r="T84">
        <f t="shared" si="8"/>
        <v>4</v>
      </c>
      <c r="U84">
        <v>15</v>
      </c>
      <c r="W84" t="s">
        <v>102</v>
      </c>
      <c r="X84" t="s">
        <v>131</v>
      </c>
      <c r="Z84" s="20">
        <v>9000</v>
      </c>
      <c r="AA84" s="11">
        <f t="shared" si="9"/>
        <v>135000</v>
      </c>
      <c r="AB84" t="s">
        <v>154</v>
      </c>
    </row>
    <row r="85" spans="1:31" x14ac:dyDescent="0.25">
      <c r="A85" s="7">
        <v>45259</v>
      </c>
      <c r="B85" s="7">
        <v>45263</v>
      </c>
      <c r="C85" t="s">
        <v>102</v>
      </c>
      <c r="D85" t="s">
        <v>102</v>
      </c>
      <c r="E85" t="s">
        <v>102</v>
      </c>
      <c r="F85" t="s">
        <v>102</v>
      </c>
      <c r="G85" t="s">
        <v>102</v>
      </c>
      <c r="H85" t="s">
        <v>102</v>
      </c>
      <c r="I85" t="s">
        <v>102</v>
      </c>
      <c r="J85" t="s">
        <v>102</v>
      </c>
      <c r="K85" t="s">
        <v>102</v>
      </c>
      <c r="L85" t="s">
        <v>102</v>
      </c>
      <c r="M85" s="4" t="s">
        <v>98</v>
      </c>
      <c r="N85" t="s">
        <v>158</v>
      </c>
      <c r="O85" t="str">
        <f t="shared" si="7"/>
        <v>Eyrie_Tank_4</v>
      </c>
      <c r="Q85">
        <v>4</v>
      </c>
      <c r="R85">
        <v>1000</v>
      </c>
      <c r="S85" s="9">
        <v>0.70833333333333337</v>
      </c>
      <c r="T85">
        <f t="shared" si="8"/>
        <v>4</v>
      </c>
      <c r="U85">
        <v>10</v>
      </c>
      <c r="W85" t="s">
        <v>102</v>
      </c>
      <c r="X85" t="s">
        <v>131</v>
      </c>
      <c r="Z85" s="20">
        <v>9000</v>
      </c>
      <c r="AA85" s="11">
        <f t="shared" si="9"/>
        <v>90000</v>
      </c>
      <c r="AB85" t="s">
        <v>154</v>
      </c>
    </row>
    <row r="86" spans="1:31" x14ac:dyDescent="0.25">
      <c r="A86" s="7">
        <v>45259</v>
      </c>
      <c r="B86" s="7">
        <v>45263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  <c r="J86" t="s">
        <v>102</v>
      </c>
      <c r="K86" t="s">
        <v>102</v>
      </c>
      <c r="L86" t="s">
        <v>102</v>
      </c>
      <c r="M86" s="4" t="s">
        <v>98</v>
      </c>
      <c r="N86" t="s">
        <v>158</v>
      </c>
      <c r="O86" t="str">
        <f t="shared" si="7"/>
        <v>Eyrie_Tank_4</v>
      </c>
      <c r="Q86">
        <v>5</v>
      </c>
      <c r="R86">
        <v>1000</v>
      </c>
      <c r="S86" s="9">
        <v>0.70833333333333337</v>
      </c>
      <c r="T86">
        <f t="shared" si="8"/>
        <v>4</v>
      </c>
      <c r="U86">
        <v>9</v>
      </c>
      <c r="W86" t="s">
        <v>102</v>
      </c>
      <c r="X86" t="s">
        <v>131</v>
      </c>
      <c r="Z86" s="20">
        <v>9000</v>
      </c>
      <c r="AA86" s="11">
        <f t="shared" si="9"/>
        <v>81000</v>
      </c>
      <c r="AB86" t="s">
        <v>154</v>
      </c>
    </row>
    <row r="87" spans="1:31" x14ac:dyDescent="0.25">
      <c r="A87" s="7">
        <v>45259</v>
      </c>
      <c r="B87" s="7">
        <v>45265</v>
      </c>
      <c r="M87" s="9" t="s">
        <v>98</v>
      </c>
      <c r="N87" t="s">
        <v>148</v>
      </c>
      <c r="O87" t="str">
        <f t="shared" si="7"/>
        <v>Eyrie_Pool_7</v>
      </c>
      <c r="Q87">
        <v>1</v>
      </c>
      <c r="R87" s="4">
        <v>250</v>
      </c>
      <c r="T87">
        <f t="shared" si="8"/>
        <v>6</v>
      </c>
      <c r="U87">
        <v>312</v>
      </c>
      <c r="Z87">
        <v>9280</v>
      </c>
      <c r="AA87" s="11">
        <f t="shared" si="9"/>
        <v>11581440</v>
      </c>
    </row>
    <row r="88" spans="1:31" x14ac:dyDescent="0.25">
      <c r="A88" s="7">
        <v>45259</v>
      </c>
      <c r="B88" s="7">
        <v>45265</v>
      </c>
      <c r="M88" s="9" t="s">
        <v>98</v>
      </c>
      <c r="N88" t="s">
        <v>148</v>
      </c>
      <c r="O88" t="str">
        <f t="shared" si="7"/>
        <v>Eyrie_Pool_7</v>
      </c>
      <c r="Q88">
        <v>2</v>
      </c>
      <c r="R88" s="4">
        <v>250</v>
      </c>
      <c r="T88">
        <f t="shared" si="8"/>
        <v>6</v>
      </c>
      <c r="U88">
        <v>398</v>
      </c>
      <c r="Z88">
        <v>9280</v>
      </c>
      <c r="AA88" s="11">
        <f t="shared" si="9"/>
        <v>14773760</v>
      </c>
    </row>
    <row r="89" spans="1:31" x14ac:dyDescent="0.25">
      <c r="A89" s="7">
        <v>45259</v>
      </c>
      <c r="B89" s="7">
        <v>45265</v>
      </c>
      <c r="M89" s="9" t="s">
        <v>98</v>
      </c>
      <c r="N89" t="s">
        <v>148</v>
      </c>
      <c r="O89" t="str">
        <f t="shared" si="7"/>
        <v>Eyrie_Pool_7</v>
      </c>
      <c r="Q89">
        <v>3</v>
      </c>
      <c r="R89" s="4">
        <v>250</v>
      </c>
      <c r="T89">
        <f t="shared" si="8"/>
        <v>6</v>
      </c>
      <c r="U89">
        <v>546</v>
      </c>
      <c r="Z89">
        <v>9280</v>
      </c>
      <c r="AA89" s="11">
        <f t="shared" si="9"/>
        <v>20267520</v>
      </c>
    </row>
    <row r="90" spans="1:31" x14ac:dyDescent="0.25">
      <c r="A90" s="7">
        <v>45259</v>
      </c>
      <c r="B90" s="7">
        <v>45265</v>
      </c>
      <c r="M90" s="9" t="s">
        <v>98</v>
      </c>
      <c r="N90" t="s">
        <v>148</v>
      </c>
      <c r="O90" t="str">
        <f t="shared" si="7"/>
        <v>Eyrie_Pool_7</v>
      </c>
      <c r="Q90">
        <v>4</v>
      </c>
      <c r="R90" s="4">
        <v>250</v>
      </c>
      <c r="T90">
        <f t="shared" si="8"/>
        <v>6</v>
      </c>
      <c r="U90">
        <v>202</v>
      </c>
      <c r="Z90">
        <v>9280</v>
      </c>
      <c r="AA90" s="11">
        <f t="shared" si="9"/>
        <v>7498240</v>
      </c>
    </row>
    <row r="91" spans="1:31" x14ac:dyDescent="0.25">
      <c r="A91" s="7">
        <v>45259</v>
      </c>
      <c r="B91" s="7">
        <v>45265</v>
      </c>
      <c r="M91" s="9" t="s">
        <v>98</v>
      </c>
      <c r="N91" t="s">
        <v>148</v>
      </c>
      <c r="O91" t="str">
        <f t="shared" si="7"/>
        <v>Eyrie_Pool_7</v>
      </c>
      <c r="Q91">
        <v>5</v>
      </c>
      <c r="R91" s="4">
        <v>250</v>
      </c>
      <c r="T91">
        <f t="shared" si="8"/>
        <v>6</v>
      </c>
      <c r="U91">
        <v>386</v>
      </c>
      <c r="Z91">
        <v>9280</v>
      </c>
      <c r="AA91" s="11">
        <f t="shared" si="9"/>
        <v>14328320</v>
      </c>
    </row>
    <row r="92" spans="1:31" x14ac:dyDescent="0.25">
      <c r="A92" s="7">
        <v>45259</v>
      </c>
      <c r="B92" s="7">
        <v>45265</v>
      </c>
      <c r="M92" s="9" t="s">
        <v>98</v>
      </c>
      <c r="N92" t="s">
        <v>152</v>
      </c>
      <c r="O92" t="str">
        <f t="shared" si="7"/>
        <v>Eyrie_Pool_9</v>
      </c>
      <c r="Q92">
        <v>1</v>
      </c>
      <c r="R92" s="4">
        <v>60</v>
      </c>
      <c r="T92">
        <f t="shared" si="8"/>
        <v>6</v>
      </c>
      <c r="U92">
        <v>19</v>
      </c>
      <c r="Z92">
        <v>9280</v>
      </c>
      <c r="AA92" s="11">
        <f t="shared" si="9"/>
        <v>2938666.666666667</v>
      </c>
    </row>
    <row r="93" spans="1:31" x14ac:dyDescent="0.25">
      <c r="A93" s="7">
        <v>45259</v>
      </c>
      <c r="B93" s="7">
        <v>45265</v>
      </c>
      <c r="M93" s="9" t="s">
        <v>98</v>
      </c>
      <c r="N93" t="s">
        <v>152</v>
      </c>
      <c r="O93" t="str">
        <f t="shared" si="7"/>
        <v>Eyrie_Pool_9</v>
      </c>
      <c r="Q93">
        <v>2</v>
      </c>
      <c r="R93" s="4">
        <v>250</v>
      </c>
      <c r="T93">
        <f t="shared" si="8"/>
        <v>6</v>
      </c>
      <c r="U93">
        <v>38</v>
      </c>
      <c r="Z93">
        <v>9280</v>
      </c>
      <c r="AA93" s="11">
        <f t="shared" si="9"/>
        <v>1410560</v>
      </c>
    </row>
    <row r="94" spans="1:31" x14ac:dyDescent="0.25">
      <c r="A94" s="7">
        <v>45259</v>
      </c>
      <c r="B94" s="7">
        <v>45265</v>
      </c>
      <c r="M94" s="9" t="s">
        <v>98</v>
      </c>
      <c r="N94" t="s">
        <v>152</v>
      </c>
      <c r="O94" t="str">
        <f t="shared" si="7"/>
        <v>Eyrie_Pool_9</v>
      </c>
      <c r="Q94">
        <v>3</v>
      </c>
      <c r="R94" s="4">
        <v>250</v>
      </c>
      <c r="T94">
        <f t="shared" si="8"/>
        <v>6</v>
      </c>
      <c r="U94">
        <v>60</v>
      </c>
      <c r="Z94">
        <v>9280</v>
      </c>
      <c r="AA94" s="11">
        <f t="shared" si="9"/>
        <v>2227200</v>
      </c>
    </row>
    <row r="95" spans="1:31" x14ac:dyDescent="0.25">
      <c r="A95" s="7">
        <v>45259</v>
      </c>
      <c r="B95" s="7">
        <v>45265</v>
      </c>
      <c r="M95" s="9" t="s">
        <v>98</v>
      </c>
      <c r="N95" t="s">
        <v>152</v>
      </c>
      <c r="O95" t="str">
        <f t="shared" si="7"/>
        <v>Eyrie_Pool_9</v>
      </c>
      <c r="Q95">
        <v>4</v>
      </c>
      <c r="R95" s="4">
        <v>240</v>
      </c>
      <c r="T95">
        <f t="shared" si="8"/>
        <v>6</v>
      </c>
      <c r="U95">
        <v>37</v>
      </c>
      <c r="Z95">
        <v>9280</v>
      </c>
      <c r="AA95" s="11">
        <f t="shared" si="9"/>
        <v>1430666.6666666667</v>
      </c>
    </row>
    <row r="96" spans="1:31" x14ac:dyDescent="0.25">
      <c r="A96" s="7">
        <v>45259</v>
      </c>
      <c r="B96" s="7">
        <v>45265</v>
      </c>
      <c r="M96" s="9" t="s">
        <v>98</v>
      </c>
      <c r="N96" t="s">
        <v>152</v>
      </c>
      <c r="O96" t="str">
        <f t="shared" si="7"/>
        <v>Eyrie_Pool_9</v>
      </c>
      <c r="Q96">
        <v>5</v>
      </c>
      <c r="R96" s="4">
        <v>250</v>
      </c>
      <c r="T96">
        <f t="shared" si="8"/>
        <v>6</v>
      </c>
      <c r="U96">
        <v>45</v>
      </c>
      <c r="Z96">
        <v>9280</v>
      </c>
      <c r="AA96" s="11">
        <f t="shared" si="9"/>
        <v>1670400</v>
      </c>
    </row>
    <row r="97" spans="1:27" x14ac:dyDescent="0.25">
      <c r="A97" s="7">
        <v>45259</v>
      </c>
      <c r="B97" s="7">
        <v>45265</v>
      </c>
      <c r="M97" s="9" t="s">
        <v>98</v>
      </c>
      <c r="N97" t="s">
        <v>139</v>
      </c>
      <c r="O97" t="str">
        <f t="shared" si="7"/>
        <v>Eyrie_Tank_2</v>
      </c>
      <c r="Q97">
        <v>1</v>
      </c>
      <c r="R97" s="4">
        <v>1000</v>
      </c>
      <c r="S97" s="9">
        <v>0.46527777777777773</v>
      </c>
      <c r="T97">
        <f t="shared" si="8"/>
        <v>6</v>
      </c>
      <c r="U97">
        <v>38</v>
      </c>
      <c r="Z97" s="20">
        <v>9000</v>
      </c>
      <c r="AA97" s="11">
        <f t="shared" si="9"/>
        <v>342000</v>
      </c>
    </row>
    <row r="98" spans="1:27" x14ac:dyDescent="0.25">
      <c r="A98" s="7">
        <v>45259</v>
      </c>
      <c r="B98" s="7">
        <v>45265</v>
      </c>
      <c r="M98" s="9" t="s">
        <v>98</v>
      </c>
      <c r="N98" t="s">
        <v>139</v>
      </c>
      <c r="O98" t="str">
        <f t="shared" si="7"/>
        <v>Eyrie_Tank_2</v>
      </c>
      <c r="Q98">
        <v>2</v>
      </c>
      <c r="R98" s="4">
        <v>1000</v>
      </c>
      <c r="S98" s="9">
        <v>0.46527777777777773</v>
      </c>
      <c r="T98">
        <f t="shared" si="8"/>
        <v>6</v>
      </c>
      <c r="U98">
        <v>25</v>
      </c>
      <c r="Z98" s="20">
        <v>9000</v>
      </c>
      <c r="AA98" s="11">
        <f t="shared" si="9"/>
        <v>225000</v>
      </c>
    </row>
    <row r="99" spans="1:27" x14ac:dyDescent="0.25">
      <c r="A99" s="7">
        <v>45259</v>
      </c>
      <c r="B99" s="7">
        <v>45265</v>
      </c>
      <c r="M99" s="9" t="s">
        <v>98</v>
      </c>
      <c r="N99" t="s">
        <v>139</v>
      </c>
      <c r="O99" t="str">
        <f t="shared" si="7"/>
        <v>Eyrie_Tank_2</v>
      </c>
      <c r="Q99">
        <v>3</v>
      </c>
      <c r="R99" s="4">
        <v>1000</v>
      </c>
      <c r="S99" s="9">
        <v>0.46527777777777773</v>
      </c>
      <c r="T99">
        <f t="shared" si="8"/>
        <v>6</v>
      </c>
      <c r="U99">
        <v>54</v>
      </c>
      <c r="Z99" s="20">
        <v>9000</v>
      </c>
      <c r="AA99" s="11">
        <f t="shared" si="9"/>
        <v>486000</v>
      </c>
    </row>
    <row r="100" spans="1:27" x14ac:dyDescent="0.25">
      <c r="A100" s="7">
        <v>45259</v>
      </c>
      <c r="B100" s="7">
        <v>45265</v>
      </c>
      <c r="M100" s="9" t="s">
        <v>98</v>
      </c>
      <c r="N100" t="s">
        <v>139</v>
      </c>
      <c r="O100" t="str">
        <f t="shared" si="7"/>
        <v>Eyrie_Tank_2</v>
      </c>
      <c r="Q100">
        <v>4</v>
      </c>
      <c r="R100" s="4">
        <v>1000</v>
      </c>
      <c r="S100" s="9">
        <v>0.46527777777777773</v>
      </c>
      <c r="T100">
        <f t="shared" si="8"/>
        <v>6</v>
      </c>
      <c r="U100">
        <v>57</v>
      </c>
      <c r="Z100" s="20">
        <v>9000</v>
      </c>
      <c r="AA100" s="11">
        <f t="shared" si="9"/>
        <v>513000</v>
      </c>
    </row>
    <row r="101" spans="1:27" x14ac:dyDescent="0.25">
      <c r="A101" s="7">
        <v>45259</v>
      </c>
      <c r="B101" s="7">
        <v>45265</v>
      </c>
      <c r="M101" s="9" t="s">
        <v>98</v>
      </c>
      <c r="N101" t="s">
        <v>139</v>
      </c>
      <c r="O101" t="str">
        <f t="shared" si="7"/>
        <v>Eyrie_Tank_2</v>
      </c>
      <c r="Q101">
        <v>5</v>
      </c>
      <c r="R101" s="4">
        <v>1000</v>
      </c>
      <c r="S101" s="9">
        <v>0.46527777777777773</v>
      </c>
      <c r="T101">
        <f t="shared" si="8"/>
        <v>6</v>
      </c>
      <c r="U101">
        <v>83</v>
      </c>
      <c r="Z101" s="20">
        <v>9000</v>
      </c>
      <c r="AA101" s="11">
        <f t="shared" si="9"/>
        <v>747000</v>
      </c>
    </row>
    <row r="102" spans="1:27" x14ac:dyDescent="0.25">
      <c r="A102" s="7">
        <v>45259</v>
      </c>
      <c r="B102" s="7">
        <v>45265</v>
      </c>
      <c r="M102" s="9" t="s">
        <v>98</v>
      </c>
      <c r="N102" t="s">
        <v>156</v>
      </c>
      <c r="O102" t="str">
        <f t="shared" si="7"/>
        <v>Eyrie_Tank_3</v>
      </c>
      <c r="Q102">
        <v>1</v>
      </c>
      <c r="R102" s="4">
        <v>1000</v>
      </c>
      <c r="S102" s="9">
        <v>0.35416666666666669</v>
      </c>
      <c r="T102">
        <f t="shared" si="8"/>
        <v>6</v>
      </c>
      <c r="U102">
        <v>5</v>
      </c>
      <c r="Z102" s="20">
        <v>9000</v>
      </c>
      <c r="AA102" s="11">
        <f t="shared" si="9"/>
        <v>45000</v>
      </c>
    </row>
    <row r="103" spans="1:27" x14ac:dyDescent="0.25">
      <c r="A103" s="7">
        <v>45259</v>
      </c>
      <c r="B103" s="7">
        <v>45265</v>
      </c>
      <c r="M103" s="9" t="s">
        <v>98</v>
      </c>
      <c r="N103" t="s">
        <v>156</v>
      </c>
      <c r="O103" t="str">
        <f t="shared" si="7"/>
        <v>Eyrie_Tank_3</v>
      </c>
      <c r="Q103">
        <v>2</v>
      </c>
      <c r="R103" s="4">
        <v>1000</v>
      </c>
      <c r="S103" s="9">
        <v>0.35416666666666669</v>
      </c>
      <c r="T103">
        <f t="shared" si="8"/>
        <v>6</v>
      </c>
      <c r="U103">
        <v>5</v>
      </c>
      <c r="Z103" s="20">
        <v>9000</v>
      </c>
      <c r="AA103" s="11">
        <f t="shared" si="9"/>
        <v>45000</v>
      </c>
    </row>
    <row r="104" spans="1:27" x14ac:dyDescent="0.25">
      <c r="A104" s="7">
        <v>45259</v>
      </c>
      <c r="B104" s="7">
        <v>45265</v>
      </c>
      <c r="M104" s="9" t="s">
        <v>98</v>
      </c>
      <c r="N104" t="s">
        <v>156</v>
      </c>
      <c r="O104" t="str">
        <f t="shared" si="7"/>
        <v>Eyrie_Tank_3</v>
      </c>
      <c r="Q104">
        <v>3</v>
      </c>
      <c r="R104" s="4">
        <v>1000</v>
      </c>
      <c r="S104" s="9">
        <v>0.35416666666666669</v>
      </c>
      <c r="T104">
        <f t="shared" si="8"/>
        <v>6</v>
      </c>
      <c r="U104">
        <v>21</v>
      </c>
      <c r="Z104" s="20">
        <v>9000</v>
      </c>
      <c r="AA104" s="11">
        <f t="shared" si="9"/>
        <v>189000</v>
      </c>
    </row>
    <row r="105" spans="1:27" x14ac:dyDescent="0.25">
      <c r="A105" s="7">
        <v>45259</v>
      </c>
      <c r="B105" s="7">
        <v>45265</v>
      </c>
      <c r="M105" s="9" t="s">
        <v>98</v>
      </c>
      <c r="N105" t="s">
        <v>156</v>
      </c>
      <c r="O105" t="str">
        <f t="shared" si="7"/>
        <v>Eyrie_Tank_3</v>
      </c>
      <c r="Q105">
        <v>4</v>
      </c>
      <c r="R105" s="4">
        <v>1000</v>
      </c>
      <c r="S105" s="9">
        <v>0.35416666666666669</v>
      </c>
      <c r="T105">
        <f t="shared" si="8"/>
        <v>6</v>
      </c>
      <c r="U105">
        <v>13</v>
      </c>
      <c r="Z105" s="20">
        <v>9000</v>
      </c>
      <c r="AA105" s="11">
        <f t="shared" si="9"/>
        <v>117000</v>
      </c>
    </row>
    <row r="106" spans="1:27" x14ac:dyDescent="0.25">
      <c r="A106" s="7">
        <v>45259</v>
      </c>
      <c r="B106" s="7">
        <v>45265</v>
      </c>
      <c r="M106" s="9" t="s">
        <v>98</v>
      </c>
      <c r="N106" t="s">
        <v>156</v>
      </c>
      <c r="O106" t="str">
        <f t="shared" si="7"/>
        <v>Eyrie_Tank_3</v>
      </c>
      <c r="Q106">
        <v>5</v>
      </c>
      <c r="R106" s="4">
        <v>1000</v>
      </c>
      <c r="S106" s="9">
        <v>0.35416666666666669</v>
      </c>
      <c r="T106">
        <f t="shared" si="8"/>
        <v>6</v>
      </c>
      <c r="U106">
        <v>16</v>
      </c>
      <c r="Z106" s="20">
        <v>9000</v>
      </c>
      <c r="AA106" s="11">
        <f t="shared" si="9"/>
        <v>144000</v>
      </c>
    </row>
    <row r="107" spans="1:27" ht="15" customHeight="1" x14ac:dyDescent="0.25">
      <c r="A107" s="7">
        <v>45259</v>
      </c>
      <c r="B107" s="7">
        <v>45265</v>
      </c>
      <c r="M107" s="9" t="s">
        <v>98</v>
      </c>
      <c r="N107" t="s">
        <v>158</v>
      </c>
      <c r="O107" t="str">
        <f t="shared" si="7"/>
        <v>Eyrie_Tank_4</v>
      </c>
      <c r="Q107">
        <v>1</v>
      </c>
      <c r="R107" s="4">
        <v>1000</v>
      </c>
      <c r="S107" s="9">
        <v>0.3611111111111111</v>
      </c>
      <c r="T107">
        <f t="shared" si="8"/>
        <v>6</v>
      </c>
      <c r="U107">
        <v>15</v>
      </c>
      <c r="Z107" s="20">
        <v>9000</v>
      </c>
      <c r="AA107" s="11">
        <f t="shared" si="9"/>
        <v>135000</v>
      </c>
    </row>
    <row r="108" spans="1:27" ht="15" customHeight="1" x14ac:dyDescent="0.25">
      <c r="A108" s="7">
        <v>45259</v>
      </c>
      <c r="B108" s="7">
        <v>45265</v>
      </c>
      <c r="M108" s="9" t="s">
        <v>98</v>
      </c>
      <c r="N108" t="s">
        <v>158</v>
      </c>
      <c r="O108" t="str">
        <f t="shared" si="7"/>
        <v>Eyrie_Tank_4</v>
      </c>
      <c r="Q108">
        <v>2</v>
      </c>
      <c r="R108" s="4">
        <v>1000</v>
      </c>
      <c r="S108" s="9">
        <v>0.3611111111111111</v>
      </c>
      <c r="T108">
        <f t="shared" si="8"/>
        <v>6</v>
      </c>
      <c r="U108">
        <v>10</v>
      </c>
      <c r="Z108" s="20">
        <v>9000</v>
      </c>
      <c r="AA108" s="11">
        <f t="shared" si="9"/>
        <v>90000</v>
      </c>
    </row>
    <row r="109" spans="1:27" ht="15" customHeight="1" x14ac:dyDescent="0.25">
      <c r="A109" s="7">
        <v>45259</v>
      </c>
      <c r="B109" s="7">
        <v>45265</v>
      </c>
      <c r="M109" s="9" t="s">
        <v>98</v>
      </c>
      <c r="N109" t="s">
        <v>158</v>
      </c>
      <c r="O109" t="str">
        <f t="shared" si="7"/>
        <v>Eyrie_Tank_4</v>
      </c>
      <c r="Q109">
        <v>3</v>
      </c>
      <c r="R109" s="4">
        <v>1000</v>
      </c>
      <c r="S109" s="9">
        <v>0.3611111111111111</v>
      </c>
      <c r="T109">
        <f t="shared" si="8"/>
        <v>6</v>
      </c>
      <c r="U109">
        <v>14</v>
      </c>
      <c r="Z109" s="20">
        <v>9000</v>
      </c>
      <c r="AA109" s="11">
        <f t="shared" si="9"/>
        <v>126000</v>
      </c>
    </row>
    <row r="110" spans="1:27" ht="15" customHeight="1" x14ac:dyDescent="0.25">
      <c r="A110" s="7">
        <v>45259</v>
      </c>
      <c r="B110" s="7">
        <v>45265</v>
      </c>
      <c r="M110" s="9" t="s">
        <v>98</v>
      </c>
      <c r="N110" t="s">
        <v>158</v>
      </c>
      <c r="O110" t="str">
        <f t="shared" si="7"/>
        <v>Eyrie_Tank_4</v>
      </c>
      <c r="Q110">
        <v>4</v>
      </c>
      <c r="R110" s="4">
        <v>1000</v>
      </c>
      <c r="S110" s="9">
        <v>0.3611111111111111</v>
      </c>
      <c r="T110">
        <f t="shared" si="8"/>
        <v>6</v>
      </c>
      <c r="U110">
        <v>6</v>
      </c>
      <c r="Z110" s="20">
        <v>9000</v>
      </c>
      <c r="AA110" s="11">
        <f t="shared" si="9"/>
        <v>54000</v>
      </c>
    </row>
    <row r="111" spans="1:27" ht="15" customHeight="1" x14ac:dyDescent="0.25">
      <c r="A111" s="7">
        <v>45259</v>
      </c>
      <c r="B111" s="7">
        <v>45265</v>
      </c>
      <c r="M111" s="9" t="s">
        <v>98</v>
      </c>
      <c r="N111" t="s">
        <v>158</v>
      </c>
      <c r="O111" t="str">
        <f t="shared" si="7"/>
        <v>Eyrie_Tank_4</v>
      </c>
      <c r="Q111">
        <v>5</v>
      </c>
      <c r="R111" s="4">
        <v>1000</v>
      </c>
      <c r="S111" s="9">
        <v>0.3611111111111111</v>
      </c>
      <c r="T111">
        <f t="shared" si="8"/>
        <v>6</v>
      </c>
      <c r="U111">
        <v>15</v>
      </c>
      <c r="Z111" s="20">
        <v>9000</v>
      </c>
      <c r="AA111" s="11">
        <f t="shared" si="9"/>
        <v>135000</v>
      </c>
    </row>
    <row r="112" spans="1:27" ht="15" customHeight="1" x14ac:dyDescent="0.25">
      <c r="A112" s="7">
        <v>45259</v>
      </c>
      <c r="B112" s="7">
        <v>45266</v>
      </c>
      <c r="M112" s="9" t="s">
        <v>98</v>
      </c>
      <c r="N112" t="s">
        <v>160</v>
      </c>
      <c r="O112" t="str">
        <f t="shared" si="7"/>
        <v>Eyrie_Tank_1</v>
      </c>
      <c r="Q112">
        <v>1</v>
      </c>
      <c r="R112" s="4">
        <v>1000</v>
      </c>
      <c r="S112" s="9">
        <v>0.40277777777777773</v>
      </c>
      <c r="T112">
        <f t="shared" si="8"/>
        <v>7</v>
      </c>
      <c r="U112">
        <v>3</v>
      </c>
      <c r="Z112" s="20">
        <v>9000</v>
      </c>
      <c r="AA112" s="11">
        <f t="shared" si="9"/>
        <v>27000</v>
      </c>
    </row>
    <row r="113" spans="1:33" ht="15" customHeight="1" x14ac:dyDescent="0.25">
      <c r="A113" s="7">
        <v>45259</v>
      </c>
      <c r="B113" s="7">
        <v>45266</v>
      </c>
      <c r="M113" s="9" t="s">
        <v>98</v>
      </c>
      <c r="N113" t="s">
        <v>160</v>
      </c>
      <c r="O113" t="str">
        <f t="shared" si="7"/>
        <v>Eyrie_Tank_1</v>
      </c>
      <c r="Q113">
        <v>2</v>
      </c>
      <c r="R113" s="4">
        <v>1000</v>
      </c>
      <c r="S113" s="9">
        <v>0.40277777777777773</v>
      </c>
      <c r="T113">
        <f t="shared" si="8"/>
        <v>7</v>
      </c>
      <c r="U113">
        <v>4</v>
      </c>
      <c r="Z113" s="20">
        <v>9000</v>
      </c>
      <c r="AA113" s="11">
        <f t="shared" si="9"/>
        <v>36000</v>
      </c>
    </row>
    <row r="114" spans="1:33" ht="15" customHeight="1" x14ac:dyDescent="0.25">
      <c r="A114" s="7">
        <v>45259</v>
      </c>
      <c r="B114" s="7">
        <v>45266</v>
      </c>
      <c r="M114" s="9" t="s">
        <v>98</v>
      </c>
      <c r="N114" t="s">
        <v>160</v>
      </c>
      <c r="O114" t="str">
        <f t="shared" si="7"/>
        <v>Eyrie_Tank_1</v>
      </c>
      <c r="Q114">
        <v>3</v>
      </c>
      <c r="R114" s="4">
        <v>1000</v>
      </c>
      <c r="S114" s="9">
        <v>0.40277777777777773</v>
      </c>
      <c r="T114">
        <f t="shared" si="8"/>
        <v>7</v>
      </c>
      <c r="U114">
        <v>16</v>
      </c>
      <c r="Z114" s="20">
        <v>9000</v>
      </c>
      <c r="AA114" s="11">
        <f t="shared" si="9"/>
        <v>144000</v>
      </c>
    </row>
    <row r="115" spans="1:33" ht="15" customHeight="1" x14ac:dyDescent="0.25">
      <c r="A115" s="7">
        <v>45259</v>
      </c>
      <c r="B115" s="7">
        <v>45266</v>
      </c>
      <c r="M115" s="9" t="s">
        <v>98</v>
      </c>
      <c r="N115" t="s">
        <v>160</v>
      </c>
      <c r="O115" t="str">
        <f t="shared" si="7"/>
        <v>Eyrie_Tank_1</v>
      </c>
      <c r="Q115">
        <v>4</v>
      </c>
      <c r="R115" s="4">
        <v>1000</v>
      </c>
      <c r="S115" s="9">
        <v>0.40277777777777773</v>
      </c>
      <c r="T115">
        <f t="shared" si="8"/>
        <v>7</v>
      </c>
      <c r="U115">
        <v>12</v>
      </c>
      <c r="Z115" s="20">
        <v>9000</v>
      </c>
      <c r="AA115" s="11">
        <f t="shared" si="9"/>
        <v>108000</v>
      </c>
    </row>
    <row r="116" spans="1:33" ht="15" customHeight="1" x14ac:dyDescent="0.25">
      <c r="A116" s="7">
        <v>45259</v>
      </c>
      <c r="B116" s="7">
        <v>45266</v>
      </c>
      <c r="M116" s="9" t="s">
        <v>98</v>
      </c>
      <c r="N116" t="s">
        <v>160</v>
      </c>
      <c r="O116" t="str">
        <f t="shared" si="7"/>
        <v>Eyrie_Tank_1</v>
      </c>
      <c r="Q116">
        <v>5</v>
      </c>
      <c r="R116" s="4">
        <v>1000</v>
      </c>
      <c r="S116" s="9">
        <v>0.40277777777777773</v>
      </c>
      <c r="T116">
        <f t="shared" si="8"/>
        <v>7</v>
      </c>
      <c r="U116">
        <v>11</v>
      </c>
      <c r="Z116" s="20">
        <v>9000</v>
      </c>
      <c r="AA116" s="11">
        <f t="shared" si="9"/>
        <v>99000</v>
      </c>
    </row>
    <row r="117" spans="1:33" ht="15" customHeight="1" x14ac:dyDescent="0.25">
      <c r="A117" s="7">
        <v>45260</v>
      </c>
      <c r="B117" s="7">
        <v>45260</v>
      </c>
      <c r="C117" s="9">
        <v>0.9375</v>
      </c>
      <c r="D117" t="s">
        <v>165</v>
      </c>
      <c r="F117">
        <v>-14.70899</v>
      </c>
      <c r="G117">
        <v>145.39319</v>
      </c>
      <c r="H117" s="9">
        <v>0.89583333333333337</v>
      </c>
      <c r="I117" t="s">
        <v>166</v>
      </c>
      <c r="J117">
        <f>AVERAGE(0.46,0.49,0.43,0.46)</f>
        <v>0.45999999999999996</v>
      </c>
      <c r="K117" t="s">
        <v>118</v>
      </c>
      <c r="L117" s="9">
        <v>0.9375</v>
      </c>
      <c r="M117" s="9" t="s">
        <v>98</v>
      </c>
      <c r="N117" t="s">
        <v>167</v>
      </c>
      <c r="O117" t="str">
        <f t="shared" si="7"/>
        <v>Eyrie_Pool_10</v>
      </c>
      <c r="P117" t="s">
        <v>120</v>
      </c>
      <c r="Q117">
        <v>1</v>
      </c>
      <c r="R117">
        <v>2</v>
      </c>
      <c r="S117" s="9">
        <v>0.92361111111111116</v>
      </c>
      <c r="T117">
        <f t="shared" si="8"/>
        <v>0</v>
      </c>
      <c r="U117">
        <v>713</v>
      </c>
      <c r="V117">
        <v>40</v>
      </c>
      <c r="W117">
        <v>40</v>
      </c>
      <c r="X117" t="s">
        <v>131</v>
      </c>
      <c r="Z117" s="20">
        <f t="shared" ref="Z117:Z131" si="10">(0.86*0.495*J117)*1000</f>
        <v>195.82199999999997</v>
      </c>
      <c r="AA117" s="11">
        <f t="shared" ref="AA117:AA141" si="11">U117*Z117/(R117/1000)</f>
        <v>69810542.999999985</v>
      </c>
      <c r="AD117" t="s">
        <v>168</v>
      </c>
      <c r="AE117" s="11">
        <f>AVERAGE(AA117:AA121)</f>
        <v>69242659.199999988</v>
      </c>
      <c r="AG117">
        <f>AE117/9280/1000</f>
        <v>7.4614934482758608</v>
      </c>
    </row>
    <row r="118" spans="1:33" ht="15" customHeight="1" x14ac:dyDescent="0.25">
      <c r="A118" s="7">
        <v>45260</v>
      </c>
      <c r="B118" s="7">
        <v>45260</v>
      </c>
      <c r="C118" s="9">
        <v>0.9375</v>
      </c>
      <c r="D118" t="s">
        <v>165</v>
      </c>
      <c r="F118">
        <v>-14.70899</v>
      </c>
      <c r="G118">
        <v>145.39319</v>
      </c>
      <c r="H118" s="9">
        <v>0.89583333333333337</v>
      </c>
      <c r="I118" t="s">
        <v>166</v>
      </c>
      <c r="J118">
        <f>AVERAGE(0.46,0.49,0.43,0.46)</f>
        <v>0.45999999999999996</v>
      </c>
      <c r="K118" t="s">
        <v>118</v>
      </c>
      <c r="L118" s="9">
        <v>0.9375</v>
      </c>
      <c r="M118" s="9" t="s">
        <v>98</v>
      </c>
      <c r="N118" t="s">
        <v>167</v>
      </c>
      <c r="O118" t="str">
        <f t="shared" si="7"/>
        <v>Eyrie_Pool_10</v>
      </c>
      <c r="P118" t="s">
        <v>120</v>
      </c>
      <c r="Q118">
        <v>2</v>
      </c>
      <c r="R118">
        <v>2</v>
      </c>
      <c r="S118" s="9">
        <v>0.92361111111111116</v>
      </c>
      <c r="T118">
        <f t="shared" si="8"/>
        <v>0</v>
      </c>
      <c r="U118">
        <v>856</v>
      </c>
      <c r="V118">
        <v>30</v>
      </c>
      <c r="W118">
        <v>30</v>
      </c>
      <c r="X118" t="s">
        <v>131</v>
      </c>
      <c r="Z118" s="20">
        <f t="shared" si="10"/>
        <v>195.82199999999997</v>
      </c>
      <c r="AA118" s="11">
        <f t="shared" si="11"/>
        <v>83811815.999999985</v>
      </c>
    </row>
    <row r="119" spans="1:33" ht="15" customHeight="1" x14ac:dyDescent="0.25">
      <c r="A119" s="7">
        <v>45260</v>
      </c>
      <c r="B119" s="7">
        <v>45260</v>
      </c>
      <c r="C119" s="9">
        <v>0.9375</v>
      </c>
      <c r="D119" t="s">
        <v>165</v>
      </c>
      <c r="F119">
        <v>-14.70899</v>
      </c>
      <c r="G119">
        <v>145.39319</v>
      </c>
      <c r="H119" s="9">
        <v>0.89583333333333337</v>
      </c>
      <c r="I119" t="s">
        <v>166</v>
      </c>
      <c r="J119">
        <f>AVERAGE(0.46,0.49,0.43,0.46)</f>
        <v>0.45999999999999996</v>
      </c>
      <c r="K119" t="s">
        <v>118</v>
      </c>
      <c r="L119" s="9">
        <v>0.9375</v>
      </c>
      <c r="M119" s="9" t="s">
        <v>98</v>
      </c>
      <c r="N119" t="s">
        <v>167</v>
      </c>
      <c r="O119" t="str">
        <f t="shared" si="7"/>
        <v>Eyrie_Pool_10</v>
      </c>
      <c r="P119" t="s">
        <v>120</v>
      </c>
      <c r="Q119">
        <v>3</v>
      </c>
      <c r="R119">
        <v>2</v>
      </c>
      <c r="S119" s="9">
        <v>0.92361111111111116</v>
      </c>
      <c r="T119">
        <f t="shared" si="8"/>
        <v>0</v>
      </c>
      <c r="U119">
        <v>543</v>
      </c>
      <c r="V119">
        <v>40</v>
      </c>
      <c r="W119">
        <v>40</v>
      </c>
      <c r="X119" t="s">
        <v>131</v>
      </c>
      <c r="Z119" s="20">
        <f t="shared" si="10"/>
        <v>195.82199999999997</v>
      </c>
      <c r="AA119" s="11">
        <f t="shared" si="11"/>
        <v>53165672.999999993</v>
      </c>
    </row>
    <row r="120" spans="1:33" ht="15" customHeight="1" x14ac:dyDescent="0.25">
      <c r="A120" s="7">
        <v>45260</v>
      </c>
      <c r="B120" s="7">
        <v>45260</v>
      </c>
      <c r="C120" s="9">
        <v>0.9375</v>
      </c>
      <c r="D120" t="s">
        <v>165</v>
      </c>
      <c r="F120">
        <v>-14.70899</v>
      </c>
      <c r="G120">
        <v>145.39319</v>
      </c>
      <c r="H120" s="9">
        <v>0.89583333333333337</v>
      </c>
      <c r="I120" t="s">
        <v>166</v>
      </c>
      <c r="J120">
        <f>AVERAGE(0.46,0.49,0.43,0.46)</f>
        <v>0.45999999999999996</v>
      </c>
      <c r="K120" t="s">
        <v>118</v>
      </c>
      <c r="L120" s="9">
        <v>0.9375</v>
      </c>
      <c r="M120" s="9" t="s">
        <v>98</v>
      </c>
      <c r="N120" t="s">
        <v>167</v>
      </c>
      <c r="O120" t="str">
        <f t="shared" si="7"/>
        <v>Eyrie_Pool_10</v>
      </c>
      <c r="P120" t="s">
        <v>120</v>
      </c>
      <c r="Q120">
        <v>4</v>
      </c>
      <c r="R120">
        <v>2</v>
      </c>
      <c r="S120" s="9">
        <v>0.92361111111111116</v>
      </c>
      <c r="T120">
        <f t="shared" si="8"/>
        <v>0</v>
      </c>
      <c r="U120">
        <v>567</v>
      </c>
      <c r="V120">
        <v>40</v>
      </c>
      <c r="W120">
        <v>40</v>
      </c>
      <c r="X120" t="s">
        <v>131</v>
      </c>
      <c r="Z120" s="20">
        <f t="shared" si="10"/>
        <v>195.82199999999997</v>
      </c>
      <c r="AA120" s="11">
        <f t="shared" si="11"/>
        <v>55515536.999999985</v>
      </c>
    </row>
    <row r="121" spans="1:33" ht="15" customHeight="1" x14ac:dyDescent="0.25">
      <c r="A121" s="7">
        <v>45260</v>
      </c>
      <c r="B121" s="7">
        <v>45260</v>
      </c>
      <c r="C121" s="9">
        <v>0.9375</v>
      </c>
      <c r="D121" t="s">
        <v>165</v>
      </c>
      <c r="F121">
        <v>-14.70899</v>
      </c>
      <c r="G121">
        <v>145.39319</v>
      </c>
      <c r="H121" s="9">
        <v>0.89583333333333337</v>
      </c>
      <c r="I121" t="s">
        <v>166</v>
      </c>
      <c r="J121">
        <f>AVERAGE(0.46,0.49,0.43,0.46)</f>
        <v>0.45999999999999996</v>
      </c>
      <c r="K121" t="s">
        <v>118</v>
      </c>
      <c r="L121" s="9">
        <v>0.9375</v>
      </c>
      <c r="M121" s="9" t="s">
        <v>98</v>
      </c>
      <c r="N121" t="s">
        <v>167</v>
      </c>
      <c r="O121" t="str">
        <f t="shared" si="7"/>
        <v>Eyrie_Pool_10</v>
      </c>
      <c r="P121" t="s">
        <v>120</v>
      </c>
      <c r="Q121">
        <v>5</v>
      </c>
      <c r="R121">
        <v>2</v>
      </c>
      <c r="S121" s="9">
        <v>0.92361111111111116</v>
      </c>
      <c r="T121">
        <f t="shared" si="8"/>
        <v>0</v>
      </c>
      <c r="U121">
        <v>857</v>
      </c>
      <c r="V121">
        <v>40</v>
      </c>
      <c r="W121">
        <v>40</v>
      </c>
      <c r="X121" t="s">
        <v>131</v>
      </c>
      <c r="Z121" s="20">
        <f t="shared" si="10"/>
        <v>195.82199999999997</v>
      </c>
      <c r="AA121" s="11">
        <f t="shared" si="11"/>
        <v>83909726.999999985</v>
      </c>
    </row>
    <row r="122" spans="1:33" ht="15" customHeight="1" x14ac:dyDescent="0.25">
      <c r="A122" s="7">
        <v>45260</v>
      </c>
      <c r="B122" s="7">
        <v>45260</v>
      </c>
      <c r="D122" t="s">
        <v>169</v>
      </c>
      <c r="F122">
        <v>-14.723000000000001</v>
      </c>
      <c r="G122">
        <v>145.39060000000001</v>
      </c>
      <c r="H122" t="s">
        <v>170</v>
      </c>
      <c r="I122" t="s">
        <v>170</v>
      </c>
      <c r="J122">
        <v>0.35</v>
      </c>
      <c r="K122" t="s">
        <v>118</v>
      </c>
      <c r="L122" s="9">
        <v>0.95833333333333337</v>
      </c>
      <c r="M122" s="9" t="s">
        <v>98</v>
      </c>
      <c r="N122" t="s">
        <v>99</v>
      </c>
      <c r="O122" t="str">
        <f t="shared" si="7"/>
        <v>Eyrie_Pool_15</v>
      </c>
      <c r="P122" t="s">
        <v>120</v>
      </c>
      <c r="Q122">
        <v>1</v>
      </c>
      <c r="R122">
        <v>1</v>
      </c>
      <c r="S122" s="9">
        <v>0.93055555555555547</v>
      </c>
      <c r="T122">
        <f t="shared" si="8"/>
        <v>0</v>
      </c>
      <c r="U122">
        <v>496</v>
      </c>
      <c r="V122">
        <v>45</v>
      </c>
      <c r="W122">
        <v>45</v>
      </c>
      <c r="X122" t="s">
        <v>131</v>
      </c>
      <c r="Z122" s="20">
        <f t="shared" si="10"/>
        <v>148.99499999999998</v>
      </c>
      <c r="AA122" s="11">
        <f t="shared" si="11"/>
        <v>73901519.999999985</v>
      </c>
      <c r="AB122" t="s">
        <v>154</v>
      </c>
      <c r="AD122" t="s">
        <v>171</v>
      </c>
      <c r="AE122" s="11">
        <f>AVERAGE(AA122:AA126)</f>
        <v>67345739.999999985</v>
      </c>
      <c r="AG122">
        <f>AE122/9280/1000</f>
        <v>7.2570840517241368</v>
      </c>
    </row>
    <row r="123" spans="1:33" ht="15" customHeight="1" x14ac:dyDescent="0.25">
      <c r="A123" s="7">
        <v>45260</v>
      </c>
      <c r="B123" s="7">
        <v>45260</v>
      </c>
      <c r="D123" t="s">
        <v>169</v>
      </c>
      <c r="F123">
        <v>-14.723000000000001</v>
      </c>
      <c r="G123">
        <v>145.39060000000001</v>
      </c>
      <c r="H123" t="s">
        <v>170</v>
      </c>
      <c r="I123" t="s">
        <v>170</v>
      </c>
      <c r="J123">
        <v>0.35</v>
      </c>
      <c r="K123" t="s">
        <v>118</v>
      </c>
      <c r="L123" s="9">
        <v>0.95833333333333337</v>
      </c>
      <c r="M123" s="9" t="s">
        <v>98</v>
      </c>
      <c r="N123" t="s">
        <v>99</v>
      </c>
      <c r="O123" t="str">
        <f t="shared" si="7"/>
        <v>Eyrie_Pool_15</v>
      </c>
      <c r="P123" t="s">
        <v>120</v>
      </c>
      <c r="Q123">
        <v>2</v>
      </c>
      <c r="R123">
        <v>1</v>
      </c>
      <c r="S123" s="9">
        <v>0.93055555555555547</v>
      </c>
      <c r="T123">
        <f t="shared" si="8"/>
        <v>0</v>
      </c>
      <c r="U123">
        <v>428</v>
      </c>
      <c r="V123">
        <v>40</v>
      </c>
      <c r="W123">
        <v>40</v>
      </c>
      <c r="X123" t="s">
        <v>131</v>
      </c>
      <c r="Z123" s="20">
        <f t="shared" si="10"/>
        <v>148.99499999999998</v>
      </c>
      <c r="AA123" s="11">
        <f t="shared" si="11"/>
        <v>63769859.999999993</v>
      </c>
      <c r="AB123" t="s">
        <v>154</v>
      </c>
    </row>
    <row r="124" spans="1:33" ht="15" customHeight="1" x14ac:dyDescent="0.25">
      <c r="A124" s="7">
        <v>45260</v>
      </c>
      <c r="B124" s="7">
        <v>45260</v>
      </c>
      <c r="D124" t="s">
        <v>169</v>
      </c>
      <c r="F124">
        <v>-14.723000000000001</v>
      </c>
      <c r="G124">
        <v>145.39060000000001</v>
      </c>
      <c r="H124" t="s">
        <v>170</v>
      </c>
      <c r="I124" t="s">
        <v>170</v>
      </c>
      <c r="J124">
        <v>0.35</v>
      </c>
      <c r="K124" t="s">
        <v>118</v>
      </c>
      <c r="L124" s="9">
        <v>0.95833333333333337</v>
      </c>
      <c r="M124" s="9" t="s">
        <v>98</v>
      </c>
      <c r="N124" t="s">
        <v>99</v>
      </c>
      <c r="O124" t="str">
        <f t="shared" si="7"/>
        <v>Eyrie_Pool_15</v>
      </c>
      <c r="P124" t="s">
        <v>120</v>
      </c>
      <c r="Q124">
        <v>3</v>
      </c>
      <c r="R124">
        <v>1</v>
      </c>
      <c r="S124" s="9">
        <v>0.93055555555555547</v>
      </c>
      <c r="T124">
        <f t="shared" si="8"/>
        <v>0</v>
      </c>
      <c r="U124">
        <v>446</v>
      </c>
      <c r="V124">
        <v>40</v>
      </c>
      <c r="W124">
        <v>40</v>
      </c>
      <c r="X124" t="s">
        <v>131</v>
      </c>
      <c r="Z124" s="20">
        <f t="shared" si="10"/>
        <v>148.99499999999998</v>
      </c>
      <c r="AA124" s="11">
        <f t="shared" si="11"/>
        <v>66451769.999999985</v>
      </c>
      <c r="AB124" t="s">
        <v>154</v>
      </c>
    </row>
    <row r="125" spans="1:33" ht="15" customHeight="1" x14ac:dyDescent="0.25">
      <c r="A125" s="7">
        <v>45260</v>
      </c>
      <c r="B125" s="7">
        <v>45260</v>
      </c>
      <c r="D125" t="s">
        <v>169</v>
      </c>
      <c r="F125">
        <v>-14.723000000000001</v>
      </c>
      <c r="G125">
        <v>145.39060000000001</v>
      </c>
      <c r="H125" t="s">
        <v>170</v>
      </c>
      <c r="I125" t="s">
        <v>170</v>
      </c>
      <c r="J125">
        <v>0.35</v>
      </c>
      <c r="K125" t="s">
        <v>118</v>
      </c>
      <c r="L125" s="9">
        <v>0.95833333333333337</v>
      </c>
      <c r="M125" s="9" t="s">
        <v>98</v>
      </c>
      <c r="N125" t="s">
        <v>99</v>
      </c>
      <c r="O125" t="str">
        <f t="shared" si="7"/>
        <v>Eyrie_Pool_15</v>
      </c>
      <c r="P125" t="s">
        <v>120</v>
      </c>
      <c r="Q125">
        <v>4</v>
      </c>
      <c r="R125">
        <v>1</v>
      </c>
      <c r="S125" s="9">
        <v>0.93055555555555547</v>
      </c>
      <c r="T125">
        <f t="shared" si="8"/>
        <v>0</v>
      </c>
      <c r="U125">
        <v>453</v>
      </c>
      <c r="V125">
        <v>40</v>
      </c>
      <c r="W125">
        <v>40</v>
      </c>
      <c r="X125" t="s">
        <v>131</v>
      </c>
      <c r="Z125" s="20">
        <f t="shared" si="10"/>
        <v>148.99499999999998</v>
      </c>
      <c r="AA125" s="11">
        <f t="shared" si="11"/>
        <v>67494734.999999985</v>
      </c>
      <c r="AB125" t="s">
        <v>154</v>
      </c>
      <c r="AF125" t="s">
        <v>172</v>
      </c>
    </row>
    <row r="126" spans="1:33" ht="15" customHeight="1" x14ac:dyDescent="0.25">
      <c r="A126" s="7">
        <v>45260</v>
      </c>
      <c r="B126" s="7">
        <v>45260</v>
      </c>
      <c r="D126" t="s">
        <v>169</v>
      </c>
      <c r="F126">
        <v>-14.723000000000001</v>
      </c>
      <c r="G126">
        <v>145.39060000000001</v>
      </c>
      <c r="H126" t="s">
        <v>170</v>
      </c>
      <c r="I126" t="s">
        <v>170</v>
      </c>
      <c r="J126">
        <v>0.35</v>
      </c>
      <c r="K126" t="s">
        <v>118</v>
      </c>
      <c r="L126" s="9">
        <v>0.95833333333333337</v>
      </c>
      <c r="M126" s="9" t="s">
        <v>98</v>
      </c>
      <c r="N126" t="s">
        <v>99</v>
      </c>
      <c r="O126" t="str">
        <f t="shared" si="7"/>
        <v>Eyrie_Pool_15</v>
      </c>
      <c r="P126" t="s">
        <v>120</v>
      </c>
      <c r="Q126">
        <v>5</v>
      </c>
      <c r="R126">
        <v>1</v>
      </c>
      <c r="S126" s="9">
        <v>0.93055555555555547</v>
      </c>
      <c r="T126">
        <f t="shared" si="8"/>
        <v>0</v>
      </c>
      <c r="U126">
        <v>437</v>
      </c>
      <c r="V126">
        <v>50</v>
      </c>
      <c r="W126">
        <v>50</v>
      </c>
      <c r="X126" t="s">
        <v>131</v>
      </c>
      <c r="Z126" s="20">
        <f t="shared" si="10"/>
        <v>148.99499999999998</v>
      </c>
      <c r="AA126" s="11">
        <f t="shared" si="11"/>
        <v>65110814.999999985</v>
      </c>
      <c r="AB126" t="s">
        <v>154</v>
      </c>
      <c r="AF126" s="14">
        <f>SUM(AE122,AE112,AE107,AE97,AE87,AE77,AE72)</f>
        <v>68967539.999999985</v>
      </c>
    </row>
    <row r="127" spans="1:33" ht="15" customHeight="1" x14ac:dyDescent="0.25">
      <c r="A127" s="7">
        <v>45260</v>
      </c>
      <c r="B127" s="7">
        <v>45260</v>
      </c>
      <c r="D127" s="4" t="s">
        <v>173</v>
      </c>
      <c r="E127" t="s">
        <v>174</v>
      </c>
      <c r="F127" s="4">
        <v>14.698172</v>
      </c>
      <c r="G127" s="4">
        <v>145.443296</v>
      </c>
      <c r="H127" s="22">
        <v>0.93055555555555547</v>
      </c>
      <c r="I127" s="22" t="s">
        <v>175</v>
      </c>
      <c r="J127">
        <v>0.32</v>
      </c>
      <c r="K127" t="s">
        <v>118</v>
      </c>
      <c r="L127" s="22">
        <v>0.99444444444444446</v>
      </c>
      <c r="M127" s="9" t="s">
        <v>176</v>
      </c>
      <c r="N127" s="4" t="s">
        <v>177</v>
      </c>
      <c r="O127" t="str">
        <f t="shared" si="7"/>
        <v>Lizard_Pool_4</v>
      </c>
      <c r="P127" t="s">
        <v>120</v>
      </c>
      <c r="Q127">
        <v>1</v>
      </c>
      <c r="R127">
        <v>16</v>
      </c>
      <c r="S127" s="9" t="s">
        <v>102</v>
      </c>
      <c r="T127">
        <f t="shared" si="8"/>
        <v>0</v>
      </c>
      <c r="U127">
        <v>1822</v>
      </c>
      <c r="W127" s="20">
        <v>83.095499450000005</v>
      </c>
      <c r="X127" t="s">
        <v>121</v>
      </c>
      <c r="Z127" s="20">
        <f t="shared" si="10"/>
        <v>136.22399999999999</v>
      </c>
      <c r="AA127" s="11">
        <f t="shared" si="11"/>
        <v>15512507.999999998</v>
      </c>
      <c r="AB127" s="4" t="s">
        <v>178</v>
      </c>
      <c r="AE127" s="11">
        <f>AVERAGE(AA127:AA131)</f>
        <v>18795506.399999999</v>
      </c>
      <c r="AF127" s="14"/>
      <c r="AG127">
        <f>AE127/9280/1000</f>
        <v>2.0253778448275863</v>
      </c>
    </row>
    <row r="128" spans="1:33" ht="15" customHeight="1" x14ac:dyDescent="0.25">
      <c r="A128" s="7">
        <v>45260</v>
      </c>
      <c r="B128" s="7">
        <v>45260</v>
      </c>
      <c r="D128" s="4" t="s">
        <v>173</v>
      </c>
      <c r="E128" t="s">
        <v>179</v>
      </c>
      <c r="F128" s="4"/>
      <c r="G128" s="4"/>
      <c r="H128" s="4"/>
      <c r="I128" s="4"/>
      <c r="J128">
        <v>0.32</v>
      </c>
      <c r="K128" t="s">
        <v>118</v>
      </c>
      <c r="L128" s="4" t="s">
        <v>102</v>
      </c>
      <c r="M128" s="9" t="s">
        <v>176</v>
      </c>
      <c r="N128" s="4" t="s">
        <v>177</v>
      </c>
      <c r="O128" t="str">
        <f t="shared" si="7"/>
        <v>Lizard_Pool_4</v>
      </c>
      <c r="P128" t="s">
        <v>120</v>
      </c>
      <c r="Q128">
        <v>2</v>
      </c>
      <c r="R128">
        <v>16</v>
      </c>
      <c r="S128" s="9" t="s">
        <v>102</v>
      </c>
      <c r="T128">
        <f t="shared" si="8"/>
        <v>0</v>
      </c>
      <c r="U128">
        <v>2414</v>
      </c>
      <c r="W128" s="20">
        <v>86.164043079999999</v>
      </c>
      <c r="X128" t="s">
        <v>121</v>
      </c>
      <c r="Z128" s="20">
        <f t="shared" si="10"/>
        <v>136.22399999999999</v>
      </c>
      <c r="AA128" s="11">
        <f t="shared" si="11"/>
        <v>20552795.999999996</v>
      </c>
      <c r="AB128" s="4"/>
      <c r="AF128" s="14"/>
    </row>
    <row r="129" spans="1:34" ht="15" customHeight="1" x14ac:dyDescent="0.25">
      <c r="A129" s="7">
        <v>45260</v>
      </c>
      <c r="B129" s="7">
        <v>45260</v>
      </c>
      <c r="D129" s="4" t="s">
        <v>173</v>
      </c>
      <c r="E129" t="s">
        <v>180</v>
      </c>
      <c r="F129" s="4">
        <v>14.706500999999999</v>
      </c>
      <c r="G129" s="4">
        <v>145.449353</v>
      </c>
      <c r="H129" s="4"/>
      <c r="I129" s="4"/>
      <c r="J129">
        <v>0.32</v>
      </c>
      <c r="K129" t="s">
        <v>118</v>
      </c>
      <c r="L129" s="4" t="s">
        <v>102</v>
      </c>
      <c r="M129" s="9" t="s">
        <v>176</v>
      </c>
      <c r="N129" s="4" t="s">
        <v>177</v>
      </c>
      <c r="O129" t="str">
        <f t="shared" si="7"/>
        <v>Lizard_Pool_4</v>
      </c>
      <c r="P129" t="s">
        <v>120</v>
      </c>
      <c r="Q129">
        <v>3</v>
      </c>
      <c r="R129">
        <v>16</v>
      </c>
      <c r="S129" s="9" t="s">
        <v>102</v>
      </c>
      <c r="T129">
        <f t="shared" si="8"/>
        <v>0</v>
      </c>
      <c r="U129">
        <v>2694</v>
      </c>
      <c r="W129" s="20">
        <v>86.414253900000006</v>
      </c>
      <c r="X129" t="s">
        <v>121</v>
      </c>
      <c r="Z129" s="20">
        <f t="shared" si="10"/>
        <v>136.22399999999999</v>
      </c>
      <c r="AA129" s="11">
        <f t="shared" si="11"/>
        <v>22936715.999999996</v>
      </c>
      <c r="AB129" s="4"/>
      <c r="AF129" s="14"/>
    </row>
    <row r="130" spans="1:34" ht="15" customHeight="1" x14ac:dyDescent="0.25">
      <c r="A130" s="7">
        <v>45260</v>
      </c>
      <c r="B130" s="7">
        <v>45260</v>
      </c>
      <c r="D130" s="4" t="s">
        <v>173</v>
      </c>
      <c r="E130" t="s">
        <v>181</v>
      </c>
      <c r="F130" s="4"/>
      <c r="G130" s="4"/>
      <c r="H130" s="22">
        <v>0.97013888888888899</v>
      </c>
      <c r="I130" s="22" t="s">
        <v>182</v>
      </c>
      <c r="J130">
        <v>0.32</v>
      </c>
      <c r="K130" t="s">
        <v>118</v>
      </c>
      <c r="L130" s="4" t="s">
        <v>102</v>
      </c>
      <c r="M130" s="9" t="s">
        <v>176</v>
      </c>
      <c r="N130" s="4" t="s">
        <v>177</v>
      </c>
      <c r="O130" t="str">
        <f t="shared" ref="O130:O193" si="12">M130&amp;"_"&amp;N130</f>
        <v>Lizard_Pool_4</v>
      </c>
      <c r="P130" t="s">
        <v>120</v>
      </c>
      <c r="Q130">
        <v>4</v>
      </c>
      <c r="R130">
        <v>16</v>
      </c>
      <c r="S130" s="9" t="s">
        <v>102</v>
      </c>
      <c r="T130">
        <f t="shared" ref="T130:T193" si="13">B130-A130</f>
        <v>0</v>
      </c>
      <c r="U130">
        <v>2439</v>
      </c>
      <c r="W130" s="20">
        <v>85.116851170000004</v>
      </c>
      <c r="X130" t="s">
        <v>121</v>
      </c>
      <c r="Z130" s="20">
        <f t="shared" si="10"/>
        <v>136.22399999999999</v>
      </c>
      <c r="AA130" s="11">
        <f t="shared" si="11"/>
        <v>20765645.999999996</v>
      </c>
      <c r="AB130" s="4"/>
      <c r="AF130" s="14"/>
    </row>
    <row r="131" spans="1:34" ht="15" customHeight="1" x14ac:dyDescent="0.25">
      <c r="A131" s="7">
        <v>45260</v>
      </c>
      <c r="B131" s="7">
        <v>45260</v>
      </c>
      <c r="D131" s="4" t="s">
        <v>173</v>
      </c>
      <c r="E131" t="s">
        <v>183</v>
      </c>
      <c r="F131" s="4"/>
      <c r="G131" s="4"/>
      <c r="H131" s="4"/>
      <c r="I131" s="4"/>
      <c r="J131">
        <v>0.32</v>
      </c>
      <c r="K131" t="s">
        <v>118</v>
      </c>
      <c r="L131" s="4" t="s">
        <v>102</v>
      </c>
      <c r="M131" s="9" t="s">
        <v>176</v>
      </c>
      <c r="N131" s="4" t="s">
        <v>177</v>
      </c>
      <c r="O131" t="str">
        <f t="shared" si="12"/>
        <v>Lizard_Pool_4</v>
      </c>
      <c r="P131" t="s">
        <v>120</v>
      </c>
      <c r="Q131">
        <v>5</v>
      </c>
      <c r="R131">
        <v>16</v>
      </c>
      <c r="S131" s="9" t="s">
        <v>102</v>
      </c>
      <c r="T131">
        <f t="shared" si="13"/>
        <v>0</v>
      </c>
      <c r="U131">
        <v>1669</v>
      </c>
      <c r="W131" s="20">
        <v>85.020970640000002</v>
      </c>
      <c r="X131" t="s">
        <v>121</v>
      </c>
      <c r="Z131" s="20">
        <f t="shared" si="10"/>
        <v>136.22399999999999</v>
      </c>
      <c r="AA131" s="11">
        <f t="shared" si="11"/>
        <v>14209865.999999998</v>
      </c>
      <c r="AB131" s="4"/>
      <c r="AF131" s="14"/>
    </row>
    <row r="132" spans="1:34" ht="15" customHeight="1" x14ac:dyDescent="0.25">
      <c r="A132" s="7">
        <v>45260</v>
      </c>
      <c r="B132" s="15">
        <v>45260</v>
      </c>
      <c r="C132" s="16">
        <v>0.91666666666666663</v>
      </c>
      <c r="D132" s="17" t="s">
        <v>95</v>
      </c>
      <c r="E132" s="17" t="s">
        <v>184</v>
      </c>
      <c r="F132" s="17"/>
      <c r="G132" s="17"/>
      <c r="H132" s="16">
        <v>0.91666666666666663</v>
      </c>
      <c r="I132" s="17" t="s">
        <v>185</v>
      </c>
      <c r="J132" s="17">
        <v>0.5</v>
      </c>
      <c r="K132" s="17" t="s">
        <v>186</v>
      </c>
      <c r="L132" s="16">
        <v>0.33333333333333331</v>
      </c>
      <c r="M132" s="9" t="s">
        <v>98</v>
      </c>
      <c r="N132" s="17" t="s">
        <v>160</v>
      </c>
      <c r="O132" t="str">
        <f t="shared" si="12"/>
        <v>Eyrie_Tank_1</v>
      </c>
      <c r="P132" t="s">
        <v>100</v>
      </c>
      <c r="Q132" s="17" t="s">
        <v>101</v>
      </c>
      <c r="R132" s="17">
        <v>2</v>
      </c>
      <c r="S132" s="16">
        <v>0.95833333333333337</v>
      </c>
      <c r="T132">
        <f t="shared" si="13"/>
        <v>0</v>
      </c>
      <c r="U132" s="17">
        <v>13</v>
      </c>
      <c r="V132" s="17" t="s">
        <v>102</v>
      </c>
      <c r="W132" s="17">
        <v>13</v>
      </c>
      <c r="X132" s="17" t="s">
        <v>102</v>
      </c>
      <c r="Y132" s="17"/>
      <c r="Z132" s="21">
        <f t="shared" ref="Z132:Z141" si="14">((1.62/2)^2*PI()*J132)*1000</f>
        <v>1030.5994700101317</v>
      </c>
      <c r="AA132" s="18">
        <f t="shared" si="11"/>
        <v>6698896.5550658554</v>
      </c>
      <c r="AB132" s="17" t="s">
        <v>187</v>
      </c>
      <c r="AC132" s="17"/>
      <c r="AD132" s="17" t="s">
        <v>95</v>
      </c>
      <c r="AE132" s="18">
        <f>AVERAGE(AA132:AA136)+AVERAGE(AA137:AA141)</f>
        <v>37410760.761367775</v>
      </c>
      <c r="AF132" s="17"/>
      <c r="AG132">
        <f>AE132/9000/1000</f>
        <v>4.15675119570753</v>
      </c>
      <c r="AH132" s="17"/>
    </row>
    <row r="133" spans="1:34" ht="15" customHeight="1" x14ac:dyDescent="0.25">
      <c r="A133" s="7">
        <v>45260</v>
      </c>
      <c r="B133" s="15">
        <v>45260</v>
      </c>
      <c r="C133" s="16">
        <v>0.91666666666666663</v>
      </c>
      <c r="D133" s="17" t="s">
        <v>95</v>
      </c>
      <c r="E133" s="17" t="s">
        <v>184</v>
      </c>
      <c r="F133" s="17"/>
      <c r="G133" s="17"/>
      <c r="H133" s="16">
        <v>0.91666666666666663</v>
      </c>
      <c r="I133" s="17" t="s">
        <v>185</v>
      </c>
      <c r="J133" s="17">
        <v>0.5</v>
      </c>
      <c r="K133" s="17" t="s">
        <v>186</v>
      </c>
      <c r="L133" s="16">
        <v>0.33333333333333331</v>
      </c>
      <c r="M133" s="9" t="s">
        <v>98</v>
      </c>
      <c r="N133" s="17" t="s">
        <v>160</v>
      </c>
      <c r="O133" t="str">
        <f t="shared" si="12"/>
        <v>Eyrie_Tank_1</v>
      </c>
      <c r="P133" t="s">
        <v>100</v>
      </c>
      <c r="Q133" s="17" t="s">
        <v>105</v>
      </c>
      <c r="R133" s="17">
        <v>2</v>
      </c>
      <c r="S133" s="16">
        <v>0.95833333333333337</v>
      </c>
      <c r="T133">
        <f t="shared" si="13"/>
        <v>0</v>
      </c>
      <c r="U133" s="17">
        <v>25</v>
      </c>
      <c r="V133" s="17" t="s">
        <v>102</v>
      </c>
      <c r="W133" s="17">
        <v>25</v>
      </c>
      <c r="X133" s="17" t="s">
        <v>102</v>
      </c>
      <c r="Y133" s="17"/>
      <c r="Z133" s="21">
        <f t="shared" si="14"/>
        <v>1030.5994700101317</v>
      </c>
      <c r="AA133" s="18">
        <f t="shared" si="11"/>
        <v>12882493.375126645</v>
      </c>
      <c r="AB133" s="17" t="s">
        <v>187</v>
      </c>
      <c r="AC133" s="17"/>
      <c r="AD133" s="17"/>
      <c r="AE133" s="17"/>
      <c r="AF133" s="17"/>
      <c r="AG133" s="17"/>
      <c r="AH133" s="17"/>
    </row>
    <row r="134" spans="1:34" ht="15" customHeight="1" x14ac:dyDescent="0.25">
      <c r="A134" s="7">
        <v>45260</v>
      </c>
      <c r="B134" s="15">
        <v>45260</v>
      </c>
      <c r="C134" s="16">
        <v>0.91666666666666663</v>
      </c>
      <c r="D134" s="17" t="s">
        <v>95</v>
      </c>
      <c r="E134" s="17" t="s">
        <v>184</v>
      </c>
      <c r="F134" s="17"/>
      <c r="G134" s="17"/>
      <c r="H134" s="16">
        <v>0.91666666666666663</v>
      </c>
      <c r="I134" s="17" t="s">
        <v>185</v>
      </c>
      <c r="J134" s="17">
        <v>0.5</v>
      </c>
      <c r="K134" s="17" t="s">
        <v>186</v>
      </c>
      <c r="L134" s="16">
        <v>0.33333333333333331</v>
      </c>
      <c r="M134" s="9" t="s">
        <v>98</v>
      </c>
      <c r="N134" s="17" t="s">
        <v>160</v>
      </c>
      <c r="O134" t="str">
        <f t="shared" si="12"/>
        <v>Eyrie_Tank_1</v>
      </c>
      <c r="P134" t="s">
        <v>100</v>
      </c>
      <c r="Q134" s="17" t="s">
        <v>106</v>
      </c>
      <c r="R134" s="17">
        <v>2</v>
      </c>
      <c r="S134" s="16">
        <v>0.95833333333333337</v>
      </c>
      <c r="T134">
        <f t="shared" si="13"/>
        <v>0</v>
      </c>
      <c r="U134" s="17">
        <v>10</v>
      </c>
      <c r="V134" s="17" t="s">
        <v>102</v>
      </c>
      <c r="W134" s="17">
        <v>10</v>
      </c>
      <c r="X134" s="17" t="s">
        <v>102</v>
      </c>
      <c r="Y134" s="17"/>
      <c r="Z134" s="21">
        <f t="shared" si="14"/>
        <v>1030.5994700101317</v>
      </c>
      <c r="AA134" s="18">
        <f t="shared" si="11"/>
        <v>5152997.350050658</v>
      </c>
      <c r="AB134" s="17" t="s">
        <v>187</v>
      </c>
      <c r="AC134" s="17"/>
      <c r="AD134" s="17"/>
      <c r="AE134" s="17"/>
      <c r="AF134" s="17"/>
      <c r="AG134" s="17"/>
      <c r="AH134" s="17"/>
    </row>
    <row r="135" spans="1:34" ht="15" customHeight="1" x14ac:dyDescent="0.25">
      <c r="A135" s="7">
        <v>45260</v>
      </c>
      <c r="B135" s="15">
        <v>45260</v>
      </c>
      <c r="C135" s="16">
        <v>0.91666666666666663</v>
      </c>
      <c r="D135" s="17" t="s">
        <v>95</v>
      </c>
      <c r="E135" s="17" t="s">
        <v>184</v>
      </c>
      <c r="F135" s="17"/>
      <c r="G135" s="17"/>
      <c r="H135" s="16">
        <v>0.91666666666666663</v>
      </c>
      <c r="I135" s="17" t="s">
        <v>185</v>
      </c>
      <c r="J135" s="17">
        <v>0.5</v>
      </c>
      <c r="K135" s="17" t="s">
        <v>186</v>
      </c>
      <c r="L135" s="16">
        <v>0.33333333333333331</v>
      </c>
      <c r="M135" s="9" t="s">
        <v>98</v>
      </c>
      <c r="N135" s="17" t="s">
        <v>160</v>
      </c>
      <c r="O135" t="str">
        <f t="shared" si="12"/>
        <v>Eyrie_Tank_1</v>
      </c>
      <c r="P135" t="s">
        <v>100</v>
      </c>
      <c r="Q135" s="17" t="s">
        <v>107</v>
      </c>
      <c r="R135" s="17">
        <v>2</v>
      </c>
      <c r="S135" s="16">
        <v>0.95833333333333337</v>
      </c>
      <c r="T135">
        <f t="shared" si="13"/>
        <v>0</v>
      </c>
      <c r="U135" s="17">
        <v>19</v>
      </c>
      <c r="V135" s="17" t="s">
        <v>102</v>
      </c>
      <c r="W135" s="17">
        <v>19</v>
      </c>
      <c r="X135" s="17" t="s">
        <v>102</v>
      </c>
      <c r="Y135" s="17"/>
      <c r="Z135" s="21">
        <f t="shared" si="14"/>
        <v>1030.5994700101317</v>
      </c>
      <c r="AA135" s="18">
        <f t="shared" si="11"/>
        <v>9790694.9650962502</v>
      </c>
      <c r="AB135" s="17" t="s">
        <v>187</v>
      </c>
      <c r="AC135" s="17"/>
      <c r="AD135" s="17"/>
      <c r="AE135" s="17"/>
      <c r="AF135" s="17"/>
      <c r="AG135" s="17"/>
      <c r="AH135" s="17"/>
    </row>
    <row r="136" spans="1:34" ht="15" customHeight="1" x14ac:dyDescent="0.25">
      <c r="A136" s="7">
        <v>45260</v>
      </c>
      <c r="B136" s="15">
        <v>45260</v>
      </c>
      <c r="C136" s="16">
        <v>0.91666666666666663</v>
      </c>
      <c r="D136" s="17" t="s">
        <v>95</v>
      </c>
      <c r="E136" s="17" t="s">
        <v>184</v>
      </c>
      <c r="F136" s="17"/>
      <c r="G136" s="17"/>
      <c r="H136" s="16">
        <v>0.91666666666666663</v>
      </c>
      <c r="I136" s="17" t="s">
        <v>185</v>
      </c>
      <c r="J136" s="17">
        <v>0.5</v>
      </c>
      <c r="K136" s="17" t="s">
        <v>186</v>
      </c>
      <c r="L136" s="16">
        <v>0.33333333333333331</v>
      </c>
      <c r="M136" s="9" t="s">
        <v>98</v>
      </c>
      <c r="N136" s="17" t="s">
        <v>160</v>
      </c>
      <c r="O136" t="str">
        <f t="shared" si="12"/>
        <v>Eyrie_Tank_1</v>
      </c>
      <c r="P136" t="s">
        <v>100</v>
      </c>
      <c r="Q136" s="17" t="s">
        <v>108</v>
      </c>
      <c r="R136" s="17">
        <v>2</v>
      </c>
      <c r="S136" s="16">
        <v>0.95833333333333337</v>
      </c>
      <c r="T136">
        <f t="shared" si="13"/>
        <v>0</v>
      </c>
      <c r="U136" s="17">
        <v>29</v>
      </c>
      <c r="V136" s="17" t="s">
        <v>102</v>
      </c>
      <c r="W136" s="17">
        <v>29</v>
      </c>
      <c r="X136" s="17" t="s">
        <v>102</v>
      </c>
      <c r="Y136" s="17"/>
      <c r="Z136" s="21">
        <f t="shared" si="14"/>
        <v>1030.5994700101317</v>
      </c>
      <c r="AA136" s="18">
        <f t="shared" si="11"/>
        <v>14943692.315146908</v>
      </c>
      <c r="AB136" s="17" t="s">
        <v>187</v>
      </c>
      <c r="AC136" s="17"/>
      <c r="AD136" s="17"/>
      <c r="AE136" s="17"/>
      <c r="AF136" s="17"/>
      <c r="AG136" s="17"/>
      <c r="AH136" s="17"/>
    </row>
    <row r="137" spans="1:34" ht="15" customHeight="1" x14ac:dyDescent="0.25">
      <c r="A137" s="7">
        <v>45260</v>
      </c>
      <c r="B137" s="15">
        <v>45260</v>
      </c>
      <c r="C137" s="16">
        <v>0.91666666666666663</v>
      </c>
      <c r="D137" s="17" t="s">
        <v>95</v>
      </c>
      <c r="E137" s="17" t="s">
        <v>184</v>
      </c>
      <c r="F137" s="17"/>
      <c r="G137" s="17"/>
      <c r="H137" s="16">
        <v>0.91666666666666663</v>
      </c>
      <c r="I137" s="17" t="s">
        <v>185</v>
      </c>
      <c r="J137" s="17">
        <v>0.5</v>
      </c>
      <c r="K137" s="17" t="s">
        <v>186</v>
      </c>
      <c r="L137" s="16">
        <v>0.33333333333333331</v>
      </c>
      <c r="M137" s="9" t="s">
        <v>98</v>
      </c>
      <c r="N137" s="17" t="s">
        <v>160</v>
      </c>
      <c r="O137" t="str">
        <f t="shared" si="12"/>
        <v>Eyrie_Tank_1</v>
      </c>
      <c r="P137" t="s">
        <v>109</v>
      </c>
      <c r="Q137" s="17" t="s">
        <v>110</v>
      </c>
      <c r="R137" s="17">
        <v>2</v>
      </c>
      <c r="S137" s="16">
        <v>0.95833333333333337</v>
      </c>
      <c r="T137">
        <f t="shared" si="13"/>
        <v>0</v>
      </c>
      <c r="U137" s="17">
        <v>10</v>
      </c>
      <c r="V137" s="17" t="s">
        <v>102</v>
      </c>
      <c r="W137" s="17">
        <v>50</v>
      </c>
      <c r="X137" s="17" t="s">
        <v>102</v>
      </c>
      <c r="Y137" s="17"/>
      <c r="Z137" s="21">
        <f t="shared" si="14"/>
        <v>1030.5994700101317</v>
      </c>
      <c r="AA137" s="18">
        <f t="shared" si="11"/>
        <v>5152997.350050658</v>
      </c>
      <c r="AB137" s="17" t="s">
        <v>187</v>
      </c>
      <c r="AC137" s="17"/>
      <c r="AD137" s="17"/>
      <c r="AE137" s="17"/>
      <c r="AF137" s="17"/>
      <c r="AG137" s="17"/>
      <c r="AH137" s="17"/>
    </row>
    <row r="138" spans="1:34" ht="15" customHeight="1" x14ac:dyDescent="0.25">
      <c r="A138" s="7">
        <v>45260</v>
      </c>
      <c r="B138" s="15">
        <v>45260</v>
      </c>
      <c r="C138" s="16">
        <v>0.91666666666666663</v>
      </c>
      <c r="D138" s="17" t="s">
        <v>95</v>
      </c>
      <c r="E138" s="17" t="s">
        <v>184</v>
      </c>
      <c r="F138" s="17"/>
      <c r="G138" s="17"/>
      <c r="H138" s="16">
        <v>0.91666666666666663</v>
      </c>
      <c r="I138" s="17" t="s">
        <v>185</v>
      </c>
      <c r="J138" s="17">
        <v>0.5</v>
      </c>
      <c r="K138" s="17" t="s">
        <v>186</v>
      </c>
      <c r="L138" s="16">
        <v>0.33333333333333331</v>
      </c>
      <c r="M138" s="9" t="s">
        <v>98</v>
      </c>
      <c r="N138" s="17" t="s">
        <v>160</v>
      </c>
      <c r="O138" t="str">
        <f t="shared" si="12"/>
        <v>Eyrie_Tank_1</v>
      </c>
      <c r="P138" t="s">
        <v>109</v>
      </c>
      <c r="Q138" s="17" t="s">
        <v>111</v>
      </c>
      <c r="R138" s="17">
        <v>2</v>
      </c>
      <c r="S138" s="16">
        <v>0.95833333333333337</v>
      </c>
      <c r="T138">
        <f t="shared" si="13"/>
        <v>0</v>
      </c>
      <c r="U138" s="17">
        <v>20</v>
      </c>
      <c r="V138" s="17" t="s">
        <v>102</v>
      </c>
      <c r="W138" s="17">
        <v>80</v>
      </c>
      <c r="X138" s="17" t="s">
        <v>102</v>
      </c>
      <c r="Y138" s="17"/>
      <c r="Z138" s="21">
        <f t="shared" si="14"/>
        <v>1030.5994700101317</v>
      </c>
      <c r="AA138" s="18">
        <f t="shared" si="11"/>
        <v>10305994.700101316</v>
      </c>
      <c r="AB138" s="17" t="s">
        <v>187</v>
      </c>
      <c r="AC138" s="17"/>
      <c r="AD138" s="17"/>
      <c r="AE138" s="17"/>
      <c r="AF138" s="17"/>
      <c r="AG138" s="17"/>
      <c r="AH138" s="17"/>
    </row>
    <row r="139" spans="1:34" ht="15" customHeight="1" x14ac:dyDescent="0.25">
      <c r="A139" s="7">
        <v>45260</v>
      </c>
      <c r="B139" s="15">
        <v>45260</v>
      </c>
      <c r="C139" s="16">
        <v>0.91666666666666663</v>
      </c>
      <c r="D139" s="17" t="s">
        <v>95</v>
      </c>
      <c r="E139" s="17" t="s">
        <v>184</v>
      </c>
      <c r="F139" s="17"/>
      <c r="G139" s="17"/>
      <c r="H139" s="16">
        <v>0.91666666666666663</v>
      </c>
      <c r="I139" s="17" t="s">
        <v>185</v>
      </c>
      <c r="J139" s="17">
        <v>0.5</v>
      </c>
      <c r="K139" s="17" t="s">
        <v>186</v>
      </c>
      <c r="L139" s="16">
        <v>0.33333333333333331</v>
      </c>
      <c r="M139" s="9" t="s">
        <v>98</v>
      </c>
      <c r="N139" s="17" t="s">
        <v>160</v>
      </c>
      <c r="O139" t="str">
        <f t="shared" si="12"/>
        <v>Eyrie_Tank_1</v>
      </c>
      <c r="P139" t="s">
        <v>109</v>
      </c>
      <c r="Q139" s="17" t="s">
        <v>112</v>
      </c>
      <c r="R139" s="17">
        <v>2</v>
      </c>
      <c r="S139" s="16">
        <v>0.95833333333333337</v>
      </c>
      <c r="T139">
        <f t="shared" si="13"/>
        <v>0</v>
      </c>
      <c r="U139" s="17">
        <v>160</v>
      </c>
      <c r="V139" s="17" t="s">
        <v>102</v>
      </c>
      <c r="W139" s="17">
        <v>70</v>
      </c>
      <c r="X139" s="17" t="s">
        <v>102</v>
      </c>
      <c r="Y139" s="17"/>
      <c r="Z139" s="21">
        <f t="shared" si="14"/>
        <v>1030.5994700101317</v>
      </c>
      <c r="AA139" s="18">
        <f t="shared" si="11"/>
        <v>82447957.600810528</v>
      </c>
      <c r="AB139" s="17" t="s">
        <v>187</v>
      </c>
      <c r="AC139" s="17"/>
      <c r="AD139" s="17"/>
      <c r="AE139" s="17"/>
      <c r="AF139" s="17"/>
      <c r="AG139" s="17"/>
      <c r="AH139" s="17"/>
    </row>
    <row r="140" spans="1:34" ht="15" customHeight="1" x14ac:dyDescent="0.25">
      <c r="A140" s="7">
        <v>45260</v>
      </c>
      <c r="B140" s="15">
        <v>45260</v>
      </c>
      <c r="C140" s="16">
        <v>0.91666666666666663</v>
      </c>
      <c r="D140" s="17" t="s">
        <v>95</v>
      </c>
      <c r="E140" s="17" t="s">
        <v>184</v>
      </c>
      <c r="F140" s="17"/>
      <c r="G140" s="17"/>
      <c r="H140" s="16">
        <v>0.91666666666666663</v>
      </c>
      <c r="I140" s="17" t="s">
        <v>185</v>
      </c>
      <c r="J140" s="17">
        <v>0.5</v>
      </c>
      <c r="K140" s="17" t="s">
        <v>186</v>
      </c>
      <c r="L140" s="16">
        <v>0.33333333333333331</v>
      </c>
      <c r="M140" s="9" t="s">
        <v>98</v>
      </c>
      <c r="N140" s="17" t="s">
        <v>160</v>
      </c>
      <c r="O140" t="str">
        <f t="shared" si="12"/>
        <v>Eyrie_Tank_1</v>
      </c>
      <c r="P140" t="s">
        <v>109</v>
      </c>
      <c r="Q140" s="17" t="s">
        <v>113</v>
      </c>
      <c r="R140" s="17">
        <v>2</v>
      </c>
      <c r="S140" s="16">
        <v>0.95833333333333337</v>
      </c>
      <c r="T140">
        <f t="shared" si="13"/>
        <v>0</v>
      </c>
      <c r="U140" s="17">
        <v>58</v>
      </c>
      <c r="V140" s="17" t="s">
        <v>102</v>
      </c>
      <c r="W140" s="17">
        <v>90</v>
      </c>
      <c r="X140" s="17" t="s">
        <v>102</v>
      </c>
      <c r="Y140" s="17"/>
      <c r="Z140" s="21">
        <f t="shared" si="14"/>
        <v>1030.5994700101317</v>
      </c>
      <c r="AA140" s="18">
        <f t="shared" si="11"/>
        <v>29887384.630293816</v>
      </c>
      <c r="AB140" s="17" t="s">
        <v>187</v>
      </c>
      <c r="AC140" s="17"/>
      <c r="AD140" s="17"/>
      <c r="AE140" s="17"/>
      <c r="AF140" s="17"/>
      <c r="AG140" s="17"/>
      <c r="AH140" s="17"/>
    </row>
    <row r="141" spans="1:34" ht="15" customHeight="1" x14ac:dyDescent="0.25">
      <c r="A141" s="7">
        <v>45260</v>
      </c>
      <c r="B141" s="15">
        <v>45260</v>
      </c>
      <c r="C141" s="16">
        <v>0.91666666666666663</v>
      </c>
      <c r="D141" s="17" t="s">
        <v>95</v>
      </c>
      <c r="E141" s="17" t="s">
        <v>184</v>
      </c>
      <c r="F141" s="17"/>
      <c r="G141" s="17"/>
      <c r="H141" s="16">
        <v>0.91666666666666663</v>
      </c>
      <c r="I141" s="17" t="s">
        <v>185</v>
      </c>
      <c r="J141" s="17">
        <v>0.5</v>
      </c>
      <c r="K141" s="17" t="s">
        <v>186</v>
      </c>
      <c r="L141" s="16">
        <v>0.33333333333333331</v>
      </c>
      <c r="M141" s="9" t="s">
        <v>98</v>
      </c>
      <c r="N141" s="17" t="s">
        <v>160</v>
      </c>
      <c r="O141" t="str">
        <f t="shared" si="12"/>
        <v>Eyrie_Tank_1</v>
      </c>
      <c r="P141" t="s">
        <v>109</v>
      </c>
      <c r="Q141" s="17" t="s">
        <v>114</v>
      </c>
      <c r="R141" s="17">
        <v>2</v>
      </c>
      <c r="S141" s="16">
        <v>0.95833333333333337</v>
      </c>
      <c r="T141">
        <f t="shared" si="13"/>
        <v>0</v>
      </c>
      <c r="U141" s="17">
        <v>19</v>
      </c>
      <c r="V141" s="17" t="s">
        <v>102</v>
      </c>
      <c r="W141" s="17">
        <v>100</v>
      </c>
      <c r="X141" s="17" t="s">
        <v>102</v>
      </c>
      <c r="Y141" s="17"/>
      <c r="Z141" s="21">
        <f t="shared" si="14"/>
        <v>1030.5994700101317</v>
      </c>
      <c r="AA141" s="18">
        <f t="shared" si="11"/>
        <v>9790694.9650962502</v>
      </c>
      <c r="AB141" s="17" t="s">
        <v>187</v>
      </c>
      <c r="AC141" s="17"/>
      <c r="AD141" s="17"/>
      <c r="AE141" s="17"/>
      <c r="AF141" s="17"/>
      <c r="AG141" s="17"/>
      <c r="AH141" s="17"/>
    </row>
    <row r="142" spans="1:34" ht="15" customHeight="1" x14ac:dyDescent="0.25">
      <c r="A142" s="7">
        <v>45260</v>
      </c>
      <c r="B142" s="8">
        <v>45262</v>
      </c>
      <c r="C142" s="4" t="s">
        <v>102</v>
      </c>
      <c r="D142" s="4" t="s">
        <v>102</v>
      </c>
      <c r="E142" s="4" t="s">
        <v>102</v>
      </c>
      <c r="F142" s="4" t="s">
        <v>102</v>
      </c>
      <c r="G142" s="4" t="s">
        <v>102</v>
      </c>
      <c r="H142" s="4" t="s">
        <v>102</v>
      </c>
      <c r="I142" s="4" t="s">
        <v>102</v>
      </c>
      <c r="J142" s="4" t="s">
        <v>102</v>
      </c>
      <c r="K142" s="4" t="s">
        <v>102</v>
      </c>
      <c r="L142" s="4" t="s">
        <v>102</v>
      </c>
      <c r="M142" s="9" t="s">
        <v>98</v>
      </c>
      <c r="N142" s="4" t="s">
        <v>167</v>
      </c>
      <c r="O142" t="str">
        <f t="shared" si="12"/>
        <v>Eyrie_Pool_10</v>
      </c>
      <c r="Q142" s="4">
        <v>1</v>
      </c>
      <c r="R142" s="4">
        <v>300</v>
      </c>
      <c r="S142" s="9" t="s">
        <v>188</v>
      </c>
      <c r="T142">
        <f t="shared" si="13"/>
        <v>2</v>
      </c>
      <c r="U142" s="4">
        <v>2899</v>
      </c>
      <c r="V142" s="4" t="s">
        <v>102</v>
      </c>
      <c r="Z142">
        <v>9280</v>
      </c>
      <c r="AA142" s="11">
        <f t="shared" ref="AA142:AA176" si="15">(1000/R142)*U142*Z142</f>
        <v>89675733.333333343</v>
      </c>
      <c r="AB142" s="4" t="s">
        <v>161</v>
      </c>
      <c r="AD142" t="s">
        <v>189</v>
      </c>
      <c r="AE142" s="11">
        <f>AVERAGE(AA142:AA146)</f>
        <v>92276440.54135339</v>
      </c>
    </row>
    <row r="143" spans="1:34" ht="15" customHeight="1" x14ac:dyDescent="0.25">
      <c r="A143" s="7">
        <v>45260</v>
      </c>
      <c r="B143" s="8">
        <v>45262</v>
      </c>
      <c r="C143" s="4" t="s">
        <v>102</v>
      </c>
      <c r="D143" s="4" t="s">
        <v>102</v>
      </c>
      <c r="E143" s="4" t="s">
        <v>102</v>
      </c>
      <c r="F143" s="4" t="s">
        <v>102</v>
      </c>
      <c r="G143" s="4" t="s">
        <v>102</v>
      </c>
      <c r="H143" s="4" t="s">
        <v>102</v>
      </c>
      <c r="I143" s="4" t="s">
        <v>102</v>
      </c>
      <c r="J143" s="4" t="s">
        <v>102</v>
      </c>
      <c r="K143" s="4" t="s">
        <v>102</v>
      </c>
      <c r="L143" s="4" t="s">
        <v>102</v>
      </c>
      <c r="M143" s="9" t="s">
        <v>98</v>
      </c>
      <c r="N143" s="4" t="s">
        <v>167</v>
      </c>
      <c r="O143" t="str">
        <f t="shared" si="12"/>
        <v>Eyrie_Pool_10</v>
      </c>
      <c r="Q143" s="4">
        <v>2</v>
      </c>
      <c r="R143" s="4">
        <v>380</v>
      </c>
      <c r="S143" s="9" t="s">
        <v>188</v>
      </c>
      <c r="T143">
        <f t="shared" si="13"/>
        <v>2</v>
      </c>
      <c r="U143" s="4">
        <v>4055</v>
      </c>
      <c r="V143" s="4" t="s">
        <v>102</v>
      </c>
      <c r="Z143">
        <v>9280</v>
      </c>
      <c r="AA143" s="11">
        <f t="shared" si="15"/>
        <v>99027368.421052635</v>
      </c>
      <c r="AB143" s="4"/>
    </row>
    <row r="144" spans="1:34" ht="15" customHeight="1" x14ac:dyDescent="0.25">
      <c r="A144" s="7">
        <v>45260</v>
      </c>
      <c r="B144" s="8">
        <v>45262</v>
      </c>
      <c r="C144" s="4" t="s">
        <v>102</v>
      </c>
      <c r="D144" s="4" t="s">
        <v>102</v>
      </c>
      <c r="E144" s="4" t="s">
        <v>102</v>
      </c>
      <c r="F144" s="4" t="s">
        <v>102</v>
      </c>
      <c r="G144" s="4" t="s">
        <v>102</v>
      </c>
      <c r="H144" s="4" t="s">
        <v>102</v>
      </c>
      <c r="I144" s="4" t="s">
        <v>102</v>
      </c>
      <c r="J144" s="4" t="s">
        <v>102</v>
      </c>
      <c r="K144" s="4" t="s">
        <v>102</v>
      </c>
      <c r="L144" s="4" t="s">
        <v>102</v>
      </c>
      <c r="M144" s="9" t="s">
        <v>98</v>
      </c>
      <c r="N144" s="4" t="s">
        <v>167</v>
      </c>
      <c r="O144" t="str">
        <f t="shared" si="12"/>
        <v>Eyrie_Pool_10</v>
      </c>
      <c r="Q144" s="4">
        <v>3</v>
      </c>
      <c r="R144" s="4">
        <v>280</v>
      </c>
      <c r="S144" s="9" t="s">
        <v>188</v>
      </c>
      <c r="T144">
        <f t="shared" si="13"/>
        <v>2</v>
      </c>
      <c r="U144" s="4">
        <v>2854</v>
      </c>
      <c r="V144" s="4" t="s">
        <v>102</v>
      </c>
      <c r="Z144">
        <v>9280</v>
      </c>
      <c r="AA144" s="11">
        <f t="shared" si="15"/>
        <v>94589714.285714284</v>
      </c>
      <c r="AB144" s="4"/>
    </row>
    <row r="145" spans="1:31" ht="15" customHeight="1" x14ac:dyDescent="0.25">
      <c r="A145" s="7">
        <v>45260</v>
      </c>
      <c r="B145" s="8">
        <v>45262</v>
      </c>
      <c r="C145" s="4" t="s">
        <v>102</v>
      </c>
      <c r="D145" s="4" t="s">
        <v>102</v>
      </c>
      <c r="E145" s="4" t="s">
        <v>102</v>
      </c>
      <c r="F145" s="4" t="s">
        <v>102</v>
      </c>
      <c r="G145" s="4" t="s">
        <v>102</v>
      </c>
      <c r="H145" s="4" t="s">
        <v>102</v>
      </c>
      <c r="I145" s="4" t="s">
        <v>102</v>
      </c>
      <c r="J145" s="4" t="s">
        <v>102</v>
      </c>
      <c r="K145" s="4" t="s">
        <v>102</v>
      </c>
      <c r="L145" s="4" t="s">
        <v>102</v>
      </c>
      <c r="M145" s="9" t="s">
        <v>98</v>
      </c>
      <c r="N145" s="4" t="s">
        <v>167</v>
      </c>
      <c r="O145" t="str">
        <f t="shared" si="12"/>
        <v>Eyrie_Pool_10</v>
      </c>
      <c r="Q145" s="4">
        <v>4</v>
      </c>
      <c r="R145" s="4">
        <v>250</v>
      </c>
      <c r="S145" s="9" t="s">
        <v>188</v>
      </c>
      <c r="T145">
        <f t="shared" si="13"/>
        <v>2</v>
      </c>
      <c r="U145" s="4">
        <v>2731</v>
      </c>
      <c r="V145" s="4" t="s">
        <v>102</v>
      </c>
      <c r="Z145">
        <v>9280</v>
      </c>
      <c r="AA145" s="11">
        <f t="shared" si="15"/>
        <v>101374720</v>
      </c>
      <c r="AB145" s="4"/>
    </row>
    <row r="146" spans="1:31" ht="15" customHeight="1" x14ac:dyDescent="0.25">
      <c r="A146" s="7">
        <v>45260</v>
      </c>
      <c r="B146" s="8">
        <v>45262</v>
      </c>
      <c r="C146" s="4" t="s">
        <v>102</v>
      </c>
      <c r="D146" s="4" t="s">
        <v>102</v>
      </c>
      <c r="E146" s="4" t="s">
        <v>102</v>
      </c>
      <c r="F146" s="4" t="s">
        <v>102</v>
      </c>
      <c r="G146" s="4" t="s">
        <v>102</v>
      </c>
      <c r="H146" s="4" t="s">
        <v>102</v>
      </c>
      <c r="I146" s="4" t="s">
        <v>102</v>
      </c>
      <c r="J146" s="4" t="s">
        <v>102</v>
      </c>
      <c r="K146" s="4" t="s">
        <v>102</v>
      </c>
      <c r="L146" s="4" t="s">
        <v>102</v>
      </c>
      <c r="M146" s="9" t="s">
        <v>98</v>
      </c>
      <c r="N146" s="4" t="s">
        <v>167</v>
      </c>
      <c r="O146" t="str">
        <f t="shared" si="12"/>
        <v>Eyrie_Pool_10</v>
      </c>
      <c r="Q146" s="4">
        <v>5</v>
      </c>
      <c r="R146" s="4">
        <v>300</v>
      </c>
      <c r="S146" s="9" t="s">
        <v>188</v>
      </c>
      <c r="T146">
        <f t="shared" si="13"/>
        <v>2</v>
      </c>
      <c r="U146" s="4">
        <v>2480</v>
      </c>
      <c r="V146" s="4" t="s">
        <v>102</v>
      </c>
      <c r="Z146">
        <v>9280</v>
      </c>
      <c r="AA146" s="11">
        <f t="shared" si="15"/>
        <v>76714666.666666672</v>
      </c>
      <c r="AB146" s="4"/>
    </row>
    <row r="147" spans="1:31" ht="15" customHeight="1" x14ac:dyDescent="0.25">
      <c r="A147" s="7">
        <v>45260</v>
      </c>
      <c r="B147" s="8">
        <v>45262</v>
      </c>
      <c r="C147" s="4" t="s">
        <v>102</v>
      </c>
      <c r="D147" s="4" t="s">
        <v>102</v>
      </c>
      <c r="E147" s="4" t="s">
        <v>102</v>
      </c>
      <c r="F147" s="4" t="s">
        <v>102</v>
      </c>
      <c r="G147" s="4" t="s">
        <v>102</v>
      </c>
      <c r="H147" s="4" t="s">
        <v>102</v>
      </c>
      <c r="I147" s="4" t="s">
        <v>102</v>
      </c>
      <c r="J147" s="4" t="s">
        <v>102</v>
      </c>
      <c r="K147" s="4" t="s">
        <v>102</v>
      </c>
      <c r="L147" s="4" t="s">
        <v>102</v>
      </c>
      <c r="M147" s="9" t="s">
        <v>98</v>
      </c>
      <c r="N147" s="4" t="s">
        <v>99</v>
      </c>
      <c r="O147" t="str">
        <f t="shared" si="12"/>
        <v>Eyrie_Pool_15</v>
      </c>
      <c r="Q147" s="4">
        <v>1</v>
      </c>
      <c r="R147" s="4">
        <v>290</v>
      </c>
      <c r="S147" s="9" t="s">
        <v>188</v>
      </c>
      <c r="T147">
        <f t="shared" si="13"/>
        <v>2</v>
      </c>
      <c r="U147" s="4">
        <v>1615</v>
      </c>
      <c r="V147" s="4" t="s">
        <v>102</v>
      </c>
      <c r="Z147">
        <v>9280</v>
      </c>
      <c r="AA147" s="11">
        <f t="shared" si="15"/>
        <v>51679999.999999993</v>
      </c>
      <c r="AB147" s="4" t="s">
        <v>161</v>
      </c>
      <c r="AD147" t="s">
        <v>99</v>
      </c>
      <c r="AE147" s="11">
        <f>AVERAGE(AA147:AA151)</f>
        <v>57496370.793650791</v>
      </c>
    </row>
    <row r="148" spans="1:31" ht="15" customHeight="1" x14ac:dyDescent="0.25">
      <c r="A148" s="7">
        <v>45260</v>
      </c>
      <c r="B148" s="8">
        <v>45262</v>
      </c>
      <c r="C148" s="4" t="s">
        <v>102</v>
      </c>
      <c r="D148" s="4" t="s">
        <v>102</v>
      </c>
      <c r="E148" s="4" t="s">
        <v>102</v>
      </c>
      <c r="F148" s="4" t="s">
        <v>102</v>
      </c>
      <c r="G148" s="4" t="s">
        <v>102</v>
      </c>
      <c r="H148" s="4" t="s">
        <v>102</v>
      </c>
      <c r="I148" s="4" t="s">
        <v>102</v>
      </c>
      <c r="J148" s="4" t="s">
        <v>102</v>
      </c>
      <c r="K148" s="4" t="s">
        <v>102</v>
      </c>
      <c r="L148" s="4" t="s">
        <v>102</v>
      </c>
      <c r="M148" s="9" t="s">
        <v>98</v>
      </c>
      <c r="N148" s="4" t="s">
        <v>99</v>
      </c>
      <c r="O148" t="str">
        <f t="shared" si="12"/>
        <v>Eyrie_Pool_15</v>
      </c>
      <c r="Q148" s="4">
        <v>2</v>
      </c>
      <c r="R148" s="4">
        <v>300</v>
      </c>
      <c r="S148" s="9" t="s">
        <v>188</v>
      </c>
      <c r="T148">
        <f t="shared" si="13"/>
        <v>2</v>
      </c>
      <c r="U148" s="4">
        <v>1156</v>
      </c>
      <c r="V148" s="4" t="s">
        <v>102</v>
      </c>
      <c r="Z148">
        <v>9280</v>
      </c>
      <c r="AA148" s="11">
        <f t="shared" si="15"/>
        <v>35758933.333333336</v>
      </c>
      <c r="AB148" s="4"/>
    </row>
    <row r="149" spans="1:31" ht="15" customHeight="1" x14ac:dyDescent="0.25">
      <c r="A149" s="7">
        <v>45260</v>
      </c>
      <c r="B149" s="8">
        <v>45262</v>
      </c>
      <c r="C149" s="4" t="s">
        <v>102</v>
      </c>
      <c r="D149" s="4" t="s">
        <v>102</v>
      </c>
      <c r="E149" s="4" t="s">
        <v>102</v>
      </c>
      <c r="F149" s="4" t="s">
        <v>102</v>
      </c>
      <c r="G149" s="4" t="s">
        <v>102</v>
      </c>
      <c r="H149" s="4" t="s">
        <v>102</v>
      </c>
      <c r="I149" s="4" t="s">
        <v>102</v>
      </c>
      <c r="J149" s="4" t="s">
        <v>102</v>
      </c>
      <c r="K149" s="4" t="s">
        <v>102</v>
      </c>
      <c r="L149" s="4" t="s">
        <v>102</v>
      </c>
      <c r="M149" s="9" t="s">
        <v>98</v>
      </c>
      <c r="N149" s="4" t="s">
        <v>99</v>
      </c>
      <c r="O149" t="str">
        <f t="shared" si="12"/>
        <v>Eyrie_Pool_15</v>
      </c>
      <c r="Q149" s="4">
        <v>3</v>
      </c>
      <c r="R149" s="4">
        <v>240</v>
      </c>
      <c r="S149" s="9" t="s">
        <v>188</v>
      </c>
      <c r="T149">
        <f t="shared" si="13"/>
        <v>2</v>
      </c>
      <c r="U149" s="4">
        <v>1742</v>
      </c>
      <c r="V149" s="4" t="s">
        <v>102</v>
      </c>
      <c r="Z149">
        <v>9280</v>
      </c>
      <c r="AA149" s="11">
        <f t="shared" si="15"/>
        <v>67357333.333333343</v>
      </c>
      <c r="AB149" s="4"/>
    </row>
    <row r="150" spans="1:31" ht="15" customHeight="1" x14ac:dyDescent="0.25">
      <c r="A150" s="7">
        <v>45260</v>
      </c>
      <c r="B150" s="8">
        <v>45262</v>
      </c>
      <c r="C150" s="4" t="s">
        <v>102</v>
      </c>
      <c r="D150" s="4" t="s">
        <v>102</v>
      </c>
      <c r="E150" s="4" t="s">
        <v>102</v>
      </c>
      <c r="F150" s="4" t="s">
        <v>102</v>
      </c>
      <c r="G150" s="4" t="s">
        <v>102</v>
      </c>
      <c r="H150" s="4" t="s">
        <v>102</v>
      </c>
      <c r="I150" s="4" t="s">
        <v>102</v>
      </c>
      <c r="J150" s="4" t="s">
        <v>102</v>
      </c>
      <c r="K150" s="4" t="s">
        <v>102</v>
      </c>
      <c r="L150" s="4" t="s">
        <v>102</v>
      </c>
      <c r="M150" s="9" t="s">
        <v>98</v>
      </c>
      <c r="N150" s="4" t="s">
        <v>99</v>
      </c>
      <c r="O150" t="str">
        <f t="shared" si="12"/>
        <v>Eyrie_Pool_15</v>
      </c>
      <c r="Q150" s="4">
        <v>4</v>
      </c>
      <c r="R150" s="4">
        <v>270</v>
      </c>
      <c r="S150" s="9" t="s">
        <v>188</v>
      </c>
      <c r="T150">
        <f t="shared" si="13"/>
        <v>2</v>
      </c>
      <c r="U150" s="4">
        <v>1956</v>
      </c>
      <c r="V150" s="4" t="s">
        <v>102</v>
      </c>
      <c r="Z150">
        <v>9280</v>
      </c>
      <c r="AA150" s="11">
        <f t="shared" si="15"/>
        <v>67228444.444444448</v>
      </c>
      <c r="AB150" s="4"/>
    </row>
    <row r="151" spans="1:31" ht="15" customHeight="1" x14ac:dyDescent="0.25">
      <c r="A151" s="7">
        <v>45260</v>
      </c>
      <c r="B151" s="8">
        <v>45262</v>
      </c>
      <c r="C151" s="4" t="s">
        <v>102</v>
      </c>
      <c r="D151" s="4" t="s">
        <v>102</v>
      </c>
      <c r="E151" s="4" t="s">
        <v>102</v>
      </c>
      <c r="F151" s="4" t="s">
        <v>102</v>
      </c>
      <c r="G151" s="4" t="s">
        <v>102</v>
      </c>
      <c r="H151" s="4" t="s">
        <v>102</v>
      </c>
      <c r="I151" s="4" t="s">
        <v>102</v>
      </c>
      <c r="J151" s="4" t="s">
        <v>102</v>
      </c>
      <c r="K151" s="4" t="s">
        <v>102</v>
      </c>
      <c r="L151" s="4" t="s">
        <v>102</v>
      </c>
      <c r="M151" s="9" t="s">
        <v>98</v>
      </c>
      <c r="N151" s="4" t="s">
        <v>99</v>
      </c>
      <c r="O151" t="str">
        <f t="shared" si="12"/>
        <v>Eyrie_Pool_15</v>
      </c>
      <c r="Q151" s="4">
        <v>5</v>
      </c>
      <c r="R151" s="4">
        <v>280</v>
      </c>
      <c r="S151" s="9" t="s">
        <v>188</v>
      </c>
      <c r="T151">
        <f t="shared" si="13"/>
        <v>2</v>
      </c>
      <c r="U151" s="4">
        <v>1975</v>
      </c>
      <c r="V151" s="4" t="s">
        <v>102</v>
      </c>
      <c r="Z151">
        <v>9280</v>
      </c>
      <c r="AA151" s="11">
        <f t="shared" si="15"/>
        <v>65457142.857142866</v>
      </c>
      <c r="AB151" s="4"/>
    </row>
    <row r="152" spans="1:31" ht="15" customHeight="1" x14ac:dyDescent="0.25">
      <c r="A152" s="7">
        <v>45260</v>
      </c>
      <c r="B152" s="8">
        <v>45263</v>
      </c>
      <c r="C152" s="4" t="s">
        <v>102</v>
      </c>
      <c r="D152" s="4" t="s">
        <v>102</v>
      </c>
      <c r="E152" s="4" t="s">
        <v>102</v>
      </c>
      <c r="F152" s="4" t="s">
        <v>102</v>
      </c>
      <c r="G152" s="4" t="s">
        <v>102</v>
      </c>
      <c r="H152" s="4" t="s">
        <v>102</v>
      </c>
      <c r="I152" s="4" t="s">
        <v>102</v>
      </c>
      <c r="J152" s="4" t="s">
        <v>102</v>
      </c>
      <c r="K152" s="4" t="s">
        <v>102</v>
      </c>
      <c r="L152" s="4" t="s">
        <v>102</v>
      </c>
      <c r="M152" s="4" t="s">
        <v>176</v>
      </c>
      <c r="N152" s="4" t="s">
        <v>190</v>
      </c>
      <c r="O152" t="str">
        <f t="shared" si="12"/>
        <v>Lizard_Pool_2</v>
      </c>
      <c r="Q152" s="4">
        <v>1</v>
      </c>
      <c r="R152" s="4">
        <v>500</v>
      </c>
      <c r="S152" s="4" t="s">
        <v>102</v>
      </c>
      <c r="T152">
        <f t="shared" si="13"/>
        <v>3</v>
      </c>
      <c r="U152" s="4">
        <v>710</v>
      </c>
      <c r="V152" s="4" t="s">
        <v>102</v>
      </c>
      <c r="Z152">
        <v>9280</v>
      </c>
      <c r="AA152" s="11">
        <f t="shared" si="15"/>
        <v>13177600</v>
      </c>
      <c r="AB152" s="4"/>
    </row>
    <row r="153" spans="1:31" ht="15" customHeight="1" x14ac:dyDescent="0.25">
      <c r="A153" s="7">
        <v>45260</v>
      </c>
      <c r="B153" s="8">
        <v>45263</v>
      </c>
      <c r="C153" s="4" t="s">
        <v>102</v>
      </c>
      <c r="D153" s="4" t="s">
        <v>102</v>
      </c>
      <c r="E153" s="4" t="s">
        <v>102</v>
      </c>
      <c r="F153" s="4" t="s">
        <v>102</v>
      </c>
      <c r="G153" s="4" t="s">
        <v>102</v>
      </c>
      <c r="H153" s="4" t="s">
        <v>102</v>
      </c>
      <c r="I153" s="4" t="s">
        <v>102</v>
      </c>
      <c r="J153" s="4" t="s">
        <v>102</v>
      </c>
      <c r="K153" s="4" t="s">
        <v>102</v>
      </c>
      <c r="L153" s="4" t="s">
        <v>102</v>
      </c>
      <c r="M153" s="4" t="s">
        <v>176</v>
      </c>
      <c r="N153" s="4" t="s">
        <v>190</v>
      </c>
      <c r="O153" t="str">
        <f t="shared" si="12"/>
        <v>Lizard_Pool_2</v>
      </c>
      <c r="Q153" s="4">
        <v>2</v>
      </c>
      <c r="R153" s="4">
        <v>500</v>
      </c>
      <c r="S153" s="4" t="s">
        <v>102</v>
      </c>
      <c r="T153">
        <f t="shared" si="13"/>
        <v>3</v>
      </c>
      <c r="U153" s="4">
        <v>744</v>
      </c>
      <c r="V153" s="4" t="s">
        <v>102</v>
      </c>
      <c r="Z153">
        <v>9280</v>
      </c>
      <c r="AA153" s="11">
        <f t="shared" si="15"/>
        <v>13808640</v>
      </c>
      <c r="AB153" s="4"/>
    </row>
    <row r="154" spans="1:31" ht="15" customHeight="1" x14ac:dyDescent="0.25">
      <c r="A154" s="7">
        <v>45260</v>
      </c>
      <c r="B154" s="8">
        <v>45263</v>
      </c>
      <c r="C154" s="4" t="s">
        <v>102</v>
      </c>
      <c r="D154" s="4" t="s">
        <v>102</v>
      </c>
      <c r="E154" s="4" t="s">
        <v>102</v>
      </c>
      <c r="F154" s="4" t="s">
        <v>102</v>
      </c>
      <c r="G154" s="4" t="s">
        <v>102</v>
      </c>
      <c r="H154" s="4" t="s">
        <v>102</v>
      </c>
      <c r="I154" s="4" t="s">
        <v>102</v>
      </c>
      <c r="J154" s="4" t="s">
        <v>102</v>
      </c>
      <c r="K154" s="4" t="s">
        <v>102</v>
      </c>
      <c r="L154" s="4" t="s">
        <v>102</v>
      </c>
      <c r="M154" s="4" t="s">
        <v>176</v>
      </c>
      <c r="N154" s="4" t="s">
        <v>190</v>
      </c>
      <c r="O154" t="str">
        <f t="shared" si="12"/>
        <v>Lizard_Pool_2</v>
      </c>
      <c r="Q154" s="4">
        <v>3</v>
      </c>
      <c r="R154" s="4">
        <v>500</v>
      </c>
      <c r="S154" s="4" t="s">
        <v>102</v>
      </c>
      <c r="T154">
        <f t="shared" si="13"/>
        <v>3</v>
      </c>
      <c r="U154" s="4">
        <v>754</v>
      </c>
      <c r="V154" s="4" t="s">
        <v>102</v>
      </c>
      <c r="Z154">
        <v>9280</v>
      </c>
      <c r="AA154" s="11">
        <f t="shared" si="15"/>
        <v>13994240</v>
      </c>
      <c r="AB154" s="4"/>
    </row>
    <row r="155" spans="1:31" ht="15" customHeight="1" x14ac:dyDescent="0.25">
      <c r="A155" s="7">
        <v>45260</v>
      </c>
      <c r="B155" s="8">
        <v>45263</v>
      </c>
      <c r="C155" s="4" t="s">
        <v>102</v>
      </c>
      <c r="D155" s="4" t="s">
        <v>102</v>
      </c>
      <c r="E155" s="4" t="s">
        <v>102</v>
      </c>
      <c r="F155" s="4" t="s">
        <v>102</v>
      </c>
      <c r="G155" s="4" t="s">
        <v>102</v>
      </c>
      <c r="H155" s="4" t="s">
        <v>102</v>
      </c>
      <c r="I155" s="4" t="s">
        <v>102</v>
      </c>
      <c r="J155" s="4" t="s">
        <v>102</v>
      </c>
      <c r="K155" s="4" t="s">
        <v>102</v>
      </c>
      <c r="L155" s="4" t="s">
        <v>102</v>
      </c>
      <c r="M155" s="4" t="s">
        <v>176</v>
      </c>
      <c r="N155" s="4" t="s">
        <v>190</v>
      </c>
      <c r="O155" t="str">
        <f t="shared" si="12"/>
        <v>Lizard_Pool_2</v>
      </c>
      <c r="Q155" s="4">
        <v>4</v>
      </c>
      <c r="R155" s="4">
        <v>250</v>
      </c>
      <c r="S155" s="4" t="s">
        <v>102</v>
      </c>
      <c r="T155">
        <f t="shared" si="13"/>
        <v>3</v>
      </c>
      <c r="U155" s="4">
        <v>288</v>
      </c>
      <c r="V155" s="4" t="s">
        <v>102</v>
      </c>
      <c r="Z155">
        <v>9280</v>
      </c>
      <c r="AA155" s="11">
        <f t="shared" si="15"/>
        <v>10690560</v>
      </c>
      <c r="AB155" s="4"/>
    </row>
    <row r="156" spans="1:31" ht="15" customHeight="1" x14ac:dyDescent="0.25">
      <c r="A156" s="7">
        <v>45260</v>
      </c>
      <c r="B156" s="8">
        <v>45263</v>
      </c>
      <c r="C156" s="4" t="s">
        <v>102</v>
      </c>
      <c r="D156" s="4" t="s">
        <v>102</v>
      </c>
      <c r="E156" s="4" t="s">
        <v>102</v>
      </c>
      <c r="F156" s="4" t="s">
        <v>102</v>
      </c>
      <c r="G156" s="4" t="s">
        <v>102</v>
      </c>
      <c r="H156" s="4" t="s">
        <v>102</v>
      </c>
      <c r="I156" s="4" t="s">
        <v>102</v>
      </c>
      <c r="J156" s="4" t="s">
        <v>102</v>
      </c>
      <c r="K156" s="4" t="s">
        <v>102</v>
      </c>
      <c r="L156" s="4" t="s">
        <v>102</v>
      </c>
      <c r="M156" s="4" t="s">
        <v>176</v>
      </c>
      <c r="N156" s="4" t="s">
        <v>190</v>
      </c>
      <c r="O156" t="str">
        <f t="shared" si="12"/>
        <v>Lizard_Pool_2</v>
      </c>
      <c r="Q156" s="4">
        <v>5</v>
      </c>
      <c r="R156" s="4">
        <v>50</v>
      </c>
      <c r="S156" s="4" t="s">
        <v>102</v>
      </c>
      <c r="T156">
        <f t="shared" si="13"/>
        <v>3</v>
      </c>
      <c r="U156" s="4">
        <v>89</v>
      </c>
      <c r="V156" s="4" t="s">
        <v>102</v>
      </c>
      <c r="Z156">
        <v>9280</v>
      </c>
      <c r="AA156" s="11">
        <f t="shared" si="15"/>
        <v>16518400</v>
      </c>
      <c r="AB156" s="4" t="s">
        <v>191</v>
      </c>
    </row>
    <row r="157" spans="1:31" ht="15" customHeight="1" x14ac:dyDescent="0.25">
      <c r="A157" s="7">
        <v>45260</v>
      </c>
      <c r="B157" s="8">
        <v>45264</v>
      </c>
      <c r="C157" s="4" t="s">
        <v>102</v>
      </c>
      <c r="D157" s="4" t="s">
        <v>102</v>
      </c>
      <c r="E157" s="4" t="s">
        <v>102</v>
      </c>
      <c r="F157" s="4" t="s">
        <v>102</v>
      </c>
      <c r="G157" s="4" t="s">
        <v>102</v>
      </c>
      <c r="H157" s="4" t="s">
        <v>102</v>
      </c>
      <c r="I157" s="4" t="s">
        <v>102</v>
      </c>
      <c r="J157" s="4" t="s">
        <v>102</v>
      </c>
      <c r="K157" s="4" t="s">
        <v>102</v>
      </c>
      <c r="L157" s="4" t="s">
        <v>102</v>
      </c>
      <c r="M157" s="4" t="s">
        <v>98</v>
      </c>
      <c r="N157" s="4" t="s">
        <v>167</v>
      </c>
      <c r="O157" t="str">
        <f t="shared" si="12"/>
        <v>Eyrie_Pool_10</v>
      </c>
      <c r="Q157" s="4">
        <v>1</v>
      </c>
      <c r="R157" s="4">
        <v>55</v>
      </c>
      <c r="S157" s="22">
        <v>0.77847222222222223</v>
      </c>
      <c r="T157">
        <f t="shared" si="13"/>
        <v>4</v>
      </c>
      <c r="U157" s="4">
        <v>710</v>
      </c>
      <c r="V157" s="4" t="s">
        <v>102</v>
      </c>
      <c r="W157" s="4" t="s">
        <v>149</v>
      </c>
      <c r="X157" s="4"/>
      <c r="Y157" s="24" t="s">
        <v>191</v>
      </c>
      <c r="Z157" s="4">
        <v>9280</v>
      </c>
      <c r="AA157" s="11">
        <f t="shared" si="15"/>
        <v>119796363.63636364</v>
      </c>
      <c r="AB157" s="4"/>
    </row>
    <row r="158" spans="1:31" ht="15" customHeight="1" x14ac:dyDescent="0.25">
      <c r="A158" s="7">
        <v>45260</v>
      </c>
      <c r="B158" s="8">
        <v>45264</v>
      </c>
      <c r="C158" s="4" t="s">
        <v>102</v>
      </c>
      <c r="D158" s="4" t="s">
        <v>102</v>
      </c>
      <c r="E158" s="4" t="s">
        <v>102</v>
      </c>
      <c r="F158" s="4" t="s">
        <v>102</v>
      </c>
      <c r="G158" s="4" t="s">
        <v>102</v>
      </c>
      <c r="H158" s="4" t="s">
        <v>102</v>
      </c>
      <c r="I158" s="4" t="s">
        <v>102</v>
      </c>
      <c r="J158" s="4" t="s">
        <v>102</v>
      </c>
      <c r="K158" s="4" t="s">
        <v>102</v>
      </c>
      <c r="L158" s="4" t="s">
        <v>102</v>
      </c>
      <c r="M158" s="4" t="s">
        <v>98</v>
      </c>
      <c r="N158" s="4" t="s">
        <v>167</v>
      </c>
      <c r="O158" t="str">
        <f t="shared" si="12"/>
        <v>Eyrie_Pool_10</v>
      </c>
      <c r="Q158" s="4">
        <v>2</v>
      </c>
      <c r="R158" s="4">
        <v>55</v>
      </c>
      <c r="S158" s="22">
        <v>0.77847222222222223</v>
      </c>
      <c r="T158">
        <f t="shared" si="13"/>
        <v>4</v>
      </c>
      <c r="U158" s="4">
        <v>723</v>
      </c>
      <c r="V158" s="4" t="s">
        <v>102</v>
      </c>
      <c r="W158" s="4" t="s">
        <v>149</v>
      </c>
      <c r="X158" s="4"/>
      <c r="Y158" s="4"/>
      <c r="Z158" s="4">
        <v>9280</v>
      </c>
      <c r="AA158" s="11">
        <f t="shared" si="15"/>
        <v>121989818.18181819</v>
      </c>
      <c r="AB158" s="4"/>
    </row>
    <row r="159" spans="1:31" ht="15" customHeight="1" x14ac:dyDescent="0.25">
      <c r="A159" s="7">
        <v>45260</v>
      </c>
      <c r="B159" s="8">
        <v>45264</v>
      </c>
      <c r="C159" s="4" t="s">
        <v>102</v>
      </c>
      <c r="D159" s="4" t="s">
        <v>102</v>
      </c>
      <c r="E159" s="4" t="s">
        <v>102</v>
      </c>
      <c r="F159" s="4" t="s">
        <v>102</v>
      </c>
      <c r="G159" s="4" t="s">
        <v>102</v>
      </c>
      <c r="H159" s="4" t="s">
        <v>102</v>
      </c>
      <c r="I159" s="4" t="s">
        <v>102</v>
      </c>
      <c r="J159" s="4" t="s">
        <v>102</v>
      </c>
      <c r="K159" s="4" t="s">
        <v>102</v>
      </c>
      <c r="L159" s="4" t="s">
        <v>102</v>
      </c>
      <c r="M159" s="4" t="s">
        <v>98</v>
      </c>
      <c r="N159" s="4" t="s">
        <v>167</v>
      </c>
      <c r="O159" t="str">
        <f t="shared" si="12"/>
        <v>Eyrie_Pool_10</v>
      </c>
      <c r="Q159" s="4">
        <v>3</v>
      </c>
      <c r="R159" s="4">
        <v>55</v>
      </c>
      <c r="S159" s="22">
        <v>0.77847222222222223</v>
      </c>
      <c r="T159">
        <f t="shared" si="13"/>
        <v>4</v>
      </c>
      <c r="U159" s="4">
        <v>854</v>
      </c>
      <c r="V159" s="4" t="s">
        <v>102</v>
      </c>
      <c r="W159" s="4" t="s">
        <v>149</v>
      </c>
      <c r="X159" s="4"/>
      <c r="Y159" s="4"/>
      <c r="Z159" s="4">
        <v>9280</v>
      </c>
      <c r="AA159" s="11">
        <f t="shared" si="15"/>
        <v>144093090.90909091</v>
      </c>
      <c r="AB159" s="4"/>
    </row>
    <row r="160" spans="1:31" ht="15" customHeight="1" x14ac:dyDescent="0.25">
      <c r="A160" s="7">
        <v>45260</v>
      </c>
      <c r="B160" s="8">
        <v>45264</v>
      </c>
      <c r="C160" s="4" t="s">
        <v>102</v>
      </c>
      <c r="D160" s="4" t="s">
        <v>102</v>
      </c>
      <c r="E160" s="4" t="s">
        <v>102</v>
      </c>
      <c r="F160" s="4" t="s">
        <v>102</v>
      </c>
      <c r="G160" s="4" t="s">
        <v>102</v>
      </c>
      <c r="H160" s="4" t="s">
        <v>102</v>
      </c>
      <c r="I160" s="4" t="s">
        <v>102</v>
      </c>
      <c r="J160" s="4" t="s">
        <v>102</v>
      </c>
      <c r="K160" s="4" t="s">
        <v>102</v>
      </c>
      <c r="L160" s="4" t="s">
        <v>102</v>
      </c>
      <c r="M160" s="4" t="s">
        <v>98</v>
      </c>
      <c r="N160" s="4" t="s">
        <v>167</v>
      </c>
      <c r="O160" t="str">
        <f t="shared" si="12"/>
        <v>Eyrie_Pool_10</v>
      </c>
      <c r="Q160" s="4">
        <v>4</v>
      </c>
      <c r="R160" s="4">
        <v>55</v>
      </c>
      <c r="S160" s="22">
        <v>0.77847222222222223</v>
      </c>
      <c r="T160">
        <f t="shared" si="13"/>
        <v>4</v>
      </c>
      <c r="U160" s="4">
        <v>841</v>
      </c>
      <c r="V160" s="4" t="s">
        <v>102</v>
      </c>
      <c r="W160" s="4" t="s">
        <v>149</v>
      </c>
      <c r="X160" s="4"/>
      <c r="Y160" s="4"/>
      <c r="Z160" s="4">
        <v>9280</v>
      </c>
      <c r="AA160" s="11">
        <f t="shared" si="15"/>
        <v>141899636.36363637</v>
      </c>
      <c r="AB160" s="4"/>
    </row>
    <row r="161" spans="1:28" ht="15" customHeight="1" x14ac:dyDescent="0.25">
      <c r="A161" s="7">
        <v>45260</v>
      </c>
      <c r="B161" s="8">
        <v>45264</v>
      </c>
      <c r="C161" s="4" t="s">
        <v>102</v>
      </c>
      <c r="D161" s="4" t="s">
        <v>102</v>
      </c>
      <c r="E161" s="4" t="s">
        <v>102</v>
      </c>
      <c r="F161" s="4" t="s">
        <v>102</v>
      </c>
      <c r="G161" s="4" t="s">
        <v>102</v>
      </c>
      <c r="H161" s="4" t="s">
        <v>102</v>
      </c>
      <c r="I161" s="4" t="s">
        <v>102</v>
      </c>
      <c r="J161" s="4" t="s">
        <v>102</v>
      </c>
      <c r="K161" s="4" t="s">
        <v>102</v>
      </c>
      <c r="L161" s="4" t="s">
        <v>102</v>
      </c>
      <c r="M161" s="4" t="s">
        <v>98</v>
      </c>
      <c r="N161" s="4" t="s">
        <v>167</v>
      </c>
      <c r="O161" t="str">
        <f t="shared" si="12"/>
        <v>Eyrie_Pool_10</v>
      </c>
      <c r="Q161" s="4">
        <v>5</v>
      </c>
      <c r="R161" s="4">
        <v>55</v>
      </c>
      <c r="S161" s="22">
        <v>0.77847222222222223</v>
      </c>
      <c r="T161">
        <f t="shared" si="13"/>
        <v>4</v>
      </c>
      <c r="U161" s="4">
        <v>751</v>
      </c>
      <c r="V161" s="4" t="s">
        <v>102</v>
      </c>
      <c r="W161" s="4" t="s">
        <v>149</v>
      </c>
      <c r="X161" s="4"/>
      <c r="Y161" s="4"/>
      <c r="Z161" s="4">
        <v>9280</v>
      </c>
      <c r="AA161" s="11">
        <f t="shared" si="15"/>
        <v>126714181.81818183</v>
      </c>
      <c r="AB161" s="4"/>
    </row>
    <row r="162" spans="1:28" ht="15" customHeight="1" x14ac:dyDescent="0.25">
      <c r="A162" s="7">
        <v>45260</v>
      </c>
      <c r="B162" s="8">
        <v>45264</v>
      </c>
      <c r="C162" s="4" t="s">
        <v>102</v>
      </c>
      <c r="D162" s="4" t="s">
        <v>102</v>
      </c>
      <c r="E162" s="4" t="s">
        <v>102</v>
      </c>
      <c r="F162" s="4" t="s">
        <v>102</v>
      </c>
      <c r="G162" s="4" t="s">
        <v>102</v>
      </c>
      <c r="H162" s="4" t="s">
        <v>102</v>
      </c>
      <c r="I162" s="4" t="s">
        <v>102</v>
      </c>
      <c r="J162" s="4" t="s">
        <v>102</v>
      </c>
      <c r="K162" s="4" t="s">
        <v>102</v>
      </c>
      <c r="L162" s="4" t="s">
        <v>102</v>
      </c>
      <c r="M162" s="4" t="s">
        <v>176</v>
      </c>
      <c r="N162" s="4" t="s">
        <v>177</v>
      </c>
      <c r="O162" t="str">
        <f t="shared" si="12"/>
        <v>Lizard_Pool_4</v>
      </c>
      <c r="Q162" s="4">
        <v>1</v>
      </c>
      <c r="R162" s="4">
        <v>480</v>
      </c>
      <c r="S162" s="22">
        <v>0.76041666666666663</v>
      </c>
      <c r="T162">
        <f t="shared" si="13"/>
        <v>4</v>
      </c>
      <c r="U162" s="4">
        <v>891</v>
      </c>
      <c r="V162" s="4" t="s">
        <v>102</v>
      </c>
      <c r="W162" s="4" t="s">
        <v>149</v>
      </c>
      <c r="X162" s="4"/>
      <c r="Y162" s="4"/>
      <c r="Z162" s="4">
        <v>9280</v>
      </c>
      <c r="AA162" s="11">
        <f t="shared" si="15"/>
        <v>17226000.000000004</v>
      </c>
      <c r="AB162" s="4"/>
    </row>
    <row r="163" spans="1:28" ht="15" customHeight="1" x14ac:dyDescent="0.25">
      <c r="A163" s="7">
        <v>45260</v>
      </c>
      <c r="B163" s="8">
        <v>45264</v>
      </c>
      <c r="C163" s="4" t="s">
        <v>102</v>
      </c>
      <c r="D163" s="4" t="s">
        <v>102</v>
      </c>
      <c r="E163" s="4" t="s">
        <v>102</v>
      </c>
      <c r="F163" s="4" t="s">
        <v>102</v>
      </c>
      <c r="G163" s="4" t="s">
        <v>102</v>
      </c>
      <c r="H163" s="4" t="s">
        <v>102</v>
      </c>
      <c r="I163" s="4" t="s">
        <v>102</v>
      </c>
      <c r="J163" s="4" t="s">
        <v>102</v>
      </c>
      <c r="K163" s="4" t="s">
        <v>102</v>
      </c>
      <c r="L163" s="4" t="s">
        <v>102</v>
      </c>
      <c r="M163" s="4" t="s">
        <v>176</v>
      </c>
      <c r="N163" s="4" t="s">
        <v>177</v>
      </c>
      <c r="O163" t="str">
        <f t="shared" si="12"/>
        <v>Lizard_Pool_4</v>
      </c>
      <c r="Q163" s="4">
        <v>2</v>
      </c>
      <c r="R163" s="4">
        <v>480</v>
      </c>
      <c r="S163" s="22">
        <v>0.76041666666666663</v>
      </c>
      <c r="T163">
        <f t="shared" si="13"/>
        <v>4</v>
      </c>
      <c r="U163" s="4">
        <v>1089</v>
      </c>
      <c r="V163" s="4" t="s">
        <v>102</v>
      </c>
      <c r="W163" s="4" t="s">
        <v>149</v>
      </c>
      <c r="X163" s="4"/>
      <c r="Y163" s="4"/>
      <c r="Z163" s="4">
        <v>9280</v>
      </c>
      <c r="AA163" s="11">
        <f t="shared" si="15"/>
        <v>21054000</v>
      </c>
      <c r="AB163" s="4"/>
    </row>
    <row r="164" spans="1:28" ht="15" customHeight="1" x14ac:dyDescent="0.25">
      <c r="A164" s="7">
        <v>45260</v>
      </c>
      <c r="B164" s="8">
        <v>45264</v>
      </c>
      <c r="C164" s="4" t="s">
        <v>102</v>
      </c>
      <c r="D164" s="4" t="s">
        <v>102</v>
      </c>
      <c r="E164" s="4" t="s">
        <v>102</v>
      </c>
      <c r="F164" s="4" t="s">
        <v>102</v>
      </c>
      <c r="G164" s="4" t="s">
        <v>102</v>
      </c>
      <c r="H164" s="4" t="s">
        <v>102</v>
      </c>
      <c r="I164" s="4" t="s">
        <v>102</v>
      </c>
      <c r="J164" s="4" t="s">
        <v>102</v>
      </c>
      <c r="K164" s="4" t="s">
        <v>102</v>
      </c>
      <c r="L164" s="4" t="s">
        <v>102</v>
      </c>
      <c r="M164" s="4" t="s">
        <v>176</v>
      </c>
      <c r="N164" s="4" t="s">
        <v>177</v>
      </c>
      <c r="O164" t="str">
        <f t="shared" si="12"/>
        <v>Lizard_Pool_4</v>
      </c>
      <c r="Q164" s="4">
        <v>3</v>
      </c>
      <c r="R164" s="4">
        <v>480</v>
      </c>
      <c r="S164" s="22">
        <v>0.76041666666666663</v>
      </c>
      <c r="T164">
        <f t="shared" si="13"/>
        <v>4</v>
      </c>
      <c r="U164" s="4">
        <v>1092</v>
      </c>
      <c r="V164" s="4" t="s">
        <v>102</v>
      </c>
      <c r="W164" s="4" t="s">
        <v>149</v>
      </c>
      <c r="X164" s="4"/>
      <c r="Y164" s="4"/>
      <c r="Z164" s="4">
        <v>9280</v>
      </c>
      <c r="AA164" s="11">
        <f t="shared" si="15"/>
        <v>21112000</v>
      </c>
      <c r="AB164" s="4"/>
    </row>
    <row r="165" spans="1:28" ht="15" customHeight="1" x14ac:dyDescent="0.25">
      <c r="A165" s="7">
        <v>45260</v>
      </c>
      <c r="B165" s="8">
        <v>45264</v>
      </c>
      <c r="C165" s="4" t="s">
        <v>102</v>
      </c>
      <c r="D165" s="4" t="s">
        <v>102</v>
      </c>
      <c r="E165" s="4" t="s">
        <v>102</v>
      </c>
      <c r="F165" s="4" t="s">
        <v>102</v>
      </c>
      <c r="G165" s="4" t="s">
        <v>102</v>
      </c>
      <c r="H165" s="4" t="s">
        <v>102</v>
      </c>
      <c r="I165" s="4" t="s">
        <v>102</v>
      </c>
      <c r="J165" s="4" t="s">
        <v>102</v>
      </c>
      <c r="K165" s="4" t="s">
        <v>102</v>
      </c>
      <c r="L165" s="4" t="s">
        <v>102</v>
      </c>
      <c r="M165" s="4" t="s">
        <v>176</v>
      </c>
      <c r="N165" s="4" t="s">
        <v>177</v>
      </c>
      <c r="O165" t="str">
        <f t="shared" si="12"/>
        <v>Lizard_Pool_4</v>
      </c>
      <c r="Q165" s="4">
        <v>4</v>
      </c>
      <c r="R165" s="4">
        <v>480</v>
      </c>
      <c r="S165" s="22">
        <v>0.76041666666666663</v>
      </c>
      <c r="T165">
        <f t="shared" si="13"/>
        <v>4</v>
      </c>
      <c r="U165" s="4">
        <v>1173</v>
      </c>
      <c r="V165" s="4" t="s">
        <v>102</v>
      </c>
      <c r="W165" s="4" t="s">
        <v>149</v>
      </c>
      <c r="X165" s="4"/>
      <c r="Y165" s="4"/>
      <c r="Z165" s="4">
        <v>9280</v>
      </c>
      <c r="AA165" s="11">
        <f t="shared" si="15"/>
        <v>22678000</v>
      </c>
      <c r="AB165" s="4"/>
    </row>
    <row r="166" spans="1:28" ht="15" customHeight="1" x14ac:dyDescent="0.25">
      <c r="A166" s="7">
        <v>45260</v>
      </c>
      <c r="B166" s="8">
        <v>45264</v>
      </c>
      <c r="C166" s="4" t="s">
        <v>102</v>
      </c>
      <c r="D166" s="4" t="s">
        <v>102</v>
      </c>
      <c r="E166" s="4" t="s">
        <v>102</v>
      </c>
      <c r="F166" s="4" t="s">
        <v>102</v>
      </c>
      <c r="G166" s="4" t="s">
        <v>102</v>
      </c>
      <c r="H166" s="4" t="s">
        <v>102</v>
      </c>
      <c r="I166" s="4" t="s">
        <v>102</v>
      </c>
      <c r="J166" s="4" t="s">
        <v>102</v>
      </c>
      <c r="K166" s="4" t="s">
        <v>102</v>
      </c>
      <c r="L166" s="4" t="s">
        <v>102</v>
      </c>
      <c r="M166" s="4" t="s">
        <v>176</v>
      </c>
      <c r="N166" s="4" t="s">
        <v>177</v>
      </c>
      <c r="O166" t="str">
        <f t="shared" si="12"/>
        <v>Lizard_Pool_4</v>
      </c>
      <c r="Q166" s="4">
        <v>5</v>
      </c>
      <c r="R166" s="4">
        <v>480</v>
      </c>
      <c r="S166" s="22">
        <v>0.76041666666666663</v>
      </c>
      <c r="T166">
        <f t="shared" si="13"/>
        <v>4</v>
      </c>
      <c r="U166" s="4">
        <v>1364</v>
      </c>
      <c r="V166" s="4" t="s">
        <v>102</v>
      </c>
      <c r="W166" s="4" t="s">
        <v>149</v>
      </c>
      <c r="X166" s="4"/>
      <c r="Y166" s="4"/>
      <c r="Z166" s="4">
        <v>9280</v>
      </c>
      <c r="AA166" s="11">
        <f t="shared" si="15"/>
        <v>26370666.666666668</v>
      </c>
      <c r="AB166" s="4"/>
    </row>
    <row r="167" spans="1:28" ht="15" customHeight="1" x14ac:dyDescent="0.25">
      <c r="A167" s="7">
        <v>45260</v>
      </c>
      <c r="B167" s="7">
        <v>45265</v>
      </c>
      <c r="M167" s="4" t="s">
        <v>98</v>
      </c>
      <c r="N167" s="4" t="s">
        <v>167</v>
      </c>
      <c r="O167" t="str">
        <f t="shared" si="12"/>
        <v>Eyrie_Pool_10</v>
      </c>
      <c r="Q167" s="4">
        <v>1</v>
      </c>
      <c r="R167" s="4">
        <v>250</v>
      </c>
      <c r="T167">
        <f t="shared" si="13"/>
        <v>5</v>
      </c>
      <c r="U167" s="4">
        <v>312</v>
      </c>
      <c r="Z167" s="4">
        <v>9280</v>
      </c>
      <c r="AA167" s="11">
        <f t="shared" si="15"/>
        <v>11581440</v>
      </c>
    </row>
    <row r="168" spans="1:28" ht="15" customHeight="1" x14ac:dyDescent="0.25">
      <c r="A168" s="7">
        <v>45260</v>
      </c>
      <c r="B168" s="7">
        <v>45265</v>
      </c>
      <c r="M168" s="4" t="s">
        <v>98</v>
      </c>
      <c r="N168" s="4" t="s">
        <v>167</v>
      </c>
      <c r="O168" t="str">
        <f t="shared" si="12"/>
        <v>Eyrie_Pool_10</v>
      </c>
      <c r="Q168" s="4">
        <v>2</v>
      </c>
      <c r="R168" s="4">
        <v>250</v>
      </c>
      <c r="T168">
        <f t="shared" si="13"/>
        <v>5</v>
      </c>
      <c r="U168" s="4">
        <v>398</v>
      </c>
      <c r="Z168" s="4">
        <v>9280</v>
      </c>
      <c r="AA168" s="11">
        <f t="shared" si="15"/>
        <v>14773760</v>
      </c>
    </row>
    <row r="169" spans="1:28" ht="15" customHeight="1" x14ac:dyDescent="0.25">
      <c r="A169" s="7">
        <v>45260</v>
      </c>
      <c r="B169" s="7">
        <v>45265</v>
      </c>
      <c r="M169" s="4" t="s">
        <v>98</v>
      </c>
      <c r="N169" s="4" t="s">
        <v>167</v>
      </c>
      <c r="O169" t="str">
        <f t="shared" si="12"/>
        <v>Eyrie_Pool_10</v>
      </c>
      <c r="Q169" s="4">
        <v>3</v>
      </c>
      <c r="R169" s="4">
        <v>250</v>
      </c>
      <c r="T169">
        <f t="shared" si="13"/>
        <v>5</v>
      </c>
      <c r="U169" s="4">
        <v>546</v>
      </c>
      <c r="Z169" s="4">
        <v>9280</v>
      </c>
      <c r="AA169" s="11">
        <f t="shared" si="15"/>
        <v>20267520</v>
      </c>
    </row>
    <row r="170" spans="1:28" ht="15" customHeight="1" x14ac:dyDescent="0.25">
      <c r="A170" s="7">
        <v>45260</v>
      </c>
      <c r="B170" s="7">
        <v>45265</v>
      </c>
      <c r="M170" s="4" t="s">
        <v>98</v>
      </c>
      <c r="N170" s="4" t="s">
        <v>167</v>
      </c>
      <c r="O170" t="str">
        <f t="shared" si="12"/>
        <v>Eyrie_Pool_10</v>
      </c>
      <c r="Q170" s="4">
        <v>4</v>
      </c>
      <c r="R170" s="4">
        <v>250</v>
      </c>
      <c r="T170">
        <f t="shared" si="13"/>
        <v>5</v>
      </c>
      <c r="U170" s="4">
        <v>202</v>
      </c>
      <c r="Z170" s="4">
        <v>9280</v>
      </c>
      <c r="AA170" s="11">
        <f t="shared" si="15"/>
        <v>7498240</v>
      </c>
    </row>
    <row r="171" spans="1:28" ht="15" customHeight="1" x14ac:dyDescent="0.25">
      <c r="A171" s="7">
        <v>45260</v>
      </c>
      <c r="B171" s="7">
        <v>45265</v>
      </c>
      <c r="M171" s="4" t="s">
        <v>98</v>
      </c>
      <c r="N171" s="4" t="s">
        <v>167</v>
      </c>
      <c r="O171" t="str">
        <f t="shared" si="12"/>
        <v>Eyrie_Pool_10</v>
      </c>
      <c r="Q171" s="4">
        <v>5</v>
      </c>
      <c r="R171" s="4">
        <v>250</v>
      </c>
      <c r="T171">
        <f t="shared" si="13"/>
        <v>5</v>
      </c>
      <c r="U171" s="4">
        <v>386</v>
      </c>
      <c r="Z171" s="4">
        <v>9280</v>
      </c>
      <c r="AA171" s="11">
        <f t="shared" si="15"/>
        <v>14328320</v>
      </c>
    </row>
    <row r="172" spans="1:28" ht="15" customHeight="1" x14ac:dyDescent="0.25">
      <c r="A172" s="7">
        <v>45260</v>
      </c>
      <c r="B172" s="7">
        <v>45265</v>
      </c>
      <c r="M172" s="9" t="s">
        <v>98</v>
      </c>
      <c r="N172" s="4" t="s">
        <v>99</v>
      </c>
      <c r="O172" t="str">
        <f t="shared" si="12"/>
        <v>Eyrie_Pool_15</v>
      </c>
      <c r="Q172" s="4">
        <v>1</v>
      </c>
      <c r="R172" s="4">
        <v>250</v>
      </c>
      <c r="T172">
        <f t="shared" si="13"/>
        <v>5</v>
      </c>
      <c r="U172" s="4">
        <v>371</v>
      </c>
      <c r="Z172">
        <v>9280</v>
      </c>
      <c r="AA172" s="11">
        <f t="shared" si="15"/>
        <v>13771520</v>
      </c>
    </row>
    <row r="173" spans="1:28" ht="15" customHeight="1" x14ac:dyDescent="0.25">
      <c r="A173" s="7">
        <v>45260</v>
      </c>
      <c r="B173" s="7">
        <v>45265</v>
      </c>
      <c r="M173" s="9" t="s">
        <v>98</v>
      </c>
      <c r="N173" s="4" t="s">
        <v>99</v>
      </c>
      <c r="O173" t="str">
        <f t="shared" si="12"/>
        <v>Eyrie_Pool_15</v>
      </c>
      <c r="Q173" s="4">
        <v>2</v>
      </c>
      <c r="R173" s="4">
        <v>250</v>
      </c>
      <c r="T173">
        <f t="shared" si="13"/>
        <v>5</v>
      </c>
      <c r="U173" s="4">
        <v>289</v>
      </c>
      <c r="Z173">
        <v>9280</v>
      </c>
      <c r="AA173" s="11">
        <f t="shared" si="15"/>
        <v>10727680</v>
      </c>
    </row>
    <row r="174" spans="1:28" ht="15" customHeight="1" x14ac:dyDescent="0.25">
      <c r="A174" s="7">
        <v>45260</v>
      </c>
      <c r="B174" s="7">
        <v>45265</v>
      </c>
      <c r="M174" s="9" t="s">
        <v>98</v>
      </c>
      <c r="N174" s="4" t="s">
        <v>99</v>
      </c>
      <c r="O174" t="str">
        <f t="shared" si="12"/>
        <v>Eyrie_Pool_15</v>
      </c>
      <c r="Q174" s="4">
        <v>3</v>
      </c>
      <c r="R174" s="4">
        <v>316</v>
      </c>
      <c r="T174">
        <f t="shared" si="13"/>
        <v>5</v>
      </c>
      <c r="U174" s="4">
        <v>316</v>
      </c>
      <c r="Z174">
        <v>9280</v>
      </c>
      <c r="AA174" s="11">
        <f t="shared" si="15"/>
        <v>9280000</v>
      </c>
    </row>
    <row r="175" spans="1:28" ht="15" customHeight="1" x14ac:dyDescent="0.25">
      <c r="A175" s="7">
        <v>45260</v>
      </c>
      <c r="B175" s="7">
        <v>45265</v>
      </c>
      <c r="M175" s="9" t="s">
        <v>98</v>
      </c>
      <c r="N175" s="4" t="s">
        <v>99</v>
      </c>
      <c r="O175" t="str">
        <f t="shared" si="12"/>
        <v>Eyrie_Pool_15</v>
      </c>
      <c r="Q175" s="4">
        <v>4</v>
      </c>
      <c r="R175" s="4">
        <v>250</v>
      </c>
      <c r="T175">
        <f t="shared" si="13"/>
        <v>5</v>
      </c>
      <c r="U175" s="4">
        <v>186</v>
      </c>
      <c r="Z175">
        <v>9280</v>
      </c>
      <c r="AA175" s="11">
        <f t="shared" si="15"/>
        <v>6904320</v>
      </c>
    </row>
    <row r="176" spans="1:28" ht="15" customHeight="1" x14ac:dyDescent="0.25">
      <c r="A176" s="7">
        <v>45260</v>
      </c>
      <c r="B176" s="7">
        <v>45265</v>
      </c>
      <c r="M176" s="9" t="s">
        <v>98</v>
      </c>
      <c r="N176" s="4" t="s">
        <v>99</v>
      </c>
      <c r="O176" t="str">
        <f t="shared" si="12"/>
        <v>Eyrie_Pool_15</v>
      </c>
      <c r="Q176" s="4">
        <v>5</v>
      </c>
      <c r="R176" s="4">
        <v>240</v>
      </c>
      <c r="T176">
        <f t="shared" si="13"/>
        <v>5</v>
      </c>
      <c r="U176" s="4">
        <v>259</v>
      </c>
      <c r="Z176">
        <v>9280</v>
      </c>
      <c r="AA176" s="11">
        <f t="shared" si="15"/>
        <v>10014666.666666668</v>
      </c>
    </row>
    <row r="177" spans="1:34" ht="15" customHeight="1" x14ac:dyDescent="0.25">
      <c r="A177" s="7">
        <v>45259</v>
      </c>
      <c r="B177" s="7">
        <v>45259</v>
      </c>
      <c r="D177" s="4" t="s">
        <v>192</v>
      </c>
      <c r="E177" t="s">
        <v>193</v>
      </c>
      <c r="F177" s="4"/>
      <c r="G177" s="4"/>
      <c r="H177" s="22">
        <v>0.89583333333333337</v>
      </c>
      <c r="I177" s="22" t="s">
        <v>194</v>
      </c>
      <c r="J177">
        <v>0.67200000000000004</v>
      </c>
      <c r="K177" t="s">
        <v>118</v>
      </c>
      <c r="L177" s="22">
        <v>0.92152777777777783</v>
      </c>
      <c r="M177" s="9" t="s">
        <v>176</v>
      </c>
      <c r="N177" s="4" t="s">
        <v>195</v>
      </c>
      <c r="O177" t="str">
        <f t="shared" si="12"/>
        <v>Lizard_Pool_1</v>
      </c>
      <c r="P177" t="s">
        <v>120</v>
      </c>
      <c r="Q177">
        <v>1</v>
      </c>
      <c r="R177">
        <v>16</v>
      </c>
      <c r="S177" s="9" t="s">
        <v>102</v>
      </c>
      <c r="T177">
        <f t="shared" si="13"/>
        <v>0</v>
      </c>
      <c r="U177">
        <v>1823</v>
      </c>
      <c r="W177" s="20">
        <v>52.057048819999999</v>
      </c>
      <c r="X177" t="s">
        <v>121</v>
      </c>
      <c r="Z177" s="20">
        <f>(0.86*0.495*J177)*1000</f>
        <v>286.07040000000001</v>
      </c>
      <c r="AA177" s="11">
        <f>U177*Z177/(R177/1000)</f>
        <v>32594146.199999999</v>
      </c>
      <c r="AB177" s="4"/>
      <c r="AD177" t="s">
        <v>196</v>
      </c>
      <c r="AE177" s="11">
        <f>AVERAGE(AA177:AA181)</f>
        <v>32572690.919999998</v>
      </c>
      <c r="AF177" s="14"/>
      <c r="AG177">
        <f>AE177/9280/1000</f>
        <v>3.5099882456896547</v>
      </c>
    </row>
    <row r="178" spans="1:34" ht="15" customHeight="1" x14ac:dyDescent="0.25">
      <c r="A178" s="7">
        <v>45259</v>
      </c>
      <c r="B178" s="7">
        <v>45259</v>
      </c>
      <c r="D178" s="4" t="s">
        <v>192</v>
      </c>
      <c r="E178" t="s">
        <v>193</v>
      </c>
      <c r="F178" s="4"/>
      <c r="G178" s="4"/>
      <c r="H178" s="4"/>
      <c r="I178" s="4"/>
      <c r="J178">
        <v>0.67200000000000004</v>
      </c>
      <c r="K178" t="s">
        <v>118</v>
      </c>
      <c r="L178" s="4" t="s">
        <v>102</v>
      </c>
      <c r="M178" s="9" t="s">
        <v>176</v>
      </c>
      <c r="N178" s="4" t="s">
        <v>195</v>
      </c>
      <c r="O178" t="str">
        <f t="shared" si="12"/>
        <v>Lizard_Pool_1</v>
      </c>
      <c r="P178" t="s">
        <v>120</v>
      </c>
      <c r="Q178">
        <v>2</v>
      </c>
      <c r="R178">
        <v>16</v>
      </c>
      <c r="S178" s="9" t="s">
        <v>102</v>
      </c>
      <c r="T178">
        <f t="shared" si="13"/>
        <v>0</v>
      </c>
      <c r="U178">
        <v>1973</v>
      </c>
      <c r="W178" s="20">
        <v>52.711606690000004</v>
      </c>
      <c r="X178" t="s">
        <v>121</v>
      </c>
      <c r="Z178" s="20">
        <f>(0.86*0.495*J178)*1000</f>
        <v>286.07040000000001</v>
      </c>
      <c r="AA178" s="11">
        <f>U178*Z178/(R178/1000)</f>
        <v>35276056.199999996</v>
      </c>
      <c r="AB178" s="4"/>
      <c r="AF178" s="14"/>
    </row>
    <row r="179" spans="1:34" ht="15" customHeight="1" x14ac:dyDescent="0.25">
      <c r="A179" s="7">
        <v>45259</v>
      </c>
      <c r="B179" s="7">
        <v>45259</v>
      </c>
      <c r="D179" s="4" t="s">
        <v>192</v>
      </c>
      <c r="E179" t="s">
        <v>193</v>
      </c>
      <c r="F179" s="4"/>
      <c r="G179" s="4"/>
      <c r="H179" s="4"/>
      <c r="I179" s="4"/>
      <c r="J179">
        <v>0.67200000000000004</v>
      </c>
      <c r="K179" t="s">
        <v>118</v>
      </c>
      <c r="L179" s="4" t="s">
        <v>102</v>
      </c>
      <c r="M179" s="9" t="s">
        <v>176</v>
      </c>
      <c r="N179" s="4" t="s">
        <v>195</v>
      </c>
      <c r="O179" t="str">
        <f t="shared" si="12"/>
        <v>Lizard_Pool_1</v>
      </c>
      <c r="P179" t="s">
        <v>120</v>
      </c>
      <c r="Q179">
        <v>3</v>
      </c>
      <c r="R179">
        <v>16</v>
      </c>
      <c r="S179" s="9" t="s">
        <v>102</v>
      </c>
      <c r="T179">
        <f t="shared" si="13"/>
        <v>0</v>
      </c>
      <c r="U179">
        <v>1418</v>
      </c>
      <c r="W179" s="20">
        <v>54.654442879999998</v>
      </c>
      <c r="X179" t="s">
        <v>121</v>
      </c>
      <c r="Z179" s="20">
        <f>(0.86*0.495*J179)*1000</f>
        <v>286.07040000000001</v>
      </c>
      <c r="AA179" s="11">
        <f>U179*Z179/(R179/1000)</f>
        <v>25352989.199999999</v>
      </c>
      <c r="AB179" s="4"/>
      <c r="AF179" s="14"/>
    </row>
    <row r="180" spans="1:34" ht="15" customHeight="1" x14ac:dyDescent="0.25">
      <c r="A180" s="7">
        <v>45259</v>
      </c>
      <c r="B180" s="7">
        <v>45259</v>
      </c>
      <c r="D180" s="4" t="s">
        <v>192</v>
      </c>
      <c r="E180" t="s">
        <v>193</v>
      </c>
      <c r="F180" s="4"/>
      <c r="G180" s="4"/>
      <c r="H180" s="4"/>
      <c r="I180" s="4"/>
      <c r="J180">
        <v>0.67200000000000004</v>
      </c>
      <c r="K180" t="s">
        <v>118</v>
      </c>
      <c r="L180" s="4" t="s">
        <v>102</v>
      </c>
      <c r="M180" s="9" t="s">
        <v>176</v>
      </c>
      <c r="N180" s="4" t="s">
        <v>195</v>
      </c>
      <c r="O180" t="str">
        <f t="shared" si="12"/>
        <v>Lizard_Pool_1</v>
      </c>
      <c r="P180" t="s">
        <v>120</v>
      </c>
      <c r="Q180">
        <v>4</v>
      </c>
      <c r="R180">
        <v>16</v>
      </c>
      <c r="S180" s="9" t="s">
        <v>102</v>
      </c>
      <c r="T180">
        <f t="shared" si="13"/>
        <v>0</v>
      </c>
      <c r="U180">
        <v>1661</v>
      </c>
      <c r="W180" s="20">
        <v>48.284166159999998</v>
      </c>
      <c r="X180" t="s">
        <v>121</v>
      </c>
      <c r="Z180" s="20">
        <f>(0.86*0.495*J180)*1000</f>
        <v>286.07040000000001</v>
      </c>
      <c r="AA180" s="11">
        <f>U180*Z180/(R180/1000)</f>
        <v>29697683.400000002</v>
      </c>
      <c r="AB180" s="4"/>
      <c r="AF180" s="14"/>
    </row>
    <row r="181" spans="1:34" ht="15" customHeight="1" x14ac:dyDescent="0.25">
      <c r="A181" s="7">
        <v>45259</v>
      </c>
      <c r="B181" s="7">
        <v>45259</v>
      </c>
      <c r="D181" s="4" t="s">
        <v>192</v>
      </c>
      <c r="E181" t="s">
        <v>193</v>
      </c>
      <c r="F181" s="4"/>
      <c r="G181" s="4"/>
      <c r="H181" s="4"/>
      <c r="I181" s="4"/>
      <c r="J181">
        <v>0.67200000000000004</v>
      </c>
      <c r="K181" t="s">
        <v>118</v>
      </c>
      <c r="L181" s="4" t="s">
        <v>102</v>
      </c>
      <c r="M181" s="9" t="s">
        <v>176</v>
      </c>
      <c r="N181" s="4" t="s">
        <v>195</v>
      </c>
      <c r="O181" t="str">
        <f t="shared" si="12"/>
        <v>Lizard_Pool_1</v>
      </c>
      <c r="P181" t="s">
        <v>120</v>
      </c>
      <c r="Q181">
        <v>5</v>
      </c>
      <c r="R181">
        <v>16</v>
      </c>
      <c r="S181" s="9" t="s">
        <v>102</v>
      </c>
      <c r="T181">
        <f t="shared" si="13"/>
        <v>0</v>
      </c>
      <c r="U181">
        <v>2234</v>
      </c>
      <c r="W181" s="20">
        <v>56.042972249999998</v>
      </c>
      <c r="X181" t="s">
        <v>121</v>
      </c>
      <c r="Z181" s="20">
        <f>(0.86*0.495*J181)*1000</f>
        <v>286.07040000000001</v>
      </c>
      <c r="AA181" s="11">
        <f>U181*Z181/(R181/1000)</f>
        <v>39942579.599999994</v>
      </c>
      <c r="AB181" s="4"/>
      <c r="AF181" s="14"/>
    </row>
    <row r="182" spans="1:34" ht="15" customHeight="1" x14ac:dyDescent="0.25">
      <c r="A182" s="7">
        <v>45259</v>
      </c>
      <c r="B182" s="7">
        <v>45262</v>
      </c>
      <c r="C182" t="s">
        <v>102</v>
      </c>
      <c r="D182" t="s">
        <v>102</v>
      </c>
      <c r="E182" t="s">
        <v>102</v>
      </c>
      <c r="F182" t="s">
        <v>102</v>
      </c>
      <c r="G182" t="s">
        <v>102</v>
      </c>
      <c r="H182" t="s">
        <v>102</v>
      </c>
      <c r="I182" t="s">
        <v>102</v>
      </c>
      <c r="J182" t="s">
        <v>102</v>
      </c>
      <c r="K182" t="s">
        <v>102</v>
      </c>
      <c r="L182" t="s">
        <v>102</v>
      </c>
      <c r="M182" s="9" t="s">
        <v>176</v>
      </c>
      <c r="N182" t="s">
        <v>195</v>
      </c>
      <c r="O182" t="str">
        <f t="shared" si="12"/>
        <v>Lizard_Pool_1</v>
      </c>
      <c r="Q182">
        <v>1</v>
      </c>
      <c r="R182">
        <v>500</v>
      </c>
      <c r="S182" t="s">
        <v>102</v>
      </c>
      <c r="T182">
        <f t="shared" si="13"/>
        <v>3</v>
      </c>
      <c r="U182">
        <v>757</v>
      </c>
      <c r="W182" t="s">
        <v>102</v>
      </c>
      <c r="X182" t="s">
        <v>149</v>
      </c>
      <c r="Z182">
        <v>9280</v>
      </c>
      <c r="AA182" s="11">
        <f t="shared" ref="AA182:AA196" si="16">(1000/R182)*U182*Z182</f>
        <v>14049920</v>
      </c>
      <c r="AB182" s="6" t="s">
        <v>197</v>
      </c>
      <c r="AD182" t="s">
        <v>198</v>
      </c>
      <c r="AE182" s="11">
        <f>AVERAGE(AA182:AA186)</f>
        <v>13563648</v>
      </c>
    </row>
    <row r="183" spans="1:34" ht="15" customHeight="1" x14ac:dyDescent="0.25">
      <c r="A183" s="7">
        <v>45259</v>
      </c>
      <c r="B183" s="7">
        <v>45262</v>
      </c>
      <c r="C183" t="s">
        <v>102</v>
      </c>
      <c r="D183" t="s">
        <v>102</v>
      </c>
      <c r="E183" t="s">
        <v>102</v>
      </c>
      <c r="F183" t="s">
        <v>102</v>
      </c>
      <c r="G183" t="s">
        <v>102</v>
      </c>
      <c r="H183" t="s">
        <v>102</v>
      </c>
      <c r="I183" t="s">
        <v>102</v>
      </c>
      <c r="J183" t="s">
        <v>102</v>
      </c>
      <c r="K183" t="s">
        <v>102</v>
      </c>
      <c r="L183" t="s">
        <v>102</v>
      </c>
      <c r="M183" s="9" t="s">
        <v>176</v>
      </c>
      <c r="N183" t="s">
        <v>195</v>
      </c>
      <c r="O183" t="str">
        <f t="shared" si="12"/>
        <v>Lizard_Pool_1</v>
      </c>
      <c r="Q183">
        <v>2</v>
      </c>
      <c r="R183">
        <v>500</v>
      </c>
      <c r="S183" t="s">
        <v>102</v>
      </c>
      <c r="T183">
        <f t="shared" si="13"/>
        <v>3</v>
      </c>
      <c r="U183">
        <v>803</v>
      </c>
      <c r="W183" t="s">
        <v>102</v>
      </c>
      <c r="X183" t="s">
        <v>149</v>
      </c>
      <c r="Z183">
        <v>9280</v>
      </c>
      <c r="AA183" s="11">
        <f t="shared" si="16"/>
        <v>14903680</v>
      </c>
      <c r="AB183" s="6" t="s">
        <v>197</v>
      </c>
    </row>
    <row r="184" spans="1:34" ht="15" customHeight="1" x14ac:dyDescent="0.25">
      <c r="A184" s="7">
        <v>45259</v>
      </c>
      <c r="B184" s="7">
        <v>45262</v>
      </c>
      <c r="C184" t="s">
        <v>102</v>
      </c>
      <c r="D184" t="s">
        <v>102</v>
      </c>
      <c r="E184" t="s">
        <v>102</v>
      </c>
      <c r="F184" t="s">
        <v>102</v>
      </c>
      <c r="G184" t="s">
        <v>102</v>
      </c>
      <c r="H184" t="s">
        <v>102</v>
      </c>
      <c r="I184" t="s">
        <v>102</v>
      </c>
      <c r="J184" t="s">
        <v>102</v>
      </c>
      <c r="K184" t="s">
        <v>102</v>
      </c>
      <c r="L184" t="s">
        <v>102</v>
      </c>
      <c r="M184" s="9" t="s">
        <v>176</v>
      </c>
      <c r="N184" t="s">
        <v>195</v>
      </c>
      <c r="O184" t="str">
        <f t="shared" si="12"/>
        <v>Lizard_Pool_1</v>
      </c>
      <c r="Q184">
        <v>3</v>
      </c>
      <c r="R184">
        <v>500</v>
      </c>
      <c r="S184" t="s">
        <v>102</v>
      </c>
      <c r="T184">
        <f t="shared" si="13"/>
        <v>3</v>
      </c>
      <c r="U184">
        <v>651</v>
      </c>
      <c r="W184" t="s">
        <v>102</v>
      </c>
      <c r="X184" t="s">
        <v>149</v>
      </c>
      <c r="Z184">
        <v>9280</v>
      </c>
      <c r="AA184" s="11">
        <f t="shared" si="16"/>
        <v>12082560</v>
      </c>
      <c r="AB184" s="6" t="s">
        <v>197</v>
      </c>
    </row>
    <row r="185" spans="1:34" ht="15" customHeight="1" x14ac:dyDescent="0.25">
      <c r="A185" s="7">
        <v>45259</v>
      </c>
      <c r="B185" s="7">
        <v>45262</v>
      </c>
      <c r="C185" t="s">
        <v>102</v>
      </c>
      <c r="D185" t="s">
        <v>102</v>
      </c>
      <c r="E185" t="s">
        <v>102</v>
      </c>
      <c r="F185" t="s">
        <v>102</v>
      </c>
      <c r="G185" t="s">
        <v>102</v>
      </c>
      <c r="H185" t="s">
        <v>102</v>
      </c>
      <c r="I185" t="s">
        <v>102</v>
      </c>
      <c r="J185" t="s">
        <v>102</v>
      </c>
      <c r="K185" t="s">
        <v>102</v>
      </c>
      <c r="L185" t="s">
        <v>102</v>
      </c>
      <c r="M185" s="9" t="s">
        <v>176</v>
      </c>
      <c r="N185" t="s">
        <v>195</v>
      </c>
      <c r="O185" t="str">
        <f t="shared" si="12"/>
        <v>Lizard_Pool_1</v>
      </c>
      <c r="Q185">
        <v>4</v>
      </c>
      <c r="R185">
        <v>500</v>
      </c>
      <c r="S185" t="s">
        <v>102</v>
      </c>
      <c r="T185">
        <f t="shared" si="13"/>
        <v>3</v>
      </c>
      <c r="U185">
        <v>663</v>
      </c>
      <c r="W185" t="s">
        <v>102</v>
      </c>
      <c r="X185" t="s">
        <v>149</v>
      </c>
      <c r="Z185">
        <v>9280</v>
      </c>
      <c r="AA185" s="11">
        <f t="shared" si="16"/>
        <v>12305280</v>
      </c>
      <c r="AB185" s="6" t="s">
        <v>197</v>
      </c>
    </row>
    <row r="186" spans="1:34" ht="15" customHeight="1" x14ac:dyDescent="0.25">
      <c r="A186" s="7">
        <v>45259</v>
      </c>
      <c r="B186" s="7">
        <v>45262</v>
      </c>
      <c r="C186" t="s">
        <v>102</v>
      </c>
      <c r="D186" t="s">
        <v>102</v>
      </c>
      <c r="E186" t="s">
        <v>102</v>
      </c>
      <c r="F186" t="s">
        <v>102</v>
      </c>
      <c r="G186" t="s">
        <v>102</v>
      </c>
      <c r="H186" t="s">
        <v>102</v>
      </c>
      <c r="I186" t="s">
        <v>102</v>
      </c>
      <c r="J186" t="s">
        <v>102</v>
      </c>
      <c r="K186" t="s">
        <v>102</v>
      </c>
      <c r="L186" t="s">
        <v>102</v>
      </c>
      <c r="M186" s="9" t="s">
        <v>176</v>
      </c>
      <c r="N186" t="s">
        <v>195</v>
      </c>
      <c r="O186" t="str">
        <f t="shared" si="12"/>
        <v>Lizard_Pool_1</v>
      </c>
      <c r="Q186">
        <v>5</v>
      </c>
      <c r="R186">
        <v>500</v>
      </c>
      <c r="S186" t="s">
        <v>102</v>
      </c>
      <c r="T186">
        <f t="shared" si="13"/>
        <v>3</v>
      </c>
      <c r="U186">
        <v>780</v>
      </c>
      <c r="W186" t="s">
        <v>102</v>
      </c>
      <c r="X186" t="s">
        <v>149</v>
      </c>
      <c r="Z186">
        <v>9280</v>
      </c>
      <c r="AA186" s="11">
        <f t="shared" si="16"/>
        <v>14476800</v>
      </c>
      <c r="AB186" s="6" t="s">
        <v>197</v>
      </c>
    </row>
    <row r="187" spans="1:34" ht="15" customHeight="1" x14ac:dyDescent="0.25">
      <c r="A187" s="7">
        <v>45259</v>
      </c>
      <c r="B187" s="8">
        <v>45263</v>
      </c>
      <c r="C187" s="4" t="s">
        <v>102</v>
      </c>
      <c r="D187" s="4" t="s">
        <v>102</v>
      </c>
      <c r="E187" s="4" t="s">
        <v>102</v>
      </c>
      <c r="F187" s="4" t="s">
        <v>102</v>
      </c>
      <c r="G187" s="4" t="s">
        <v>102</v>
      </c>
      <c r="H187" s="4" t="s">
        <v>102</v>
      </c>
      <c r="I187" s="4" t="s">
        <v>102</v>
      </c>
      <c r="J187" s="4" t="s">
        <v>102</v>
      </c>
      <c r="K187" s="4" t="s">
        <v>102</v>
      </c>
      <c r="L187" s="4" t="s">
        <v>102</v>
      </c>
      <c r="M187" s="4" t="s">
        <v>176</v>
      </c>
      <c r="N187" s="4" t="s">
        <v>195</v>
      </c>
      <c r="O187" t="str">
        <f t="shared" si="12"/>
        <v>Lizard_Pool_1</v>
      </c>
      <c r="Q187" s="4">
        <v>1</v>
      </c>
      <c r="R187" s="4">
        <v>10</v>
      </c>
      <c r="S187" s="22">
        <v>0.85416666666666663</v>
      </c>
      <c r="T187">
        <f t="shared" si="13"/>
        <v>4</v>
      </c>
      <c r="U187" s="4">
        <v>80</v>
      </c>
      <c r="V187" s="4" t="s">
        <v>102</v>
      </c>
      <c r="Z187">
        <v>9280</v>
      </c>
      <c r="AA187" s="11">
        <f t="shared" si="16"/>
        <v>74240000</v>
      </c>
      <c r="AB187" s="4" t="s">
        <v>199</v>
      </c>
      <c r="AD187" t="s">
        <v>200</v>
      </c>
      <c r="AE187" s="11">
        <f>AVERAGE(AA187:AA191)</f>
        <v>100966400</v>
      </c>
    </row>
    <row r="188" spans="1:34" ht="15" customHeight="1" x14ac:dyDescent="0.25">
      <c r="A188" s="7">
        <v>45259</v>
      </c>
      <c r="B188" s="8">
        <v>45263</v>
      </c>
      <c r="C188" s="4" t="s">
        <v>102</v>
      </c>
      <c r="D188" s="4" t="s">
        <v>102</v>
      </c>
      <c r="E188" s="4" t="s">
        <v>102</v>
      </c>
      <c r="F188" s="4" t="s">
        <v>102</v>
      </c>
      <c r="G188" s="4" t="s">
        <v>102</v>
      </c>
      <c r="H188" s="4" t="s">
        <v>102</v>
      </c>
      <c r="I188" s="4" t="s">
        <v>102</v>
      </c>
      <c r="J188" s="4" t="s">
        <v>102</v>
      </c>
      <c r="K188" s="4" t="s">
        <v>102</v>
      </c>
      <c r="L188" s="4" t="s">
        <v>102</v>
      </c>
      <c r="M188" s="4" t="s">
        <v>176</v>
      </c>
      <c r="N188" s="4" t="s">
        <v>195</v>
      </c>
      <c r="O188" t="str">
        <f t="shared" si="12"/>
        <v>Lizard_Pool_1</v>
      </c>
      <c r="Q188" s="4">
        <v>2</v>
      </c>
      <c r="R188" s="4">
        <v>10</v>
      </c>
      <c r="S188" s="22">
        <v>0.85416666666666663</v>
      </c>
      <c r="T188">
        <f t="shared" si="13"/>
        <v>4</v>
      </c>
      <c r="U188" s="4">
        <v>126</v>
      </c>
      <c r="V188" s="4" t="s">
        <v>102</v>
      </c>
      <c r="Z188">
        <v>9280</v>
      </c>
      <c r="AA188" s="11">
        <f t="shared" si="16"/>
        <v>116928000</v>
      </c>
      <c r="AB188" s="4"/>
    </row>
    <row r="189" spans="1:34" ht="15" customHeight="1" x14ac:dyDescent="0.25">
      <c r="A189" s="7">
        <v>45259</v>
      </c>
      <c r="B189" s="8">
        <v>45263</v>
      </c>
      <c r="C189" s="4" t="s">
        <v>102</v>
      </c>
      <c r="D189" s="4" t="s">
        <v>102</v>
      </c>
      <c r="E189" s="4" t="s">
        <v>102</v>
      </c>
      <c r="F189" s="4" t="s">
        <v>102</v>
      </c>
      <c r="G189" s="4" t="s">
        <v>102</v>
      </c>
      <c r="H189" s="4" t="s">
        <v>102</v>
      </c>
      <c r="I189" s="4" t="s">
        <v>102</v>
      </c>
      <c r="J189" s="4" t="s">
        <v>102</v>
      </c>
      <c r="K189" s="4" t="s">
        <v>102</v>
      </c>
      <c r="L189" s="4" t="s">
        <v>102</v>
      </c>
      <c r="M189" s="4" t="s">
        <v>176</v>
      </c>
      <c r="N189" s="4" t="s">
        <v>195</v>
      </c>
      <c r="O189" t="str">
        <f t="shared" si="12"/>
        <v>Lizard_Pool_1</v>
      </c>
      <c r="Q189" s="4">
        <v>3</v>
      </c>
      <c r="R189" s="4">
        <v>10</v>
      </c>
      <c r="S189" s="22">
        <v>0.85416666666666663</v>
      </c>
      <c r="T189">
        <f t="shared" si="13"/>
        <v>4</v>
      </c>
      <c r="U189" s="4">
        <v>131</v>
      </c>
      <c r="V189" s="4" t="s">
        <v>102</v>
      </c>
      <c r="Z189">
        <v>9280</v>
      </c>
      <c r="AA189" s="11">
        <f t="shared" si="16"/>
        <v>121568000</v>
      </c>
      <c r="AB189" s="4"/>
    </row>
    <row r="190" spans="1:34" ht="15" customHeight="1" x14ac:dyDescent="0.25">
      <c r="A190" s="7">
        <v>45259</v>
      </c>
      <c r="B190" s="8">
        <v>45263</v>
      </c>
      <c r="C190" s="4" t="s">
        <v>102</v>
      </c>
      <c r="D190" s="4" t="s">
        <v>102</v>
      </c>
      <c r="E190" s="4" t="s">
        <v>102</v>
      </c>
      <c r="F190" s="4" t="s">
        <v>102</v>
      </c>
      <c r="G190" s="4" t="s">
        <v>102</v>
      </c>
      <c r="H190" s="4" t="s">
        <v>102</v>
      </c>
      <c r="I190" s="4" t="s">
        <v>102</v>
      </c>
      <c r="J190" s="4" t="s">
        <v>102</v>
      </c>
      <c r="K190" s="4" t="s">
        <v>102</v>
      </c>
      <c r="L190" s="4" t="s">
        <v>102</v>
      </c>
      <c r="M190" s="4" t="s">
        <v>176</v>
      </c>
      <c r="N190" s="4" t="s">
        <v>195</v>
      </c>
      <c r="O190" t="str">
        <f t="shared" si="12"/>
        <v>Lizard_Pool_1</v>
      </c>
      <c r="Q190" s="4">
        <v>4</v>
      </c>
      <c r="R190" s="4">
        <v>10</v>
      </c>
      <c r="S190" s="22">
        <v>0.85416666666666663</v>
      </c>
      <c r="T190">
        <f t="shared" si="13"/>
        <v>4</v>
      </c>
      <c r="U190" s="4">
        <v>102</v>
      </c>
      <c r="V190" s="4" t="s">
        <v>102</v>
      </c>
      <c r="Z190">
        <v>9280</v>
      </c>
      <c r="AA190" s="11">
        <f t="shared" si="16"/>
        <v>94656000</v>
      </c>
      <c r="AB190" s="4"/>
    </row>
    <row r="191" spans="1:34" ht="15" customHeight="1" x14ac:dyDescent="0.25">
      <c r="A191" s="7">
        <v>45259</v>
      </c>
      <c r="B191" s="8">
        <v>45263</v>
      </c>
      <c r="C191" s="4" t="s">
        <v>102</v>
      </c>
      <c r="D191" s="4" t="s">
        <v>102</v>
      </c>
      <c r="E191" s="4" t="s">
        <v>102</v>
      </c>
      <c r="F191" s="4" t="s">
        <v>102</v>
      </c>
      <c r="G191" s="4" t="s">
        <v>102</v>
      </c>
      <c r="H191" s="4" t="s">
        <v>102</v>
      </c>
      <c r="I191" s="4" t="s">
        <v>102</v>
      </c>
      <c r="J191" s="4" t="s">
        <v>102</v>
      </c>
      <c r="K191" s="4" t="s">
        <v>102</v>
      </c>
      <c r="L191" s="4" t="s">
        <v>102</v>
      </c>
      <c r="M191" s="4" t="s">
        <v>176</v>
      </c>
      <c r="N191" s="4" t="s">
        <v>195</v>
      </c>
      <c r="O191" t="str">
        <f t="shared" si="12"/>
        <v>Lizard_Pool_1</v>
      </c>
      <c r="Q191" s="4">
        <v>5</v>
      </c>
      <c r="R191" s="4">
        <v>10</v>
      </c>
      <c r="S191" s="22">
        <v>0.85416666666666663</v>
      </c>
      <c r="T191">
        <f t="shared" si="13"/>
        <v>4</v>
      </c>
      <c r="U191" s="4">
        <v>105</v>
      </c>
      <c r="V191" s="4" t="s">
        <v>102</v>
      </c>
      <c r="Z191">
        <v>9280</v>
      </c>
      <c r="AA191" s="11">
        <f t="shared" si="16"/>
        <v>97440000</v>
      </c>
      <c r="AB191" s="4"/>
    </row>
    <row r="192" spans="1:34" ht="15" customHeight="1" x14ac:dyDescent="0.25">
      <c r="A192" s="7">
        <v>45259</v>
      </c>
      <c r="B192" s="8">
        <v>45268</v>
      </c>
      <c r="C192" s="4" t="s">
        <v>102</v>
      </c>
      <c r="D192" s="4" t="s">
        <v>102</v>
      </c>
      <c r="E192" s="4" t="s">
        <v>102</v>
      </c>
      <c r="F192" s="4" t="s">
        <v>102</v>
      </c>
      <c r="G192" s="4" t="s">
        <v>102</v>
      </c>
      <c r="H192" s="4" t="s">
        <v>102</v>
      </c>
      <c r="I192" s="4" t="s">
        <v>102</v>
      </c>
      <c r="J192" s="4" t="s">
        <v>102</v>
      </c>
      <c r="K192" s="4" t="s">
        <v>102</v>
      </c>
      <c r="L192" s="4" t="s">
        <v>102</v>
      </c>
      <c r="M192" s="4" t="s">
        <v>176</v>
      </c>
      <c r="N192" s="4" t="s">
        <v>195</v>
      </c>
      <c r="O192" t="str">
        <f t="shared" si="12"/>
        <v>Lizard_Pool_1</v>
      </c>
      <c r="Q192" s="4">
        <v>1</v>
      </c>
      <c r="R192" s="4">
        <v>433</v>
      </c>
      <c r="S192" s="22">
        <v>0.39861111111111108</v>
      </c>
      <c r="T192">
        <f t="shared" si="13"/>
        <v>9</v>
      </c>
      <c r="U192" s="4">
        <v>480</v>
      </c>
      <c r="V192" s="4"/>
      <c r="W192" s="4"/>
      <c r="X192" s="4"/>
      <c r="Y192" s="4"/>
      <c r="Z192" s="4">
        <v>9280</v>
      </c>
      <c r="AA192" s="11">
        <f t="shared" si="16"/>
        <v>10287297.921478059</v>
      </c>
      <c r="AB192" s="4"/>
      <c r="AC192" s="4"/>
      <c r="AD192" s="4"/>
      <c r="AE192" s="4"/>
      <c r="AF192" s="4"/>
      <c r="AG192" s="4"/>
      <c r="AH192" s="4"/>
    </row>
    <row r="193" spans="1:34" ht="15" customHeight="1" x14ac:dyDescent="0.25">
      <c r="A193" s="7">
        <v>45259</v>
      </c>
      <c r="B193" s="8">
        <v>45268</v>
      </c>
      <c r="C193" s="4" t="s">
        <v>102</v>
      </c>
      <c r="D193" s="4" t="s">
        <v>102</v>
      </c>
      <c r="E193" s="4" t="s">
        <v>102</v>
      </c>
      <c r="F193" s="4" t="s">
        <v>102</v>
      </c>
      <c r="G193" s="4" t="s">
        <v>102</v>
      </c>
      <c r="H193" s="4" t="s">
        <v>102</v>
      </c>
      <c r="I193" s="4" t="s">
        <v>102</v>
      </c>
      <c r="J193" s="4" t="s">
        <v>102</v>
      </c>
      <c r="K193" s="4" t="s">
        <v>102</v>
      </c>
      <c r="L193" s="4" t="s">
        <v>102</v>
      </c>
      <c r="M193" s="4" t="s">
        <v>176</v>
      </c>
      <c r="N193" s="4" t="s">
        <v>195</v>
      </c>
      <c r="O193" t="str">
        <f t="shared" si="12"/>
        <v>Lizard_Pool_1</v>
      </c>
      <c r="Q193" s="4">
        <v>2</v>
      </c>
      <c r="R193" s="4">
        <v>433</v>
      </c>
      <c r="S193" s="22">
        <v>0.39861111111111108</v>
      </c>
      <c r="T193">
        <f t="shared" si="13"/>
        <v>9</v>
      </c>
      <c r="U193" s="4">
        <v>438</v>
      </c>
      <c r="V193" s="4"/>
      <c r="W193" s="4"/>
      <c r="X193" s="4"/>
      <c r="Y193" s="4"/>
      <c r="Z193" s="4">
        <v>9280</v>
      </c>
      <c r="AA193" s="11">
        <f t="shared" si="16"/>
        <v>9387159.3533487283</v>
      </c>
      <c r="AB193" s="4"/>
      <c r="AC193" s="4"/>
      <c r="AD193" s="4"/>
      <c r="AE193" s="4"/>
      <c r="AF193" s="4"/>
      <c r="AG193" s="4"/>
      <c r="AH193" s="4"/>
    </row>
    <row r="194" spans="1:34" ht="15" customHeight="1" x14ac:dyDescent="0.25">
      <c r="A194" s="7">
        <v>45259</v>
      </c>
      <c r="B194" s="8">
        <v>45268</v>
      </c>
      <c r="C194" s="4" t="s">
        <v>102</v>
      </c>
      <c r="D194" s="4" t="s">
        <v>102</v>
      </c>
      <c r="E194" s="4" t="s">
        <v>102</v>
      </c>
      <c r="F194" s="4" t="s">
        <v>102</v>
      </c>
      <c r="G194" s="4" t="s">
        <v>102</v>
      </c>
      <c r="H194" s="4" t="s">
        <v>102</v>
      </c>
      <c r="I194" s="4" t="s">
        <v>102</v>
      </c>
      <c r="J194" s="4" t="s">
        <v>102</v>
      </c>
      <c r="K194" s="4" t="s">
        <v>102</v>
      </c>
      <c r="L194" s="4" t="s">
        <v>102</v>
      </c>
      <c r="M194" s="4" t="s">
        <v>176</v>
      </c>
      <c r="N194" s="4" t="s">
        <v>195</v>
      </c>
      <c r="O194" t="str">
        <f t="shared" ref="O194:O248" si="17">M194&amp;"_"&amp;N194</f>
        <v>Lizard_Pool_1</v>
      </c>
      <c r="Q194" s="4">
        <v>3</v>
      </c>
      <c r="R194" s="4">
        <v>467</v>
      </c>
      <c r="S194" s="22">
        <v>0.39861111111111108</v>
      </c>
      <c r="T194">
        <f t="shared" ref="T194:T248" si="18">B194-A194</f>
        <v>9</v>
      </c>
      <c r="U194" s="4">
        <v>152</v>
      </c>
      <c r="V194" s="4"/>
      <c r="W194" s="4"/>
      <c r="X194" s="4"/>
      <c r="Y194" s="4"/>
      <c r="Z194" s="4">
        <v>9280</v>
      </c>
      <c r="AA194" s="11">
        <f t="shared" si="16"/>
        <v>3020471.0920770881</v>
      </c>
      <c r="AB194" s="4"/>
      <c r="AC194" s="4"/>
      <c r="AD194" s="4"/>
      <c r="AE194" s="4"/>
      <c r="AF194" s="4"/>
      <c r="AG194" s="4"/>
      <c r="AH194" s="4"/>
    </row>
    <row r="195" spans="1:34" ht="15" customHeight="1" x14ac:dyDescent="0.25">
      <c r="A195" s="7">
        <v>45259</v>
      </c>
      <c r="B195" s="8">
        <v>45268</v>
      </c>
      <c r="C195" s="4" t="s">
        <v>102</v>
      </c>
      <c r="D195" s="4" t="s">
        <v>102</v>
      </c>
      <c r="E195" s="4" t="s">
        <v>102</v>
      </c>
      <c r="F195" s="4" t="s">
        <v>102</v>
      </c>
      <c r="G195" s="4" t="s">
        <v>102</v>
      </c>
      <c r="H195" s="4" t="s">
        <v>102</v>
      </c>
      <c r="I195" s="4" t="s">
        <v>102</v>
      </c>
      <c r="J195" s="4" t="s">
        <v>102</v>
      </c>
      <c r="K195" s="4" t="s">
        <v>102</v>
      </c>
      <c r="L195" s="4" t="s">
        <v>102</v>
      </c>
      <c r="M195" s="4" t="s">
        <v>176</v>
      </c>
      <c r="N195" s="4" t="s">
        <v>195</v>
      </c>
      <c r="O195" t="str">
        <f t="shared" si="17"/>
        <v>Lizard_Pool_1</v>
      </c>
      <c r="Q195" s="4">
        <v>4</v>
      </c>
      <c r="R195" s="4">
        <v>433</v>
      </c>
      <c r="S195" s="22">
        <v>0.39861111111111108</v>
      </c>
      <c r="T195">
        <f t="shared" si="18"/>
        <v>9</v>
      </c>
      <c r="U195" s="4">
        <v>647</v>
      </c>
      <c r="V195" s="4"/>
      <c r="W195" s="4"/>
      <c r="X195" s="4"/>
      <c r="Y195" s="4"/>
      <c r="Z195" s="4">
        <v>9280</v>
      </c>
      <c r="AA195" s="11">
        <f t="shared" si="16"/>
        <v>13866420.323325634</v>
      </c>
      <c r="AB195" s="4"/>
      <c r="AC195" s="4"/>
      <c r="AD195" s="4"/>
      <c r="AE195" s="4"/>
      <c r="AF195" s="4"/>
      <c r="AG195" s="4"/>
      <c r="AH195" s="4"/>
    </row>
    <row r="196" spans="1:34" ht="15" customHeight="1" x14ac:dyDescent="0.25">
      <c r="A196" s="7">
        <v>45259</v>
      </c>
      <c r="B196" s="8">
        <v>45268</v>
      </c>
      <c r="C196" s="4" t="s">
        <v>102</v>
      </c>
      <c r="D196" s="4" t="s">
        <v>102</v>
      </c>
      <c r="E196" s="4" t="s">
        <v>102</v>
      </c>
      <c r="F196" s="4" t="s">
        <v>102</v>
      </c>
      <c r="G196" s="4" t="s">
        <v>102</v>
      </c>
      <c r="H196" s="4" t="s">
        <v>102</v>
      </c>
      <c r="I196" s="4" t="s">
        <v>102</v>
      </c>
      <c r="J196" s="4" t="s">
        <v>102</v>
      </c>
      <c r="K196" s="4" t="s">
        <v>102</v>
      </c>
      <c r="L196" s="4" t="s">
        <v>102</v>
      </c>
      <c r="M196" s="4" t="s">
        <v>176</v>
      </c>
      <c r="N196" s="4" t="s">
        <v>195</v>
      </c>
      <c r="O196" t="str">
        <f t="shared" si="17"/>
        <v>Lizard_Pool_1</v>
      </c>
      <c r="Q196" s="4">
        <v>5</v>
      </c>
      <c r="R196" s="4">
        <v>460</v>
      </c>
      <c r="S196" s="22">
        <v>0.77083333333333337</v>
      </c>
      <c r="T196">
        <f t="shared" si="18"/>
        <v>9</v>
      </c>
      <c r="U196" s="4">
        <v>776</v>
      </c>
      <c r="V196" s="4"/>
      <c r="W196" s="4"/>
      <c r="X196" s="4"/>
      <c r="Y196" s="4"/>
      <c r="Z196" s="4">
        <v>9280</v>
      </c>
      <c r="AA196" s="11">
        <f t="shared" si="16"/>
        <v>15654956.521739129</v>
      </c>
      <c r="AB196" s="4"/>
      <c r="AC196" s="4"/>
      <c r="AD196" s="4"/>
      <c r="AE196" s="4"/>
      <c r="AF196" s="4"/>
      <c r="AG196" s="4"/>
      <c r="AH196" s="4"/>
    </row>
    <row r="197" spans="1:34" ht="15" customHeight="1" x14ac:dyDescent="0.25">
      <c r="A197" s="7">
        <v>45260</v>
      </c>
      <c r="B197" s="7">
        <v>45260</v>
      </c>
      <c r="D197" s="4"/>
      <c r="E197" t="s">
        <v>116</v>
      </c>
      <c r="F197" s="4"/>
      <c r="G197" s="4"/>
      <c r="H197" s="4"/>
      <c r="I197" s="4"/>
      <c r="J197" s="4"/>
      <c r="K197" s="4"/>
      <c r="L197" s="4"/>
      <c r="M197" s="9" t="s">
        <v>176</v>
      </c>
      <c r="N197" s="4" t="s">
        <v>190</v>
      </c>
      <c r="O197" t="str">
        <f t="shared" si="17"/>
        <v>Lizard_Pool_2</v>
      </c>
      <c r="P197" t="s">
        <v>120</v>
      </c>
      <c r="Q197" s="4" t="s">
        <v>102</v>
      </c>
      <c r="R197" s="4" t="s">
        <v>102</v>
      </c>
      <c r="S197" s="4" t="s">
        <v>102</v>
      </c>
      <c r="T197" s="4" t="s">
        <v>102</v>
      </c>
      <c r="U197" s="4" t="s">
        <v>102</v>
      </c>
      <c r="V197" s="4" t="s">
        <v>102</v>
      </c>
      <c r="W197" s="4" t="s">
        <v>102</v>
      </c>
      <c r="X197" s="4" t="s">
        <v>102</v>
      </c>
      <c r="Y197" s="4" t="s">
        <v>102</v>
      </c>
      <c r="Z197" s="4" t="s">
        <v>102</v>
      </c>
      <c r="AA197" s="4" t="s">
        <v>102</v>
      </c>
      <c r="AB197" s="4" t="s">
        <v>201</v>
      </c>
      <c r="AC197" s="4"/>
      <c r="AD197" s="4"/>
      <c r="AE197" s="4"/>
      <c r="AF197" s="4"/>
      <c r="AG197" s="4"/>
      <c r="AH197" s="4"/>
    </row>
    <row r="198" spans="1:34" ht="15" customHeight="1" x14ac:dyDescent="0.25">
      <c r="A198" s="7">
        <v>45260</v>
      </c>
      <c r="B198" s="7">
        <v>45260</v>
      </c>
      <c r="D198" s="4"/>
      <c r="E198" t="s">
        <v>116</v>
      </c>
      <c r="F198" s="4"/>
      <c r="G198" s="4"/>
      <c r="H198" s="4"/>
      <c r="I198" s="4"/>
      <c r="J198" s="4"/>
      <c r="K198" s="4"/>
      <c r="L198" s="4"/>
      <c r="M198" s="9" t="s">
        <v>176</v>
      </c>
      <c r="N198" s="4" t="s">
        <v>202</v>
      </c>
      <c r="O198" t="str">
        <f t="shared" si="17"/>
        <v>Lizard_Pool_5</v>
      </c>
      <c r="P198" t="s">
        <v>120</v>
      </c>
      <c r="Q198" s="4" t="s">
        <v>102</v>
      </c>
      <c r="R198" s="4" t="s">
        <v>102</v>
      </c>
      <c r="S198" s="4" t="s">
        <v>102</v>
      </c>
      <c r="T198" s="4" t="s">
        <v>102</v>
      </c>
      <c r="U198" s="4" t="s">
        <v>102</v>
      </c>
      <c r="V198" s="4" t="s">
        <v>102</v>
      </c>
      <c r="W198" s="4" t="s">
        <v>102</v>
      </c>
      <c r="X198" s="4" t="s">
        <v>102</v>
      </c>
      <c r="Y198" s="4" t="s">
        <v>102</v>
      </c>
      <c r="Z198" s="4" t="s">
        <v>102</v>
      </c>
      <c r="AA198" s="4" t="s">
        <v>102</v>
      </c>
      <c r="AB198" s="4" t="s">
        <v>201</v>
      </c>
      <c r="AC198" s="4"/>
      <c r="AD198" s="4"/>
      <c r="AE198" s="4"/>
      <c r="AF198" s="4"/>
      <c r="AG198" s="4"/>
      <c r="AH198" s="4"/>
    </row>
    <row r="199" spans="1:34" ht="15" customHeight="1" x14ac:dyDescent="0.25">
      <c r="A199" s="7">
        <v>45260</v>
      </c>
      <c r="B199" s="7">
        <v>45260</v>
      </c>
      <c r="D199" s="4" t="s">
        <v>203</v>
      </c>
      <c r="E199" t="s">
        <v>116</v>
      </c>
      <c r="F199" s="4">
        <v>14.71964</v>
      </c>
      <c r="G199" s="4">
        <v>145.39207999999999</v>
      </c>
      <c r="H199" s="22">
        <v>0.89861111111111114</v>
      </c>
      <c r="I199" s="22" t="s">
        <v>204</v>
      </c>
      <c r="J199">
        <v>0.32700000000000001</v>
      </c>
      <c r="K199" t="s">
        <v>118</v>
      </c>
      <c r="L199" s="22">
        <v>0.96875</v>
      </c>
      <c r="M199" s="22" t="s">
        <v>176</v>
      </c>
      <c r="N199" s="23" t="s">
        <v>205</v>
      </c>
      <c r="O199" t="str">
        <f t="shared" si="17"/>
        <v>Lizard_Pool_3</v>
      </c>
      <c r="P199" t="s">
        <v>120</v>
      </c>
      <c r="Q199">
        <v>1</v>
      </c>
      <c r="R199">
        <v>16</v>
      </c>
      <c r="S199" s="9" t="s">
        <v>102</v>
      </c>
      <c r="T199">
        <f t="shared" si="18"/>
        <v>0</v>
      </c>
      <c r="U199">
        <v>2476</v>
      </c>
      <c r="W199" s="20">
        <v>45.153473339999998</v>
      </c>
      <c r="X199" t="s">
        <v>121</v>
      </c>
      <c r="Z199" s="20">
        <f>(0.86*0.495*J199)*1000</f>
        <v>139.2039</v>
      </c>
      <c r="AA199" s="11">
        <f>U199*Z199/(R199/1000)</f>
        <v>21541803.524999999</v>
      </c>
      <c r="AB199" s="4" t="s">
        <v>206</v>
      </c>
      <c r="AF199" s="14"/>
    </row>
    <row r="200" spans="1:34" ht="15" customHeight="1" x14ac:dyDescent="0.25">
      <c r="A200" s="7">
        <v>45260</v>
      </c>
      <c r="B200" s="7">
        <v>45260</v>
      </c>
      <c r="D200" s="4" t="s">
        <v>203</v>
      </c>
      <c r="E200" t="s">
        <v>116</v>
      </c>
      <c r="F200" s="4"/>
      <c r="G200" s="4"/>
      <c r="H200" s="4"/>
      <c r="I200" s="4"/>
      <c r="J200">
        <v>0.32700000000000001</v>
      </c>
      <c r="K200" t="s">
        <v>118</v>
      </c>
      <c r="L200" s="4" t="s">
        <v>102</v>
      </c>
      <c r="M200" s="22" t="s">
        <v>176</v>
      </c>
      <c r="N200" s="23" t="s">
        <v>205</v>
      </c>
      <c r="O200" t="str">
        <f t="shared" si="17"/>
        <v>Lizard_Pool_3</v>
      </c>
      <c r="P200" t="s">
        <v>120</v>
      </c>
      <c r="Q200">
        <v>4</v>
      </c>
      <c r="R200">
        <v>16</v>
      </c>
      <c r="S200" s="9" t="s">
        <v>102</v>
      </c>
      <c r="T200">
        <f t="shared" si="18"/>
        <v>0</v>
      </c>
      <c r="U200">
        <v>1836</v>
      </c>
      <c r="W200" s="20">
        <v>54.84749455</v>
      </c>
      <c r="X200" t="s">
        <v>121</v>
      </c>
      <c r="Z200" s="20">
        <f>(0.86*0.495*J200)*1000</f>
        <v>139.2039</v>
      </c>
      <c r="AA200" s="11">
        <f>U200*Z200/(R200/1000)</f>
        <v>15973647.525</v>
      </c>
      <c r="AB200" s="4"/>
      <c r="AF200" s="14"/>
    </row>
    <row r="201" spans="1:34" ht="15" customHeight="1" x14ac:dyDescent="0.25">
      <c r="A201" s="7">
        <v>45260</v>
      </c>
      <c r="B201" s="7">
        <v>45260</v>
      </c>
      <c r="D201" s="4" t="s">
        <v>203</v>
      </c>
      <c r="E201" t="s">
        <v>116</v>
      </c>
      <c r="F201" s="4"/>
      <c r="G201" s="4"/>
      <c r="H201" s="4"/>
      <c r="I201" s="4"/>
      <c r="J201">
        <v>0.32700000000000001</v>
      </c>
      <c r="K201" t="s">
        <v>118</v>
      </c>
      <c r="L201" s="4" t="s">
        <v>102</v>
      </c>
      <c r="M201" s="22" t="s">
        <v>176</v>
      </c>
      <c r="N201" s="23" t="s">
        <v>205</v>
      </c>
      <c r="O201" t="str">
        <f t="shared" si="17"/>
        <v>Lizard_Pool_3</v>
      </c>
      <c r="P201" t="s">
        <v>120</v>
      </c>
      <c r="Q201">
        <v>5</v>
      </c>
      <c r="R201">
        <v>16</v>
      </c>
      <c r="S201" s="9" t="s">
        <v>102</v>
      </c>
      <c r="T201">
        <f t="shared" si="18"/>
        <v>0</v>
      </c>
      <c r="U201">
        <v>1845</v>
      </c>
      <c r="W201" s="20">
        <v>43.577235770000001</v>
      </c>
      <c r="X201" t="s">
        <v>121</v>
      </c>
      <c r="Z201" s="20">
        <f>(0.86*0.495*J201)*1000</f>
        <v>139.2039</v>
      </c>
      <c r="AA201" s="11">
        <f>U201*Z201/(R201/1000)</f>
        <v>16051949.71875</v>
      </c>
      <c r="AB201" s="4"/>
      <c r="AF201" s="14"/>
    </row>
    <row r="202" spans="1:34" ht="15" customHeight="1" x14ac:dyDescent="0.25">
      <c r="A202" s="7">
        <v>45260</v>
      </c>
      <c r="B202" s="7">
        <v>45260</v>
      </c>
      <c r="D202" s="4" t="s">
        <v>203</v>
      </c>
      <c r="E202" t="s">
        <v>116</v>
      </c>
      <c r="F202" s="4"/>
      <c r="G202" s="4"/>
      <c r="H202" s="4"/>
      <c r="I202" s="4"/>
      <c r="J202">
        <v>0.32700000000000001</v>
      </c>
      <c r="K202" t="s">
        <v>118</v>
      </c>
      <c r="L202" s="22">
        <v>0.98611111111111116</v>
      </c>
      <c r="M202" s="22" t="s">
        <v>176</v>
      </c>
      <c r="N202" s="23" t="s">
        <v>205</v>
      </c>
      <c r="O202" t="str">
        <f t="shared" si="17"/>
        <v>Lizard_Pool_3</v>
      </c>
      <c r="P202" t="s">
        <v>120</v>
      </c>
      <c r="Q202">
        <v>3</v>
      </c>
      <c r="R202">
        <v>16</v>
      </c>
      <c r="S202" s="9" t="s">
        <v>102</v>
      </c>
      <c r="T202">
        <f t="shared" si="18"/>
        <v>0</v>
      </c>
      <c r="U202">
        <v>2590</v>
      </c>
      <c r="W202" s="20">
        <v>40.270270269999997</v>
      </c>
      <c r="X202" t="s">
        <v>121</v>
      </c>
      <c r="Z202" s="20">
        <f>(0.86*0.495*J202)*1000</f>
        <v>139.2039</v>
      </c>
      <c r="AA202" s="11">
        <f>U202*Z202/(R202/1000)</f>
        <v>22533631.3125</v>
      </c>
      <c r="AB202" s="4"/>
      <c r="AF202" s="14"/>
    </row>
    <row r="203" spans="1:34" ht="15" customHeight="1" x14ac:dyDescent="0.25">
      <c r="A203" s="7">
        <v>45260</v>
      </c>
      <c r="B203" s="7">
        <v>45260</v>
      </c>
      <c r="D203" s="4" t="s">
        <v>203</v>
      </c>
      <c r="E203" t="s">
        <v>116</v>
      </c>
      <c r="F203" s="4" t="s">
        <v>207</v>
      </c>
      <c r="G203" s="4" t="s">
        <v>208</v>
      </c>
      <c r="H203" s="4"/>
      <c r="I203" s="4"/>
      <c r="J203">
        <v>0.32700000000000001</v>
      </c>
      <c r="K203" t="s">
        <v>118</v>
      </c>
      <c r="L203" s="22">
        <v>0.97569444444444453</v>
      </c>
      <c r="M203" s="22" t="s">
        <v>176</v>
      </c>
      <c r="N203" s="23" t="s">
        <v>205</v>
      </c>
      <c r="O203" t="str">
        <f t="shared" si="17"/>
        <v>Lizard_Pool_3</v>
      </c>
      <c r="P203" t="s">
        <v>120</v>
      </c>
      <c r="Q203">
        <v>2</v>
      </c>
      <c r="R203">
        <v>16</v>
      </c>
      <c r="S203" s="9" t="s">
        <v>102</v>
      </c>
      <c r="T203">
        <f t="shared" si="18"/>
        <v>0</v>
      </c>
      <c r="U203">
        <v>1637</v>
      </c>
      <c r="W203" s="20">
        <v>46.059865610000003</v>
      </c>
      <c r="X203" t="s">
        <v>121</v>
      </c>
      <c r="Z203" s="20">
        <f>(0.86*0.495*J203)*1000</f>
        <v>139.2039</v>
      </c>
      <c r="AA203" s="11">
        <f>U203*Z203/(R203/1000)</f>
        <v>14242299.018749999</v>
      </c>
      <c r="AB203" s="4"/>
      <c r="AF203" s="14"/>
    </row>
    <row r="204" spans="1:34" ht="15" customHeight="1" x14ac:dyDescent="0.25">
      <c r="A204" s="7">
        <v>45260</v>
      </c>
      <c r="B204" s="8">
        <v>45263</v>
      </c>
      <c r="C204" s="4" t="s">
        <v>102</v>
      </c>
      <c r="D204" s="4" t="s">
        <v>102</v>
      </c>
      <c r="E204" s="4" t="s">
        <v>102</v>
      </c>
      <c r="F204" s="4" t="s">
        <v>102</v>
      </c>
      <c r="G204" s="4" t="s">
        <v>102</v>
      </c>
      <c r="H204" s="4" t="s">
        <v>102</v>
      </c>
      <c r="I204" s="4" t="s">
        <v>102</v>
      </c>
      <c r="J204" s="4" t="s">
        <v>102</v>
      </c>
      <c r="K204" s="4" t="s">
        <v>102</v>
      </c>
      <c r="L204" s="4" t="s">
        <v>102</v>
      </c>
      <c r="M204" s="4" t="s">
        <v>176</v>
      </c>
      <c r="N204" s="4" t="s">
        <v>202</v>
      </c>
      <c r="O204" t="str">
        <f t="shared" si="17"/>
        <v>Lizard_Pool_5</v>
      </c>
      <c r="Q204" s="4">
        <v>1</v>
      </c>
      <c r="R204" s="4">
        <v>50</v>
      </c>
      <c r="S204" s="4" t="s">
        <v>102</v>
      </c>
      <c r="T204">
        <f t="shared" si="18"/>
        <v>3</v>
      </c>
      <c r="U204" s="4">
        <v>38</v>
      </c>
      <c r="V204" s="4" t="s">
        <v>102</v>
      </c>
      <c r="Z204">
        <v>9280</v>
      </c>
      <c r="AA204" s="11">
        <f t="shared" ref="AA204:AA248" si="19">(1000/R204)*U204*Z204</f>
        <v>7052800</v>
      </c>
      <c r="AB204" s="4"/>
    </row>
    <row r="205" spans="1:34" ht="15" customHeight="1" x14ac:dyDescent="0.25">
      <c r="A205" s="7">
        <v>45260</v>
      </c>
      <c r="B205" s="8">
        <v>45263</v>
      </c>
      <c r="C205" s="4" t="s">
        <v>102</v>
      </c>
      <c r="D205" s="4" t="s">
        <v>102</v>
      </c>
      <c r="E205" s="4" t="s">
        <v>102</v>
      </c>
      <c r="F205" s="4" t="s">
        <v>102</v>
      </c>
      <c r="G205" s="4" t="s">
        <v>102</v>
      </c>
      <c r="H205" s="4" t="s">
        <v>102</v>
      </c>
      <c r="I205" s="4" t="s">
        <v>102</v>
      </c>
      <c r="J205" s="4" t="s">
        <v>102</v>
      </c>
      <c r="K205" s="4" t="s">
        <v>102</v>
      </c>
      <c r="L205" s="4" t="s">
        <v>102</v>
      </c>
      <c r="M205" s="4" t="s">
        <v>176</v>
      </c>
      <c r="N205" s="4" t="s">
        <v>202</v>
      </c>
      <c r="O205" t="str">
        <f t="shared" si="17"/>
        <v>Lizard_Pool_5</v>
      </c>
      <c r="Q205" s="4">
        <v>2</v>
      </c>
      <c r="R205" s="4">
        <v>50</v>
      </c>
      <c r="S205" s="4" t="s">
        <v>102</v>
      </c>
      <c r="T205">
        <f t="shared" si="18"/>
        <v>3</v>
      </c>
      <c r="U205" s="4">
        <v>37</v>
      </c>
      <c r="V205" s="4" t="s">
        <v>102</v>
      </c>
      <c r="Z205">
        <v>9280</v>
      </c>
      <c r="AA205" s="11">
        <f t="shared" si="19"/>
        <v>6867200</v>
      </c>
      <c r="AB205" s="4"/>
    </row>
    <row r="206" spans="1:34" ht="15" customHeight="1" x14ac:dyDescent="0.25">
      <c r="A206" s="7">
        <v>45260</v>
      </c>
      <c r="B206" s="8">
        <v>45263</v>
      </c>
      <c r="C206" s="4" t="s">
        <v>102</v>
      </c>
      <c r="D206" s="4" t="s">
        <v>102</v>
      </c>
      <c r="E206" s="4" t="s">
        <v>102</v>
      </c>
      <c r="F206" s="4" t="s">
        <v>102</v>
      </c>
      <c r="G206" s="4" t="s">
        <v>102</v>
      </c>
      <c r="H206" s="4" t="s">
        <v>102</v>
      </c>
      <c r="I206" s="4" t="s">
        <v>102</v>
      </c>
      <c r="J206" s="4" t="s">
        <v>102</v>
      </c>
      <c r="K206" s="4" t="s">
        <v>102</v>
      </c>
      <c r="L206" s="4" t="s">
        <v>102</v>
      </c>
      <c r="M206" s="4" t="s">
        <v>176</v>
      </c>
      <c r="N206" s="4" t="s">
        <v>202</v>
      </c>
      <c r="O206" t="str">
        <f t="shared" si="17"/>
        <v>Lizard_Pool_5</v>
      </c>
      <c r="Q206" s="4">
        <v>3</v>
      </c>
      <c r="R206" s="4">
        <v>50</v>
      </c>
      <c r="S206" s="4" t="s">
        <v>102</v>
      </c>
      <c r="T206">
        <f t="shared" si="18"/>
        <v>3</v>
      </c>
      <c r="U206" s="4">
        <v>39</v>
      </c>
      <c r="V206" s="4" t="s">
        <v>102</v>
      </c>
      <c r="Z206">
        <v>9280</v>
      </c>
      <c r="AA206" s="11">
        <f t="shared" si="19"/>
        <v>7238400</v>
      </c>
      <c r="AB206" s="4"/>
    </row>
    <row r="207" spans="1:34" ht="15" customHeight="1" x14ac:dyDescent="0.25">
      <c r="A207" s="7">
        <v>45260</v>
      </c>
      <c r="B207" s="8">
        <v>45263</v>
      </c>
      <c r="C207" s="4" t="s">
        <v>102</v>
      </c>
      <c r="D207" s="4" t="s">
        <v>102</v>
      </c>
      <c r="E207" s="4" t="s">
        <v>102</v>
      </c>
      <c r="F207" s="4" t="s">
        <v>102</v>
      </c>
      <c r="G207" s="4" t="s">
        <v>102</v>
      </c>
      <c r="H207" s="4" t="s">
        <v>102</v>
      </c>
      <c r="I207" s="4" t="s">
        <v>102</v>
      </c>
      <c r="J207" s="4" t="s">
        <v>102</v>
      </c>
      <c r="K207" s="4" t="s">
        <v>102</v>
      </c>
      <c r="L207" s="4" t="s">
        <v>102</v>
      </c>
      <c r="M207" s="4" t="s">
        <v>176</v>
      </c>
      <c r="N207" s="4" t="s">
        <v>202</v>
      </c>
      <c r="O207" t="str">
        <f t="shared" si="17"/>
        <v>Lizard_Pool_5</v>
      </c>
      <c r="Q207" s="4">
        <v>4</v>
      </c>
      <c r="R207" s="4">
        <v>50</v>
      </c>
      <c r="S207" s="4" t="s">
        <v>102</v>
      </c>
      <c r="T207">
        <f t="shared" si="18"/>
        <v>3</v>
      </c>
      <c r="U207" s="4">
        <v>40</v>
      </c>
      <c r="V207" s="4" t="s">
        <v>102</v>
      </c>
      <c r="Z207">
        <v>9280</v>
      </c>
      <c r="AA207" s="11">
        <f t="shared" si="19"/>
        <v>7424000</v>
      </c>
      <c r="AB207" s="4"/>
    </row>
    <row r="208" spans="1:34" ht="15" customHeight="1" x14ac:dyDescent="0.25">
      <c r="A208" s="7">
        <v>45260</v>
      </c>
      <c r="B208" s="8">
        <v>45263</v>
      </c>
      <c r="C208" s="4" t="s">
        <v>102</v>
      </c>
      <c r="D208" s="4" t="s">
        <v>102</v>
      </c>
      <c r="E208" s="4" t="s">
        <v>102</v>
      </c>
      <c r="F208" s="4" t="s">
        <v>102</v>
      </c>
      <c r="G208" s="4" t="s">
        <v>102</v>
      </c>
      <c r="H208" s="4" t="s">
        <v>102</v>
      </c>
      <c r="I208" s="4" t="s">
        <v>102</v>
      </c>
      <c r="J208" s="4" t="s">
        <v>102</v>
      </c>
      <c r="K208" s="4" t="s">
        <v>102</v>
      </c>
      <c r="L208" s="4" t="s">
        <v>102</v>
      </c>
      <c r="M208" s="4" t="s">
        <v>176</v>
      </c>
      <c r="N208" s="4" t="s">
        <v>202</v>
      </c>
      <c r="O208" t="str">
        <f t="shared" si="17"/>
        <v>Lizard_Pool_5</v>
      </c>
      <c r="Q208" s="4">
        <v>5</v>
      </c>
      <c r="R208" s="4">
        <v>50</v>
      </c>
      <c r="S208" s="4" t="s">
        <v>102</v>
      </c>
      <c r="T208">
        <f t="shared" si="18"/>
        <v>3</v>
      </c>
      <c r="U208" s="4">
        <v>35</v>
      </c>
      <c r="V208" s="4" t="s">
        <v>102</v>
      </c>
      <c r="Z208">
        <v>9280</v>
      </c>
      <c r="AA208" s="11">
        <f t="shared" si="19"/>
        <v>6496000</v>
      </c>
      <c r="AB208" s="4"/>
    </row>
    <row r="209" spans="1:34" ht="15" customHeight="1" x14ac:dyDescent="0.25">
      <c r="A209" s="7">
        <v>45260</v>
      </c>
      <c r="B209" s="8">
        <v>45264</v>
      </c>
      <c r="C209" s="4" t="s">
        <v>102</v>
      </c>
      <c r="D209" s="4" t="s">
        <v>102</v>
      </c>
      <c r="E209" s="4" t="s">
        <v>102</v>
      </c>
      <c r="F209" s="4" t="s">
        <v>102</v>
      </c>
      <c r="G209" s="4" t="s">
        <v>102</v>
      </c>
      <c r="H209" s="4" t="s">
        <v>102</v>
      </c>
      <c r="I209" s="4" t="s">
        <v>102</v>
      </c>
      <c r="J209" s="4" t="s">
        <v>102</v>
      </c>
      <c r="K209" s="4" t="s">
        <v>102</v>
      </c>
      <c r="L209" s="4" t="s">
        <v>102</v>
      </c>
      <c r="M209" s="4" t="s">
        <v>176</v>
      </c>
      <c r="N209" s="4" t="s">
        <v>205</v>
      </c>
      <c r="O209" t="str">
        <f t="shared" si="17"/>
        <v>Lizard_Pool_3</v>
      </c>
      <c r="Q209" s="4">
        <v>1</v>
      </c>
      <c r="R209" s="4">
        <v>500</v>
      </c>
      <c r="S209" s="22">
        <v>0.70416666666666661</v>
      </c>
      <c r="T209">
        <f t="shared" si="18"/>
        <v>4</v>
      </c>
      <c r="U209" s="4">
        <v>628</v>
      </c>
      <c r="V209" s="4" t="s">
        <v>102</v>
      </c>
      <c r="W209" s="4" t="s">
        <v>149</v>
      </c>
      <c r="X209" s="4" t="s">
        <v>209</v>
      </c>
      <c r="Y209" s="4" t="s">
        <v>209</v>
      </c>
      <c r="Z209" s="4">
        <v>9280</v>
      </c>
      <c r="AA209" s="11">
        <f t="shared" si="19"/>
        <v>11655680</v>
      </c>
      <c r="AB209" s="4"/>
    </row>
    <row r="210" spans="1:34" ht="15" customHeight="1" x14ac:dyDescent="0.25">
      <c r="A210" s="7">
        <v>45260</v>
      </c>
      <c r="B210" s="8">
        <v>45264</v>
      </c>
      <c r="C210" s="4" t="s">
        <v>102</v>
      </c>
      <c r="D210" s="4" t="s">
        <v>102</v>
      </c>
      <c r="E210" s="4" t="s">
        <v>102</v>
      </c>
      <c r="F210" s="4" t="s">
        <v>102</v>
      </c>
      <c r="G210" s="4" t="s">
        <v>102</v>
      </c>
      <c r="H210" s="4" t="s">
        <v>102</v>
      </c>
      <c r="I210" s="4" t="s">
        <v>102</v>
      </c>
      <c r="J210" s="4" t="s">
        <v>102</v>
      </c>
      <c r="K210" s="4" t="s">
        <v>102</v>
      </c>
      <c r="L210" s="4" t="s">
        <v>102</v>
      </c>
      <c r="M210" s="4" t="s">
        <v>176</v>
      </c>
      <c r="N210" s="4" t="s">
        <v>205</v>
      </c>
      <c r="O210" t="str">
        <f t="shared" si="17"/>
        <v>Lizard_Pool_3</v>
      </c>
      <c r="Q210" s="4">
        <v>2</v>
      </c>
      <c r="R210" s="4">
        <v>500</v>
      </c>
      <c r="S210" s="22">
        <v>0.70416666666666661</v>
      </c>
      <c r="T210">
        <f t="shared" si="18"/>
        <v>4</v>
      </c>
      <c r="U210" s="4">
        <v>882</v>
      </c>
      <c r="V210" s="4" t="s">
        <v>102</v>
      </c>
      <c r="W210" s="4" t="s">
        <v>149</v>
      </c>
      <c r="X210" s="4"/>
      <c r="Y210" s="4"/>
      <c r="Z210" s="4">
        <v>9280</v>
      </c>
      <c r="AA210" s="11">
        <f t="shared" si="19"/>
        <v>16369920</v>
      </c>
      <c r="AB210" s="4"/>
    </row>
    <row r="211" spans="1:34" ht="15" customHeight="1" x14ac:dyDescent="0.25">
      <c r="A211" s="7">
        <v>45260</v>
      </c>
      <c r="B211" s="8">
        <v>45264</v>
      </c>
      <c r="C211" s="4" t="s">
        <v>102</v>
      </c>
      <c r="D211" s="4" t="s">
        <v>102</v>
      </c>
      <c r="E211" s="4" t="s">
        <v>102</v>
      </c>
      <c r="F211" s="4" t="s">
        <v>102</v>
      </c>
      <c r="G211" s="4" t="s">
        <v>102</v>
      </c>
      <c r="H211" s="4" t="s">
        <v>102</v>
      </c>
      <c r="I211" s="4" t="s">
        <v>102</v>
      </c>
      <c r="J211" s="4" t="s">
        <v>102</v>
      </c>
      <c r="K211" s="4" t="s">
        <v>102</v>
      </c>
      <c r="L211" s="4" t="s">
        <v>102</v>
      </c>
      <c r="M211" s="4" t="s">
        <v>176</v>
      </c>
      <c r="N211" s="4" t="s">
        <v>205</v>
      </c>
      <c r="O211" t="str">
        <f t="shared" si="17"/>
        <v>Lizard_Pool_3</v>
      </c>
      <c r="Q211" s="4">
        <v>3</v>
      </c>
      <c r="R211" s="4">
        <v>50</v>
      </c>
      <c r="S211" s="22">
        <v>0.70416666666666661</v>
      </c>
      <c r="T211">
        <f t="shared" si="18"/>
        <v>4</v>
      </c>
      <c r="U211" s="4">
        <v>95</v>
      </c>
      <c r="V211" s="4" t="s">
        <v>102</v>
      </c>
      <c r="W211" s="4" t="s">
        <v>149</v>
      </c>
      <c r="X211" s="4"/>
      <c r="Y211" s="24" t="s">
        <v>191</v>
      </c>
      <c r="Z211" s="4">
        <v>9280</v>
      </c>
      <c r="AA211" s="11">
        <f t="shared" si="19"/>
        <v>17632000</v>
      </c>
      <c r="AB211" s="4"/>
    </row>
    <row r="212" spans="1:34" ht="15" customHeight="1" x14ac:dyDescent="0.25">
      <c r="A212" s="7">
        <v>45260</v>
      </c>
      <c r="B212" s="8">
        <v>45264</v>
      </c>
      <c r="C212" s="4" t="s">
        <v>102</v>
      </c>
      <c r="D212" s="4" t="s">
        <v>102</v>
      </c>
      <c r="E212" s="4" t="s">
        <v>102</v>
      </c>
      <c r="F212" s="4" t="s">
        <v>102</v>
      </c>
      <c r="G212" s="4" t="s">
        <v>102</v>
      </c>
      <c r="H212" s="4" t="s">
        <v>102</v>
      </c>
      <c r="I212" s="4" t="s">
        <v>102</v>
      </c>
      <c r="J212" s="4" t="s">
        <v>102</v>
      </c>
      <c r="K212" s="4" t="s">
        <v>102</v>
      </c>
      <c r="L212" s="4" t="s">
        <v>102</v>
      </c>
      <c r="M212" s="4" t="s">
        <v>176</v>
      </c>
      <c r="N212" s="4" t="s">
        <v>205</v>
      </c>
      <c r="O212" t="str">
        <f t="shared" si="17"/>
        <v>Lizard_Pool_3</v>
      </c>
      <c r="Q212" s="4">
        <v>4</v>
      </c>
      <c r="R212" s="4">
        <v>50</v>
      </c>
      <c r="S212" s="22">
        <v>0.70416666666666661</v>
      </c>
      <c r="T212">
        <f t="shared" si="18"/>
        <v>4</v>
      </c>
      <c r="U212" s="4">
        <v>50</v>
      </c>
      <c r="V212" s="4" t="s">
        <v>102</v>
      </c>
      <c r="W212" s="4" t="s">
        <v>149</v>
      </c>
      <c r="X212" s="4"/>
      <c r="Y212" s="4"/>
      <c r="Z212" s="4">
        <v>9280</v>
      </c>
      <c r="AA212" s="11">
        <f t="shared" si="19"/>
        <v>9280000</v>
      </c>
      <c r="AB212" s="4"/>
    </row>
    <row r="213" spans="1:34" ht="15" customHeight="1" x14ac:dyDescent="0.25">
      <c r="A213" s="7">
        <v>45260</v>
      </c>
      <c r="B213" s="8">
        <v>45264</v>
      </c>
      <c r="C213" s="4" t="s">
        <v>102</v>
      </c>
      <c r="D213" s="4" t="s">
        <v>102</v>
      </c>
      <c r="E213" s="4" t="s">
        <v>102</v>
      </c>
      <c r="F213" s="4" t="s">
        <v>102</v>
      </c>
      <c r="G213" s="4" t="s">
        <v>102</v>
      </c>
      <c r="H213" s="4" t="s">
        <v>102</v>
      </c>
      <c r="I213" s="4" t="s">
        <v>102</v>
      </c>
      <c r="J213" s="4" t="s">
        <v>102</v>
      </c>
      <c r="K213" s="4" t="s">
        <v>102</v>
      </c>
      <c r="L213" s="4" t="s">
        <v>102</v>
      </c>
      <c r="M213" s="4" t="s">
        <v>176</v>
      </c>
      <c r="N213" s="4" t="s">
        <v>205</v>
      </c>
      <c r="O213" t="str">
        <f t="shared" si="17"/>
        <v>Lizard_Pool_3</v>
      </c>
      <c r="Q213" s="4">
        <v>5</v>
      </c>
      <c r="R213" s="4">
        <v>50</v>
      </c>
      <c r="S213" s="22">
        <v>0.70416666666666661</v>
      </c>
      <c r="T213">
        <f t="shared" si="18"/>
        <v>4</v>
      </c>
      <c r="U213" s="4">
        <v>73</v>
      </c>
      <c r="V213" s="4" t="s">
        <v>102</v>
      </c>
      <c r="W213" s="4" t="s">
        <v>149</v>
      </c>
      <c r="X213" s="4"/>
      <c r="Y213" s="4"/>
      <c r="Z213" s="4">
        <v>9280</v>
      </c>
      <c r="AA213" s="11">
        <f t="shared" si="19"/>
        <v>13548800</v>
      </c>
      <c r="AB213" s="4"/>
    </row>
    <row r="214" spans="1:34" ht="15" customHeight="1" x14ac:dyDescent="0.25">
      <c r="A214" s="7">
        <v>45260</v>
      </c>
      <c r="B214" s="8">
        <v>45265</v>
      </c>
      <c r="C214" s="4" t="s">
        <v>102</v>
      </c>
      <c r="D214" s="4" t="s">
        <v>102</v>
      </c>
      <c r="E214" s="4" t="s">
        <v>102</v>
      </c>
      <c r="F214" s="4" t="s">
        <v>102</v>
      </c>
      <c r="G214" s="4" t="s">
        <v>102</v>
      </c>
      <c r="H214" s="4" t="s">
        <v>102</v>
      </c>
      <c r="I214" s="4" t="s">
        <v>102</v>
      </c>
      <c r="J214" s="4" t="s">
        <v>102</v>
      </c>
      <c r="K214" s="4" t="s">
        <v>102</v>
      </c>
      <c r="L214" s="4" t="s">
        <v>102</v>
      </c>
      <c r="M214" s="4" t="s">
        <v>176</v>
      </c>
      <c r="N214" s="4" t="s">
        <v>205</v>
      </c>
      <c r="O214" t="str">
        <f t="shared" si="17"/>
        <v>Lizard_Pool_3</v>
      </c>
      <c r="Q214" s="4">
        <v>1</v>
      </c>
      <c r="R214" s="4">
        <v>500</v>
      </c>
      <c r="S214" s="22">
        <v>0.70416666666666661</v>
      </c>
      <c r="T214">
        <f t="shared" si="18"/>
        <v>5</v>
      </c>
      <c r="U214" s="4">
        <v>628</v>
      </c>
      <c r="V214" s="4"/>
      <c r="W214" s="4"/>
      <c r="X214" s="4"/>
      <c r="Y214" s="4"/>
      <c r="Z214" s="4">
        <v>9280</v>
      </c>
      <c r="AA214" s="11">
        <f t="shared" si="19"/>
        <v>11655680</v>
      </c>
      <c r="AB214" s="4"/>
      <c r="AC214" s="4"/>
      <c r="AD214" s="4"/>
      <c r="AE214" s="4"/>
      <c r="AF214" s="4"/>
      <c r="AG214" s="4"/>
      <c r="AH214" s="4"/>
    </row>
    <row r="215" spans="1:34" ht="15" customHeight="1" x14ac:dyDescent="0.25">
      <c r="A215" s="7">
        <v>45260</v>
      </c>
      <c r="B215" s="8">
        <v>45265</v>
      </c>
      <c r="C215" s="4" t="s">
        <v>102</v>
      </c>
      <c r="D215" s="4" t="s">
        <v>102</v>
      </c>
      <c r="E215" s="4" t="s">
        <v>102</v>
      </c>
      <c r="F215" s="4" t="s">
        <v>102</v>
      </c>
      <c r="G215" s="4" t="s">
        <v>102</v>
      </c>
      <c r="H215" s="4" t="s">
        <v>102</v>
      </c>
      <c r="I215" s="4" t="s">
        <v>102</v>
      </c>
      <c r="J215" s="4" t="s">
        <v>102</v>
      </c>
      <c r="K215" s="4" t="s">
        <v>102</v>
      </c>
      <c r="L215" s="4" t="s">
        <v>102</v>
      </c>
      <c r="M215" s="4" t="s">
        <v>176</v>
      </c>
      <c r="N215" s="4" t="s">
        <v>205</v>
      </c>
      <c r="O215" t="str">
        <f t="shared" si="17"/>
        <v>Lizard_Pool_3</v>
      </c>
      <c r="Q215" s="4">
        <v>2</v>
      </c>
      <c r="R215" s="4">
        <v>500</v>
      </c>
      <c r="S215" s="22">
        <v>0.70416666666666661</v>
      </c>
      <c r="T215">
        <f t="shared" si="18"/>
        <v>5</v>
      </c>
      <c r="U215" s="4">
        <v>882</v>
      </c>
      <c r="V215" s="4"/>
      <c r="W215" s="4"/>
      <c r="X215" s="4"/>
      <c r="Y215" s="4"/>
      <c r="Z215" s="4">
        <v>9280</v>
      </c>
      <c r="AA215" s="11">
        <f t="shared" si="19"/>
        <v>16369920</v>
      </c>
      <c r="AB215" s="4"/>
      <c r="AC215" s="4"/>
      <c r="AD215" s="4"/>
      <c r="AE215" s="4"/>
      <c r="AF215" s="4"/>
      <c r="AG215" s="4"/>
      <c r="AH215" s="4"/>
    </row>
    <row r="216" spans="1:34" ht="15" customHeight="1" x14ac:dyDescent="0.25">
      <c r="A216" s="7">
        <v>45260</v>
      </c>
      <c r="B216" s="8">
        <v>45265</v>
      </c>
      <c r="C216" s="4" t="s">
        <v>102</v>
      </c>
      <c r="D216" s="4" t="s">
        <v>102</v>
      </c>
      <c r="E216" s="4" t="s">
        <v>102</v>
      </c>
      <c r="F216" s="4" t="s">
        <v>102</v>
      </c>
      <c r="G216" s="4" t="s">
        <v>102</v>
      </c>
      <c r="H216" s="4" t="s">
        <v>102</v>
      </c>
      <c r="I216" s="4" t="s">
        <v>102</v>
      </c>
      <c r="J216" s="4" t="s">
        <v>102</v>
      </c>
      <c r="K216" s="4" t="s">
        <v>102</v>
      </c>
      <c r="L216" s="4" t="s">
        <v>102</v>
      </c>
      <c r="M216" s="4" t="s">
        <v>176</v>
      </c>
      <c r="N216" s="4" t="s">
        <v>205</v>
      </c>
      <c r="O216" t="str">
        <f t="shared" si="17"/>
        <v>Lizard_Pool_3</v>
      </c>
      <c r="Q216" s="4">
        <v>3</v>
      </c>
      <c r="R216" s="4">
        <v>50</v>
      </c>
      <c r="S216" s="22">
        <v>0.70416666666666661</v>
      </c>
      <c r="T216">
        <f t="shared" si="18"/>
        <v>5</v>
      </c>
      <c r="U216" s="4">
        <v>95</v>
      </c>
      <c r="V216" s="4"/>
      <c r="W216" s="4"/>
      <c r="X216" s="4"/>
      <c r="Y216" s="4"/>
      <c r="Z216" s="4">
        <v>9280</v>
      </c>
      <c r="AA216" s="11">
        <f t="shared" si="19"/>
        <v>17632000</v>
      </c>
      <c r="AB216" s="4"/>
      <c r="AC216" s="4"/>
      <c r="AD216" s="4"/>
      <c r="AE216" s="4"/>
      <c r="AF216" s="4"/>
      <c r="AG216" s="4"/>
      <c r="AH216" s="4"/>
    </row>
    <row r="217" spans="1:34" ht="15" customHeight="1" x14ac:dyDescent="0.25">
      <c r="A217" s="7">
        <v>45260</v>
      </c>
      <c r="B217" s="8">
        <v>45265</v>
      </c>
      <c r="C217" s="4" t="s">
        <v>102</v>
      </c>
      <c r="D217" s="4" t="s">
        <v>102</v>
      </c>
      <c r="E217" s="4" t="s">
        <v>102</v>
      </c>
      <c r="F217" s="4" t="s">
        <v>102</v>
      </c>
      <c r="G217" s="4" t="s">
        <v>102</v>
      </c>
      <c r="H217" s="4" t="s">
        <v>102</v>
      </c>
      <c r="I217" s="4" t="s">
        <v>102</v>
      </c>
      <c r="J217" s="4" t="s">
        <v>102</v>
      </c>
      <c r="K217" s="4" t="s">
        <v>102</v>
      </c>
      <c r="L217" s="4" t="s">
        <v>102</v>
      </c>
      <c r="M217" s="4" t="s">
        <v>176</v>
      </c>
      <c r="N217" s="4" t="s">
        <v>205</v>
      </c>
      <c r="O217" t="str">
        <f t="shared" si="17"/>
        <v>Lizard_Pool_3</v>
      </c>
      <c r="Q217" s="4">
        <v>4</v>
      </c>
      <c r="R217" s="4">
        <v>50</v>
      </c>
      <c r="S217" s="22">
        <v>0.70416666666666661</v>
      </c>
      <c r="T217">
        <f t="shared" si="18"/>
        <v>5</v>
      </c>
      <c r="U217" s="4">
        <v>50</v>
      </c>
      <c r="V217" s="4"/>
      <c r="W217" s="4"/>
      <c r="X217" s="4"/>
      <c r="Y217" s="4"/>
      <c r="Z217" s="4">
        <v>9280</v>
      </c>
      <c r="AA217" s="11">
        <f t="shared" si="19"/>
        <v>9280000</v>
      </c>
      <c r="AB217" s="4"/>
      <c r="AC217" s="4"/>
      <c r="AD217" s="4"/>
      <c r="AE217" s="4"/>
      <c r="AF217" s="4"/>
      <c r="AG217" s="4"/>
      <c r="AH217" s="4"/>
    </row>
    <row r="218" spans="1:34" ht="15" customHeight="1" x14ac:dyDescent="0.25">
      <c r="A218" s="7">
        <v>45260</v>
      </c>
      <c r="B218" s="8">
        <v>45265</v>
      </c>
      <c r="C218" s="4" t="s">
        <v>102</v>
      </c>
      <c r="D218" s="4" t="s">
        <v>102</v>
      </c>
      <c r="E218" s="4" t="s">
        <v>102</v>
      </c>
      <c r="F218" s="4" t="s">
        <v>102</v>
      </c>
      <c r="G218" s="4" t="s">
        <v>102</v>
      </c>
      <c r="H218" s="4" t="s">
        <v>102</v>
      </c>
      <c r="I218" s="4" t="s">
        <v>102</v>
      </c>
      <c r="J218" s="4" t="s">
        <v>102</v>
      </c>
      <c r="K218" s="4" t="s">
        <v>102</v>
      </c>
      <c r="L218" s="4" t="s">
        <v>102</v>
      </c>
      <c r="M218" s="4" t="s">
        <v>176</v>
      </c>
      <c r="N218" s="4" t="s">
        <v>205</v>
      </c>
      <c r="O218" t="str">
        <f t="shared" si="17"/>
        <v>Lizard_Pool_3</v>
      </c>
      <c r="Q218" s="4">
        <v>5</v>
      </c>
      <c r="R218" s="4">
        <v>50</v>
      </c>
      <c r="S218" s="22">
        <v>0.70416666666666661</v>
      </c>
      <c r="T218">
        <f t="shared" si="18"/>
        <v>5</v>
      </c>
      <c r="U218" s="4">
        <v>73</v>
      </c>
      <c r="V218" s="4"/>
      <c r="W218" s="4"/>
      <c r="X218" s="4"/>
      <c r="Y218" s="4"/>
      <c r="Z218" s="4">
        <v>9280</v>
      </c>
      <c r="AA218" s="11">
        <f t="shared" si="19"/>
        <v>13548800</v>
      </c>
      <c r="AB218" s="4"/>
      <c r="AC218" s="4"/>
      <c r="AD218" s="4"/>
      <c r="AE218" s="4"/>
      <c r="AF218" s="4"/>
      <c r="AG218" s="4"/>
      <c r="AH218" s="4"/>
    </row>
    <row r="219" spans="1:34" ht="15" customHeight="1" x14ac:dyDescent="0.25">
      <c r="A219" s="7">
        <v>45260</v>
      </c>
      <c r="B219" s="8">
        <v>45265</v>
      </c>
      <c r="C219" s="4" t="s">
        <v>102</v>
      </c>
      <c r="D219" s="4" t="s">
        <v>102</v>
      </c>
      <c r="E219" s="4" t="s">
        <v>102</v>
      </c>
      <c r="F219" s="4" t="s">
        <v>102</v>
      </c>
      <c r="G219" s="4" t="s">
        <v>102</v>
      </c>
      <c r="H219" s="4" t="s">
        <v>102</v>
      </c>
      <c r="I219" s="4" t="s">
        <v>102</v>
      </c>
      <c r="J219" s="4" t="s">
        <v>102</v>
      </c>
      <c r="K219" s="4" t="s">
        <v>102</v>
      </c>
      <c r="L219" s="4" t="s">
        <v>102</v>
      </c>
      <c r="M219" s="4" t="s">
        <v>176</v>
      </c>
      <c r="N219" s="4" t="s">
        <v>177</v>
      </c>
      <c r="O219" t="str">
        <f t="shared" si="17"/>
        <v>Lizard_Pool_4</v>
      </c>
      <c r="Q219" s="4">
        <v>1</v>
      </c>
      <c r="R219" s="4">
        <v>480</v>
      </c>
      <c r="S219" s="22">
        <v>0.76041666666666663</v>
      </c>
      <c r="T219">
        <f t="shared" si="18"/>
        <v>5</v>
      </c>
      <c r="U219" s="4">
        <v>891</v>
      </c>
      <c r="V219" s="4"/>
      <c r="W219" s="4"/>
      <c r="X219" s="4"/>
      <c r="Y219" s="4"/>
      <c r="Z219" s="4">
        <v>9280</v>
      </c>
      <c r="AA219" s="11">
        <f t="shared" si="19"/>
        <v>17226000.000000004</v>
      </c>
      <c r="AB219" s="4"/>
      <c r="AC219" s="4"/>
      <c r="AD219" s="4"/>
      <c r="AE219" s="4"/>
      <c r="AF219" s="4"/>
      <c r="AG219" s="4"/>
      <c r="AH219" s="4"/>
    </row>
    <row r="220" spans="1:34" ht="15" customHeight="1" x14ac:dyDescent="0.25">
      <c r="A220" s="7">
        <v>45260</v>
      </c>
      <c r="B220" s="8">
        <v>45265</v>
      </c>
      <c r="C220" s="4" t="s">
        <v>102</v>
      </c>
      <c r="D220" s="4" t="s">
        <v>102</v>
      </c>
      <c r="E220" s="4" t="s">
        <v>102</v>
      </c>
      <c r="F220" s="4" t="s">
        <v>102</v>
      </c>
      <c r="G220" s="4" t="s">
        <v>102</v>
      </c>
      <c r="H220" s="4" t="s">
        <v>102</v>
      </c>
      <c r="I220" s="4" t="s">
        <v>102</v>
      </c>
      <c r="J220" s="4" t="s">
        <v>102</v>
      </c>
      <c r="K220" s="4" t="s">
        <v>102</v>
      </c>
      <c r="L220" s="4" t="s">
        <v>102</v>
      </c>
      <c r="M220" s="4" t="s">
        <v>176</v>
      </c>
      <c r="N220" s="4" t="s">
        <v>177</v>
      </c>
      <c r="O220" t="str">
        <f t="shared" si="17"/>
        <v>Lizard_Pool_4</v>
      </c>
      <c r="Q220" s="4">
        <v>2</v>
      </c>
      <c r="R220" s="4">
        <v>480</v>
      </c>
      <c r="S220" s="22">
        <v>0.76041666666666663</v>
      </c>
      <c r="T220">
        <f t="shared" si="18"/>
        <v>5</v>
      </c>
      <c r="U220" s="4">
        <v>1089</v>
      </c>
      <c r="V220" s="4"/>
      <c r="W220" s="4"/>
      <c r="X220" s="4"/>
      <c r="Y220" s="4"/>
      <c r="Z220" s="4">
        <v>9280</v>
      </c>
      <c r="AA220" s="11">
        <f t="shared" si="19"/>
        <v>21054000</v>
      </c>
      <c r="AB220" s="4"/>
      <c r="AC220" s="4"/>
      <c r="AD220" s="4"/>
      <c r="AE220" s="4"/>
      <c r="AF220" s="4"/>
      <c r="AG220" s="4"/>
      <c r="AH220" s="4"/>
    </row>
    <row r="221" spans="1:34" ht="15" customHeight="1" x14ac:dyDescent="0.25">
      <c r="A221" s="7">
        <v>45260</v>
      </c>
      <c r="B221" s="8">
        <v>45265</v>
      </c>
      <c r="C221" s="4" t="s">
        <v>102</v>
      </c>
      <c r="D221" s="4" t="s">
        <v>102</v>
      </c>
      <c r="E221" s="4" t="s">
        <v>102</v>
      </c>
      <c r="F221" s="4" t="s">
        <v>102</v>
      </c>
      <c r="G221" s="4" t="s">
        <v>102</v>
      </c>
      <c r="H221" s="4" t="s">
        <v>102</v>
      </c>
      <c r="I221" s="4" t="s">
        <v>102</v>
      </c>
      <c r="J221" s="4" t="s">
        <v>102</v>
      </c>
      <c r="K221" s="4" t="s">
        <v>102</v>
      </c>
      <c r="L221" s="4" t="s">
        <v>102</v>
      </c>
      <c r="M221" s="4" t="s">
        <v>176</v>
      </c>
      <c r="N221" s="4" t="s">
        <v>177</v>
      </c>
      <c r="O221" t="str">
        <f t="shared" si="17"/>
        <v>Lizard_Pool_4</v>
      </c>
      <c r="Q221" s="4">
        <v>3</v>
      </c>
      <c r="R221" s="4">
        <v>480</v>
      </c>
      <c r="S221" s="22">
        <v>0.76041666666666663</v>
      </c>
      <c r="T221">
        <f t="shared" si="18"/>
        <v>5</v>
      </c>
      <c r="U221" s="4">
        <v>1092</v>
      </c>
      <c r="V221" s="4"/>
      <c r="W221" s="4"/>
      <c r="X221" s="4"/>
      <c r="Y221" s="4"/>
      <c r="Z221" s="4">
        <v>9280</v>
      </c>
      <c r="AA221" s="11">
        <f t="shared" si="19"/>
        <v>21112000</v>
      </c>
      <c r="AB221" s="4"/>
      <c r="AC221" s="4"/>
      <c r="AD221" s="4"/>
      <c r="AE221" s="4"/>
      <c r="AF221" s="4"/>
      <c r="AG221" s="4"/>
      <c r="AH221" s="4"/>
    </row>
    <row r="222" spans="1:34" ht="15" customHeight="1" x14ac:dyDescent="0.25">
      <c r="A222" s="7">
        <v>45260</v>
      </c>
      <c r="B222" s="8">
        <v>45265</v>
      </c>
      <c r="C222" s="4" t="s">
        <v>102</v>
      </c>
      <c r="D222" s="4" t="s">
        <v>102</v>
      </c>
      <c r="E222" s="4" t="s">
        <v>102</v>
      </c>
      <c r="F222" s="4" t="s">
        <v>102</v>
      </c>
      <c r="G222" s="4" t="s">
        <v>102</v>
      </c>
      <c r="H222" s="4" t="s">
        <v>102</v>
      </c>
      <c r="I222" s="4" t="s">
        <v>102</v>
      </c>
      <c r="J222" s="4" t="s">
        <v>102</v>
      </c>
      <c r="K222" s="4" t="s">
        <v>102</v>
      </c>
      <c r="L222" s="4" t="s">
        <v>102</v>
      </c>
      <c r="M222" s="4" t="s">
        <v>176</v>
      </c>
      <c r="N222" s="4" t="s">
        <v>177</v>
      </c>
      <c r="O222" t="str">
        <f t="shared" si="17"/>
        <v>Lizard_Pool_4</v>
      </c>
      <c r="Q222" s="4">
        <v>4</v>
      </c>
      <c r="R222" s="4">
        <v>480</v>
      </c>
      <c r="S222" s="22">
        <v>0.76041666666666663</v>
      </c>
      <c r="T222">
        <f t="shared" si="18"/>
        <v>5</v>
      </c>
      <c r="U222" s="4">
        <v>1173</v>
      </c>
      <c r="V222" s="4"/>
      <c r="W222" s="4"/>
      <c r="X222" s="4"/>
      <c r="Y222" s="4"/>
      <c r="Z222" s="4">
        <v>9280</v>
      </c>
      <c r="AA222" s="11">
        <f t="shared" si="19"/>
        <v>22678000</v>
      </c>
      <c r="AB222" s="4"/>
      <c r="AC222" s="4"/>
      <c r="AD222" s="4"/>
      <c r="AE222" s="4"/>
      <c r="AF222" s="4"/>
      <c r="AG222" s="4"/>
      <c r="AH222" s="4"/>
    </row>
    <row r="223" spans="1:34" ht="15" customHeight="1" x14ac:dyDescent="0.25">
      <c r="A223" s="7">
        <v>45260</v>
      </c>
      <c r="B223" s="8">
        <v>45265</v>
      </c>
      <c r="C223" s="4" t="s">
        <v>102</v>
      </c>
      <c r="D223" s="4" t="s">
        <v>102</v>
      </c>
      <c r="E223" s="4" t="s">
        <v>102</v>
      </c>
      <c r="F223" s="4" t="s">
        <v>102</v>
      </c>
      <c r="G223" s="4" t="s">
        <v>102</v>
      </c>
      <c r="H223" s="4" t="s">
        <v>102</v>
      </c>
      <c r="I223" s="4" t="s">
        <v>102</v>
      </c>
      <c r="J223" s="4" t="s">
        <v>102</v>
      </c>
      <c r="K223" s="4" t="s">
        <v>102</v>
      </c>
      <c r="L223" s="4" t="s">
        <v>102</v>
      </c>
      <c r="M223" s="4" t="s">
        <v>176</v>
      </c>
      <c r="N223" s="4" t="s">
        <v>177</v>
      </c>
      <c r="O223" t="str">
        <f t="shared" si="17"/>
        <v>Lizard_Pool_4</v>
      </c>
      <c r="Q223" s="4">
        <v>5</v>
      </c>
      <c r="R223" s="4">
        <v>480</v>
      </c>
      <c r="S223" s="22">
        <v>0.76041666666666663</v>
      </c>
      <c r="T223">
        <f t="shared" si="18"/>
        <v>5</v>
      </c>
      <c r="U223" s="4">
        <v>1364</v>
      </c>
      <c r="V223" s="4"/>
      <c r="W223" s="4"/>
      <c r="X223" s="4"/>
      <c r="Y223" s="4"/>
      <c r="Z223" s="4">
        <v>9280</v>
      </c>
      <c r="AA223" s="11">
        <f t="shared" si="19"/>
        <v>26370666.666666668</v>
      </c>
      <c r="AB223" s="4"/>
      <c r="AC223" s="4"/>
      <c r="AD223" s="4"/>
      <c r="AE223" s="4"/>
      <c r="AF223" s="4"/>
      <c r="AG223" s="4"/>
      <c r="AH223" s="4"/>
    </row>
    <row r="224" spans="1:34" ht="15" customHeight="1" x14ac:dyDescent="0.25">
      <c r="A224" s="7">
        <v>45260</v>
      </c>
      <c r="B224" s="8">
        <v>45265</v>
      </c>
      <c r="C224" s="4" t="s">
        <v>102</v>
      </c>
      <c r="D224" s="4" t="s">
        <v>102</v>
      </c>
      <c r="E224" s="4" t="s">
        <v>102</v>
      </c>
      <c r="F224" s="4" t="s">
        <v>102</v>
      </c>
      <c r="G224" s="4" t="s">
        <v>102</v>
      </c>
      <c r="H224" s="4" t="s">
        <v>102</v>
      </c>
      <c r="I224" s="4" t="s">
        <v>102</v>
      </c>
      <c r="J224" s="4" t="s">
        <v>102</v>
      </c>
      <c r="K224" s="4" t="s">
        <v>102</v>
      </c>
      <c r="L224" s="4" t="s">
        <v>102</v>
      </c>
      <c r="M224" s="4" t="s">
        <v>176</v>
      </c>
      <c r="N224" s="4" t="s">
        <v>202</v>
      </c>
      <c r="O224" t="str">
        <f t="shared" si="17"/>
        <v>Lizard_Pool_5</v>
      </c>
      <c r="Q224" s="4">
        <v>1</v>
      </c>
      <c r="R224" s="4">
        <v>250</v>
      </c>
      <c r="S224" s="22">
        <v>0.87847222222222221</v>
      </c>
      <c r="T224">
        <f t="shared" si="18"/>
        <v>5</v>
      </c>
      <c r="U224" s="4">
        <v>371</v>
      </c>
      <c r="V224" s="4" t="s">
        <v>102</v>
      </c>
      <c r="W224" s="4" t="s">
        <v>149</v>
      </c>
      <c r="X224" s="4"/>
      <c r="Y224" s="24" t="s">
        <v>191</v>
      </c>
      <c r="Z224" s="4">
        <v>9280</v>
      </c>
      <c r="AA224" s="11">
        <f t="shared" si="19"/>
        <v>13771520</v>
      </c>
      <c r="AB224" s="4"/>
    </row>
    <row r="225" spans="1:34" ht="15" customHeight="1" x14ac:dyDescent="0.25">
      <c r="A225" s="7">
        <v>45260</v>
      </c>
      <c r="B225" s="8">
        <v>45265</v>
      </c>
      <c r="C225" s="4" t="s">
        <v>102</v>
      </c>
      <c r="D225" s="4" t="s">
        <v>102</v>
      </c>
      <c r="E225" s="4" t="s">
        <v>102</v>
      </c>
      <c r="F225" s="4" t="s">
        <v>102</v>
      </c>
      <c r="G225" s="4" t="s">
        <v>102</v>
      </c>
      <c r="H225" s="4" t="s">
        <v>102</v>
      </c>
      <c r="I225" s="4" t="s">
        <v>102</v>
      </c>
      <c r="J225" s="4" t="s">
        <v>102</v>
      </c>
      <c r="K225" s="4" t="s">
        <v>102</v>
      </c>
      <c r="L225" s="4" t="s">
        <v>102</v>
      </c>
      <c r="M225" s="4" t="s">
        <v>176</v>
      </c>
      <c r="N225" s="4" t="s">
        <v>202</v>
      </c>
      <c r="O225" t="str">
        <f t="shared" si="17"/>
        <v>Lizard_Pool_5</v>
      </c>
      <c r="Q225" s="4">
        <v>2</v>
      </c>
      <c r="R225" s="4">
        <v>250</v>
      </c>
      <c r="S225" s="22">
        <v>0.87847222222222221</v>
      </c>
      <c r="T225">
        <f t="shared" si="18"/>
        <v>5</v>
      </c>
      <c r="U225" s="4">
        <v>289</v>
      </c>
      <c r="V225" s="4" t="s">
        <v>102</v>
      </c>
      <c r="W225" s="4" t="s">
        <v>149</v>
      </c>
      <c r="X225" s="4"/>
      <c r="Y225" s="24" t="s">
        <v>210</v>
      </c>
      <c r="Z225" s="4">
        <v>9280</v>
      </c>
      <c r="AA225" s="11">
        <f t="shared" si="19"/>
        <v>10727680</v>
      </c>
      <c r="AB225" s="4"/>
    </row>
    <row r="226" spans="1:34" ht="15" customHeight="1" x14ac:dyDescent="0.25">
      <c r="A226" s="7">
        <v>45260</v>
      </c>
      <c r="B226" s="8">
        <v>45265</v>
      </c>
      <c r="C226" s="4" t="s">
        <v>102</v>
      </c>
      <c r="D226" s="4" t="s">
        <v>102</v>
      </c>
      <c r="E226" s="4" t="s">
        <v>102</v>
      </c>
      <c r="F226" s="4" t="s">
        <v>102</v>
      </c>
      <c r="G226" s="4" t="s">
        <v>102</v>
      </c>
      <c r="H226" s="4" t="s">
        <v>102</v>
      </c>
      <c r="I226" s="4" t="s">
        <v>102</v>
      </c>
      <c r="J226" s="4" t="s">
        <v>102</v>
      </c>
      <c r="K226" s="4" t="s">
        <v>102</v>
      </c>
      <c r="L226" s="4" t="s">
        <v>102</v>
      </c>
      <c r="M226" s="4" t="s">
        <v>176</v>
      </c>
      <c r="N226" s="4" t="s">
        <v>202</v>
      </c>
      <c r="O226" t="str">
        <f t="shared" si="17"/>
        <v>Lizard_Pool_5</v>
      </c>
      <c r="Q226" s="4">
        <v>3</v>
      </c>
      <c r="R226" s="4">
        <v>250</v>
      </c>
      <c r="S226" s="22">
        <v>0.87847222222222221</v>
      </c>
      <c r="T226">
        <f t="shared" si="18"/>
        <v>5</v>
      </c>
      <c r="U226" s="4">
        <v>316</v>
      </c>
      <c r="V226" s="4" t="s">
        <v>102</v>
      </c>
      <c r="W226" s="4" t="s">
        <v>149</v>
      </c>
      <c r="X226" s="4"/>
      <c r="Y226" s="4"/>
      <c r="Z226" s="4">
        <v>9280</v>
      </c>
      <c r="AA226" s="11">
        <f t="shared" si="19"/>
        <v>11729920</v>
      </c>
      <c r="AB226" s="4"/>
    </row>
    <row r="227" spans="1:34" ht="15" customHeight="1" x14ac:dyDescent="0.25">
      <c r="A227" s="7">
        <v>45260</v>
      </c>
      <c r="B227" s="8">
        <v>45265</v>
      </c>
      <c r="C227" s="4" t="s">
        <v>102</v>
      </c>
      <c r="D227" s="4" t="s">
        <v>102</v>
      </c>
      <c r="E227" s="4" t="s">
        <v>102</v>
      </c>
      <c r="F227" s="4" t="s">
        <v>102</v>
      </c>
      <c r="G227" s="4" t="s">
        <v>102</v>
      </c>
      <c r="H227" s="4" t="s">
        <v>102</v>
      </c>
      <c r="I227" s="4" t="s">
        <v>102</v>
      </c>
      <c r="J227" s="4" t="s">
        <v>102</v>
      </c>
      <c r="K227" s="4" t="s">
        <v>102</v>
      </c>
      <c r="L227" s="4" t="s">
        <v>102</v>
      </c>
      <c r="M227" s="4" t="s">
        <v>176</v>
      </c>
      <c r="N227" s="4" t="s">
        <v>202</v>
      </c>
      <c r="O227" t="str">
        <f t="shared" si="17"/>
        <v>Lizard_Pool_5</v>
      </c>
      <c r="Q227" s="4">
        <v>4</v>
      </c>
      <c r="R227" s="4">
        <v>250</v>
      </c>
      <c r="S227" s="22">
        <v>0.87847222222222221</v>
      </c>
      <c r="T227">
        <f t="shared" si="18"/>
        <v>5</v>
      </c>
      <c r="U227" s="4">
        <v>186</v>
      </c>
      <c r="V227" s="4" t="s">
        <v>102</v>
      </c>
      <c r="W227" s="4" t="s">
        <v>149</v>
      </c>
      <c r="X227" s="4"/>
      <c r="Y227" s="4"/>
      <c r="Z227" s="4">
        <v>9280</v>
      </c>
      <c r="AA227" s="11">
        <f t="shared" si="19"/>
        <v>6904320</v>
      </c>
      <c r="AB227" s="4"/>
    </row>
    <row r="228" spans="1:34" ht="15" customHeight="1" x14ac:dyDescent="0.25">
      <c r="A228" s="7">
        <v>45260</v>
      </c>
      <c r="B228" s="8">
        <v>45265</v>
      </c>
      <c r="C228" s="4" t="s">
        <v>102</v>
      </c>
      <c r="D228" s="4" t="s">
        <v>102</v>
      </c>
      <c r="E228" s="4" t="s">
        <v>102</v>
      </c>
      <c r="F228" s="4" t="s">
        <v>102</v>
      </c>
      <c r="G228" s="4" t="s">
        <v>102</v>
      </c>
      <c r="H228" s="4" t="s">
        <v>102</v>
      </c>
      <c r="I228" s="4" t="s">
        <v>102</v>
      </c>
      <c r="J228" s="4" t="s">
        <v>102</v>
      </c>
      <c r="K228" s="4" t="s">
        <v>102</v>
      </c>
      <c r="L228" s="4" t="s">
        <v>102</v>
      </c>
      <c r="M228" s="4" t="s">
        <v>176</v>
      </c>
      <c r="N228" s="4" t="s">
        <v>202</v>
      </c>
      <c r="O228" t="str">
        <f t="shared" si="17"/>
        <v>Lizard_Pool_5</v>
      </c>
      <c r="Q228" s="4">
        <v>5</v>
      </c>
      <c r="R228" s="4">
        <v>240</v>
      </c>
      <c r="S228" s="22">
        <v>0.87847222222222221</v>
      </c>
      <c r="T228">
        <f t="shared" si="18"/>
        <v>5</v>
      </c>
      <c r="U228" s="4">
        <v>259</v>
      </c>
      <c r="V228" s="4" t="s">
        <v>102</v>
      </c>
      <c r="W228" s="4" t="s">
        <v>149</v>
      </c>
      <c r="X228" s="4"/>
      <c r="Y228" s="4"/>
      <c r="Z228" s="4">
        <v>9280</v>
      </c>
      <c r="AA228" s="11">
        <f t="shared" si="19"/>
        <v>10014666.666666668</v>
      </c>
      <c r="AB228" s="4"/>
    </row>
    <row r="229" spans="1:34" ht="15" customHeight="1" x14ac:dyDescent="0.25">
      <c r="A229" s="7">
        <v>45260</v>
      </c>
      <c r="B229" s="8">
        <v>45268</v>
      </c>
      <c r="C229" s="4" t="s">
        <v>102</v>
      </c>
      <c r="D229" s="4" t="s">
        <v>102</v>
      </c>
      <c r="E229" s="4" t="s">
        <v>102</v>
      </c>
      <c r="F229" s="4" t="s">
        <v>102</v>
      </c>
      <c r="G229" s="4" t="s">
        <v>102</v>
      </c>
      <c r="H229" s="4" t="s">
        <v>102</v>
      </c>
      <c r="I229" s="4" t="s">
        <v>102</v>
      </c>
      <c r="J229" s="4" t="s">
        <v>102</v>
      </c>
      <c r="K229" s="4" t="s">
        <v>102</v>
      </c>
      <c r="L229" s="4" t="s">
        <v>102</v>
      </c>
      <c r="M229" s="4" t="s">
        <v>176</v>
      </c>
      <c r="N229" s="4" t="s">
        <v>190</v>
      </c>
      <c r="O229" t="str">
        <f t="shared" si="17"/>
        <v>Lizard_Pool_2</v>
      </c>
      <c r="Q229" s="4">
        <v>1</v>
      </c>
      <c r="R229" s="4">
        <v>450</v>
      </c>
      <c r="S229" s="22">
        <v>0.4236111111111111</v>
      </c>
      <c r="T229">
        <f t="shared" si="18"/>
        <v>8</v>
      </c>
      <c r="U229" s="4">
        <v>340</v>
      </c>
      <c r="V229" s="4"/>
      <c r="W229" s="4"/>
      <c r="X229" s="4"/>
      <c r="Y229" s="4"/>
      <c r="Z229" s="4">
        <v>9280</v>
      </c>
      <c r="AA229" s="11">
        <f t="shared" si="19"/>
        <v>7011555.555555555</v>
      </c>
      <c r="AB229" s="4"/>
      <c r="AC229" s="4"/>
      <c r="AD229" s="4"/>
      <c r="AE229" s="4"/>
      <c r="AF229" s="4"/>
      <c r="AG229" s="4"/>
      <c r="AH229" s="4"/>
    </row>
    <row r="230" spans="1:34" ht="15" customHeight="1" x14ac:dyDescent="0.25">
      <c r="A230" s="7">
        <v>45260</v>
      </c>
      <c r="B230" s="8">
        <v>45268</v>
      </c>
      <c r="C230" s="4" t="s">
        <v>102</v>
      </c>
      <c r="D230" s="4" t="s">
        <v>102</v>
      </c>
      <c r="E230" s="4" t="s">
        <v>102</v>
      </c>
      <c r="F230" s="4" t="s">
        <v>102</v>
      </c>
      <c r="G230" s="4" t="s">
        <v>102</v>
      </c>
      <c r="H230" s="4" t="s">
        <v>102</v>
      </c>
      <c r="I230" s="4" t="s">
        <v>102</v>
      </c>
      <c r="J230" s="4" t="s">
        <v>102</v>
      </c>
      <c r="K230" s="4" t="s">
        <v>102</v>
      </c>
      <c r="L230" s="4" t="s">
        <v>102</v>
      </c>
      <c r="M230" s="4" t="s">
        <v>176</v>
      </c>
      <c r="N230" s="4" t="s">
        <v>190</v>
      </c>
      <c r="O230" t="str">
        <f t="shared" si="17"/>
        <v>Lizard_Pool_2</v>
      </c>
      <c r="Q230" s="4">
        <v>2</v>
      </c>
      <c r="R230" s="4">
        <v>467</v>
      </c>
      <c r="S230" s="22">
        <v>0.4236111111111111</v>
      </c>
      <c r="T230">
        <f t="shared" si="18"/>
        <v>8</v>
      </c>
      <c r="U230" s="4">
        <v>221</v>
      </c>
      <c r="V230" s="4"/>
      <c r="W230" s="4"/>
      <c r="X230" s="4"/>
      <c r="Y230" s="4"/>
      <c r="Z230" s="4">
        <v>9280</v>
      </c>
      <c r="AA230" s="11">
        <f t="shared" si="19"/>
        <v>4391605.9957173448</v>
      </c>
      <c r="AB230" s="4"/>
      <c r="AC230" s="4"/>
      <c r="AD230" s="4"/>
      <c r="AE230" s="4"/>
      <c r="AF230" s="4"/>
      <c r="AG230" s="4"/>
      <c r="AH230" s="4"/>
    </row>
    <row r="231" spans="1:34" ht="15" customHeight="1" x14ac:dyDescent="0.25">
      <c r="A231" s="7">
        <v>45260</v>
      </c>
      <c r="B231" s="8">
        <v>45268</v>
      </c>
      <c r="C231" s="4" t="s">
        <v>102</v>
      </c>
      <c r="D231" s="4" t="s">
        <v>102</v>
      </c>
      <c r="E231" s="4" t="s">
        <v>102</v>
      </c>
      <c r="F231" s="4" t="s">
        <v>102</v>
      </c>
      <c r="G231" s="4" t="s">
        <v>102</v>
      </c>
      <c r="H231" s="4" t="s">
        <v>102</v>
      </c>
      <c r="I231" s="4" t="s">
        <v>102</v>
      </c>
      <c r="J231" s="4" t="s">
        <v>102</v>
      </c>
      <c r="K231" s="4" t="s">
        <v>102</v>
      </c>
      <c r="L231" s="4" t="s">
        <v>102</v>
      </c>
      <c r="M231" s="4" t="s">
        <v>176</v>
      </c>
      <c r="N231" s="4" t="s">
        <v>190</v>
      </c>
      <c r="O231" t="str">
        <f t="shared" si="17"/>
        <v>Lizard_Pool_2</v>
      </c>
      <c r="Q231" s="4">
        <v>3</v>
      </c>
      <c r="R231" s="4">
        <v>460</v>
      </c>
      <c r="S231" s="22">
        <v>0.4236111111111111</v>
      </c>
      <c r="T231">
        <f t="shared" si="18"/>
        <v>8</v>
      </c>
      <c r="U231" s="4">
        <v>202</v>
      </c>
      <c r="V231" s="4"/>
      <c r="W231" s="4"/>
      <c r="X231" s="4"/>
      <c r="Y231" s="4"/>
      <c r="Z231" s="4">
        <v>9280</v>
      </c>
      <c r="AA231" s="11">
        <f t="shared" si="19"/>
        <v>4075130.4347826084</v>
      </c>
      <c r="AB231" s="4"/>
      <c r="AC231" s="4"/>
      <c r="AD231" s="4"/>
      <c r="AE231" s="4"/>
      <c r="AF231" s="4"/>
      <c r="AG231" s="4"/>
      <c r="AH231" s="4"/>
    </row>
    <row r="232" spans="1:34" ht="15" customHeight="1" x14ac:dyDescent="0.25">
      <c r="A232" s="7">
        <v>45260</v>
      </c>
      <c r="B232" s="8">
        <v>45268</v>
      </c>
      <c r="C232" s="4" t="s">
        <v>102</v>
      </c>
      <c r="D232" s="4" t="s">
        <v>102</v>
      </c>
      <c r="E232" s="4" t="s">
        <v>102</v>
      </c>
      <c r="F232" s="4" t="s">
        <v>102</v>
      </c>
      <c r="G232" s="4" t="s">
        <v>102</v>
      </c>
      <c r="H232" s="4" t="s">
        <v>102</v>
      </c>
      <c r="I232" s="4" t="s">
        <v>102</v>
      </c>
      <c r="J232" s="4" t="s">
        <v>102</v>
      </c>
      <c r="K232" s="4" t="s">
        <v>102</v>
      </c>
      <c r="L232" s="4" t="s">
        <v>102</v>
      </c>
      <c r="M232" s="4" t="s">
        <v>176</v>
      </c>
      <c r="N232" s="4" t="s">
        <v>190</v>
      </c>
      <c r="O232" t="str">
        <f t="shared" si="17"/>
        <v>Lizard_Pool_2</v>
      </c>
      <c r="Q232" s="4">
        <v>4</v>
      </c>
      <c r="R232" s="4">
        <v>480</v>
      </c>
      <c r="S232" s="22">
        <v>0.4236111111111111</v>
      </c>
      <c r="T232">
        <f t="shared" si="18"/>
        <v>8</v>
      </c>
      <c r="U232" s="4">
        <v>119</v>
      </c>
      <c r="V232" s="4"/>
      <c r="W232" s="4"/>
      <c r="X232" s="4"/>
      <c r="Y232" s="4"/>
      <c r="Z232" s="4">
        <v>9280</v>
      </c>
      <c r="AA232" s="11">
        <f t="shared" si="19"/>
        <v>2300666.666666667</v>
      </c>
      <c r="AB232" s="4"/>
      <c r="AC232" s="4"/>
      <c r="AD232" s="4"/>
      <c r="AE232" s="4"/>
      <c r="AF232" s="4"/>
      <c r="AG232" s="4"/>
      <c r="AH232" s="4"/>
    </row>
    <row r="233" spans="1:34" ht="15" customHeight="1" x14ac:dyDescent="0.25">
      <c r="A233" s="7">
        <v>45260</v>
      </c>
      <c r="B233" s="8">
        <v>45268</v>
      </c>
      <c r="C233" s="4" t="s">
        <v>102</v>
      </c>
      <c r="D233" s="4" t="s">
        <v>102</v>
      </c>
      <c r="E233" s="4" t="s">
        <v>102</v>
      </c>
      <c r="F233" s="4" t="s">
        <v>102</v>
      </c>
      <c r="G233" s="4" t="s">
        <v>102</v>
      </c>
      <c r="H233" s="4" t="s">
        <v>102</v>
      </c>
      <c r="I233" s="4" t="s">
        <v>102</v>
      </c>
      <c r="J233" s="4" t="s">
        <v>102</v>
      </c>
      <c r="K233" s="4" t="s">
        <v>102</v>
      </c>
      <c r="L233" s="4" t="s">
        <v>102</v>
      </c>
      <c r="M233" s="4" t="s">
        <v>176</v>
      </c>
      <c r="N233" s="4" t="s">
        <v>190</v>
      </c>
      <c r="O233" t="str">
        <f t="shared" si="17"/>
        <v>Lizard_Pool_2</v>
      </c>
      <c r="Q233" s="4">
        <v>5</v>
      </c>
      <c r="R233" s="4">
        <v>480</v>
      </c>
      <c r="S233" s="22">
        <v>0.4236111111111111</v>
      </c>
      <c r="T233">
        <f t="shared" si="18"/>
        <v>8</v>
      </c>
      <c r="U233" s="4">
        <v>467</v>
      </c>
      <c r="V233" s="4"/>
      <c r="W233" s="4"/>
      <c r="X233" s="4"/>
      <c r="Y233" s="4"/>
      <c r="Z233" s="4">
        <v>9280</v>
      </c>
      <c r="AA233" s="11">
        <f t="shared" si="19"/>
        <v>9028666.6666666679</v>
      </c>
      <c r="AB233" s="4"/>
      <c r="AC233" s="4"/>
      <c r="AD233" s="4"/>
      <c r="AE233" s="4"/>
      <c r="AF233" s="4"/>
      <c r="AG233" s="4"/>
      <c r="AH233" s="4"/>
    </row>
    <row r="234" spans="1:34" ht="15" customHeight="1" x14ac:dyDescent="0.25">
      <c r="A234" s="7">
        <v>45260</v>
      </c>
      <c r="B234" s="8">
        <v>45268</v>
      </c>
      <c r="C234" s="4" t="s">
        <v>102</v>
      </c>
      <c r="D234" s="4" t="s">
        <v>102</v>
      </c>
      <c r="E234" s="4" t="s">
        <v>102</v>
      </c>
      <c r="F234" s="4" t="s">
        <v>102</v>
      </c>
      <c r="G234" s="4" t="s">
        <v>102</v>
      </c>
      <c r="H234" s="4" t="s">
        <v>102</v>
      </c>
      <c r="I234" s="4" t="s">
        <v>102</v>
      </c>
      <c r="J234" s="4" t="s">
        <v>102</v>
      </c>
      <c r="K234" s="4" t="s">
        <v>102</v>
      </c>
      <c r="L234" s="4" t="s">
        <v>102</v>
      </c>
      <c r="M234" s="4" t="s">
        <v>176</v>
      </c>
      <c r="N234" s="4" t="s">
        <v>205</v>
      </c>
      <c r="O234" t="str">
        <f t="shared" si="17"/>
        <v>Lizard_Pool_3</v>
      </c>
      <c r="Q234" s="4">
        <v>1</v>
      </c>
      <c r="R234" s="4">
        <v>480</v>
      </c>
      <c r="S234" s="22">
        <v>0.44513888888888892</v>
      </c>
      <c r="T234">
        <f t="shared" si="18"/>
        <v>8</v>
      </c>
      <c r="U234" s="4">
        <v>279</v>
      </c>
      <c r="V234" s="4"/>
      <c r="W234" s="4"/>
      <c r="X234" s="4"/>
      <c r="Y234" s="4"/>
      <c r="Z234" s="4">
        <v>9280</v>
      </c>
      <c r="AA234" s="11">
        <f t="shared" si="19"/>
        <v>5394000</v>
      </c>
      <c r="AB234" s="4"/>
      <c r="AC234" s="4"/>
      <c r="AD234" s="4"/>
      <c r="AE234" s="4"/>
      <c r="AF234" s="4"/>
      <c r="AG234" s="4"/>
      <c r="AH234" s="4"/>
    </row>
    <row r="235" spans="1:34" ht="15" customHeight="1" x14ac:dyDescent="0.25">
      <c r="A235" s="7">
        <v>45260</v>
      </c>
      <c r="B235" s="8">
        <v>45268</v>
      </c>
      <c r="C235" s="4" t="s">
        <v>102</v>
      </c>
      <c r="D235" s="4" t="s">
        <v>102</v>
      </c>
      <c r="E235" s="4" t="s">
        <v>102</v>
      </c>
      <c r="F235" s="4" t="s">
        <v>102</v>
      </c>
      <c r="G235" s="4" t="s">
        <v>102</v>
      </c>
      <c r="H235" s="4" t="s">
        <v>102</v>
      </c>
      <c r="I235" s="4" t="s">
        <v>102</v>
      </c>
      <c r="J235" s="4" t="s">
        <v>102</v>
      </c>
      <c r="K235" s="4" t="s">
        <v>102</v>
      </c>
      <c r="L235" s="4" t="s">
        <v>102</v>
      </c>
      <c r="M235" s="4" t="s">
        <v>176</v>
      </c>
      <c r="N235" s="4" t="s">
        <v>205</v>
      </c>
      <c r="O235" t="str">
        <f t="shared" si="17"/>
        <v>Lizard_Pool_3</v>
      </c>
      <c r="Q235" s="4">
        <v>2</v>
      </c>
      <c r="R235" s="4">
        <v>480</v>
      </c>
      <c r="S235" s="22">
        <v>0.44513888888888892</v>
      </c>
      <c r="T235">
        <f t="shared" si="18"/>
        <v>8</v>
      </c>
      <c r="U235" s="4">
        <v>581</v>
      </c>
      <c r="V235" s="4"/>
      <c r="W235" s="4"/>
      <c r="X235" s="4"/>
      <c r="Y235" s="4"/>
      <c r="Z235" s="4">
        <v>9280</v>
      </c>
      <c r="AA235" s="11">
        <f t="shared" si="19"/>
        <v>11232666.666666668</v>
      </c>
      <c r="AB235" s="4"/>
      <c r="AC235" s="25"/>
      <c r="AD235" s="4"/>
      <c r="AE235" s="4"/>
      <c r="AF235" s="4"/>
      <c r="AG235" s="4"/>
      <c r="AH235" s="4"/>
    </row>
    <row r="236" spans="1:34" ht="15" customHeight="1" x14ac:dyDescent="0.25">
      <c r="A236" s="7">
        <v>45260</v>
      </c>
      <c r="B236" s="8">
        <v>45268</v>
      </c>
      <c r="C236" s="4" t="s">
        <v>102</v>
      </c>
      <c r="D236" s="4" t="s">
        <v>102</v>
      </c>
      <c r="E236" s="4" t="s">
        <v>102</v>
      </c>
      <c r="F236" s="4" t="s">
        <v>102</v>
      </c>
      <c r="G236" s="4" t="s">
        <v>102</v>
      </c>
      <c r="H236" s="4" t="s">
        <v>102</v>
      </c>
      <c r="I236" s="4" t="s">
        <v>102</v>
      </c>
      <c r="J236" s="4" t="s">
        <v>102</v>
      </c>
      <c r="K236" s="4" t="s">
        <v>102</v>
      </c>
      <c r="L236" s="4" t="s">
        <v>102</v>
      </c>
      <c r="M236" s="4" t="s">
        <v>176</v>
      </c>
      <c r="N236" s="4" t="s">
        <v>205</v>
      </c>
      <c r="O236" t="str">
        <f t="shared" si="17"/>
        <v>Lizard_Pool_3</v>
      </c>
      <c r="Q236" s="4">
        <v>3</v>
      </c>
      <c r="R236" s="4">
        <v>480</v>
      </c>
      <c r="S236" s="22">
        <v>0.44513888888888892</v>
      </c>
      <c r="T236">
        <f t="shared" si="18"/>
        <v>8</v>
      </c>
      <c r="U236" s="4">
        <v>137</v>
      </c>
      <c r="V236" s="4"/>
      <c r="W236" s="4"/>
      <c r="X236" s="4"/>
      <c r="Y236" s="4"/>
      <c r="Z236" s="4">
        <v>9280</v>
      </c>
      <c r="AA236" s="11">
        <f t="shared" si="19"/>
        <v>2648666.666666667</v>
      </c>
      <c r="AB236" s="4"/>
      <c r="AC236" s="25"/>
      <c r="AD236" s="4"/>
      <c r="AE236" s="4"/>
      <c r="AF236" s="4"/>
      <c r="AG236" s="4"/>
      <c r="AH236" s="4"/>
    </row>
    <row r="237" spans="1:34" ht="15" customHeight="1" x14ac:dyDescent="0.25">
      <c r="A237" s="7">
        <v>45260</v>
      </c>
      <c r="B237" s="8">
        <v>45268</v>
      </c>
      <c r="C237" s="4" t="s">
        <v>102</v>
      </c>
      <c r="D237" s="4" t="s">
        <v>102</v>
      </c>
      <c r="E237" s="4" t="s">
        <v>102</v>
      </c>
      <c r="F237" s="4" t="s">
        <v>102</v>
      </c>
      <c r="G237" s="4" t="s">
        <v>102</v>
      </c>
      <c r="H237" s="4" t="s">
        <v>102</v>
      </c>
      <c r="I237" s="4" t="s">
        <v>102</v>
      </c>
      <c r="J237" s="4" t="s">
        <v>102</v>
      </c>
      <c r="K237" s="4" t="s">
        <v>102</v>
      </c>
      <c r="L237" s="4" t="s">
        <v>102</v>
      </c>
      <c r="M237" s="4" t="s">
        <v>176</v>
      </c>
      <c r="N237" s="4" t="s">
        <v>205</v>
      </c>
      <c r="O237" t="str">
        <f t="shared" si="17"/>
        <v>Lizard_Pool_3</v>
      </c>
      <c r="Q237" s="4">
        <v>4</v>
      </c>
      <c r="R237" s="4">
        <v>480</v>
      </c>
      <c r="S237" s="22">
        <v>0.44513888888888892</v>
      </c>
      <c r="T237">
        <f t="shared" si="18"/>
        <v>8</v>
      </c>
      <c r="U237" s="4">
        <v>360</v>
      </c>
      <c r="V237" s="4"/>
      <c r="W237" s="4"/>
      <c r="X237" s="4"/>
      <c r="Y237" s="4"/>
      <c r="Z237" s="4">
        <v>9280</v>
      </c>
      <c r="AA237" s="11">
        <f t="shared" si="19"/>
        <v>6960000</v>
      </c>
      <c r="AB237" s="4"/>
      <c r="AC237" s="25"/>
      <c r="AD237" s="4"/>
      <c r="AE237" s="4"/>
      <c r="AF237" s="4"/>
      <c r="AG237" s="4"/>
      <c r="AH237" s="4"/>
    </row>
    <row r="238" spans="1:34" ht="15" customHeight="1" x14ac:dyDescent="0.25">
      <c r="A238" s="7">
        <v>45260</v>
      </c>
      <c r="B238" s="8">
        <v>45268</v>
      </c>
      <c r="C238" s="4" t="s">
        <v>102</v>
      </c>
      <c r="D238" s="4" t="s">
        <v>102</v>
      </c>
      <c r="E238" s="4" t="s">
        <v>102</v>
      </c>
      <c r="F238" s="4" t="s">
        <v>102</v>
      </c>
      <c r="G238" s="4" t="s">
        <v>102</v>
      </c>
      <c r="H238" s="4" t="s">
        <v>102</v>
      </c>
      <c r="I238" s="4" t="s">
        <v>102</v>
      </c>
      <c r="J238" s="4" t="s">
        <v>102</v>
      </c>
      <c r="K238" s="4" t="s">
        <v>102</v>
      </c>
      <c r="L238" s="4" t="s">
        <v>102</v>
      </c>
      <c r="M238" s="4" t="s">
        <v>176</v>
      </c>
      <c r="N238" s="4" t="s">
        <v>205</v>
      </c>
      <c r="O238" t="str">
        <f t="shared" si="17"/>
        <v>Lizard_Pool_3</v>
      </c>
      <c r="Q238" s="4">
        <v>5</v>
      </c>
      <c r="R238" s="4">
        <v>480</v>
      </c>
      <c r="S238" s="22">
        <v>0.44513888888888892</v>
      </c>
      <c r="T238">
        <f t="shared" si="18"/>
        <v>8</v>
      </c>
      <c r="U238" s="4">
        <v>441</v>
      </c>
      <c r="V238" s="4"/>
      <c r="W238" s="4"/>
      <c r="X238" s="4"/>
      <c r="Y238" s="4"/>
      <c r="Z238" s="4">
        <v>9280</v>
      </c>
      <c r="AA238" s="11">
        <f t="shared" si="19"/>
        <v>8526000.0000000019</v>
      </c>
      <c r="AB238" s="4"/>
      <c r="AC238" s="25"/>
      <c r="AD238" s="4"/>
      <c r="AE238" s="4"/>
      <c r="AF238" s="4"/>
      <c r="AG238" s="4"/>
      <c r="AH238" s="4"/>
    </row>
    <row r="239" spans="1:34" ht="15" customHeight="1" x14ac:dyDescent="0.25">
      <c r="A239" s="7">
        <v>45260</v>
      </c>
      <c r="B239" s="8">
        <v>45268</v>
      </c>
      <c r="C239" s="4" t="s">
        <v>102</v>
      </c>
      <c r="D239" s="4" t="s">
        <v>102</v>
      </c>
      <c r="E239" s="4" t="s">
        <v>102</v>
      </c>
      <c r="F239" s="4" t="s">
        <v>102</v>
      </c>
      <c r="G239" s="4" t="s">
        <v>102</v>
      </c>
      <c r="H239" s="4" t="s">
        <v>102</v>
      </c>
      <c r="I239" s="4" t="s">
        <v>102</v>
      </c>
      <c r="J239" s="4" t="s">
        <v>102</v>
      </c>
      <c r="K239" s="4" t="s">
        <v>102</v>
      </c>
      <c r="L239" s="4" t="s">
        <v>102</v>
      </c>
      <c r="M239" s="4" t="s">
        <v>176</v>
      </c>
      <c r="N239" s="4" t="s">
        <v>177</v>
      </c>
      <c r="O239" t="str">
        <f t="shared" si="17"/>
        <v>Lizard_Pool_4</v>
      </c>
      <c r="Q239" s="4">
        <v>1</v>
      </c>
      <c r="R239" s="4">
        <v>480</v>
      </c>
      <c r="S239" s="22">
        <v>0.46458333333333335</v>
      </c>
      <c r="T239">
        <f t="shared" si="18"/>
        <v>8</v>
      </c>
      <c r="U239" s="4">
        <v>407</v>
      </c>
      <c r="V239" s="4"/>
      <c r="W239" s="4"/>
      <c r="X239" s="4"/>
      <c r="Y239" s="4"/>
      <c r="Z239" s="4">
        <v>9280</v>
      </c>
      <c r="AA239" s="11">
        <f t="shared" si="19"/>
        <v>7868666.666666667</v>
      </c>
      <c r="AB239" s="4"/>
      <c r="AC239" s="25"/>
      <c r="AD239" s="4"/>
      <c r="AE239" s="4"/>
      <c r="AF239" s="25"/>
      <c r="AG239" s="4"/>
      <c r="AH239" s="4"/>
    </row>
    <row r="240" spans="1:34" ht="15" customHeight="1" x14ac:dyDescent="0.25">
      <c r="A240" s="7">
        <v>45260</v>
      </c>
      <c r="B240" s="8">
        <v>45268</v>
      </c>
      <c r="C240" s="4" t="s">
        <v>102</v>
      </c>
      <c r="D240" s="4" t="s">
        <v>102</v>
      </c>
      <c r="E240" s="4" t="s">
        <v>102</v>
      </c>
      <c r="F240" s="4" t="s">
        <v>102</v>
      </c>
      <c r="G240" s="4" t="s">
        <v>102</v>
      </c>
      <c r="H240" s="4" t="s">
        <v>102</v>
      </c>
      <c r="I240" s="4" t="s">
        <v>102</v>
      </c>
      <c r="J240" s="4" t="s">
        <v>102</v>
      </c>
      <c r="K240" s="4" t="s">
        <v>102</v>
      </c>
      <c r="L240" s="4" t="s">
        <v>102</v>
      </c>
      <c r="M240" s="4" t="s">
        <v>176</v>
      </c>
      <c r="N240" s="4" t="s">
        <v>177</v>
      </c>
      <c r="O240" t="str">
        <f t="shared" si="17"/>
        <v>Lizard_Pool_4</v>
      </c>
      <c r="Q240" s="4">
        <v>2</v>
      </c>
      <c r="R240" s="4">
        <v>480</v>
      </c>
      <c r="S240" s="22">
        <v>0.46458333333333335</v>
      </c>
      <c r="T240">
        <f t="shared" si="18"/>
        <v>8</v>
      </c>
      <c r="U240" s="4">
        <v>214</v>
      </c>
      <c r="V240" s="4"/>
      <c r="W240" s="4"/>
      <c r="X240" s="4"/>
      <c r="Y240" s="4"/>
      <c r="Z240" s="4">
        <v>9280</v>
      </c>
      <c r="AA240" s="11">
        <f t="shared" si="19"/>
        <v>4137333.3333333335</v>
      </c>
      <c r="AB240" s="4"/>
      <c r="AC240" s="25"/>
      <c r="AD240" s="4"/>
      <c r="AE240" s="4"/>
      <c r="AF240" s="4"/>
      <c r="AG240" s="4"/>
      <c r="AH240" s="4"/>
    </row>
    <row r="241" spans="1:34" ht="15" customHeight="1" x14ac:dyDescent="0.25">
      <c r="A241" s="7">
        <v>45260</v>
      </c>
      <c r="B241" s="8">
        <v>45268</v>
      </c>
      <c r="C241" s="4" t="s">
        <v>102</v>
      </c>
      <c r="D241" s="4" t="s">
        <v>102</v>
      </c>
      <c r="E241" s="4" t="s">
        <v>102</v>
      </c>
      <c r="F241" s="4" t="s">
        <v>102</v>
      </c>
      <c r="G241" s="4" t="s">
        <v>102</v>
      </c>
      <c r="H241" s="4" t="s">
        <v>102</v>
      </c>
      <c r="I241" s="4" t="s">
        <v>102</v>
      </c>
      <c r="J241" s="4" t="s">
        <v>102</v>
      </c>
      <c r="K241" s="4" t="s">
        <v>102</v>
      </c>
      <c r="L241" s="4" t="s">
        <v>102</v>
      </c>
      <c r="M241" s="4" t="s">
        <v>176</v>
      </c>
      <c r="N241" s="4" t="s">
        <v>177</v>
      </c>
      <c r="O241" t="str">
        <f t="shared" si="17"/>
        <v>Lizard_Pool_4</v>
      </c>
      <c r="Q241" s="4">
        <v>3</v>
      </c>
      <c r="R241" s="4">
        <v>480</v>
      </c>
      <c r="S241" s="22">
        <v>0.46458333333333335</v>
      </c>
      <c r="T241">
        <f t="shared" si="18"/>
        <v>8</v>
      </c>
      <c r="U241" s="4">
        <v>512</v>
      </c>
      <c r="V241" s="4"/>
      <c r="W241" s="4"/>
      <c r="X241" s="4"/>
      <c r="Y241" s="4"/>
      <c r="Z241" s="4">
        <v>9280</v>
      </c>
      <c r="AA241" s="11">
        <f t="shared" si="19"/>
        <v>9898666.6666666679</v>
      </c>
      <c r="AB241" s="4"/>
      <c r="AC241" s="25"/>
      <c r="AD241" s="4"/>
      <c r="AE241" s="4"/>
      <c r="AF241" s="4"/>
      <c r="AG241" s="4"/>
      <c r="AH241" s="4"/>
    </row>
    <row r="242" spans="1:34" ht="15" customHeight="1" x14ac:dyDescent="0.25">
      <c r="A242" s="7">
        <v>45260</v>
      </c>
      <c r="B242" s="8">
        <v>45268</v>
      </c>
      <c r="C242" s="4" t="s">
        <v>102</v>
      </c>
      <c r="D242" s="4" t="s">
        <v>102</v>
      </c>
      <c r="E242" s="4" t="s">
        <v>102</v>
      </c>
      <c r="F242" s="4" t="s">
        <v>102</v>
      </c>
      <c r="G242" s="4" t="s">
        <v>102</v>
      </c>
      <c r="H242" s="4" t="s">
        <v>102</v>
      </c>
      <c r="I242" s="4" t="s">
        <v>102</v>
      </c>
      <c r="J242" s="4" t="s">
        <v>102</v>
      </c>
      <c r="K242" s="4" t="s">
        <v>102</v>
      </c>
      <c r="L242" s="4" t="s">
        <v>102</v>
      </c>
      <c r="M242" s="4" t="s">
        <v>176</v>
      </c>
      <c r="N242" s="4" t="s">
        <v>177</v>
      </c>
      <c r="O242" t="str">
        <f t="shared" si="17"/>
        <v>Lizard_Pool_4</v>
      </c>
      <c r="Q242" s="4">
        <v>4</v>
      </c>
      <c r="R242" s="4">
        <v>480</v>
      </c>
      <c r="S242" s="22">
        <v>0.46458333333333335</v>
      </c>
      <c r="T242">
        <f t="shared" si="18"/>
        <v>8</v>
      </c>
      <c r="U242" s="4">
        <v>106</v>
      </c>
      <c r="V242" s="4"/>
      <c r="W242" s="4"/>
      <c r="X242" s="4"/>
      <c r="Y242" s="4"/>
      <c r="Z242" s="4">
        <v>9280</v>
      </c>
      <c r="AA242" s="11">
        <f t="shared" si="19"/>
        <v>2049333.3333333335</v>
      </c>
      <c r="AB242" s="4"/>
      <c r="AC242" s="25"/>
      <c r="AD242" s="4"/>
      <c r="AE242" s="4"/>
      <c r="AF242" s="4"/>
      <c r="AG242" s="4"/>
      <c r="AH242" s="4"/>
    </row>
    <row r="243" spans="1:34" ht="15" customHeight="1" x14ac:dyDescent="0.25">
      <c r="A243" s="7">
        <v>45260</v>
      </c>
      <c r="B243" s="8">
        <v>45268</v>
      </c>
      <c r="C243" s="4" t="s">
        <v>102</v>
      </c>
      <c r="D243" s="4" t="s">
        <v>102</v>
      </c>
      <c r="E243" s="4" t="s">
        <v>102</v>
      </c>
      <c r="F243" s="4" t="s">
        <v>102</v>
      </c>
      <c r="G243" s="4" t="s">
        <v>102</v>
      </c>
      <c r="H243" s="4" t="s">
        <v>102</v>
      </c>
      <c r="I243" s="4" t="s">
        <v>102</v>
      </c>
      <c r="J243" s="4" t="s">
        <v>102</v>
      </c>
      <c r="K243" s="4" t="s">
        <v>102</v>
      </c>
      <c r="L243" s="4" t="s">
        <v>102</v>
      </c>
      <c r="M243" s="4" t="s">
        <v>176</v>
      </c>
      <c r="N243" s="4" t="s">
        <v>177</v>
      </c>
      <c r="O243" t="str">
        <f t="shared" si="17"/>
        <v>Lizard_Pool_4</v>
      </c>
      <c r="Q243" s="4">
        <v>5</v>
      </c>
      <c r="R243" s="4">
        <v>463</v>
      </c>
      <c r="S243" s="22">
        <v>0.46458333333333335</v>
      </c>
      <c r="T243">
        <f t="shared" si="18"/>
        <v>8</v>
      </c>
      <c r="U243" s="4">
        <v>1512</v>
      </c>
      <c r="V243" s="4"/>
      <c r="W243" s="4"/>
      <c r="X243" s="4"/>
      <c r="Y243" s="4"/>
      <c r="Z243" s="4">
        <v>9280</v>
      </c>
      <c r="AA243" s="11">
        <f t="shared" si="19"/>
        <v>30305313.174945999</v>
      </c>
      <c r="AB243" s="4"/>
      <c r="AC243" s="25"/>
      <c r="AD243" s="4"/>
      <c r="AE243" s="4"/>
      <c r="AF243" s="4"/>
      <c r="AG243" s="4"/>
      <c r="AH243" s="4"/>
    </row>
    <row r="244" spans="1:34" ht="15" customHeight="1" x14ac:dyDescent="0.25">
      <c r="A244" s="7">
        <v>45260</v>
      </c>
      <c r="B244" s="8">
        <v>45268</v>
      </c>
      <c r="C244" s="4" t="s">
        <v>102</v>
      </c>
      <c r="D244" s="4" t="s">
        <v>102</v>
      </c>
      <c r="E244" s="4" t="s">
        <v>102</v>
      </c>
      <c r="F244" s="4" t="s">
        <v>102</v>
      </c>
      <c r="G244" s="4" t="s">
        <v>102</v>
      </c>
      <c r="H244" s="4" t="s">
        <v>102</v>
      </c>
      <c r="I244" s="4" t="s">
        <v>102</v>
      </c>
      <c r="J244" s="4" t="s">
        <v>102</v>
      </c>
      <c r="K244" s="4" t="s">
        <v>102</v>
      </c>
      <c r="L244" s="4" t="s">
        <v>102</v>
      </c>
      <c r="M244" s="4" t="s">
        <v>176</v>
      </c>
      <c r="N244" s="4" t="s">
        <v>202</v>
      </c>
      <c r="O244" t="str">
        <f t="shared" si="17"/>
        <v>Lizard_Pool_5</v>
      </c>
      <c r="Q244" s="4">
        <v>1</v>
      </c>
      <c r="R244" s="4">
        <v>480</v>
      </c>
      <c r="S244" s="22">
        <v>0.47638888888888892</v>
      </c>
      <c r="T244">
        <f t="shared" si="18"/>
        <v>8</v>
      </c>
      <c r="U244" s="4">
        <v>41</v>
      </c>
      <c r="V244" s="4"/>
      <c r="W244" s="4"/>
      <c r="X244" s="4"/>
      <c r="Y244" s="4"/>
      <c r="Z244" s="4">
        <v>9280</v>
      </c>
      <c r="AA244" s="11">
        <f t="shared" si="19"/>
        <v>792666.66666666674</v>
      </c>
      <c r="AB244" s="4"/>
      <c r="AC244" s="25"/>
      <c r="AD244" s="4"/>
      <c r="AE244" s="4"/>
      <c r="AF244" s="25"/>
      <c r="AG244" s="4"/>
      <c r="AH244" s="4"/>
    </row>
    <row r="245" spans="1:34" ht="15" customHeight="1" x14ac:dyDescent="0.25">
      <c r="A245" s="7">
        <v>45260</v>
      </c>
      <c r="B245" s="8">
        <v>45268</v>
      </c>
      <c r="C245" s="4" t="s">
        <v>102</v>
      </c>
      <c r="D245" s="4" t="s">
        <v>102</v>
      </c>
      <c r="E245" s="4" t="s">
        <v>102</v>
      </c>
      <c r="F245" s="4" t="s">
        <v>102</v>
      </c>
      <c r="G245" s="4" t="s">
        <v>102</v>
      </c>
      <c r="H245" s="4" t="s">
        <v>102</v>
      </c>
      <c r="I245" s="4" t="s">
        <v>102</v>
      </c>
      <c r="J245" s="4" t="s">
        <v>102</v>
      </c>
      <c r="K245" s="4" t="s">
        <v>102</v>
      </c>
      <c r="L245" s="4" t="s">
        <v>102</v>
      </c>
      <c r="M245" s="4" t="s">
        <v>176</v>
      </c>
      <c r="N245" s="4" t="s">
        <v>202</v>
      </c>
      <c r="O245" t="str">
        <f t="shared" si="17"/>
        <v>Lizard_Pool_5</v>
      </c>
      <c r="Q245" s="4">
        <v>2</v>
      </c>
      <c r="R245" s="4">
        <v>450</v>
      </c>
      <c r="S245" s="22">
        <v>0.47638888888888892</v>
      </c>
      <c r="T245">
        <f t="shared" si="18"/>
        <v>8</v>
      </c>
      <c r="U245" s="4">
        <v>165</v>
      </c>
      <c r="V245" s="4"/>
      <c r="W245" s="4"/>
      <c r="X245" s="4"/>
      <c r="Y245" s="4"/>
      <c r="Z245" s="4">
        <v>9280</v>
      </c>
      <c r="AA245" s="11">
        <f t="shared" si="19"/>
        <v>3402666.666666667</v>
      </c>
      <c r="AB245" s="4"/>
      <c r="AC245" s="25"/>
      <c r="AD245" s="4"/>
      <c r="AE245" s="4"/>
      <c r="AF245" s="4"/>
      <c r="AG245" s="4"/>
      <c r="AH245" s="4"/>
    </row>
    <row r="246" spans="1:34" ht="15" customHeight="1" x14ac:dyDescent="0.25">
      <c r="A246" s="7">
        <v>45260</v>
      </c>
      <c r="B246" s="8">
        <v>45268</v>
      </c>
      <c r="C246" s="4" t="s">
        <v>102</v>
      </c>
      <c r="D246" s="4" t="s">
        <v>102</v>
      </c>
      <c r="E246" s="4" t="s">
        <v>102</v>
      </c>
      <c r="F246" s="4" t="s">
        <v>102</v>
      </c>
      <c r="G246" s="4" t="s">
        <v>102</v>
      </c>
      <c r="H246" s="4" t="s">
        <v>102</v>
      </c>
      <c r="I246" s="4" t="s">
        <v>102</v>
      </c>
      <c r="J246" s="4" t="s">
        <v>102</v>
      </c>
      <c r="K246" s="4" t="s">
        <v>102</v>
      </c>
      <c r="L246" s="4" t="s">
        <v>102</v>
      </c>
      <c r="M246" s="4" t="s">
        <v>176</v>
      </c>
      <c r="N246" s="4" t="s">
        <v>202</v>
      </c>
      <c r="O246" t="str">
        <f t="shared" si="17"/>
        <v>Lizard_Pool_5</v>
      </c>
      <c r="Q246" s="4">
        <v>3</v>
      </c>
      <c r="R246" s="4">
        <v>480</v>
      </c>
      <c r="S246" s="22">
        <v>0.47638888888888892</v>
      </c>
      <c r="T246">
        <f t="shared" si="18"/>
        <v>8</v>
      </c>
      <c r="U246" s="4">
        <v>388</v>
      </c>
      <c r="V246" s="4"/>
      <c r="W246" s="4"/>
      <c r="X246" s="4"/>
      <c r="Y246" s="4"/>
      <c r="Z246" s="4">
        <v>9280</v>
      </c>
      <c r="AA246" s="11">
        <f t="shared" si="19"/>
        <v>7501333.333333334</v>
      </c>
      <c r="AB246" s="4"/>
      <c r="AC246" s="25"/>
      <c r="AD246" s="4"/>
      <c r="AE246" s="4"/>
      <c r="AF246" s="4"/>
      <c r="AG246" s="4"/>
      <c r="AH246" s="4"/>
    </row>
    <row r="247" spans="1:34" ht="15" customHeight="1" x14ac:dyDescent="0.25">
      <c r="A247" s="7">
        <v>45260</v>
      </c>
      <c r="B247" s="8">
        <v>45268</v>
      </c>
      <c r="C247" s="4" t="s">
        <v>102</v>
      </c>
      <c r="D247" s="4" t="s">
        <v>102</v>
      </c>
      <c r="E247" s="4" t="s">
        <v>102</v>
      </c>
      <c r="F247" s="4" t="s">
        <v>102</v>
      </c>
      <c r="G247" s="4" t="s">
        <v>102</v>
      </c>
      <c r="H247" s="4" t="s">
        <v>102</v>
      </c>
      <c r="I247" s="4" t="s">
        <v>102</v>
      </c>
      <c r="J247" s="4" t="s">
        <v>102</v>
      </c>
      <c r="K247" s="4" t="s">
        <v>102</v>
      </c>
      <c r="L247" s="4" t="s">
        <v>102</v>
      </c>
      <c r="M247" s="4" t="s">
        <v>176</v>
      </c>
      <c r="N247" s="4" t="s">
        <v>202</v>
      </c>
      <c r="O247" t="str">
        <f t="shared" si="17"/>
        <v>Lizard_Pool_5</v>
      </c>
      <c r="Q247" s="4">
        <v>4</v>
      </c>
      <c r="R247" s="4">
        <v>480</v>
      </c>
      <c r="S247" s="22">
        <v>0.47638888888888892</v>
      </c>
      <c r="T247">
        <f t="shared" si="18"/>
        <v>8</v>
      </c>
      <c r="U247" s="4">
        <v>298</v>
      </c>
      <c r="V247" s="4"/>
      <c r="W247" s="4"/>
      <c r="X247" s="4"/>
      <c r="Y247" s="4"/>
      <c r="Z247" s="4">
        <v>9280</v>
      </c>
      <c r="AA247" s="11">
        <f t="shared" si="19"/>
        <v>5761333.333333334</v>
      </c>
      <c r="AB247" s="4"/>
      <c r="AC247" s="25"/>
      <c r="AD247" s="4"/>
      <c r="AE247" s="4"/>
      <c r="AF247" s="4"/>
      <c r="AG247" s="4"/>
      <c r="AH247" s="4"/>
    </row>
    <row r="248" spans="1:34" ht="15" customHeight="1" x14ac:dyDescent="0.25">
      <c r="A248" s="7">
        <v>45260</v>
      </c>
      <c r="B248" s="8">
        <v>45268</v>
      </c>
      <c r="C248" s="4" t="s">
        <v>102</v>
      </c>
      <c r="D248" s="4" t="s">
        <v>102</v>
      </c>
      <c r="E248" s="4" t="s">
        <v>102</v>
      </c>
      <c r="F248" s="4" t="s">
        <v>102</v>
      </c>
      <c r="G248" s="4" t="s">
        <v>102</v>
      </c>
      <c r="H248" s="4" t="s">
        <v>102</v>
      </c>
      <c r="I248" s="4" t="s">
        <v>102</v>
      </c>
      <c r="J248" s="4" t="s">
        <v>102</v>
      </c>
      <c r="K248" s="4" t="s">
        <v>102</v>
      </c>
      <c r="L248" s="4" t="s">
        <v>102</v>
      </c>
      <c r="M248" s="4" t="s">
        <v>176</v>
      </c>
      <c r="N248" s="4" t="s">
        <v>202</v>
      </c>
      <c r="O248" t="str">
        <f t="shared" si="17"/>
        <v>Lizard_Pool_5</v>
      </c>
      <c r="Q248" s="4">
        <v>5</v>
      </c>
      <c r="R248" s="4">
        <v>443</v>
      </c>
      <c r="S248" s="22">
        <v>0.47638888888888892</v>
      </c>
      <c r="T248">
        <f t="shared" si="18"/>
        <v>8</v>
      </c>
      <c r="U248" s="4">
        <v>140</v>
      </c>
      <c r="V248" s="4"/>
      <c r="W248" s="4"/>
      <c r="X248" s="4"/>
      <c r="Y248" s="4"/>
      <c r="Z248" s="4">
        <v>9280</v>
      </c>
      <c r="AA248" s="11">
        <f t="shared" si="19"/>
        <v>2932731.3769751694</v>
      </c>
      <c r="AB248" s="4"/>
      <c r="AC248" s="25"/>
      <c r="AD248" s="4"/>
      <c r="AE248" s="4"/>
      <c r="AF248" s="4"/>
      <c r="AG248" s="4"/>
      <c r="AH248" s="4"/>
    </row>
  </sheetData>
  <autoFilter ref="A1:AH248" xr:uid="{588CDA0F-3869-45FA-9B0F-21EDB75FEC3F}"/>
  <sortState xmlns:xlrd2="http://schemas.microsoft.com/office/spreadsheetml/2017/richdata2" ref="A2:AH250">
    <sortCondition ref="M2:M250"/>
    <sortCondition ref="A2:A250"/>
    <sortCondition ref="B2:B250"/>
    <sortCondition ref="O2:O250"/>
    <sortCondition ref="Q2:Q250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0F3C-850F-43A6-8939-9C08606F980B}">
  <dimension ref="A1:H21"/>
  <sheetViews>
    <sheetView workbookViewId="0">
      <selection activeCell="F21" sqref="F21"/>
    </sheetView>
  </sheetViews>
  <sheetFormatPr defaultColWidth="8.85546875" defaultRowHeight="15" x14ac:dyDescent="0.25"/>
  <cols>
    <col min="1" max="1" width="8.42578125" bestFit="1" customWidth="1"/>
    <col min="2" max="2" width="14.7109375" customWidth="1"/>
    <col min="3" max="3" width="17.85546875" customWidth="1"/>
    <col min="4" max="4" width="14" customWidth="1"/>
    <col min="5" max="5" width="15.42578125" customWidth="1"/>
    <col min="6" max="6" width="19.42578125" customWidth="1"/>
    <col min="7" max="7" width="29.7109375" style="27" customWidth="1"/>
    <col min="8" max="8" width="69.7109375" customWidth="1"/>
  </cols>
  <sheetData>
    <row r="1" spans="1:8" x14ac:dyDescent="0.25">
      <c r="A1" t="s">
        <v>80</v>
      </c>
      <c r="B1" s="7" t="s">
        <v>68</v>
      </c>
      <c r="C1" t="s">
        <v>82</v>
      </c>
      <c r="D1" t="s">
        <v>86</v>
      </c>
      <c r="E1" t="s">
        <v>211</v>
      </c>
      <c r="F1" t="s">
        <v>212</v>
      </c>
      <c r="G1" s="27" t="s">
        <v>213</v>
      </c>
      <c r="H1" t="s">
        <v>11</v>
      </c>
    </row>
    <row r="2" spans="1:8" x14ac:dyDescent="0.25">
      <c r="A2" t="s">
        <v>98</v>
      </c>
      <c r="B2" s="26">
        <v>45259</v>
      </c>
      <c r="C2" t="s">
        <v>120</v>
      </c>
      <c r="D2">
        <v>0</v>
      </c>
      <c r="E2">
        <v>2</v>
      </c>
      <c r="F2" s="11">
        <v>29155660.875</v>
      </c>
      <c r="G2" s="27" t="s">
        <v>214</v>
      </c>
    </row>
    <row r="3" spans="1:8" x14ac:dyDescent="0.25">
      <c r="A3" t="s">
        <v>98</v>
      </c>
      <c r="B3" s="26">
        <v>45259</v>
      </c>
      <c r="C3" t="s">
        <v>120</v>
      </c>
      <c r="D3">
        <v>0</v>
      </c>
      <c r="E3">
        <v>5</v>
      </c>
      <c r="F3" s="11">
        <v>17532028.800000001</v>
      </c>
      <c r="G3" s="27" t="s">
        <v>215</v>
      </c>
    </row>
    <row r="4" spans="1:8" x14ac:dyDescent="0.25">
      <c r="A4" t="s">
        <v>98</v>
      </c>
      <c r="B4" s="26">
        <v>45259</v>
      </c>
      <c r="C4" t="s">
        <v>120</v>
      </c>
      <c r="D4">
        <v>0</v>
      </c>
      <c r="E4">
        <v>5</v>
      </c>
      <c r="F4" s="11">
        <v>21812123.025000002</v>
      </c>
      <c r="G4" s="27" t="s">
        <v>216</v>
      </c>
      <c r="H4" t="s">
        <v>217</v>
      </c>
    </row>
    <row r="5" spans="1:8" x14ac:dyDescent="0.25">
      <c r="A5" t="s">
        <v>98</v>
      </c>
      <c r="B5" s="26">
        <v>45259</v>
      </c>
      <c r="C5" t="s">
        <v>120</v>
      </c>
      <c r="D5">
        <v>0</v>
      </c>
      <c r="E5">
        <v>5</v>
      </c>
      <c r="F5" s="11">
        <v>21537014.399999999</v>
      </c>
      <c r="G5" s="27" t="s">
        <v>218</v>
      </c>
    </row>
    <row r="6" spans="1:8" x14ac:dyDescent="0.25">
      <c r="A6" t="s">
        <v>98</v>
      </c>
      <c r="B6" s="26">
        <v>45259</v>
      </c>
      <c r="C6" t="s">
        <v>120</v>
      </c>
      <c r="D6">
        <v>0</v>
      </c>
      <c r="E6">
        <v>5</v>
      </c>
      <c r="F6" s="11">
        <v>5703528.5999999987</v>
      </c>
      <c r="G6" s="27" t="s">
        <v>219</v>
      </c>
    </row>
    <row r="7" spans="1:8" x14ac:dyDescent="0.25">
      <c r="A7" t="s">
        <v>98</v>
      </c>
      <c r="B7" s="26">
        <v>45260</v>
      </c>
      <c r="C7" t="s">
        <v>120</v>
      </c>
      <c r="D7">
        <v>0</v>
      </c>
      <c r="E7">
        <v>5</v>
      </c>
      <c r="F7" s="11">
        <v>69242659.199999988</v>
      </c>
      <c r="G7" s="27" t="s">
        <v>32</v>
      </c>
    </row>
    <row r="8" spans="1:8" x14ac:dyDescent="0.25">
      <c r="A8" t="s">
        <v>98</v>
      </c>
      <c r="B8" s="26">
        <v>45260</v>
      </c>
      <c r="C8" t="s">
        <v>120</v>
      </c>
      <c r="D8">
        <v>0</v>
      </c>
      <c r="E8">
        <v>5</v>
      </c>
      <c r="F8" s="11">
        <v>67345739.999999985</v>
      </c>
      <c r="G8" s="27" t="s">
        <v>35</v>
      </c>
    </row>
    <row r="9" spans="1:8" x14ac:dyDescent="0.25">
      <c r="A9" t="s">
        <v>98</v>
      </c>
      <c r="B9" s="26">
        <v>45260</v>
      </c>
      <c r="C9" t="s">
        <v>120</v>
      </c>
      <c r="D9">
        <v>0</v>
      </c>
      <c r="E9">
        <v>5</v>
      </c>
      <c r="F9" s="11">
        <v>18795506.399999999</v>
      </c>
      <c r="G9" s="27" t="s">
        <v>57</v>
      </c>
    </row>
    <row r="10" spans="1:8" x14ac:dyDescent="0.25">
      <c r="A10" t="s">
        <v>176</v>
      </c>
      <c r="B10" s="26">
        <v>45259</v>
      </c>
      <c r="C10" t="s">
        <v>120</v>
      </c>
      <c r="D10">
        <v>0</v>
      </c>
      <c r="E10">
        <v>5</v>
      </c>
      <c r="F10" s="11">
        <v>32572690.919999998</v>
      </c>
      <c r="G10" s="27" t="s">
        <v>13</v>
      </c>
    </row>
    <row r="11" spans="1:8" x14ac:dyDescent="0.25">
      <c r="A11" t="s">
        <v>176</v>
      </c>
      <c r="B11" s="26">
        <v>45260</v>
      </c>
      <c r="C11" t="s">
        <v>120</v>
      </c>
      <c r="D11">
        <v>0</v>
      </c>
      <c r="E11">
        <v>5</v>
      </c>
      <c r="F11" s="29">
        <v>18068666</v>
      </c>
      <c r="G11" s="27" t="s">
        <v>22</v>
      </c>
    </row>
    <row r="12" spans="1:8" x14ac:dyDescent="0.25">
      <c r="A12" t="s">
        <v>176</v>
      </c>
      <c r="B12" s="26">
        <v>45260</v>
      </c>
      <c r="C12" t="s">
        <v>120</v>
      </c>
      <c r="D12">
        <v>0</v>
      </c>
      <c r="E12">
        <v>5</v>
      </c>
      <c r="F12" s="11" t="s">
        <v>102</v>
      </c>
      <c r="G12" s="27" t="s">
        <v>220</v>
      </c>
    </row>
    <row r="13" spans="1:8" x14ac:dyDescent="0.25">
      <c r="F13" s="11"/>
    </row>
    <row r="14" spans="1:8" x14ac:dyDescent="0.25">
      <c r="A14" t="s">
        <v>98</v>
      </c>
      <c r="B14" s="26">
        <v>45259</v>
      </c>
      <c r="C14" t="s">
        <v>100</v>
      </c>
      <c r="D14">
        <v>0</v>
      </c>
      <c r="E14">
        <v>5</v>
      </c>
      <c r="F14" s="11">
        <v>288567.85160283686</v>
      </c>
      <c r="G14" s="27" t="s">
        <v>35</v>
      </c>
    </row>
    <row r="15" spans="1:8" x14ac:dyDescent="0.25">
      <c r="A15" t="s">
        <v>98</v>
      </c>
      <c r="B15" s="26">
        <v>45259</v>
      </c>
      <c r="C15" t="s">
        <v>109</v>
      </c>
      <c r="D15">
        <v>0</v>
      </c>
      <c r="E15">
        <v>5</v>
      </c>
      <c r="F15" s="11">
        <v>20611.989400202634</v>
      </c>
      <c r="G15" s="27" t="s">
        <v>35</v>
      </c>
    </row>
    <row r="16" spans="1:8" x14ac:dyDescent="0.25">
      <c r="A16" t="s">
        <v>98</v>
      </c>
      <c r="B16" s="26">
        <v>45260</v>
      </c>
      <c r="C16" t="s">
        <v>100</v>
      </c>
      <c r="D16">
        <v>0</v>
      </c>
      <c r="E16">
        <v>5</v>
      </c>
      <c r="F16" s="11">
        <v>9893754.9120972641</v>
      </c>
      <c r="G16" s="27" t="s">
        <v>221</v>
      </c>
      <c r="H16" t="s">
        <v>222</v>
      </c>
    </row>
    <row r="17" spans="1:8" x14ac:dyDescent="0.25">
      <c r="A17" t="s">
        <v>98</v>
      </c>
      <c r="B17" s="26">
        <v>45260</v>
      </c>
      <c r="C17" t="s">
        <v>109</v>
      </c>
      <c r="D17">
        <v>0</v>
      </c>
      <c r="E17">
        <v>5</v>
      </c>
      <c r="F17" s="11">
        <v>27517005.849270511</v>
      </c>
      <c r="G17" s="27" t="s">
        <v>221</v>
      </c>
      <c r="H17" t="s">
        <v>222</v>
      </c>
    </row>
    <row r="19" spans="1:8" x14ac:dyDescent="0.25">
      <c r="D19" t="s">
        <v>223</v>
      </c>
      <c r="F19" s="11">
        <f>SUM(F2:F17)</f>
        <v>339485558.82237083</v>
      </c>
    </row>
    <row r="21" spans="1:8" x14ac:dyDescent="0.25">
      <c r="F21">
        <v>339485558.82237101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23E5-B2C9-4A48-AE8F-89226418868D}">
  <dimension ref="A1:T207"/>
  <sheetViews>
    <sheetView workbookViewId="0">
      <selection activeCell="M150" sqref="M150"/>
    </sheetView>
  </sheetViews>
  <sheetFormatPr defaultColWidth="8.85546875" defaultRowHeight="15" x14ac:dyDescent="0.25"/>
  <cols>
    <col min="1" max="1" width="14.28515625" bestFit="1" customWidth="1"/>
    <col min="2" max="2" width="11.42578125" customWidth="1"/>
    <col min="3" max="3" width="12" customWidth="1"/>
    <col min="4" max="4" width="18.28515625" customWidth="1"/>
    <col min="5" max="6" width="20.28515625" customWidth="1"/>
    <col min="7" max="7" width="9.28515625" customWidth="1"/>
    <col min="8" max="8" width="10.28515625" customWidth="1"/>
    <col min="9" max="9" width="15" customWidth="1"/>
    <col min="10" max="10" width="21.28515625" customWidth="1"/>
    <col min="11" max="11" width="17.42578125" customWidth="1"/>
    <col min="12" max="12" width="16" customWidth="1"/>
    <col min="13" max="13" width="21.28515625" customWidth="1"/>
    <col min="14" max="14" width="71.85546875" customWidth="1"/>
    <col min="15" max="15" width="17.42578125" customWidth="1"/>
    <col min="16" max="16" width="22.42578125" customWidth="1"/>
    <col min="17" max="18" width="19.85546875" customWidth="1"/>
    <col min="19" max="19" width="12.85546875" bestFit="1" customWidth="1"/>
  </cols>
  <sheetData>
    <row r="1" spans="1:17" x14ac:dyDescent="0.25">
      <c r="A1" t="s">
        <v>68</v>
      </c>
      <c r="B1" t="s">
        <v>69</v>
      </c>
      <c r="C1" t="s">
        <v>80</v>
      </c>
      <c r="D1" t="s">
        <v>81</v>
      </c>
      <c r="E1" t="s">
        <v>1</v>
      </c>
      <c r="F1" t="s">
        <v>224</v>
      </c>
      <c r="G1" t="s">
        <v>83</v>
      </c>
      <c r="H1" t="s">
        <v>84</v>
      </c>
      <c r="I1" s="5" t="s">
        <v>85</v>
      </c>
      <c r="J1" s="5" t="s">
        <v>86</v>
      </c>
      <c r="K1" s="5" t="s">
        <v>87</v>
      </c>
      <c r="L1" t="s">
        <v>225</v>
      </c>
      <c r="M1" t="s">
        <v>91</v>
      </c>
      <c r="N1" t="s">
        <v>6</v>
      </c>
    </row>
    <row r="2" spans="1:17" x14ac:dyDescent="0.25">
      <c r="A2" s="7">
        <v>45260</v>
      </c>
      <c r="B2" s="7">
        <v>45260</v>
      </c>
      <c r="C2" s="9" t="s">
        <v>98</v>
      </c>
      <c r="D2" t="s">
        <v>167</v>
      </c>
      <c r="E2" t="s">
        <v>32</v>
      </c>
      <c r="F2" t="s">
        <v>226</v>
      </c>
      <c r="G2">
        <v>1</v>
      </c>
      <c r="H2">
        <v>2</v>
      </c>
      <c r="I2" s="9">
        <v>0.92361111111111116</v>
      </c>
      <c r="J2">
        <v>0</v>
      </c>
      <c r="K2">
        <v>713</v>
      </c>
      <c r="L2" s="20">
        <v>195.82199999999997</v>
      </c>
      <c r="M2" s="11">
        <v>69810542.999999985</v>
      </c>
      <c r="Q2" s="11"/>
    </row>
    <row r="3" spans="1:17" x14ac:dyDescent="0.25">
      <c r="A3" s="7">
        <v>45260</v>
      </c>
      <c r="B3" s="7">
        <v>45260</v>
      </c>
      <c r="C3" s="9" t="s">
        <v>98</v>
      </c>
      <c r="D3" t="s">
        <v>167</v>
      </c>
      <c r="E3" t="s">
        <v>32</v>
      </c>
      <c r="F3" t="s">
        <v>226</v>
      </c>
      <c r="G3">
        <v>2</v>
      </c>
      <c r="H3">
        <v>2</v>
      </c>
      <c r="I3" s="9">
        <v>0.92361111111111116</v>
      </c>
      <c r="J3">
        <v>0</v>
      </c>
      <c r="K3">
        <v>856</v>
      </c>
      <c r="L3" s="20">
        <v>195.82199999999997</v>
      </c>
      <c r="M3" s="11">
        <v>83811815.999999985</v>
      </c>
    </row>
    <row r="4" spans="1:17" x14ac:dyDescent="0.25">
      <c r="A4" s="7">
        <v>45260</v>
      </c>
      <c r="B4" s="7">
        <v>45260</v>
      </c>
      <c r="C4" s="9" t="s">
        <v>98</v>
      </c>
      <c r="D4" t="s">
        <v>167</v>
      </c>
      <c r="E4" t="s">
        <v>32</v>
      </c>
      <c r="F4" t="s">
        <v>226</v>
      </c>
      <c r="G4">
        <v>3</v>
      </c>
      <c r="H4">
        <v>2</v>
      </c>
      <c r="I4" s="9">
        <v>0.92361111111111116</v>
      </c>
      <c r="J4">
        <v>0</v>
      </c>
      <c r="K4">
        <v>543</v>
      </c>
      <c r="L4" s="20">
        <v>195.82199999999997</v>
      </c>
      <c r="M4" s="11">
        <v>53165672.999999993</v>
      </c>
    </row>
    <row r="5" spans="1:17" x14ac:dyDescent="0.25">
      <c r="A5" s="7">
        <v>45260</v>
      </c>
      <c r="B5" s="7">
        <v>45260</v>
      </c>
      <c r="C5" s="9" t="s">
        <v>98</v>
      </c>
      <c r="D5" t="s">
        <v>167</v>
      </c>
      <c r="E5" t="s">
        <v>32</v>
      </c>
      <c r="F5" t="s">
        <v>226</v>
      </c>
      <c r="G5">
        <v>4</v>
      </c>
      <c r="H5">
        <v>2</v>
      </c>
      <c r="I5" s="9">
        <v>0.92361111111111116</v>
      </c>
      <c r="J5">
        <v>0</v>
      </c>
      <c r="K5">
        <v>567</v>
      </c>
      <c r="L5" s="20">
        <v>195.82199999999997</v>
      </c>
      <c r="M5" s="11">
        <v>55515536.999999985</v>
      </c>
    </row>
    <row r="6" spans="1:17" x14ac:dyDescent="0.25">
      <c r="A6" s="7">
        <v>45260</v>
      </c>
      <c r="B6" s="7">
        <v>45260</v>
      </c>
      <c r="C6" s="9" t="s">
        <v>98</v>
      </c>
      <c r="D6" t="s">
        <v>167</v>
      </c>
      <c r="E6" t="s">
        <v>32</v>
      </c>
      <c r="F6" t="s">
        <v>226</v>
      </c>
      <c r="G6">
        <v>5</v>
      </c>
      <c r="H6">
        <v>2</v>
      </c>
      <c r="I6" s="9">
        <v>0.92361111111111116</v>
      </c>
      <c r="J6">
        <v>0</v>
      </c>
      <c r="K6">
        <v>857</v>
      </c>
      <c r="L6" s="20">
        <v>195.82199999999997</v>
      </c>
      <c r="M6" s="11">
        <v>83909726.999999985</v>
      </c>
    </row>
    <row r="7" spans="1:17" x14ac:dyDescent="0.25">
      <c r="A7" s="7">
        <v>45260</v>
      </c>
      <c r="B7" s="8">
        <v>45262</v>
      </c>
      <c r="C7" s="9" t="s">
        <v>98</v>
      </c>
      <c r="D7" s="4" t="s">
        <v>167</v>
      </c>
      <c r="E7" t="s">
        <v>32</v>
      </c>
      <c r="F7" t="s">
        <v>226</v>
      </c>
      <c r="G7" s="4">
        <v>1</v>
      </c>
      <c r="H7" s="4">
        <v>300</v>
      </c>
      <c r="I7" s="9" t="s">
        <v>188</v>
      </c>
      <c r="J7">
        <v>2</v>
      </c>
      <c r="K7" s="4">
        <v>2899</v>
      </c>
      <c r="L7">
        <v>9280</v>
      </c>
      <c r="M7" s="11">
        <v>89675733.333333343</v>
      </c>
      <c r="N7" s="4" t="s">
        <v>161</v>
      </c>
      <c r="Q7" s="11"/>
    </row>
    <row r="8" spans="1:17" x14ac:dyDescent="0.25">
      <c r="A8" s="7">
        <v>45260</v>
      </c>
      <c r="B8" s="8">
        <v>45262</v>
      </c>
      <c r="C8" s="9" t="s">
        <v>98</v>
      </c>
      <c r="D8" s="4" t="s">
        <v>167</v>
      </c>
      <c r="E8" t="s">
        <v>32</v>
      </c>
      <c r="F8" t="s">
        <v>226</v>
      </c>
      <c r="G8" s="4">
        <v>2</v>
      </c>
      <c r="H8" s="4">
        <v>380</v>
      </c>
      <c r="I8" s="9" t="s">
        <v>188</v>
      </c>
      <c r="J8">
        <v>2</v>
      </c>
      <c r="K8" s="4">
        <v>4055</v>
      </c>
      <c r="L8">
        <v>9280</v>
      </c>
      <c r="M8" s="11">
        <v>99027368.421052635</v>
      </c>
      <c r="N8" s="4"/>
    </row>
    <row r="9" spans="1:17" x14ac:dyDescent="0.25">
      <c r="A9" s="7">
        <v>45260</v>
      </c>
      <c r="B9" s="8">
        <v>45262</v>
      </c>
      <c r="C9" s="9" t="s">
        <v>98</v>
      </c>
      <c r="D9" s="4" t="s">
        <v>167</v>
      </c>
      <c r="E9" t="s">
        <v>32</v>
      </c>
      <c r="F9" t="s">
        <v>226</v>
      </c>
      <c r="G9" s="4">
        <v>3</v>
      </c>
      <c r="H9" s="4">
        <v>280</v>
      </c>
      <c r="I9" s="9" t="s">
        <v>188</v>
      </c>
      <c r="J9">
        <v>2</v>
      </c>
      <c r="K9" s="4">
        <v>2854</v>
      </c>
      <c r="L9">
        <v>9280</v>
      </c>
      <c r="M9" s="11">
        <v>94589714.285714284</v>
      </c>
      <c r="N9" s="4"/>
    </row>
    <row r="10" spans="1:17" x14ac:dyDescent="0.25">
      <c r="A10" s="7">
        <v>45260</v>
      </c>
      <c r="B10" s="8">
        <v>45262</v>
      </c>
      <c r="C10" s="9" t="s">
        <v>98</v>
      </c>
      <c r="D10" s="4" t="s">
        <v>167</v>
      </c>
      <c r="E10" t="s">
        <v>32</v>
      </c>
      <c r="F10" t="s">
        <v>226</v>
      </c>
      <c r="G10" s="4">
        <v>4</v>
      </c>
      <c r="H10" s="4">
        <v>250</v>
      </c>
      <c r="I10" s="9" t="s">
        <v>188</v>
      </c>
      <c r="J10">
        <v>2</v>
      </c>
      <c r="K10" s="4">
        <v>2731</v>
      </c>
      <c r="L10">
        <v>9280</v>
      </c>
      <c r="M10" s="11">
        <v>101374720</v>
      </c>
      <c r="N10" s="4"/>
    </row>
    <row r="11" spans="1:17" x14ac:dyDescent="0.25">
      <c r="A11" s="7">
        <v>45260</v>
      </c>
      <c r="B11" s="8">
        <v>45262</v>
      </c>
      <c r="C11" s="9" t="s">
        <v>98</v>
      </c>
      <c r="D11" s="4" t="s">
        <v>167</v>
      </c>
      <c r="E11" t="s">
        <v>32</v>
      </c>
      <c r="F11" t="s">
        <v>226</v>
      </c>
      <c r="G11" s="4">
        <v>5</v>
      </c>
      <c r="H11" s="4">
        <v>300</v>
      </c>
      <c r="I11" s="9" t="s">
        <v>188</v>
      </c>
      <c r="J11">
        <v>2</v>
      </c>
      <c r="K11" s="4">
        <v>2480</v>
      </c>
      <c r="L11">
        <v>9280</v>
      </c>
      <c r="M11" s="11">
        <v>76714666.666666672</v>
      </c>
      <c r="N11" s="4"/>
    </row>
    <row r="12" spans="1:17" x14ac:dyDescent="0.25">
      <c r="A12" s="7">
        <v>45260</v>
      </c>
      <c r="B12" s="8">
        <v>45264</v>
      </c>
      <c r="C12" s="4" t="s">
        <v>98</v>
      </c>
      <c r="D12" s="4" t="s">
        <v>167</v>
      </c>
      <c r="E12" t="s">
        <v>32</v>
      </c>
      <c r="F12" t="s">
        <v>226</v>
      </c>
      <c r="G12" s="4">
        <v>1</v>
      </c>
      <c r="H12" s="4">
        <v>55</v>
      </c>
      <c r="I12" s="22">
        <v>0.77847222222222223</v>
      </c>
      <c r="J12">
        <v>4</v>
      </c>
      <c r="K12" s="4">
        <v>710</v>
      </c>
      <c r="L12" s="4">
        <v>9280</v>
      </c>
      <c r="M12" s="14">
        <v>119796363.63636364</v>
      </c>
      <c r="N12" s="23" t="s">
        <v>227</v>
      </c>
    </row>
    <row r="13" spans="1:17" x14ac:dyDescent="0.25">
      <c r="A13" s="7">
        <v>45260</v>
      </c>
      <c r="B13" s="8">
        <v>45264</v>
      </c>
      <c r="C13" s="4" t="s">
        <v>98</v>
      </c>
      <c r="D13" s="4" t="s">
        <v>167</v>
      </c>
      <c r="E13" t="s">
        <v>32</v>
      </c>
      <c r="F13" t="s">
        <v>226</v>
      </c>
      <c r="G13" s="4">
        <v>2</v>
      </c>
      <c r="H13" s="4">
        <v>55</v>
      </c>
      <c r="I13" s="22">
        <v>0.77847222222222223</v>
      </c>
      <c r="J13">
        <v>4</v>
      </c>
      <c r="K13" s="4">
        <v>723</v>
      </c>
      <c r="L13" s="4">
        <v>9280</v>
      </c>
      <c r="M13" s="14">
        <v>121989818.18181819</v>
      </c>
      <c r="N13" s="23" t="s">
        <v>227</v>
      </c>
    </row>
    <row r="14" spans="1:17" x14ac:dyDescent="0.25">
      <c r="A14" s="7">
        <v>45260</v>
      </c>
      <c r="B14" s="8">
        <v>45264</v>
      </c>
      <c r="C14" s="4" t="s">
        <v>98</v>
      </c>
      <c r="D14" s="4" t="s">
        <v>167</v>
      </c>
      <c r="E14" t="s">
        <v>32</v>
      </c>
      <c r="F14" t="s">
        <v>226</v>
      </c>
      <c r="G14" s="4">
        <v>3</v>
      </c>
      <c r="H14" s="4">
        <v>55</v>
      </c>
      <c r="I14" s="22">
        <v>0.77847222222222223</v>
      </c>
      <c r="J14">
        <v>4</v>
      </c>
      <c r="K14" s="4">
        <v>854</v>
      </c>
      <c r="L14" s="4">
        <v>9280</v>
      </c>
      <c r="M14" s="14">
        <v>144093090.90909091</v>
      </c>
      <c r="N14" s="23" t="s">
        <v>227</v>
      </c>
    </row>
    <row r="15" spans="1:17" x14ac:dyDescent="0.25">
      <c r="A15" s="7">
        <v>45260</v>
      </c>
      <c r="B15" s="8">
        <v>45264</v>
      </c>
      <c r="C15" s="4" t="s">
        <v>98</v>
      </c>
      <c r="D15" s="4" t="s">
        <v>167</v>
      </c>
      <c r="E15" t="s">
        <v>32</v>
      </c>
      <c r="F15" t="s">
        <v>226</v>
      </c>
      <c r="G15" s="4">
        <v>4</v>
      </c>
      <c r="H15" s="4">
        <v>55</v>
      </c>
      <c r="I15" s="22">
        <v>0.77847222222222223</v>
      </c>
      <c r="J15">
        <v>4</v>
      </c>
      <c r="K15" s="4">
        <v>841</v>
      </c>
      <c r="L15" s="4">
        <v>9280</v>
      </c>
      <c r="M15" s="14">
        <v>141899636.36363637</v>
      </c>
      <c r="N15" s="23" t="s">
        <v>227</v>
      </c>
    </row>
    <row r="16" spans="1:17" x14ac:dyDescent="0.25">
      <c r="A16" s="7">
        <v>45260</v>
      </c>
      <c r="B16" s="8">
        <v>45264</v>
      </c>
      <c r="C16" s="4" t="s">
        <v>98</v>
      </c>
      <c r="D16" s="4" t="s">
        <v>167</v>
      </c>
      <c r="E16" t="s">
        <v>32</v>
      </c>
      <c r="F16" t="s">
        <v>226</v>
      </c>
      <c r="G16" s="4">
        <v>5</v>
      </c>
      <c r="H16" s="4">
        <v>55</v>
      </c>
      <c r="I16" s="22">
        <v>0.77847222222222223</v>
      </c>
      <c r="J16">
        <v>4</v>
      </c>
      <c r="K16" s="4">
        <v>751</v>
      </c>
      <c r="L16" s="4">
        <v>9280</v>
      </c>
      <c r="M16" s="14">
        <v>126714181.81818183</v>
      </c>
      <c r="N16" s="23" t="s">
        <v>227</v>
      </c>
    </row>
    <row r="17" spans="1:17" x14ac:dyDescent="0.25">
      <c r="A17" s="7">
        <v>45260</v>
      </c>
      <c r="B17" s="7">
        <v>45265</v>
      </c>
      <c r="C17" s="4" t="s">
        <v>98</v>
      </c>
      <c r="D17" s="4" t="s">
        <v>167</v>
      </c>
      <c r="E17" t="s">
        <v>32</v>
      </c>
      <c r="F17" t="s">
        <v>226</v>
      </c>
      <c r="G17" s="4">
        <v>1</v>
      </c>
      <c r="H17" s="4">
        <v>250</v>
      </c>
      <c r="J17">
        <v>5</v>
      </c>
      <c r="K17" s="4">
        <v>312</v>
      </c>
      <c r="L17" s="4">
        <v>9280</v>
      </c>
      <c r="M17" s="11">
        <v>11581440</v>
      </c>
    </row>
    <row r="18" spans="1:17" x14ac:dyDescent="0.25">
      <c r="A18" s="7">
        <v>45260</v>
      </c>
      <c r="B18" s="7">
        <v>45265</v>
      </c>
      <c r="C18" s="4" t="s">
        <v>98</v>
      </c>
      <c r="D18" s="4" t="s">
        <v>167</v>
      </c>
      <c r="E18" t="s">
        <v>32</v>
      </c>
      <c r="F18" t="s">
        <v>226</v>
      </c>
      <c r="G18" s="4">
        <v>2</v>
      </c>
      <c r="H18" s="4">
        <v>250</v>
      </c>
      <c r="J18">
        <v>5</v>
      </c>
      <c r="K18" s="4">
        <v>398</v>
      </c>
      <c r="L18" s="4">
        <v>9280</v>
      </c>
      <c r="M18" s="11">
        <v>14773760</v>
      </c>
    </row>
    <row r="19" spans="1:17" x14ac:dyDescent="0.25">
      <c r="A19" s="7">
        <v>45260</v>
      </c>
      <c r="B19" s="7">
        <v>45265</v>
      </c>
      <c r="C19" s="4" t="s">
        <v>98</v>
      </c>
      <c r="D19" s="4" t="s">
        <v>167</v>
      </c>
      <c r="E19" t="s">
        <v>32</v>
      </c>
      <c r="F19" t="s">
        <v>226</v>
      </c>
      <c r="G19" s="4">
        <v>3</v>
      </c>
      <c r="H19" s="4">
        <v>250</v>
      </c>
      <c r="J19">
        <v>5</v>
      </c>
      <c r="K19" s="4">
        <v>546</v>
      </c>
      <c r="L19" s="4">
        <v>9280</v>
      </c>
      <c r="M19" s="11">
        <v>20267520</v>
      </c>
    </row>
    <row r="20" spans="1:17" x14ac:dyDescent="0.25">
      <c r="A20" s="7">
        <v>45260</v>
      </c>
      <c r="B20" s="7">
        <v>45265</v>
      </c>
      <c r="C20" s="4" t="s">
        <v>98</v>
      </c>
      <c r="D20" s="4" t="s">
        <v>167</v>
      </c>
      <c r="E20" t="s">
        <v>32</v>
      </c>
      <c r="F20" t="s">
        <v>226</v>
      </c>
      <c r="G20" s="4">
        <v>4</v>
      </c>
      <c r="H20" s="4">
        <v>250</v>
      </c>
      <c r="J20">
        <v>5</v>
      </c>
      <c r="K20" s="4">
        <v>202</v>
      </c>
      <c r="L20" s="4">
        <v>9280</v>
      </c>
      <c r="M20" s="11">
        <v>7498240</v>
      </c>
    </row>
    <row r="21" spans="1:17" x14ac:dyDescent="0.25">
      <c r="A21" s="7">
        <v>45260</v>
      </c>
      <c r="B21" s="7">
        <v>45265</v>
      </c>
      <c r="C21" s="4" t="s">
        <v>98</v>
      </c>
      <c r="D21" s="4" t="s">
        <v>167</v>
      </c>
      <c r="E21" t="s">
        <v>32</v>
      </c>
      <c r="F21" t="s">
        <v>226</v>
      </c>
      <c r="G21" s="4">
        <v>5</v>
      </c>
      <c r="H21" s="4">
        <v>250</v>
      </c>
      <c r="J21">
        <v>5</v>
      </c>
      <c r="K21" s="4">
        <v>386</v>
      </c>
      <c r="L21" s="4">
        <v>9280</v>
      </c>
      <c r="M21" s="11">
        <v>14328320</v>
      </c>
    </row>
    <row r="22" spans="1:17" x14ac:dyDescent="0.25">
      <c r="A22" s="7">
        <v>45260</v>
      </c>
      <c r="B22" s="7">
        <v>45260</v>
      </c>
      <c r="C22" s="9" t="s">
        <v>98</v>
      </c>
      <c r="D22" t="s">
        <v>99</v>
      </c>
      <c r="E22" t="s">
        <v>35</v>
      </c>
      <c r="F22" t="s">
        <v>226</v>
      </c>
      <c r="G22">
        <v>15</v>
      </c>
      <c r="H22" t="s">
        <v>102</v>
      </c>
      <c r="I22" s="5" t="s">
        <v>102</v>
      </c>
      <c r="J22" s="5">
        <v>0</v>
      </c>
      <c r="K22" s="5" t="s">
        <v>102</v>
      </c>
      <c r="L22" s="5" t="s">
        <v>102</v>
      </c>
      <c r="M22">
        <v>67654919.841003031</v>
      </c>
      <c r="N22" t="s">
        <v>228</v>
      </c>
    </row>
    <row r="23" spans="1:17" x14ac:dyDescent="0.25">
      <c r="A23" s="7">
        <v>45260</v>
      </c>
      <c r="B23" s="8">
        <v>45262</v>
      </c>
      <c r="C23" s="9" t="s">
        <v>98</v>
      </c>
      <c r="D23" s="4" t="s">
        <v>99</v>
      </c>
      <c r="E23" t="s">
        <v>35</v>
      </c>
      <c r="F23" t="s">
        <v>226</v>
      </c>
      <c r="G23" s="4">
        <v>1</v>
      </c>
      <c r="H23" s="4">
        <v>290</v>
      </c>
      <c r="I23" s="9" t="s">
        <v>188</v>
      </c>
      <c r="J23">
        <v>2</v>
      </c>
      <c r="K23" s="4">
        <v>1615</v>
      </c>
      <c r="L23">
        <v>9280</v>
      </c>
      <c r="M23" s="11">
        <v>51679999.999999993</v>
      </c>
      <c r="N23" s="4" t="s">
        <v>161</v>
      </c>
      <c r="Q23" s="11"/>
    </row>
    <row r="24" spans="1:17" x14ac:dyDescent="0.25">
      <c r="A24" s="7">
        <v>45260</v>
      </c>
      <c r="B24" s="8">
        <v>45262</v>
      </c>
      <c r="C24" s="9" t="s">
        <v>98</v>
      </c>
      <c r="D24" s="4" t="s">
        <v>99</v>
      </c>
      <c r="E24" t="s">
        <v>35</v>
      </c>
      <c r="F24" t="s">
        <v>226</v>
      </c>
      <c r="G24" s="4">
        <v>2</v>
      </c>
      <c r="H24" s="4">
        <v>300</v>
      </c>
      <c r="I24" s="9" t="s">
        <v>188</v>
      </c>
      <c r="J24">
        <v>2</v>
      </c>
      <c r="K24" s="4">
        <v>1156</v>
      </c>
      <c r="L24">
        <v>9280</v>
      </c>
      <c r="M24" s="11">
        <v>35758933.333333336</v>
      </c>
      <c r="N24" s="4"/>
    </row>
    <row r="25" spans="1:17" x14ac:dyDescent="0.25">
      <c r="A25" s="7">
        <v>45260</v>
      </c>
      <c r="B25" s="8">
        <v>45262</v>
      </c>
      <c r="C25" s="9" t="s">
        <v>98</v>
      </c>
      <c r="D25" s="4" t="s">
        <v>99</v>
      </c>
      <c r="E25" t="s">
        <v>35</v>
      </c>
      <c r="F25" t="s">
        <v>226</v>
      </c>
      <c r="G25" s="4">
        <v>3</v>
      </c>
      <c r="H25" s="4">
        <v>240</v>
      </c>
      <c r="I25" s="9" t="s">
        <v>188</v>
      </c>
      <c r="J25">
        <v>2</v>
      </c>
      <c r="K25" s="4">
        <v>1742</v>
      </c>
      <c r="L25">
        <v>9280</v>
      </c>
      <c r="M25" s="11">
        <v>67357333.333333343</v>
      </c>
      <c r="N25" s="4"/>
    </row>
    <row r="26" spans="1:17" x14ac:dyDescent="0.25">
      <c r="A26" s="7">
        <v>45260</v>
      </c>
      <c r="B26" s="8">
        <v>45262</v>
      </c>
      <c r="C26" s="9" t="s">
        <v>98</v>
      </c>
      <c r="D26" s="4" t="s">
        <v>99</v>
      </c>
      <c r="E26" t="s">
        <v>35</v>
      </c>
      <c r="F26" t="s">
        <v>226</v>
      </c>
      <c r="G26" s="4">
        <v>4</v>
      </c>
      <c r="H26" s="4">
        <v>270</v>
      </c>
      <c r="I26" s="9" t="s">
        <v>188</v>
      </c>
      <c r="J26">
        <v>2</v>
      </c>
      <c r="K26" s="4">
        <v>1956</v>
      </c>
      <c r="L26">
        <v>9280</v>
      </c>
      <c r="M26" s="11">
        <v>67228444.444444448</v>
      </c>
      <c r="N26" s="4"/>
    </row>
    <row r="27" spans="1:17" x14ac:dyDescent="0.25">
      <c r="A27" s="7">
        <v>45260</v>
      </c>
      <c r="B27" s="8">
        <v>45262</v>
      </c>
      <c r="C27" s="9" t="s">
        <v>98</v>
      </c>
      <c r="D27" s="4" t="s">
        <v>99</v>
      </c>
      <c r="E27" t="s">
        <v>35</v>
      </c>
      <c r="F27" t="s">
        <v>226</v>
      </c>
      <c r="G27" s="4">
        <v>5</v>
      </c>
      <c r="H27" s="4">
        <v>280</v>
      </c>
      <c r="I27" s="9" t="s">
        <v>188</v>
      </c>
      <c r="J27">
        <v>2</v>
      </c>
      <c r="K27" s="4">
        <v>1975</v>
      </c>
      <c r="L27">
        <v>9280</v>
      </c>
      <c r="M27" s="11">
        <v>65457142.857142866</v>
      </c>
      <c r="N27" s="4"/>
    </row>
    <row r="28" spans="1:17" x14ac:dyDescent="0.25">
      <c r="A28" s="7">
        <v>45260</v>
      </c>
      <c r="B28" s="7">
        <v>45265</v>
      </c>
      <c r="C28" s="9" t="s">
        <v>98</v>
      </c>
      <c r="D28" s="4" t="s">
        <v>99</v>
      </c>
      <c r="E28" t="s">
        <v>35</v>
      </c>
      <c r="F28" t="s">
        <v>226</v>
      </c>
      <c r="G28" s="4">
        <v>1</v>
      </c>
      <c r="H28" s="4">
        <v>250</v>
      </c>
      <c r="J28">
        <v>5</v>
      </c>
      <c r="K28" s="4">
        <v>371</v>
      </c>
      <c r="L28">
        <v>9280</v>
      </c>
      <c r="M28" s="11">
        <v>13771520</v>
      </c>
    </row>
    <row r="29" spans="1:17" x14ac:dyDescent="0.25">
      <c r="A29" s="7">
        <v>45260</v>
      </c>
      <c r="B29" s="7">
        <v>45265</v>
      </c>
      <c r="C29" s="9" t="s">
        <v>98</v>
      </c>
      <c r="D29" s="4" t="s">
        <v>99</v>
      </c>
      <c r="E29" t="s">
        <v>35</v>
      </c>
      <c r="F29" t="s">
        <v>226</v>
      </c>
      <c r="G29" s="4">
        <v>2</v>
      </c>
      <c r="H29" s="4">
        <v>250</v>
      </c>
      <c r="J29">
        <v>5</v>
      </c>
      <c r="K29" s="4">
        <v>289</v>
      </c>
      <c r="L29">
        <v>9280</v>
      </c>
      <c r="M29" s="11">
        <v>10727680</v>
      </c>
    </row>
    <row r="30" spans="1:17" x14ac:dyDescent="0.25">
      <c r="A30" s="7">
        <v>45260</v>
      </c>
      <c r="B30" s="7">
        <v>45265</v>
      </c>
      <c r="C30" s="9" t="s">
        <v>98</v>
      </c>
      <c r="D30" s="4" t="s">
        <v>99</v>
      </c>
      <c r="E30" t="s">
        <v>35</v>
      </c>
      <c r="F30" t="s">
        <v>226</v>
      </c>
      <c r="G30" s="4">
        <v>3</v>
      </c>
      <c r="H30" s="4">
        <v>316</v>
      </c>
      <c r="J30">
        <v>5</v>
      </c>
      <c r="K30" s="4">
        <v>316</v>
      </c>
      <c r="L30">
        <v>9280</v>
      </c>
      <c r="M30" s="11">
        <v>9280000</v>
      </c>
    </row>
    <row r="31" spans="1:17" x14ac:dyDescent="0.25">
      <c r="A31" s="7">
        <v>45260</v>
      </c>
      <c r="B31" s="7">
        <v>45265</v>
      </c>
      <c r="C31" s="9" t="s">
        <v>98</v>
      </c>
      <c r="D31" s="4" t="s">
        <v>99</v>
      </c>
      <c r="E31" t="s">
        <v>35</v>
      </c>
      <c r="F31" t="s">
        <v>226</v>
      </c>
      <c r="G31" s="4">
        <v>4</v>
      </c>
      <c r="H31" s="4">
        <v>250</v>
      </c>
      <c r="J31">
        <v>5</v>
      </c>
      <c r="K31" s="4">
        <v>186</v>
      </c>
      <c r="L31">
        <v>9280</v>
      </c>
      <c r="M31" s="11">
        <v>6904320</v>
      </c>
    </row>
    <row r="32" spans="1:17" x14ac:dyDescent="0.25">
      <c r="A32" s="7">
        <v>45260</v>
      </c>
      <c r="B32" s="7">
        <v>45265</v>
      </c>
      <c r="C32" s="9" t="s">
        <v>98</v>
      </c>
      <c r="D32" s="4" t="s">
        <v>99</v>
      </c>
      <c r="E32" t="s">
        <v>35</v>
      </c>
      <c r="F32" t="s">
        <v>226</v>
      </c>
      <c r="G32" s="4">
        <v>5</v>
      </c>
      <c r="H32" s="4">
        <v>240</v>
      </c>
      <c r="J32">
        <v>5</v>
      </c>
      <c r="K32" s="4">
        <v>259</v>
      </c>
      <c r="L32">
        <v>9280</v>
      </c>
      <c r="M32" s="11">
        <v>10014666.666666668</v>
      </c>
    </row>
    <row r="33" spans="1:17" x14ac:dyDescent="0.25">
      <c r="A33" s="7">
        <v>45259</v>
      </c>
      <c r="B33" s="7">
        <v>45259</v>
      </c>
      <c r="C33" s="9" t="s">
        <v>98</v>
      </c>
      <c r="D33" s="4" t="s">
        <v>148</v>
      </c>
      <c r="E33" t="s">
        <v>26</v>
      </c>
      <c r="F33" t="s">
        <v>226</v>
      </c>
      <c r="G33" t="s">
        <v>229</v>
      </c>
      <c r="H33" t="s">
        <v>102</v>
      </c>
      <c r="I33" t="s">
        <v>102</v>
      </c>
      <c r="J33" s="5">
        <v>0</v>
      </c>
      <c r="K33" t="s">
        <v>102</v>
      </c>
      <c r="L33" s="5"/>
      <c r="M33" s="11">
        <v>14577830.4375</v>
      </c>
      <c r="N33" t="s">
        <v>230</v>
      </c>
    </row>
    <row r="34" spans="1:17" x14ac:dyDescent="0.25">
      <c r="A34" s="7">
        <v>45259</v>
      </c>
      <c r="B34" s="7">
        <v>45261</v>
      </c>
      <c r="C34" s="9" t="s">
        <v>98</v>
      </c>
      <c r="D34" t="s">
        <v>148</v>
      </c>
      <c r="E34" t="s">
        <v>26</v>
      </c>
      <c r="F34" t="s">
        <v>226</v>
      </c>
      <c r="G34">
        <v>1</v>
      </c>
      <c r="H34">
        <v>100</v>
      </c>
      <c r="I34" s="9">
        <v>0.64583333333333337</v>
      </c>
      <c r="J34">
        <v>2</v>
      </c>
      <c r="K34">
        <v>109</v>
      </c>
      <c r="L34">
        <v>9280</v>
      </c>
      <c r="M34" s="11">
        <v>10115200</v>
      </c>
      <c r="N34" t="s">
        <v>150</v>
      </c>
      <c r="Q34" s="11"/>
    </row>
    <row r="35" spans="1:17" x14ac:dyDescent="0.25">
      <c r="A35" s="7">
        <v>45259</v>
      </c>
      <c r="B35" s="7">
        <v>45261</v>
      </c>
      <c r="C35" s="9" t="s">
        <v>98</v>
      </c>
      <c r="D35" t="s">
        <v>148</v>
      </c>
      <c r="E35" t="s">
        <v>26</v>
      </c>
      <c r="F35" t="s">
        <v>226</v>
      </c>
      <c r="G35">
        <v>2</v>
      </c>
      <c r="H35">
        <v>100</v>
      </c>
      <c r="I35" s="9">
        <v>0.64583333333333337</v>
      </c>
      <c r="J35">
        <v>2</v>
      </c>
      <c r="K35">
        <v>141</v>
      </c>
      <c r="L35">
        <v>9280</v>
      </c>
      <c r="M35" s="11">
        <v>13084800</v>
      </c>
      <c r="N35" t="s">
        <v>150</v>
      </c>
    </row>
    <row r="36" spans="1:17" x14ac:dyDescent="0.25">
      <c r="A36" s="7">
        <v>45259</v>
      </c>
      <c r="B36" s="7">
        <v>45261</v>
      </c>
      <c r="C36" s="9" t="s">
        <v>98</v>
      </c>
      <c r="D36" t="s">
        <v>148</v>
      </c>
      <c r="E36" t="s">
        <v>26</v>
      </c>
      <c r="F36" t="s">
        <v>226</v>
      </c>
      <c r="G36">
        <v>3</v>
      </c>
      <c r="H36">
        <v>100</v>
      </c>
      <c r="I36" s="9">
        <v>0.64583333333333337</v>
      </c>
      <c r="J36">
        <v>2</v>
      </c>
      <c r="K36">
        <v>122</v>
      </c>
      <c r="L36">
        <v>9280</v>
      </c>
      <c r="M36" s="11">
        <v>11321600</v>
      </c>
      <c r="N36" t="s">
        <v>150</v>
      </c>
    </row>
    <row r="37" spans="1:17" x14ac:dyDescent="0.25">
      <c r="A37" s="7">
        <v>45259</v>
      </c>
      <c r="B37" s="7">
        <v>45261</v>
      </c>
      <c r="C37" s="9" t="s">
        <v>98</v>
      </c>
      <c r="D37" t="s">
        <v>148</v>
      </c>
      <c r="E37" t="s">
        <v>26</v>
      </c>
      <c r="F37" t="s">
        <v>226</v>
      </c>
      <c r="G37">
        <v>4</v>
      </c>
      <c r="H37">
        <v>100</v>
      </c>
      <c r="I37" s="9">
        <v>0.64583333333333337</v>
      </c>
      <c r="J37">
        <v>2</v>
      </c>
      <c r="K37">
        <v>193</v>
      </c>
      <c r="L37">
        <v>9280</v>
      </c>
      <c r="M37" s="11">
        <v>17910400</v>
      </c>
      <c r="N37" t="s">
        <v>150</v>
      </c>
    </row>
    <row r="38" spans="1:17" x14ac:dyDescent="0.25">
      <c r="A38" s="7">
        <v>45259</v>
      </c>
      <c r="B38" s="7">
        <v>45261</v>
      </c>
      <c r="C38" s="9" t="s">
        <v>98</v>
      </c>
      <c r="D38" t="s">
        <v>148</v>
      </c>
      <c r="E38" t="s">
        <v>26</v>
      </c>
      <c r="F38" t="s">
        <v>226</v>
      </c>
      <c r="G38">
        <v>5</v>
      </c>
      <c r="H38">
        <v>100</v>
      </c>
      <c r="I38" s="9">
        <v>0.64583333333333337</v>
      </c>
      <c r="J38">
        <v>2</v>
      </c>
      <c r="K38">
        <v>234</v>
      </c>
      <c r="L38">
        <v>9280</v>
      </c>
      <c r="M38" s="11">
        <v>21715200</v>
      </c>
      <c r="N38" t="s">
        <v>150</v>
      </c>
    </row>
    <row r="39" spans="1:17" x14ac:dyDescent="0.25">
      <c r="A39" s="7">
        <v>45259</v>
      </c>
      <c r="B39" s="7">
        <v>45265</v>
      </c>
      <c r="C39" s="9" t="s">
        <v>98</v>
      </c>
      <c r="D39" t="s">
        <v>148</v>
      </c>
      <c r="E39" t="s">
        <v>26</v>
      </c>
      <c r="F39" t="s">
        <v>226</v>
      </c>
      <c r="G39">
        <v>1</v>
      </c>
      <c r="H39" s="4">
        <v>250</v>
      </c>
      <c r="J39">
        <v>6</v>
      </c>
      <c r="K39">
        <v>312</v>
      </c>
      <c r="L39">
        <v>9280</v>
      </c>
      <c r="M39" s="11">
        <v>11581440</v>
      </c>
    </row>
    <row r="40" spans="1:17" x14ac:dyDescent="0.25">
      <c r="A40" s="7">
        <v>45259</v>
      </c>
      <c r="B40" s="7">
        <v>45265</v>
      </c>
      <c r="C40" s="9" t="s">
        <v>98</v>
      </c>
      <c r="D40" t="s">
        <v>148</v>
      </c>
      <c r="E40" t="s">
        <v>26</v>
      </c>
      <c r="F40" t="s">
        <v>226</v>
      </c>
      <c r="G40">
        <v>2</v>
      </c>
      <c r="H40" s="4">
        <v>250</v>
      </c>
      <c r="J40">
        <v>6</v>
      </c>
      <c r="K40">
        <v>398</v>
      </c>
      <c r="L40">
        <v>9280</v>
      </c>
      <c r="M40" s="11">
        <v>14773760</v>
      </c>
    </row>
    <row r="41" spans="1:17" x14ac:dyDescent="0.25">
      <c r="A41" s="7">
        <v>45259</v>
      </c>
      <c r="B41" s="7">
        <v>45265</v>
      </c>
      <c r="C41" s="9" t="s">
        <v>98</v>
      </c>
      <c r="D41" t="s">
        <v>148</v>
      </c>
      <c r="E41" t="s">
        <v>26</v>
      </c>
      <c r="F41" t="s">
        <v>226</v>
      </c>
      <c r="G41">
        <v>3</v>
      </c>
      <c r="H41" s="4">
        <v>250</v>
      </c>
      <c r="J41">
        <v>6</v>
      </c>
      <c r="K41">
        <v>546</v>
      </c>
      <c r="L41">
        <v>9280</v>
      </c>
      <c r="M41" s="11">
        <v>20267520</v>
      </c>
    </row>
    <row r="42" spans="1:17" x14ac:dyDescent="0.25">
      <c r="A42" s="7">
        <v>45259</v>
      </c>
      <c r="B42" s="7">
        <v>45265</v>
      </c>
      <c r="C42" s="9" t="s">
        <v>98</v>
      </c>
      <c r="D42" t="s">
        <v>148</v>
      </c>
      <c r="E42" t="s">
        <v>26</v>
      </c>
      <c r="F42" t="s">
        <v>226</v>
      </c>
      <c r="G42">
        <v>4</v>
      </c>
      <c r="H42" s="4">
        <v>250</v>
      </c>
      <c r="J42">
        <v>6</v>
      </c>
      <c r="K42">
        <v>202</v>
      </c>
      <c r="L42">
        <v>9280</v>
      </c>
      <c r="M42" s="11">
        <v>7498240</v>
      </c>
    </row>
    <row r="43" spans="1:17" x14ac:dyDescent="0.25">
      <c r="A43" s="7">
        <v>45259</v>
      </c>
      <c r="B43" s="7">
        <v>45265</v>
      </c>
      <c r="C43" s="9" t="s">
        <v>98</v>
      </c>
      <c r="D43" t="s">
        <v>148</v>
      </c>
      <c r="E43" t="s">
        <v>26</v>
      </c>
      <c r="F43" t="s">
        <v>226</v>
      </c>
      <c r="G43">
        <v>5</v>
      </c>
      <c r="H43" s="4">
        <v>250</v>
      </c>
      <c r="J43">
        <v>6</v>
      </c>
      <c r="K43">
        <v>386</v>
      </c>
      <c r="L43">
        <v>9280</v>
      </c>
      <c r="M43" s="11">
        <v>14328320</v>
      </c>
    </row>
    <row r="44" spans="1:17" x14ac:dyDescent="0.25">
      <c r="A44" s="7">
        <v>45259</v>
      </c>
      <c r="B44" s="7">
        <v>45259</v>
      </c>
      <c r="C44" s="9" t="s">
        <v>98</v>
      </c>
      <c r="D44" s="4" t="s">
        <v>152</v>
      </c>
      <c r="E44" t="s">
        <v>30</v>
      </c>
      <c r="F44" t="s">
        <v>226</v>
      </c>
      <c r="G44" t="s">
        <v>229</v>
      </c>
      <c r="H44" t="s">
        <v>102</v>
      </c>
      <c r="I44" t="s">
        <v>102</v>
      </c>
      <c r="J44" s="5">
        <v>0</v>
      </c>
      <c r="K44" t="s">
        <v>102</v>
      </c>
      <c r="L44" s="5"/>
      <c r="M44" s="11">
        <v>14577830.4375</v>
      </c>
      <c r="N44" t="s">
        <v>230</v>
      </c>
    </row>
    <row r="45" spans="1:17" x14ac:dyDescent="0.25">
      <c r="A45" s="7">
        <v>45259</v>
      </c>
      <c r="B45" s="7">
        <v>45261</v>
      </c>
      <c r="C45" s="9" t="s">
        <v>98</v>
      </c>
      <c r="D45" t="s">
        <v>152</v>
      </c>
      <c r="E45" t="s">
        <v>30</v>
      </c>
      <c r="F45" t="s">
        <v>226</v>
      </c>
      <c r="G45">
        <v>1</v>
      </c>
      <c r="H45">
        <v>100</v>
      </c>
      <c r="I45" s="9">
        <v>0.63888888888888895</v>
      </c>
      <c r="J45">
        <v>2</v>
      </c>
      <c r="K45">
        <v>155</v>
      </c>
      <c r="L45">
        <v>9280</v>
      </c>
      <c r="M45" s="11">
        <v>14384000</v>
      </c>
      <c r="N45" t="s">
        <v>150</v>
      </c>
      <c r="Q45" s="11"/>
    </row>
    <row r="46" spans="1:17" x14ac:dyDescent="0.25">
      <c r="A46" s="7">
        <v>45259</v>
      </c>
      <c r="B46" s="7">
        <v>45261</v>
      </c>
      <c r="C46" s="9" t="s">
        <v>98</v>
      </c>
      <c r="D46" t="s">
        <v>152</v>
      </c>
      <c r="E46" t="s">
        <v>30</v>
      </c>
      <c r="F46" t="s">
        <v>226</v>
      </c>
      <c r="G46">
        <v>2</v>
      </c>
      <c r="H46">
        <v>100</v>
      </c>
      <c r="I46" s="9">
        <v>0.63888888888888895</v>
      </c>
      <c r="J46">
        <v>2</v>
      </c>
      <c r="K46">
        <v>135</v>
      </c>
      <c r="L46">
        <v>9280</v>
      </c>
      <c r="M46" s="11">
        <v>12528000</v>
      </c>
      <c r="N46" t="s">
        <v>150</v>
      </c>
    </row>
    <row r="47" spans="1:17" x14ac:dyDescent="0.25">
      <c r="A47" s="7">
        <v>45259</v>
      </c>
      <c r="B47" s="7">
        <v>45261</v>
      </c>
      <c r="C47" s="9" t="s">
        <v>98</v>
      </c>
      <c r="D47" t="s">
        <v>152</v>
      </c>
      <c r="E47" t="s">
        <v>30</v>
      </c>
      <c r="F47" t="s">
        <v>226</v>
      </c>
      <c r="G47">
        <v>3</v>
      </c>
      <c r="H47">
        <v>100</v>
      </c>
      <c r="I47" s="9">
        <v>0.63888888888888895</v>
      </c>
      <c r="J47">
        <v>2</v>
      </c>
      <c r="K47">
        <v>178</v>
      </c>
      <c r="L47">
        <v>9280</v>
      </c>
      <c r="M47" s="11">
        <v>16518400</v>
      </c>
      <c r="N47" t="s">
        <v>150</v>
      </c>
    </row>
    <row r="48" spans="1:17" x14ac:dyDescent="0.25">
      <c r="A48" s="7">
        <v>45259</v>
      </c>
      <c r="B48" s="7">
        <v>45261</v>
      </c>
      <c r="C48" s="9" t="s">
        <v>98</v>
      </c>
      <c r="D48" t="s">
        <v>152</v>
      </c>
      <c r="E48" t="s">
        <v>30</v>
      </c>
      <c r="F48" t="s">
        <v>226</v>
      </c>
      <c r="G48">
        <v>4</v>
      </c>
      <c r="H48">
        <v>100</v>
      </c>
      <c r="I48" s="9">
        <v>0.63888888888888895</v>
      </c>
      <c r="J48">
        <v>2</v>
      </c>
      <c r="K48">
        <v>112</v>
      </c>
      <c r="L48">
        <v>9280</v>
      </c>
      <c r="M48" s="11">
        <v>10393600</v>
      </c>
      <c r="N48" t="s">
        <v>150</v>
      </c>
    </row>
    <row r="49" spans="1:16" x14ac:dyDescent="0.25">
      <c r="A49" s="7">
        <v>45259</v>
      </c>
      <c r="B49" s="7">
        <v>45261</v>
      </c>
      <c r="C49" s="9" t="s">
        <v>98</v>
      </c>
      <c r="D49" t="s">
        <v>152</v>
      </c>
      <c r="E49" t="s">
        <v>30</v>
      </c>
      <c r="F49" t="s">
        <v>226</v>
      </c>
      <c r="G49">
        <v>5</v>
      </c>
      <c r="H49">
        <v>100</v>
      </c>
      <c r="I49" s="9">
        <v>0.63888888888888895</v>
      </c>
      <c r="J49">
        <v>2</v>
      </c>
      <c r="K49">
        <v>167</v>
      </c>
      <c r="L49">
        <v>9280</v>
      </c>
      <c r="M49" s="11">
        <v>15497600</v>
      </c>
      <c r="N49" t="s">
        <v>150</v>
      </c>
    </row>
    <row r="50" spans="1:16" x14ac:dyDescent="0.25">
      <c r="A50" s="7">
        <v>45259</v>
      </c>
      <c r="B50" s="7">
        <v>45265</v>
      </c>
      <c r="C50" s="9" t="s">
        <v>98</v>
      </c>
      <c r="D50" t="s">
        <v>152</v>
      </c>
      <c r="E50" t="s">
        <v>30</v>
      </c>
      <c r="F50" t="s">
        <v>226</v>
      </c>
      <c r="G50">
        <v>1</v>
      </c>
      <c r="H50" s="4">
        <v>60</v>
      </c>
      <c r="J50">
        <v>6</v>
      </c>
      <c r="K50">
        <v>19</v>
      </c>
      <c r="L50">
        <v>9280</v>
      </c>
      <c r="M50" s="11">
        <v>2938666.666666667</v>
      </c>
    </row>
    <row r="51" spans="1:16" x14ac:dyDescent="0.25">
      <c r="A51" s="7">
        <v>45259</v>
      </c>
      <c r="B51" s="7">
        <v>45265</v>
      </c>
      <c r="C51" s="9" t="s">
        <v>98</v>
      </c>
      <c r="D51" t="s">
        <v>152</v>
      </c>
      <c r="E51" t="s">
        <v>30</v>
      </c>
      <c r="F51" t="s">
        <v>226</v>
      </c>
      <c r="G51">
        <v>2</v>
      </c>
      <c r="H51" s="4">
        <v>250</v>
      </c>
      <c r="J51">
        <v>6</v>
      </c>
      <c r="K51">
        <v>38</v>
      </c>
      <c r="L51">
        <v>9280</v>
      </c>
      <c r="M51" s="11">
        <v>1410560</v>
      </c>
    </row>
    <row r="52" spans="1:16" x14ac:dyDescent="0.25">
      <c r="A52" s="7">
        <v>45259</v>
      </c>
      <c r="B52" s="7">
        <v>45265</v>
      </c>
      <c r="C52" s="9" t="s">
        <v>98</v>
      </c>
      <c r="D52" t="s">
        <v>152</v>
      </c>
      <c r="E52" t="s">
        <v>30</v>
      </c>
      <c r="F52" t="s">
        <v>226</v>
      </c>
      <c r="G52">
        <v>3</v>
      </c>
      <c r="H52" s="4">
        <v>250</v>
      </c>
      <c r="J52">
        <v>6</v>
      </c>
      <c r="K52">
        <v>60</v>
      </c>
      <c r="L52">
        <v>9280</v>
      </c>
      <c r="M52" s="11">
        <v>2227200</v>
      </c>
    </row>
    <row r="53" spans="1:16" x14ac:dyDescent="0.25">
      <c r="A53" s="7">
        <v>45259</v>
      </c>
      <c r="B53" s="7">
        <v>45265</v>
      </c>
      <c r="C53" s="9" t="s">
        <v>98</v>
      </c>
      <c r="D53" t="s">
        <v>152</v>
      </c>
      <c r="E53" t="s">
        <v>30</v>
      </c>
      <c r="F53" t="s">
        <v>226</v>
      </c>
      <c r="G53">
        <v>4</v>
      </c>
      <c r="H53" s="4">
        <v>240</v>
      </c>
      <c r="J53">
        <v>6</v>
      </c>
      <c r="K53">
        <v>37</v>
      </c>
      <c r="L53">
        <v>9280</v>
      </c>
      <c r="M53" s="11">
        <v>1430666.6666666667</v>
      </c>
    </row>
    <row r="54" spans="1:16" x14ac:dyDescent="0.25">
      <c r="A54" s="7">
        <v>45259</v>
      </c>
      <c r="B54" s="7">
        <v>45265</v>
      </c>
      <c r="C54" s="9" t="s">
        <v>98</v>
      </c>
      <c r="D54" t="s">
        <v>152</v>
      </c>
      <c r="E54" t="s">
        <v>30</v>
      </c>
      <c r="F54" t="s">
        <v>226</v>
      </c>
      <c r="G54">
        <v>5</v>
      </c>
      <c r="H54" s="4">
        <v>250</v>
      </c>
      <c r="J54">
        <v>6</v>
      </c>
      <c r="K54">
        <v>45</v>
      </c>
      <c r="L54">
        <v>9280</v>
      </c>
      <c r="M54" s="11">
        <v>1670400</v>
      </c>
    </row>
    <row r="55" spans="1:16" x14ac:dyDescent="0.25">
      <c r="A55" s="7">
        <v>45259</v>
      </c>
      <c r="B55" s="7">
        <v>45259</v>
      </c>
      <c r="C55" s="9" t="s">
        <v>98</v>
      </c>
      <c r="D55" t="s">
        <v>160</v>
      </c>
      <c r="E55" t="s">
        <v>221</v>
      </c>
      <c r="F55" t="s">
        <v>28</v>
      </c>
      <c r="G55">
        <v>1</v>
      </c>
      <c r="H55">
        <v>2</v>
      </c>
      <c r="I55" s="9">
        <v>0.47222222222222227</v>
      </c>
      <c r="J55">
        <v>0</v>
      </c>
      <c r="K55">
        <v>50</v>
      </c>
      <c r="L55" s="20">
        <v>152.54249999999999</v>
      </c>
      <c r="M55" s="11">
        <v>3813562.4999999995</v>
      </c>
      <c r="N55" t="s">
        <v>231</v>
      </c>
      <c r="O55" s="11"/>
      <c r="P55" s="11"/>
    </row>
    <row r="56" spans="1:16" x14ac:dyDescent="0.25">
      <c r="A56" s="7">
        <v>45259</v>
      </c>
      <c r="B56" s="7">
        <v>45259</v>
      </c>
      <c r="C56" s="9" t="s">
        <v>98</v>
      </c>
      <c r="D56" t="s">
        <v>160</v>
      </c>
      <c r="E56" t="s">
        <v>221</v>
      </c>
      <c r="F56" t="s">
        <v>28</v>
      </c>
      <c r="G56">
        <v>2</v>
      </c>
      <c r="H56">
        <v>2</v>
      </c>
      <c r="I56" s="9">
        <v>0.47222222222222227</v>
      </c>
      <c r="J56">
        <v>0</v>
      </c>
      <c r="K56">
        <v>160</v>
      </c>
      <c r="L56" s="20">
        <v>152.54249999999999</v>
      </c>
      <c r="M56" s="11">
        <v>12203400</v>
      </c>
      <c r="N56" t="s">
        <v>231</v>
      </c>
      <c r="O56" s="11"/>
      <c r="P56" s="11"/>
    </row>
    <row r="57" spans="1:16" x14ac:dyDescent="0.25">
      <c r="A57" s="7">
        <v>45259</v>
      </c>
      <c r="B57" s="7">
        <v>45259</v>
      </c>
      <c r="C57" s="9" t="s">
        <v>98</v>
      </c>
      <c r="D57" t="s">
        <v>160</v>
      </c>
      <c r="E57" t="s">
        <v>221</v>
      </c>
      <c r="F57" t="s">
        <v>28</v>
      </c>
      <c r="G57">
        <v>3</v>
      </c>
      <c r="H57">
        <v>2</v>
      </c>
      <c r="I57" s="9">
        <v>0.47222222222222227</v>
      </c>
      <c r="J57">
        <v>0</v>
      </c>
      <c r="K57">
        <v>63</v>
      </c>
      <c r="L57" s="20">
        <v>152.54249999999999</v>
      </c>
      <c r="M57" s="11">
        <v>4805088.75</v>
      </c>
      <c r="N57" t="s">
        <v>231</v>
      </c>
      <c r="O57" s="11"/>
      <c r="P57" s="11"/>
    </row>
    <row r="58" spans="1:16" x14ac:dyDescent="0.25">
      <c r="A58" s="7">
        <v>45259</v>
      </c>
      <c r="B58" s="7">
        <v>45259</v>
      </c>
      <c r="C58" s="9" t="s">
        <v>98</v>
      </c>
      <c r="D58" t="s">
        <v>160</v>
      </c>
      <c r="E58" t="s">
        <v>221</v>
      </c>
      <c r="F58" t="s">
        <v>28</v>
      </c>
      <c r="G58">
        <v>4</v>
      </c>
      <c r="H58">
        <v>2</v>
      </c>
      <c r="I58" s="9">
        <v>0.47222222222222227</v>
      </c>
      <c r="J58">
        <v>0</v>
      </c>
      <c r="K58">
        <v>144</v>
      </c>
      <c r="L58" s="20">
        <v>152.54249999999999</v>
      </c>
      <c r="M58" s="11">
        <v>10983060</v>
      </c>
      <c r="N58" t="s">
        <v>231</v>
      </c>
      <c r="O58" s="11"/>
      <c r="P58" s="11"/>
    </row>
    <row r="59" spans="1:16" x14ac:dyDescent="0.25">
      <c r="A59" s="7">
        <v>45259</v>
      </c>
      <c r="B59" s="7">
        <v>45259</v>
      </c>
      <c r="C59" s="9" t="s">
        <v>98</v>
      </c>
      <c r="D59" t="s">
        <v>160</v>
      </c>
      <c r="E59" t="s">
        <v>221</v>
      </c>
      <c r="F59" t="s">
        <v>28</v>
      </c>
      <c r="G59">
        <v>5</v>
      </c>
      <c r="H59">
        <v>2</v>
      </c>
      <c r="I59" s="9">
        <v>0.47222222222222227</v>
      </c>
      <c r="J59">
        <v>0</v>
      </c>
      <c r="K59">
        <v>166</v>
      </c>
      <c r="L59" s="20">
        <v>152.54249999999999</v>
      </c>
      <c r="M59" s="11">
        <v>12661027.499999998</v>
      </c>
      <c r="N59" t="s">
        <v>231</v>
      </c>
      <c r="O59" s="11"/>
      <c r="P59" s="11"/>
    </row>
    <row r="60" spans="1:16" x14ac:dyDescent="0.25">
      <c r="A60" s="7">
        <v>45259</v>
      </c>
      <c r="B60" s="8">
        <v>45262</v>
      </c>
      <c r="C60" s="9" t="s">
        <v>98</v>
      </c>
      <c r="D60" s="4" t="s">
        <v>160</v>
      </c>
      <c r="E60" t="s">
        <v>221</v>
      </c>
      <c r="F60" t="s">
        <v>28</v>
      </c>
      <c r="G60" s="4">
        <v>1</v>
      </c>
      <c r="H60" s="4">
        <v>350</v>
      </c>
      <c r="I60" s="22">
        <v>0.6972222222222223</v>
      </c>
      <c r="J60" t="s">
        <v>232</v>
      </c>
      <c r="K60" s="4">
        <v>347</v>
      </c>
      <c r="L60" s="20">
        <v>9000</v>
      </c>
      <c r="M60" s="11">
        <v>8922857.1428571437</v>
      </c>
      <c r="N60" s="4" t="s">
        <v>161</v>
      </c>
    </row>
    <row r="61" spans="1:16" x14ac:dyDescent="0.25">
      <c r="A61" s="7">
        <v>45259</v>
      </c>
      <c r="B61" s="8">
        <v>45262</v>
      </c>
      <c r="C61" s="9" t="s">
        <v>98</v>
      </c>
      <c r="D61" s="4" t="s">
        <v>160</v>
      </c>
      <c r="E61" t="s">
        <v>221</v>
      </c>
      <c r="F61" t="s">
        <v>28</v>
      </c>
      <c r="G61" s="4">
        <v>2</v>
      </c>
      <c r="H61" s="4">
        <v>350</v>
      </c>
      <c r="I61" s="22">
        <v>0.6972222222222223</v>
      </c>
      <c r="J61" t="s">
        <v>232</v>
      </c>
      <c r="K61" s="4">
        <v>429</v>
      </c>
      <c r="L61" s="20">
        <v>9000</v>
      </c>
      <c r="M61" s="11">
        <v>11031428.571428573</v>
      </c>
      <c r="N61" s="4"/>
    </row>
    <row r="62" spans="1:16" x14ac:dyDescent="0.25">
      <c r="A62" s="7">
        <v>45259</v>
      </c>
      <c r="B62" s="8">
        <v>45262</v>
      </c>
      <c r="C62" s="9" t="s">
        <v>98</v>
      </c>
      <c r="D62" s="4" t="s">
        <v>160</v>
      </c>
      <c r="E62" t="s">
        <v>221</v>
      </c>
      <c r="F62" t="s">
        <v>28</v>
      </c>
      <c r="G62" s="4">
        <v>3</v>
      </c>
      <c r="H62" s="4">
        <v>400</v>
      </c>
      <c r="I62" s="22">
        <v>0.6972222222222223</v>
      </c>
      <c r="J62" t="s">
        <v>232</v>
      </c>
      <c r="K62" s="4">
        <v>415</v>
      </c>
      <c r="L62" s="20">
        <v>9000</v>
      </c>
      <c r="M62" s="11">
        <v>9337500</v>
      </c>
      <c r="N62" s="4"/>
    </row>
    <row r="63" spans="1:16" x14ac:dyDescent="0.25">
      <c r="A63" s="7">
        <v>45259</v>
      </c>
      <c r="B63" s="8">
        <v>45262</v>
      </c>
      <c r="C63" s="9" t="s">
        <v>98</v>
      </c>
      <c r="D63" s="4" t="s">
        <v>160</v>
      </c>
      <c r="E63" t="s">
        <v>221</v>
      </c>
      <c r="F63" t="s">
        <v>28</v>
      </c>
      <c r="G63" s="4">
        <v>4</v>
      </c>
      <c r="H63" s="4">
        <v>400</v>
      </c>
      <c r="I63" s="22">
        <v>0.6972222222222223</v>
      </c>
      <c r="J63" t="s">
        <v>232</v>
      </c>
      <c r="K63" s="4">
        <v>369</v>
      </c>
      <c r="L63" s="20">
        <v>9000</v>
      </c>
      <c r="M63" s="11">
        <v>8302500</v>
      </c>
      <c r="N63" s="4"/>
    </row>
    <row r="64" spans="1:16" x14ac:dyDescent="0.25">
      <c r="A64" s="7">
        <v>45259</v>
      </c>
      <c r="B64" s="8">
        <v>45262</v>
      </c>
      <c r="C64" s="9" t="s">
        <v>98</v>
      </c>
      <c r="D64" s="4" t="s">
        <v>160</v>
      </c>
      <c r="E64" t="s">
        <v>221</v>
      </c>
      <c r="F64" t="s">
        <v>28</v>
      </c>
      <c r="G64" s="4">
        <v>5</v>
      </c>
      <c r="H64" s="4">
        <v>300</v>
      </c>
      <c r="I64" s="22">
        <v>0.6972222222222223</v>
      </c>
      <c r="J64" t="s">
        <v>232</v>
      </c>
      <c r="K64" s="4">
        <v>385</v>
      </c>
      <c r="L64" s="20">
        <v>9000</v>
      </c>
      <c r="M64" s="11">
        <v>11550000</v>
      </c>
      <c r="N64" s="4"/>
    </row>
    <row r="65" spans="1:19" x14ac:dyDescent="0.25">
      <c r="A65" s="7">
        <v>45259</v>
      </c>
      <c r="B65" s="7">
        <v>45266</v>
      </c>
      <c r="C65" s="9" t="s">
        <v>98</v>
      </c>
      <c r="D65" t="s">
        <v>160</v>
      </c>
      <c r="E65" t="s">
        <v>221</v>
      </c>
      <c r="F65" t="s">
        <v>28</v>
      </c>
      <c r="G65">
        <v>1</v>
      </c>
      <c r="H65" s="4">
        <v>1000</v>
      </c>
      <c r="I65" s="9">
        <v>0.40277777777777773</v>
      </c>
      <c r="J65" t="s">
        <v>233</v>
      </c>
      <c r="K65">
        <v>3</v>
      </c>
      <c r="L65" s="20">
        <v>9000</v>
      </c>
      <c r="M65" s="11">
        <v>27000</v>
      </c>
    </row>
    <row r="66" spans="1:19" x14ac:dyDescent="0.25">
      <c r="A66" s="7">
        <v>45259</v>
      </c>
      <c r="B66" s="7">
        <v>45266</v>
      </c>
      <c r="C66" s="9" t="s">
        <v>98</v>
      </c>
      <c r="D66" t="s">
        <v>160</v>
      </c>
      <c r="E66" t="s">
        <v>221</v>
      </c>
      <c r="F66" t="s">
        <v>28</v>
      </c>
      <c r="G66">
        <v>2</v>
      </c>
      <c r="H66" s="4">
        <v>1000</v>
      </c>
      <c r="I66" s="9">
        <v>0.40277777777777773</v>
      </c>
      <c r="J66" t="s">
        <v>233</v>
      </c>
      <c r="K66">
        <v>4</v>
      </c>
      <c r="L66" s="20">
        <v>9000</v>
      </c>
      <c r="M66" s="11">
        <v>36000</v>
      </c>
    </row>
    <row r="67" spans="1:19" x14ac:dyDescent="0.25">
      <c r="A67" s="7">
        <v>45259</v>
      </c>
      <c r="B67" s="7">
        <v>45266</v>
      </c>
      <c r="C67" s="9" t="s">
        <v>98</v>
      </c>
      <c r="D67" t="s">
        <v>160</v>
      </c>
      <c r="E67" t="s">
        <v>221</v>
      </c>
      <c r="F67" t="s">
        <v>28</v>
      </c>
      <c r="G67">
        <v>3</v>
      </c>
      <c r="H67" s="4">
        <v>1000</v>
      </c>
      <c r="I67" s="9">
        <v>0.40277777777777773</v>
      </c>
      <c r="J67" t="s">
        <v>233</v>
      </c>
      <c r="K67">
        <v>16</v>
      </c>
      <c r="L67" s="20">
        <v>9000</v>
      </c>
      <c r="M67" s="11">
        <v>144000</v>
      </c>
    </row>
    <row r="68" spans="1:19" x14ac:dyDescent="0.25">
      <c r="A68" s="7">
        <v>45259</v>
      </c>
      <c r="B68" s="7">
        <v>45266</v>
      </c>
      <c r="C68" s="9" t="s">
        <v>98</v>
      </c>
      <c r="D68" t="s">
        <v>160</v>
      </c>
      <c r="E68" t="s">
        <v>221</v>
      </c>
      <c r="F68" t="s">
        <v>28</v>
      </c>
      <c r="G68">
        <v>4</v>
      </c>
      <c r="H68" s="4">
        <v>1000</v>
      </c>
      <c r="I68" s="9">
        <v>0.40277777777777773</v>
      </c>
      <c r="J68" t="s">
        <v>233</v>
      </c>
      <c r="K68">
        <v>12</v>
      </c>
      <c r="L68" s="20">
        <v>9000</v>
      </c>
      <c r="M68" s="11">
        <v>108000</v>
      </c>
    </row>
    <row r="69" spans="1:19" x14ac:dyDescent="0.25">
      <c r="A69" s="7">
        <v>45259</v>
      </c>
      <c r="B69" s="7">
        <v>45266</v>
      </c>
      <c r="C69" s="9" t="s">
        <v>98</v>
      </c>
      <c r="D69" t="s">
        <v>160</v>
      </c>
      <c r="E69" t="s">
        <v>221</v>
      </c>
      <c r="F69" t="s">
        <v>28</v>
      </c>
      <c r="G69">
        <v>5</v>
      </c>
      <c r="H69" s="4">
        <v>1000</v>
      </c>
      <c r="I69" s="9">
        <v>0.40277777777777773</v>
      </c>
      <c r="J69" t="s">
        <v>233</v>
      </c>
      <c r="K69">
        <v>11</v>
      </c>
      <c r="L69" s="20">
        <v>9000</v>
      </c>
      <c r="M69" s="11">
        <v>99000</v>
      </c>
    </row>
    <row r="70" spans="1:19" x14ac:dyDescent="0.25">
      <c r="A70" s="7">
        <v>45259</v>
      </c>
      <c r="B70" s="7">
        <v>45259</v>
      </c>
      <c r="C70" s="9" t="s">
        <v>98</v>
      </c>
      <c r="D70" t="s">
        <v>139</v>
      </c>
      <c r="E70" t="s">
        <v>215</v>
      </c>
      <c r="F70" t="s">
        <v>28</v>
      </c>
      <c r="G70">
        <v>1</v>
      </c>
      <c r="H70">
        <v>2</v>
      </c>
      <c r="I70" s="9">
        <v>0.42569444444444443</v>
      </c>
      <c r="J70">
        <v>0</v>
      </c>
      <c r="K70">
        <v>142</v>
      </c>
      <c r="L70" s="20">
        <v>204.33599999999998</v>
      </c>
      <c r="M70" s="11">
        <v>14507856</v>
      </c>
      <c r="O70" s="11"/>
      <c r="P70" s="11"/>
      <c r="Q70" s="11"/>
      <c r="R70" s="11"/>
    </row>
    <row r="71" spans="1:19" x14ac:dyDescent="0.25">
      <c r="A71" s="7">
        <v>45259</v>
      </c>
      <c r="B71" s="7">
        <v>45259</v>
      </c>
      <c r="C71" s="9" t="s">
        <v>98</v>
      </c>
      <c r="D71" t="s">
        <v>139</v>
      </c>
      <c r="E71" t="s">
        <v>215</v>
      </c>
      <c r="F71" t="s">
        <v>28</v>
      </c>
      <c r="G71">
        <v>2</v>
      </c>
      <c r="H71">
        <v>2</v>
      </c>
      <c r="I71" s="9">
        <v>0.42569444444444443</v>
      </c>
      <c r="J71">
        <v>0</v>
      </c>
      <c r="K71">
        <v>246</v>
      </c>
      <c r="L71" s="20">
        <v>204.33599999999998</v>
      </c>
      <c r="M71" s="11">
        <v>25133327.999999996</v>
      </c>
      <c r="O71" s="11"/>
      <c r="P71" s="11"/>
      <c r="Q71" s="11"/>
      <c r="R71" s="11"/>
      <c r="S71" s="2"/>
    </row>
    <row r="72" spans="1:19" x14ac:dyDescent="0.25">
      <c r="A72" s="7">
        <v>45259</v>
      </c>
      <c r="B72" s="7">
        <v>45259</v>
      </c>
      <c r="C72" s="9" t="s">
        <v>98</v>
      </c>
      <c r="D72" t="s">
        <v>139</v>
      </c>
      <c r="E72" t="s">
        <v>215</v>
      </c>
      <c r="F72" t="s">
        <v>28</v>
      </c>
      <c r="G72">
        <v>3</v>
      </c>
      <c r="H72">
        <v>2</v>
      </c>
      <c r="I72" s="9">
        <v>0.42569444444444443</v>
      </c>
      <c r="J72">
        <v>0</v>
      </c>
      <c r="K72">
        <v>180</v>
      </c>
      <c r="L72" s="20">
        <v>204.33599999999998</v>
      </c>
      <c r="M72" s="11">
        <v>18390239.999999996</v>
      </c>
      <c r="O72" s="11"/>
      <c r="P72" s="11"/>
      <c r="Q72" s="11"/>
      <c r="R72" s="11"/>
      <c r="S72" s="2"/>
    </row>
    <row r="73" spans="1:19" x14ac:dyDescent="0.25">
      <c r="A73" s="7">
        <v>45259</v>
      </c>
      <c r="B73" s="7">
        <v>45259</v>
      </c>
      <c r="C73" s="9" t="s">
        <v>98</v>
      </c>
      <c r="D73" t="s">
        <v>139</v>
      </c>
      <c r="E73" t="s">
        <v>215</v>
      </c>
      <c r="F73" t="s">
        <v>28</v>
      </c>
      <c r="G73">
        <v>4</v>
      </c>
      <c r="H73">
        <v>2</v>
      </c>
      <c r="I73" s="9">
        <v>0.42569444444444443</v>
      </c>
      <c r="J73">
        <v>0</v>
      </c>
      <c r="K73">
        <v>197</v>
      </c>
      <c r="L73" s="20">
        <v>204.33599999999998</v>
      </c>
      <c r="M73" s="11">
        <v>20127095.999999996</v>
      </c>
      <c r="O73" s="11"/>
      <c r="P73" s="11"/>
      <c r="Q73" s="11"/>
      <c r="R73" s="11"/>
      <c r="S73" s="2"/>
    </row>
    <row r="74" spans="1:19" x14ac:dyDescent="0.25">
      <c r="A74" s="7">
        <v>45259</v>
      </c>
      <c r="B74" s="7">
        <v>45259</v>
      </c>
      <c r="C74" s="9" t="s">
        <v>98</v>
      </c>
      <c r="D74" t="s">
        <v>139</v>
      </c>
      <c r="E74" t="s">
        <v>215</v>
      </c>
      <c r="F74" t="s">
        <v>28</v>
      </c>
      <c r="G74">
        <v>5</v>
      </c>
      <c r="H74">
        <v>2</v>
      </c>
      <c r="I74" s="9">
        <v>0.42569444444444443</v>
      </c>
      <c r="J74">
        <v>0</v>
      </c>
      <c r="K74">
        <v>93</v>
      </c>
      <c r="L74" s="20">
        <v>204.33599999999998</v>
      </c>
      <c r="M74" s="11">
        <v>9501624</v>
      </c>
      <c r="O74" s="11"/>
      <c r="P74" s="11"/>
      <c r="Q74" s="11"/>
      <c r="R74" s="11"/>
      <c r="S74" s="2"/>
    </row>
    <row r="75" spans="1:19" x14ac:dyDescent="0.25">
      <c r="A75" s="7">
        <v>45259</v>
      </c>
      <c r="B75" s="7">
        <v>45261</v>
      </c>
      <c r="C75" s="9" t="s">
        <v>98</v>
      </c>
      <c r="D75" t="s">
        <v>139</v>
      </c>
      <c r="E75" t="s">
        <v>215</v>
      </c>
      <c r="F75" t="s">
        <v>28</v>
      </c>
      <c r="G75">
        <v>1</v>
      </c>
      <c r="H75">
        <v>2000</v>
      </c>
      <c r="I75" s="9">
        <v>0.58333333333333337</v>
      </c>
      <c r="J75">
        <v>2</v>
      </c>
      <c r="K75">
        <v>445</v>
      </c>
      <c r="L75" s="20">
        <v>9000</v>
      </c>
      <c r="M75" s="11">
        <v>2002500</v>
      </c>
      <c r="N75" t="s">
        <v>154</v>
      </c>
      <c r="Q75" s="11"/>
    </row>
    <row r="76" spans="1:19" x14ac:dyDescent="0.25">
      <c r="A76" s="7">
        <v>45259</v>
      </c>
      <c r="B76" s="7">
        <v>45261</v>
      </c>
      <c r="C76" s="9" t="s">
        <v>98</v>
      </c>
      <c r="D76" t="s">
        <v>139</v>
      </c>
      <c r="E76" t="s">
        <v>215</v>
      </c>
      <c r="F76" t="s">
        <v>28</v>
      </c>
      <c r="G76">
        <v>2</v>
      </c>
      <c r="H76">
        <v>2000</v>
      </c>
      <c r="I76" s="9">
        <v>0.58333333333333337</v>
      </c>
      <c r="J76">
        <v>2</v>
      </c>
      <c r="K76">
        <v>589</v>
      </c>
      <c r="L76" s="20">
        <v>9000</v>
      </c>
      <c r="M76" s="11">
        <v>2650500</v>
      </c>
      <c r="N76" t="s">
        <v>154</v>
      </c>
    </row>
    <row r="77" spans="1:19" x14ac:dyDescent="0.25">
      <c r="A77" s="7">
        <v>45259</v>
      </c>
      <c r="B77" s="7">
        <v>45261</v>
      </c>
      <c r="C77" s="9" t="s">
        <v>98</v>
      </c>
      <c r="D77" t="s">
        <v>139</v>
      </c>
      <c r="E77" t="s">
        <v>215</v>
      </c>
      <c r="F77" t="s">
        <v>28</v>
      </c>
      <c r="G77">
        <v>3</v>
      </c>
      <c r="H77">
        <v>2000</v>
      </c>
      <c r="I77" s="9">
        <v>0.58333333333333337</v>
      </c>
      <c r="J77">
        <v>2</v>
      </c>
      <c r="K77">
        <v>611</v>
      </c>
      <c r="L77" s="20">
        <v>9000</v>
      </c>
      <c r="M77" s="11">
        <v>2749500</v>
      </c>
      <c r="N77" t="s">
        <v>154</v>
      </c>
    </row>
    <row r="78" spans="1:19" x14ac:dyDescent="0.25">
      <c r="A78" s="7">
        <v>45259</v>
      </c>
      <c r="B78" s="7">
        <v>45261</v>
      </c>
      <c r="C78" s="9" t="s">
        <v>98</v>
      </c>
      <c r="D78" t="s">
        <v>139</v>
      </c>
      <c r="E78" t="s">
        <v>215</v>
      </c>
      <c r="F78" t="s">
        <v>28</v>
      </c>
      <c r="G78">
        <v>4</v>
      </c>
      <c r="H78">
        <v>2000</v>
      </c>
      <c r="I78" s="9">
        <v>0.58333333333333337</v>
      </c>
      <c r="J78">
        <v>2</v>
      </c>
      <c r="K78">
        <v>864</v>
      </c>
      <c r="L78" s="20">
        <v>9000</v>
      </c>
      <c r="M78" s="11">
        <v>3888000</v>
      </c>
      <c r="N78" t="s">
        <v>154</v>
      </c>
    </row>
    <row r="79" spans="1:19" x14ac:dyDescent="0.25">
      <c r="A79" s="7">
        <v>45259</v>
      </c>
      <c r="B79" s="7">
        <v>45261</v>
      </c>
      <c r="C79" s="9" t="s">
        <v>98</v>
      </c>
      <c r="D79" t="s">
        <v>139</v>
      </c>
      <c r="E79" t="s">
        <v>215</v>
      </c>
      <c r="F79" t="s">
        <v>28</v>
      </c>
      <c r="G79">
        <v>5</v>
      </c>
      <c r="H79">
        <v>2000</v>
      </c>
      <c r="I79" s="9">
        <v>0.58333333333333337</v>
      </c>
      <c r="J79">
        <v>2</v>
      </c>
      <c r="K79">
        <v>695</v>
      </c>
      <c r="L79" s="20">
        <v>9000</v>
      </c>
      <c r="M79" s="11">
        <v>3127500</v>
      </c>
      <c r="N79" t="s">
        <v>154</v>
      </c>
    </row>
    <row r="80" spans="1:19" x14ac:dyDescent="0.25">
      <c r="A80" s="7">
        <v>45259</v>
      </c>
      <c r="B80" s="8">
        <v>45263</v>
      </c>
      <c r="C80" s="4" t="s">
        <v>98</v>
      </c>
      <c r="D80" t="s">
        <v>139</v>
      </c>
      <c r="E80" t="s">
        <v>215</v>
      </c>
      <c r="F80" t="s">
        <v>28</v>
      </c>
      <c r="G80">
        <v>1</v>
      </c>
      <c r="H80">
        <v>1000</v>
      </c>
      <c r="I80" s="9">
        <v>0.70833333333333337</v>
      </c>
      <c r="J80">
        <v>4</v>
      </c>
      <c r="K80">
        <v>112</v>
      </c>
      <c r="L80" s="20">
        <v>9000</v>
      </c>
      <c r="M80" s="11">
        <v>1008000</v>
      </c>
      <c r="Q80" s="11"/>
    </row>
    <row r="81" spans="1:19" x14ac:dyDescent="0.25">
      <c r="A81" s="7">
        <v>45259</v>
      </c>
      <c r="B81" s="8">
        <v>45263</v>
      </c>
      <c r="C81" s="4" t="s">
        <v>98</v>
      </c>
      <c r="D81" t="s">
        <v>139</v>
      </c>
      <c r="E81" t="s">
        <v>215</v>
      </c>
      <c r="F81" t="s">
        <v>28</v>
      </c>
      <c r="G81" s="4">
        <v>2</v>
      </c>
      <c r="H81">
        <v>1000</v>
      </c>
      <c r="I81" s="9">
        <v>0.70833333333333337</v>
      </c>
      <c r="J81">
        <v>4</v>
      </c>
      <c r="K81">
        <v>90</v>
      </c>
      <c r="L81" s="20">
        <v>9000</v>
      </c>
      <c r="M81" s="11">
        <v>810000</v>
      </c>
    </row>
    <row r="82" spans="1:19" ht="15" customHeight="1" x14ac:dyDescent="0.25">
      <c r="A82" s="7">
        <v>45259</v>
      </c>
      <c r="B82" s="8">
        <v>45263</v>
      </c>
      <c r="C82" s="4" t="s">
        <v>98</v>
      </c>
      <c r="D82" t="s">
        <v>139</v>
      </c>
      <c r="E82" t="s">
        <v>215</v>
      </c>
      <c r="F82" t="s">
        <v>28</v>
      </c>
      <c r="G82" s="4">
        <v>3</v>
      </c>
      <c r="H82">
        <v>1000</v>
      </c>
      <c r="I82" s="9">
        <v>0.70833333333333337</v>
      </c>
      <c r="J82">
        <v>4</v>
      </c>
      <c r="K82">
        <v>126</v>
      </c>
      <c r="L82" s="20">
        <v>9000</v>
      </c>
      <c r="M82" s="11">
        <v>1134000</v>
      </c>
    </row>
    <row r="83" spans="1:19" ht="15" customHeight="1" x14ac:dyDescent="0.25">
      <c r="A83" s="7">
        <v>45259</v>
      </c>
      <c r="B83" s="8">
        <v>45263</v>
      </c>
      <c r="C83" s="4" t="s">
        <v>98</v>
      </c>
      <c r="D83" t="s">
        <v>139</v>
      </c>
      <c r="E83" t="s">
        <v>215</v>
      </c>
      <c r="F83" t="s">
        <v>28</v>
      </c>
      <c r="G83" s="4">
        <v>4</v>
      </c>
      <c r="H83">
        <v>1000</v>
      </c>
      <c r="I83" s="9">
        <v>0.70833333333333337</v>
      </c>
      <c r="J83">
        <v>4</v>
      </c>
      <c r="K83">
        <v>84</v>
      </c>
      <c r="L83" s="20">
        <v>9000</v>
      </c>
      <c r="M83" s="11">
        <v>756000</v>
      </c>
    </row>
    <row r="84" spans="1:19" ht="15" customHeight="1" x14ac:dyDescent="0.25">
      <c r="A84" s="7">
        <v>45259</v>
      </c>
      <c r="B84" s="8">
        <v>45263</v>
      </c>
      <c r="C84" s="4" t="s">
        <v>98</v>
      </c>
      <c r="D84" t="s">
        <v>139</v>
      </c>
      <c r="E84" t="s">
        <v>215</v>
      </c>
      <c r="F84" t="s">
        <v>28</v>
      </c>
      <c r="G84" s="4">
        <v>5</v>
      </c>
      <c r="H84">
        <v>1000</v>
      </c>
      <c r="I84" s="9">
        <v>0.70833333333333337</v>
      </c>
      <c r="J84">
        <v>4</v>
      </c>
      <c r="K84">
        <v>69</v>
      </c>
      <c r="L84" s="20">
        <v>9000</v>
      </c>
      <c r="M84" s="11">
        <v>621000</v>
      </c>
    </row>
    <row r="85" spans="1:19" ht="15" customHeight="1" x14ac:dyDescent="0.25">
      <c r="A85" s="7">
        <v>45259</v>
      </c>
      <c r="B85" s="7">
        <v>45265</v>
      </c>
      <c r="C85" s="9" t="s">
        <v>98</v>
      </c>
      <c r="D85" t="s">
        <v>139</v>
      </c>
      <c r="E85" t="s">
        <v>215</v>
      </c>
      <c r="F85" t="s">
        <v>28</v>
      </c>
      <c r="G85">
        <v>1</v>
      </c>
      <c r="H85" s="4">
        <v>1000</v>
      </c>
      <c r="I85" s="9">
        <v>0.46527777777777773</v>
      </c>
      <c r="J85">
        <f>B85-A85</f>
        <v>6</v>
      </c>
      <c r="K85">
        <v>38</v>
      </c>
      <c r="L85" s="20">
        <v>9000</v>
      </c>
      <c r="M85" s="11">
        <v>342000</v>
      </c>
    </row>
    <row r="86" spans="1:19" ht="15" customHeight="1" x14ac:dyDescent="0.25">
      <c r="A86" s="7">
        <v>45259</v>
      </c>
      <c r="B86" s="7">
        <v>45265</v>
      </c>
      <c r="C86" s="9" t="s">
        <v>98</v>
      </c>
      <c r="D86" t="s">
        <v>139</v>
      </c>
      <c r="E86" t="s">
        <v>215</v>
      </c>
      <c r="F86" t="s">
        <v>28</v>
      </c>
      <c r="G86">
        <v>2</v>
      </c>
      <c r="H86" s="4">
        <v>1000</v>
      </c>
      <c r="I86" s="9">
        <v>0.46527777777777773</v>
      </c>
      <c r="J86">
        <v>6</v>
      </c>
      <c r="K86">
        <v>25</v>
      </c>
      <c r="L86" s="20">
        <v>9000</v>
      </c>
      <c r="M86" s="11">
        <v>225000</v>
      </c>
    </row>
    <row r="87" spans="1:19" ht="15" customHeight="1" x14ac:dyDescent="0.25">
      <c r="A87" s="7">
        <v>45259</v>
      </c>
      <c r="B87" s="7">
        <v>45265</v>
      </c>
      <c r="C87" s="9" t="s">
        <v>98</v>
      </c>
      <c r="D87" t="s">
        <v>139</v>
      </c>
      <c r="E87" t="s">
        <v>215</v>
      </c>
      <c r="F87" t="s">
        <v>28</v>
      </c>
      <c r="G87">
        <v>3</v>
      </c>
      <c r="H87" s="4">
        <v>1000</v>
      </c>
      <c r="I87" s="9">
        <v>0.46527777777777773</v>
      </c>
      <c r="J87">
        <v>6</v>
      </c>
      <c r="K87">
        <v>54</v>
      </c>
      <c r="L87" s="20">
        <v>9000</v>
      </c>
      <c r="M87" s="11">
        <v>486000</v>
      </c>
    </row>
    <row r="88" spans="1:19" ht="15" customHeight="1" x14ac:dyDescent="0.25">
      <c r="A88" s="7">
        <v>45259</v>
      </c>
      <c r="B88" s="7">
        <v>45265</v>
      </c>
      <c r="C88" s="9" t="s">
        <v>98</v>
      </c>
      <c r="D88" t="s">
        <v>139</v>
      </c>
      <c r="E88" t="s">
        <v>215</v>
      </c>
      <c r="F88" t="s">
        <v>28</v>
      </c>
      <c r="G88">
        <v>4</v>
      </c>
      <c r="H88" s="4">
        <v>1000</v>
      </c>
      <c r="I88" s="9">
        <v>0.46527777777777773</v>
      </c>
      <c r="J88">
        <v>6</v>
      </c>
      <c r="K88">
        <v>57</v>
      </c>
      <c r="L88" s="20">
        <v>9000</v>
      </c>
      <c r="M88" s="11">
        <v>513000</v>
      </c>
    </row>
    <row r="89" spans="1:19" ht="15" customHeight="1" x14ac:dyDescent="0.25">
      <c r="A89" s="7">
        <v>45259</v>
      </c>
      <c r="B89" s="7">
        <v>45265</v>
      </c>
      <c r="C89" s="9" t="s">
        <v>98</v>
      </c>
      <c r="D89" t="s">
        <v>139</v>
      </c>
      <c r="E89" t="s">
        <v>215</v>
      </c>
      <c r="F89" t="s">
        <v>28</v>
      </c>
      <c r="G89">
        <v>5</v>
      </c>
      <c r="H89" s="4">
        <v>1000</v>
      </c>
      <c r="I89" s="9">
        <v>0.46527777777777773</v>
      </c>
      <c r="J89">
        <v>6</v>
      </c>
      <c r="K89">
        <v>83</v>
      </c>
      <c r="L89" s="20">
        <v>9000</v>
      </c>
      <c r="M89" s="11">
        <v>747000</v>
      </c>
    </row>
    <row r="90" spans="1:19" ht="15" customHeight="1" x14ac:dyDescent="0.25">
      <c r="A90" s="7">
        <v>45259</v>
      </c>
      <c r="B90" s="7">
        <v>45259</v>
      </c>
      <c r="C90" s="9" t="s">
        <v>98</v>
      </c>
      <c r="D90" t="s">
        <v>156</v>
      </c>
      <c r="E90" t="s">
        <v>234</v>
      </c>
      <c r="F90" t="s">
        <v>28</v>
      </c>
      <c r="G90" t="s">
        <v>235</v>
      </c>
      <c r="H90" t="s">
        <v>102</v>
      </c>
      <c r="I90" t="s">
        <v>102</v>
      </c>
      <c r="J90">
        <v>0</v>
      </c>
      <c r="K90" t="s">
        <v>102</v>
      </c>
      <c r="L90" s="20"/>
      <c r="M90">
        <v>13620271.499999998</v>
      </c>
      <c r="N90" t="s">
        <v>236</v>
      </c>
      <c r="O90" s="11"/>
      <c r="P90" s="11"/>
      <c r="Q90" s="11"/>
      <c r="R90" s="11"/>
      <c r="S90" s="2"/>
    </row>
    <row r="91" spans="1:19" ht="15" customHeight="1" x14ac:dyDescent="0.25">
      <c r="A91" s="7">
        <v>45259</v>
      </c>
      <c r="B91" s="7">
        <v>45261</v>
      </c>
      <c r="C91" s="9" t="s">
        <v>98</v>
      </c>
      <c r="D91" t="s">
        <v>156</v>
      </c>
      <c r="E91" t="s">
        <v>234</v>
      </c>
      <c r="F91" t="s">
        <v>28</v>
      </c>
      <c r="G91">
        <v>1</v>
      </c>
      <c r="H91">
        <v>1000</v>
      </c>
      <c r="I91" s="9">
        <v>0.59027777777777779</v>
      </c>
      <c r="J91">
        <v>2</v>
      </c>
      <c r="K91">
        <v>692</v>
      </c>
      <c r="L91" s="20">
        <v>9000</v>
      </c>
      <c r="M91" s="11">
        <v>6228000</v>
      </c>
      <c r="N91" t="s">
        <v>154</v>
      </c>
      <c r="Q91" s="11"/>
    </row>
    <row r="92" spans="1:19" ht="15" customHeight="1" x14ac:dyDescent="0.25">
      <c r="A92" s="7">
        <v>45259</v>
      </c>
      <c r="B92" s="7">
        <v>45261</v>
      </c>
      <c r="C92" s="9" t="s">
        <v>98</v>
      </c>
      <c r="D92" t="s">
        <v>156</v>
      </c>
      <c r="E92" t="s">
        <v>234</v>
      </c>
      <c r="F92" t="s">
        <v>28</v>
      </c>
      <c r="G92">
        <v>2</v>
      </c>
      <c r="H92">
        <v>1000</v>
      </c>
      <c r="I92" s="9">
        <v>0.59027777777777779</v>
      </c>
      <c r="J92">
        <v>2</v>
      </c>
      <c r="K92">
        <v>615</v>
      </c>
      <c r="L92" s="20">
        <v>9000</v>
      </c>
      <c r="M92" s="11">
        <v>5535000</v>
      </c>
      <c r="N92" t="s">
        <v>154</v>
      </c>
    </row>
    <row r="93" spans="1:19" ht="15" customHeight="1" x14ac:dyDescent="0.25">
      <c r="A93" s="7">
        <v>45259</v>
      </c>
      <c r="B93" s="7">
        <v>45261</v>
      </c>
      <c r="C93" s="9" t="s">
        <v>98</v>
      </c>
      <c r="D93" t="s">
        <v>156</v>
      </c>
      <c r="E93" t="s">
        <v>234</v>
      </c>
      <c r="F93" t="s">
        <v>28</v>
      </c>
      <c r="G93">
        <v>3</v>
      </c>
      <c r="H93">
        <v>1000</v>
      </c>
      <c r="I93" s="9">
        <v>0.59027777777777779</v>
      </c>
      <c r="J93">
        <v>2</v>
      </c>
      <c r="K93">
        <v>692</v>
      </c>
      <c r="L93" s="20">
        <v>9000</v>
      </c>
      <c r="M93" s="11">
        <v>6228000</v>
      </c>
      <c r="N93" t="s">
        <v>154</v>
      </c>
    </row>
    <row r="94" spans="1:19" ht="15" customHeight="1" x14ac:dyDescent="0.25">
      <c r="A94" s="7">
        <v>45259</v>
      </c>
      <c r="B94" s="7">
        <v>45261</v>
      </c>
      <c r="C94" s="9" t="s">
        <v>98</v>
      </c>
      <c r="D94" t="s">
        <v>156</v>
      </c>
      <c r="E94" t="s">
        <v>234</v>
      </c>
      <c r="F94" t="s">
        <v>28</v>
      </c>
      <c r="G94">
        <v>4</v>
      </c>
      <c r="H94">
        <v>1000</v>
      </c>
      <c r="I94" s="9">
        <v>0.59027777777777779</v>
      </c>
      <c r="J94">
        <v>2</v>
      </c>
      <c r="K94">
        <v>694</v>
      </c>
      <c r="L94" s="20">
        <v>9000</v>
      </c>
      <c r="M94" s="11">
        <v>6246000</v>
      </c>
      <c r="N94" t="s">
        <v>154</v>
      </c>
    </row>
    <row r="95" spans="1:19" ht="15" customHeight="1" x14ac:dyDescent="0.25">
      <c r="A95" s="7">
        <v>45259</v>
      </c>
      <c r="B95" s="7">
        <v>45261</v>
      </c>
      <c r="C95" s="9" t="s">
        <v>98</v>
      </c>
      <c r="D95" t="s">
        <v>156</v>
      </c>
      <c r="E95" t="s">
        <v>234</v>
      </c>
      <c r="F95" t="s">
        <v>28</v>
      </c>
      <c r="G95">
        <v>5</v>
      </c>
      <c r="H95">
        <v>1000</v>
      </c>
      <c r="I95" s="9">
        <v>0.59027777777777779</v>
      </c>
      <c r="J95">
        <v>2</v>
      </c>
      <c r="K95">
        <v>614</v>
      </c>
      <c r="L95" s="20">
        <v>9000</v>
      </c>
      <c r="M95" s="11">
        <v>5526000</v>
      </c>
      <c r="N95" t="s">
        <v>154</v>
      </c>
    </row>
    <row r="96" spans="1:19" ht="15" customHeight="1" x14ac:dyDescent="0.25">
      <c r="A96" s="7">
        <v>45259</v>
      </c>
      <c r="B96" s="8">
        <v>45263</v>
      </c>
      <c r="C96" s="4" t="s">
        <v>98</v>
      </c>
      <c r="D96" t="s">
        <v>156</v>
      </c>
      <c r="E96" t="s">
        <v>234</v>
      </c>
      <c r="F96" t="s">
        <v>28</v>
      </c>
      <c r="G96">
        <v>1</v>
      </c>
      <c r="H96">
        <v>1000</v>
      </c>
      <c r="I96" s="9">
        <v>0.70833333333333337</v>
      </c>
      <c r="J96">
        <v>4</v>
      </c>
      <c r="K96">
        <v>71</v>
      </c>
      <c r="L96" s="20">
        <v>9000</v>
      </c>
      <c r="M96" s="11">
        <v>639000</v>
      </c>
      <c r="Q96" s="11"/>
    </row>
    <row r="97" spans="1:19" ht="15" customHeight="1" x14ac:dyDescent="0.25">
      <c r="A97" s="7">
        <v>45259</v>
      </c>
      <c r="B97" s="8">
        <v>45263</v>
      </c>
      <c r="C97" s="4" t="s">
        <v>98</v>
      </c>
      <c r="D97" t="s">
        <v>156</v>
      </c>
      <c r="E97" t="s">
        <v>234</v>
      </c>
      <c r="F97" t="s">
        <v>28</v>
      </c>
      <c r="G97" s="4">
        <v>2</v>
      </c>
      <c r="H97">
        <v>1000</v>
      </c>
      <c r="J97">
        <v>4</v>
      </c>
      <c r="K97">
        <v>94</v>
      </c>
      <c r="L97" s="20">
        <v>9000</v>
      </c>
      <c r="M97" s="11">
        <v>846000</v>
      </c>
    </row>
    <row r="98" spans="1:19" ht="15" customHeight="1" x14ac:dyDescent="0.25">
      <c r="A98" s="7">
        <v>45259</v>
      </c>
      <c r="B98" s="8">
        <v>45263</v>
      </c>
      <c r="C98" s="4" t="s">
        <v>98</v>
      </c>
      <c r="D98" t="s">
        <v>156</v>
      </c>
      <c r="E98" t="s">
        <v>234</v>
      </c>
      <c r="F98" t="s">
        <v>28</v>
      </c>
      <c r="G98" s="4">
        <v>3</v>
      </c>
      <c r="H98">
        <v>1000</v>
      </c>
      <c r="J98">
        <v>4</v>
      </c>
      <c r="K98">
        <v>77</v>
      </c>
      <c r="L98" s="20">
        <v>9000</v>
      </c>
      <c r="M98" s="11">
        <v>693000</v>
      </c>
    </row>
    <row r="99" spans="1:19" ht="15" customHeight="1" x14ac:dyDescent="0.25">
      <c r="A99" s="7">
        <v>45259</v>
      </c>
      <c r="B99" s="8">
        <v>45263</v>
      </c>
      <c r="C99" s="4" t="s">
        <v>98</v>
      </c>
      <c r="D99" t="s">
        <v>156</v>
      </c>
      <c r="E99" t="s">
        <v>234</v>
      </c>
      <c r="F99" t="s">
        <v>28</v>
      </c>
      <c r="G99" s="4">
        <v>4</v>
      </c>
      <c r="H99">
        <v>1000</v>
      </c>
      <c r="J99">
        <v>4</v>
      </c>
      <c r="K99">
        <v>94</v>
      </c>
      <c r="L99" s="20">
        <v>9000</v>
      </c>
      <c r="M99" s="11">
        <v>846000</v>
      </c>
    </row>
    <row r="100" spans="1:19" ht="15" customHeight="1" x14ac:dyDescent="0.25">
      <c r="A100" s="7">
        <v>45259</v>
      </c>
      <c r="B100" s="8">
        <v>45263</v>
      </c>
      <c r="C100" s="4" t="s">
        <v>98</v>
      </c>
      <c r="D100" t="s">
        <v>156</v>
      </c>
      <c r="E100" t="s">
        <v>234</v>
      </c>
      <c r="F100" t="s">
        <v>28</v>
      </c>
      <c r="G100" s="4">
        <v>5</v>
      </c>
      <c r="H100">
        <v>1000</v>
      </c>
      <c r="J100">
        <v>4</v>
      </c>
      <c r="K100" t="s">
        <v>102</v>
      </c>
      <c r="L100" s="20">
        <v>9000</v>
      </c>
      <c r="M100" s="11" t="s">
        <v>102</v>
      </c>
    </row>
    <row r="101" spans="1:19" ht="15" customHeight="1" x14ac:dyDescent="0.25">
      <c r="A101" s="7">
        <v>45259</v>
      </c>
      <c r="B101" s="7">
        <v>45265</v>
      </c>
      <c r="C101" s="9" t="s">
        <v>98</v>
      </c>
      <c r="D101" t="s">
        <v>156</v>
      </c>
      <c r="E101" t="s">
        <v>234</v>
      </c>
      <c r="F101" t="s">
        <v>28</v>
      </c>
      <c r="G101">
        <v>1</v>
      </c>
      <c r="H101" s="4">
        <v>1000</v>
      </c>
      <c r="I101" s="9">
        <v>0.35416666666666669</v>
      </c>
      <c r="J101">
        <v>6</v>
      </c>
      <c r="K101">
        <v>5</v>
      </c>
      <c r="L101" s="20">
        <v>9000</v>
      </c>
      <c r="M101" s="11">
        <v>45000</v>
      </c>
    </row>
    <row r="102" spans="1:19" ht="15" customHeight="1" x14ac:dyDescent="0.25">
      <c r="A102" s="7">
        <v>45259</v>
      </c>
      <c r="B102" s="7">
        <v>45265</v>
      </c>
      <c r="C102" s="9" t="s">
        <v>98</v>
      </c>
      <c r="D102" t="s">
        <v>156</v>
      </c>
      <c r="E102" t="s">
        <v>234</v>
      </c>
      <c r="F102" t="s">
        <v>28</v>
      </c>
      <c r="G102">
        <v>2</v>
      </c>
      <c r="H102" s="4">
        <v>1000</v>
      </c>
      <c r="I102" s="9">
        <v>0.35416666666666669</v>
      </c>
      <c r="J102">
        <v>6</v>
      </c>
      <c r="K102">
        <v>5</v>
      </c>
      <c r="L102" s="20">
        <v>9000</v>
      </c>
      <c r="M102" s="11">
        <v>45000</v>
      </c>
    </row>
    <row r="103" spans="1:19" ht="15" customHeight="1" x14ac:dyDescent="0.25">
      <c r="A103" s="7">
        <v>45259</v>
      </c>
      <c r="B103" s="7">
        <v>45265</v>
      </c>
      <c r="C103" s="9" t="s">
        <v>98</v>
      </c>
      <c r="D103" t="s">
        <v>156</v>
      </c>
      <c r="E103" t="s">
        <v>234</v>
      </c>
      <c r="F103" t="s">
        <v>28</v>
      </c>
      <c r="G103">
        <v>3</v>
      </c>
      <c r="H103" s="4">
        <v>1000</v>
      </c>
      <c r="I103" s="9">
        <v>0.35416666666666669</v>
      </c>
      <c r="J103">
        <v>6</v>
      </c>
      <c r="K103">
        <v>21</v>
      </c>
      <c r="L103" s="20">
        <v>9000</v>
      </c>
      <c r="M103" s="11">
        <v>189000</v>
      </c>
    </row>
    <row r="104" spans="1:19" ht="15" customHeight="1" x14ac:dyDescent="0.25">
      <c r="A104" s="7">
        <v>45259</v>
      </c>
      <c r="B104" s="7">
        <v>45265</v>
      </c>
      <c r="C104" s="9" t="s">
        <v>98</v>
      </c>
      <c r="D104" t="s">
        <v>156</v>
      </c>
      <c r="E104" t="s">
        <v>234</v>
      </c>
      <c r="F104" t="s">
        <v>28</v>
      </c>
      <c r="G104">
        <v>4</v>
      </c>
      <c r="H104" s="4">
        <v>1000</v>
      </c>
      <c r="I104" s="9">
        <v>0.35416666666666669</v>
      </c>
      <c r="J104">
        <v>6</v>
      </c>
      <c r="K104">
        <v>13</v>
      </c>
      <c r="L104" s="20">
        <v>9000</v>
      </c>
      <c r="M104" s="11">
        <v>117000</v>
      </c>
    </row>
    <row r="105" spans="1:19" ht="15" customHeight="1" x14ac:dyDescent="0.25">
      <c r="A105" s="7">
        <v>45259</v>
      </c>
      <c r="B105" s="7">
        <v>45265</v>
      </c>
      <c r="C105" s="9" t="s">
        <v>98</v>
      </c>
      <c r="D105" t="s">
        <v>156</v>
      </c>
      <c r="E105" t="s">
        <v>234</v>
      </c>
      <c r="F105" t="s">
        <v>28</v>
      </c>
      <c r="G105">
        <v>5</v>
      </c>
      <c r="H105" s="4">
        <v>1000</v>
      </c>
      <c r="I105" s="9">
        <v>0.35416666666666669</v>
      </c>
      <c r="J105">
        <v>6</v>
      </c>
      <c r="K105">
        <v>16</v>
      </c>
      <c r="L105" s="20">
        <v>9000</v>
      </c>
      <c r="M105" s="11">
        <v>144000</v>
      </c>
    </row>
    <row r="106" spans="1:19" ht="15" customHeight="1" x14ac:dyDescent="0.25">
      <c r="A106" s="7">
        <v>45259</v>
      </c>
      <c r="B106" s="7">
        <v>45259</v>
      </c>
      <c r="C106" s="9" t="s">
        <v>98</v>
      </c>
      <c r="D106" t="s">
        <v>158</v>
      </c>
      <c r="E106" t="s">
        <v>237</v>
      </c>
      <c r="F106" t="s">
        <v>28</v>
      </c>
      <c r="G106" t="s">
        <v>235</v>
      </c>
      <c r="H106" t="s">
        <v>102</v>
      </c>
      <c r="I106" t="s">
        <v>102</v>
      </c>
      <c r="J106">
        <v>0</v>
      </c>
      <c r="K106" t="s">
        <v>102</v>
      </c>
      <c r="L106" s="20"/>
      <c r="M106" s="11">
        <v>13620271.499999998</v>
      </c>
      <c r="O106" s="11"/>
      <c r="P106" s="11"/>
      <c r="Q106" s="11"/>
      <c r="R106" s="11"/>
      <c r="S106" s="2"/>
    </row>
    <row r="107" spans="1:19" ht="15" customHeight="1" x14ac:dyDescent="0.25">
      <c r="A107" s="7">
        <v>45259</v>
      </c>
      <c r="B107" s="7">
        <v>45261</v>
      </c>
      <c r="C107" s="9" t="s">
        <v>98</v>
      </c>
      <c r="D107" t="s">
        <v>158</v>
      </c>
      <c r="E107" t="s">
        <v>237</v>
      </c>
      <c r="F107" t="s">
        <v>28</v>
      </c>
      <c r="G107">
        <v>1</v>
      </c>
      <c r="H107">
        <v>1000</v>
      </c>
      <c r="I107" s="9">
        <v>0.59722222222222221</v>
      </c>
      <c r="J107">
        <v>2</v>
      </c>
      <c r="K107">
        <v>126</v>
      </c>
      <c r="L107" s="20">
        <v>9000</v>
      </c>
      <c r="M107" s="11">
        <v>1134000</v>
      </c>
      <c r="N107" t="s">
        <v>154</v>
      </c>
      <c r="Q107" s="11"/>
    </row>
    <row r="108" spans="1:19" ht="15" customHeight="1" x14ac:dyDescent="0.25">
      <c r="A108" s="7">
        <v>45259</v>
      </c>
      <c r="B108" s="7">
        <v>45261</v>
      </c>
      <c r="C108" s="9" t="s">
        <v>98</v>
      </c>
      <c r="D108" t="s">
        <v>158</v>
      </c>
      <c r="E108" t="s">
        <v>237</v>
      </c>
      <c r="F108" t="s">
        <v>28</v>
      </c>
      <c r="G108">
        <v>2</v>
      </c>
      <c r="H108">
        <v>1000</v>
      </c>
      <c r="I108" s="9">
        <v>0.59722222222222221</v>
      </c>
      <c r="J108">
        <v>2</v>
      </c>
      <c r="K108">
        <v>145</v>
      </c>
      <c r="L108" s="20">
        <v>9000</v>
      </c>
      <c r="M108" s="11">
        <v>1305000</v>
      </c>
      <c r="N108" t="s">
        <v>154</v>
      </c>
    </row>
    <row r="109" spans="1:19" ht="15" customHeight="1" x14ac:dyDescent="0.25">
      <c r="A109" s="7">
        <v>45259</v>
      </c>
      <c r="B109" s="7">
        <v>45261</v>
      </c>
      <c r="C109" s="9" t="s">
        <v>98</v>
      </c>
      <c r="D109" t="s">
        <v>158</v>
      </c>
      <c r="E109" t="s">
        <v>237</v>
      </c>
      <c r="F109" t="s">
        <v>28</v>
      </c>
      <c r="G109">
        <v>3</v>
      </c>
      <c r="H109">
        <v>1000</v>
      </c>
      <c r="I109" s="9">
        <v>0.59722222222222221</v>
      </c>
      <c r="J109">
        <v>2</v>
      </c>
      <c r="K109">
        <v>124</v>
      </c>
      <c r="L109" s="20">
        <v>9000</v>
      </c>
      <c r="M109" s="11">
        <v>1116000</v>
      </c>
      <c r="N109" t="s">
        <v>154</v>
      </c>
    </row>
    <row r="110" spans="1:19" ht="15" customHeight="1" x14ac:dyDescent="0.25">
      <c r="A110" s="7">
        <v>45259</v>
      </c>
      <c r="B110" s="7">
        <v>45261</v>
      </c>
      <c r="C110" s="9" t="s">
        <v>98</v>
      </c>
      <c r="D110" t="s">
        <v>158</v>
      </c>
      <c r="E110" t="s">
        <v>237</v>
      </c>
      <c r="F110" t="s">
        <v>28</v>
      </c>
      <c r="G110">
        <v>4</v>
      </c>
      <c r="H110">
        <v>1000</v>
      </c>
      <c r="I110" s="9">
        <v>0.59722222222222221</v>
      </c>
      <c r="J110">
        <v>2</v>
      </c>
      <c r="K110">
        <v>175</v>
      </c>
      <c r="L110" s="20">
        <v>9000</v>
      </c>
      <c r="M110" s="11">
        <v>1575000</v>
      </c>
      <c r="N110" t="s">
        <v>154</v>
      </c>
    </row>
    <row r="111" spans="1:19" ht="15" customHeight="1" x14ac:dyDescent="0.25">
      <c r="A111" s="7">
        <v>45259</v>
      </c>
      <c r="B111" s="7">
        <v>45261</v>
      </c>
      <c r="C111" s="9" t="s">
        <v>98</v>
      </c>
      <c r="D111" t="s">
        <v>158</v>
      </c>
      <c r="E111" t="s">
        <v>237</v>
      </c>
      <c r="F111" t="s">
        <v>28</v>
      </c>
      <c r="G111">
        <v>5</v>
      </c>
      <c r="H111">
        <v>1000</v>
      </c>
      <c r="I111" s="9">
        <v>0.59722222222222221</v>
      </c>
      <c r="J111">
        <v>2</v>
      </c>
      <c r="K111">
        <v>125</v>
      </c>
      <c r="L111" s="20">
        <v>9000</v>
      </c>
      <c r="M111" s="11">
        <v>1125000</v>
      </c>
      <c r="N111" t="s">
        <v>154</v>
      </c>
    </row>
    <row r="112" spans="1:19" ht="15" customHeight="1" x14ac:dyDescent="0.25">
      <c r="A112" s="7">
        <v>45259</v>
      </c>
      <c r="B112" s="7">
        <v>45263</v>
      </c>
      <c r="C112" s="4" t="s">
        <v>98</v>
      </c>
      <c r="D112" t="s">
        <v>158</v>
      </c>
      <c r="E112" t="s">
        <v>237</v>
      </c>
      <c r="F112" t="s">
        <v>28</v>
      </c>
      <c r="G112">
        <v>1</v>
      </c>
      <c r="H112">
        <v>1000</v>
      </c>
      <c r="I112" s="9">
        <v>0.70833333333333337</v>
      </c>
      <c r="J112">
        <v>4</v>
      </c>
      <c r="K112">
        <v>11</v>
      </c>
      <c r="L112" s="20">
        <v>9000</v>
      </c>
      <c r="M112" s="11">
        <v>99000</v>
      </c>
      <c r="N112" t="s">
        <v>154</v>
      </c>
      <c r="Q112" s="11"/>
    </row>
    <row r="113" spans="1:18" ht="15" customHeight="1" x14ac:dyDescent="0.25">
      <c r="A113" s="7">
        <v>45259</v>
      </c>
      <c r="B113" s="7">
        <v>45263</v>
      </c>
      <c r="C113" s="4" t="s">
        <v>98</v>
      </c>
      <c r="D113" t="s">
        <v>158</v>
      </c>
      <c r="E113" t="s">
        <v>237</v>
      </c>
      <c r="F113" t="s">
        <v>28</v>
      </c>
      <c r="G113">
        <v>2</v>
      </c>
      <c r="H113">
        <v>1000</v>
      </c>
      <c r="I113" s="9">
        <v>0.70833333333333337</v>
      </c>
      <c r="J113">
        <v>4</v>
      </c>
      <c r="K113">
        <v>13</v>
      </c>
      <c r="L113" s="20">
        <v>9000</v>
      </c>
      <c r="M113" s="11">
        <v>117000</v>
      </c>
      <c r="N113" t="s">
        <v>154</v>
      </c>
    </row>
    <row r="114" spans="1:18" ht="15" customHeight="1" x14ac:dyDescent="0.25">
      <c r="A114" s="7">
        <v>45259</v>
      </c>
      <c r="B114" s="7">
        <v>45263</v>
      </c>
      <c r="C114" s="4" t="s">
        <v>98</v>
      </c>
      <c r="D114" t="s">
        <v>158</v>
      </c>
      <c r="E114" t="s">
        <v>237</v>
      </c>
      <c r="F114" t="s">
        <v>28</v>
      </c>
      <c r="G114">
        <v>3</v>
      </c>
      <c r="H114">
        <v>1000</v>
      </c>
      <c r="I114" s="9">
        <v>0.70833333333333337</v>
      </c>
      <c r="J114">
        <v>4</v>
      </c>
      <c r="K114">
        <v>15</v>
      </c>
      <c r="L114" s="20">
        <v>9000</v>
      </c>
      <c r="M114" s="11">
        <v>135000</v>
      </c>
      <c r="N114" t="s">
        <v>154</v>
      </c>
    </row>
    <row r="115" spans="1:18" ht="15" customHeight="1" x14ac:dyDescent="0.25">
      <c r="A115" s="7">
        <v>45259</v>
      </c>
      <c r="B115" s="7">
        <v>45263</v>
      </c>
      <c r="C115" s="4" t="s">
        <v>98</v>
      </c>
      <c r="D115" t="s">
        <v>158</v>
      </c>
      <c r="E115" t="s">
        <v>237</v>
      </c>
      <c r="F115" t="s">
        <v>28</v>
      </c>
      <c r="G115">
        <v>4</v>
      </c>
      <c r="H115">
        <v>1000</v>
      </c>
      <c r="I115" s="9">
        <v>0.70833333333333337</v>
      </c>
      <c r="J115">
        <v>4</v>
      </c>
      <c r="K115">
        <v>10</v>
      </c>
      <c r="L115" s="20">
        <v>9000</v>
      </c>
      <c r="M115" s="11">
        <v>90000</v>
      </c>
      <c r="N115" t="s">
        <v>154</v>
      </c>
    </row>
    <row r="116" spans="1:18" ht="15" customHeight="1" x14ac:dyDescent="0.25">
      <c r="A116" s="7">
        <v>45259</v>
      </c>
      <c r="B116" s="7">
        <v>45263</v>
      </c>
      <c r="C116" s="4" t="s">
        <v>98</v>
      </c>
      <c r="D116" t="s">
        <v>158</v>
      </c>
      <c r="E116" t="s">
        <v>237</v>
      </c>
      <c r="F116" t="s">
        <v>28</v>
      </c>
      <c r="G116">
        <v>5</v>
      </c>
      <c r="H116">
        <v>1000</v>
      </c>
      <c r="I116" s="9">
        <v>0.70833333333333337</v>
      </c>
      <c r="J116">
        <v>4</v>
      </c>
      <c r="K116">
        <v>9</v>
      </c>
      <c r="L116" s="20">
        <v>9000</v>
      </c>
      <c r="M116" s="11">
        <v>81000</v>
      </c>
      <c r="N116" t="s">
        <v>154</v>
      </c>
    </row>
    <row r="117" spans="1:18" ht="15" customHeight="1" x14ac:dyDescent="0.25">
      <c r="A117" s="7">
        <v>45259</v>
      </c>
      <c r="B117" s="7">
        <v>45265</v>
      </c>
      <c r="C117" s="9" t="s">
        <v>98</v>
      </c>
      <c r="D117" t="s">
        <v>158</v>
      </c>
      <c r="E117" t="s">
        <v>237</v>
      </c>
      <c r="F117" t="s">
        <v>28</v>
      </c>
      <c r="G117">
        <v>1</v>
      </c>
      <c r="H117" s="4">
        <v>1000</v>
      </c>
      <c r="I117" s="9">
        <v>0.3611111111111111</v>
      </c>
      <c r="J117">
        <v>6</v>
      </c>
      <c r="K117">
        <v>15</v>
      </c>
      <c r="L117" s="20">
        <v>9000</v>
      </c>
      <c r="M117" s="11">
        <v>135000</v>
      </c>
    </row>
    <row r="118" spans="1:18" ht="15" customHeight="1" x14ac:dyDescent="0.25">
      <c r="A118" s="7">
        <v>45259</v>
      </c>
      <c r="B118" s="7">
        <v>45265</v>
      </c>
      <c r="C118" s="9" t="s">
        <v>98</v>
      </c>
      <c r="D118" t="s">
        <v>158</v>
      </c>
      <c r="E118" t="s">
        <v>237</v>
      </c>
      <c r="F118" t="s">
        <v>28</v>
      </c>
      <c r="G118">
        <v>2</v>
      </c>
      <c r="H118" s="4">
        <v>1000</v>
      </c>
      <c r="I118" s="9">
        <v>0.3611111111111111</v>
      </c>
      <c r="J118">
        <v>6</v>
      </c>
      <c r="K118">
        <v>10</v>
      </c>
      <c r="L118" s="20">
        <v>9000</v>
      </c>
      <c r="M118" s="11">
        <v>90000</v>
      </c>
    </row>
    <row r="119" spans="1:18" ht="15" customHeight="1" x14ac:dyDescent="0.25">
      <c r="A119" s="7">
        <v>45259</v>
      </c>
      <c r="B119" s="7">
        <v>45265</v>
      </c>
      <c r="C119" s="9" t="s">
        <v>98</v>
      </c>
      <c r="D119" t="s">
        <v>158</v>
      </c>
      <c r="E119" t="s">
        <v>237</v>
      </c>
      <c r="F119" t="s">
        <v>28</v>
      </c>
      <c r="G119">
        <v>3</v>
      </c>
      <c r="H119" s="4">
        <v>1000</v>
      </c>
      <c r="I119" s="9">
        <v>0.3611111111111111</v>
      </c>
      <c r="J119">
        <v>6</v>
      </c>
      <c r="K119">
        <v>14</v>
      </c>
      <c r="L119" s="20">
        <v>9000</v>
      </c>
      <c r="M119" s="11">
        <v>126000</v>
      </c>
    </row>
    <row r="120" spans="1:18" ht="15" customHeight="1" x14ac:dyDescent="0.25">
      <c r="A120" s="7">
        <v>45259</v>
      </c>
      <c r="B120" s="7">
        <v>45265</v>
      </c>
      <c r="C120" s="9" t="s">
        <v>98</v>
      </c>
      <c r="D120" t="s">
        <v>158</v>
      </c>
      <c r="E120" t="s">
        <v>237</v>
      </c>
      <c r="F120" t="s">
        <v>28</v>
      </c>
      <c r="G120">
        <v>4</v>
      </c>
      <c r="H120" s="4">
        <v>1000</v>
      </c>
      <c r="I120" s="9">
        <v>0.3611111111111111</v>
      </c>
      <c r="J120">
        <v>6</v>
      </c>
      <c r="K120">
        <v>6</v>
      </c>
      <c r="L120" s="20">
        <v>9000</v>
      </c>
      <c r="M120" s="11">
        <v>54000</v>
      </c>
    </row>
    <row r="121" spans="1:18" ht="15" customHeight="1" x14ac:dyDescent="0.25">
      <c r="A121" s="7">
        <v>45259</v>
      </c>
      <c r="B121" s="7">
        <v>45265</v>
      </c>
      <c r="C121" s="9" t="s">
        <v>98</v>
      </c>
      <c r="D121" t="s">
        <v>158</v>
      </c>
      <c r="E121" t="s">
        <v>237</v>
      </c>
      <c r="F121" t="s">
        <v>28</v>
      </c>
      <c r="G121">
        <v>5</v>
      </c>
      <c r="H121" s="4">
        <v>1000</v>
      </c>
      <c r="I121" s="9">
        <v>0.3611111111111111</v>
      </c>
      <c r="J121">
        <v>6</v>
      </c>
      <c r="K121">
        <v>15</v>
      </c>
      <c r="L121" s="20">
        <v>9000</v>
      </c>
      <c r="M121" s="11">
        <v>135000</v>
      </c>
    </row>
    <row r="122" spans="1:18" ht="15" customHeight="1" x14ac:dyDescent="0.25">
      <c r="A122" s="7">
        <v>45259</v>
      </c>
      <c r="B122" s="7">
        <v>45259</v>
      </c>
      <c r="C122" s="9" t="s">
        <v>176</v>
      </c>
      <c r="D122" s="4" t="s">
        <v>195</v>
      </c>
      <c r="E122" t="s">
        <v>13</v>
      </c>
      <c r="F122" t="s">
        <v>226</v>
      </c>
      <c r="G122">
        <v>1</v>
      </c>
      <c r="H122">
        <v>16</v>
      </c>
      <c r="I122" s="9" t="s">
        <v>102</v>
      </c>
      <c r="J122">
        <v>0</v>
      </c>
      <c r="K122">
        <v>1823</v>
      </c>
      <c r="L122" s="20">
        <v>286.07040000000001</v>
      </c>
      <c r="M122" s="11">
        <v>32594146.199999999</v>
      </c>
      <c r="N122" s="4"/>
      <c r="Q122" s="11"/>
      <c r="R122" s="11"/>
    </row>
    <row r="123" spans="1:18" ht="15" customHeight="1" x14ac:dyDescent="0.25">
      <c r="A123" s="7">
        <v>45259</v>
      </c>
      <c r="B123" s="7">
        <v>45259</v>
      </c>
      <c r="C123" s="9" t="s">
        <v>176</v>
      </c>
      <c r="D123" s="4" t="s">
        <v>195</v>
      </c>
      <c r="E123" t="s">
        <v>13</v>
      </c>
      <c r="F123" t="s">
        <v>226</v>
      </c>
      <c r="G123">
        <v>2</v>
      </c>
      <c r="H123">
        <v>16</v>
      </c>
      <c r="I123" s="9" t="s">
        <v>102</v>
      </c>
      <c r="J123">
        <v>0</v>
      </c>
      <c r="K123">
        <v>1973</v>
      </c>
      <c r="L123" s="20">
        <v>286.07040000000001</v>
      </c>
      <c r="M123" s="11">
        <v>35276056.199999996</v>
      </c>
      <c r="N123" s="4"/>
      <c r="R123" s="11"/>
    </row>
    <row r="124" spans="1:18" ht="15" customHeight="1" x14ac:dyDescent="0.25">
      <c r="A124" s="7">
        <v>45259</v>
      </c>
      <c r="B124" s="7">
        <v>45259</v>
      </c>
      <c r="C124" s="9" t="s">
        <v>176</v>
      </c>
      <c r="D124" s="4" t="s">
        <v>195</v>
      </c>
      <c r="E124" t="s">
        <v>13</v>
      </c>
      <c r="F124" t="s">
        <v>226</v>
      </c>
      <c r="G124">
        <v>3</v>
      </c>
      <c r="H124">
        <v>16</v>
      </c>
      <c r="I124" s="9" t="s">
        <v>102</v>
      </c>
      <c r="J124">
        <v>0</v>
      </c>
      <c r="K124">
        <v>1418</v>
      </c>
      <c r="L124" s="20">
        <v>286.07040000000001</v>
      </c>
      <c r="M124" s="11">
        <v>25352989.199999999</v>
      </c>
      <c r="N124" s="4"/>
      <c r="R124" s="11"/>
    </row>
    <row r="125" spans="1:18" ht="15" customHeight="1" x14ac:dyDescent="0.25">
      <c r="A125" s="7">
        <v>45259</v>
      </c>
      <c r="B125" s="7">
        <v>45259</v>
      </c>
      <c r="C125" s="9" t="s">
        <v>176</v>
      </c>
      <c r="D125" s="4" t="s">
        <v>195</v>
      </c>
      <c r="E125" t="s">
        <v>13</v>
      </c>
      <c r="F125" t="s">
        <v>226</v>
      </c>
      <c r="G125">
        <v>4</v>
      </c>
      <c r="H125">
        <v>16</v>
      </c>
      <c r="I125" s="9" t="s">
        <v>102</v>
      </c>
      <c r="J125">
        <v>0</v>
      </c>
      <c r="K125">
        <v>1661</v>
      </c>
      <c r="L125" s="20">
        <v>286.07040000000001</v>
      </c>
      <c r="M125" s="11">
        <v>29697683.400000002</v>
      </c>
      <c r="N125" s="4"/>
      <c r="R125" s="11"/>
    </row>
    <row r="126" spans="1:18" ht="15" customHeight="1" x14ac:dyDescent="0.25">
      <c r="A126" s="7">
        <v>45259</v>
      </c>
      <c r="B126" s="7">
        <v>45259</v>
      </c>
      <c r="C126" s="9" t="s">
        <v>176</v>
      </c>
      <c r="D126" s="4" t="s">
        <v>195</v>
      </c>
      <c r="E126" t="s">
        <v>13</v>
      </c>
      <c r="F126" t="s">
        <v>226</v>
      </c>
      <c r="G126">
        <v>5</v>
      </c>
      <c r="H126">
        <v>16</v>
      </c>
      <c r="I126" s="9" t="s">
        <v>102</v>
      </c>
      <c r="J126">
        <v>0</v>
      </c>
      <c r="K126">
        <v>2234</v>
      </c>
      <c r="L126" s="20">
        <v>286.07040000000001</v>
      </c>
      <c r="M126" s="11">
        <v>39942579.599999994</v>
      </c>
      <c r="N126" s="4"/>
      <c r="R126" s="11"/>
    </row>
    <row r="127" spans="1:18" ht="15" customHeight="1" x14ac:dyDescent="0.25">
      <c r="A127" s="7">
        <v>45259</v>
      </c>
      <c r="B127" s="7">
        <v>45262</v>
      </c>
      <c r="C127" s="9" t="s">
        <v>176</v>
      </c>
      <c r="D127" t="s">
        <v>195</v>
      </c>
      <c r="E127" t="s">
        <v>13</v>
      </c>
      <c r="F127" t="s">
        <v>226</v>
      </c>
      <c r="G127">
        <v>1</v>
      </c>
      <c r="H127">
        <v>500</v>
      </c>
      <c r="I127" t="s">
        <v>102</v>
      </c>
      <c r="J127">
        <v>3</v>
      </c>
      <c r="K127">
        <v>757</v>
      </c>
      <c r="L127">
        <v>9280</v>
      </c>
      <c r="M127" s="11">
        <v>14049920</v>
      </c>
      <c r="N127" t="s">
        <v>197</v>
      </c>
      <c r="Q127" s="11"/>
    </row>
    <row r="128" spans="1:18" ht="15" customHeight="1" x14ac:dyDescent="0.25">
      <c r="A128" s="7">
        <v>45259</v>
      </c>
      <c r="B128" s="7">
        <v>45262</v>
      </c>
      <c r="C128" s="9" t="s">
        <v>176</v>
      </c>
      <c r="D128" t="s">
        <v>195</v>
      </c>
      <c r="E128" t="s">
        <v>13</v>
      </c>
      <c r="F128" t="s">
        <v>226</v>
      </c>
      <c r="G128">
        <v>2</v>
      </c>
      <c r="H128">
        <v>500</v>
      </c>
      <c r="I128" t="s">
        <v>102</v>
      </c>
      <c r="J128">
        <v>3</v>
      </c>
      <c r="K128">
        <v>803</v>
      </c>
      <c r="L128">
        <v>9280</v>
      </c>
      <c r="M128" s="11">
        <v>14903680</v>
      </c>
      <c r="N128" t="s">
        <v>197</v>
      </c>
    </row>
    <row r="129" spans="1:20" ht="15" customHeight="1" x14ac:dyDescent="0.25">
      <c r="A129" s="7">
        <v>45259</v>
      </c>
      <c r="B129" s="7">
        <v>45262</v>
      </c>
      <c r="C129" s="9" t="s">
        <v>176</v>
      </c>
      <c r="D129" t="s">
        <v>195</v>
      </c>
      <c r="E129" t="s">
        <v>13</v>
      </c>
      <c r="F129" t="s">
        <v>226</v>
      </c>
      <c r="G129">
        <v>3</v>
      </c>
      <c r="H129">
        <v>500</v>
      </c>
      <c r="I129" t="s">
        <v>102</v>
      </c>
      <c r="J129">
        <v>3</v>
      </c>
      <c r="K129">
        <v>651</v>
      </c>
      <c r="L129">
        <v>9280</v>
      </c>
      <c r="M129" s="11">
        <v>12082560</v>
      </c>
      <c r="N129" t="s">
        <v>197</v>
      </c>
    </row>
    <row r="130" spans="1:20" ht="15" customHeight="1" x14ac:dyDescent="0.25">
      <c r="A130" s="7">
        <v>45259</v>
      </c>
      <c r="B130" s="7">
        <v>45262</v>
      </c>
      <c r="C130" s="9" t="s">
        <v>176</v>
      </c>
      <c r="D130" t="s">
        <v>195</v>
      </c>
      <c r="E130" t="s">
        <v>13</v>
      </c>
      <c r="F130" t="s">
        <v>226</v>
      </c>
      <c r="G130">
        <v>4</v>
      </c>
      <c r="H130">
        <v>500</v>
      </c>
      <c r="I130" t="s">
        <v>102</v>
      </c>
      <c r="J130">
        <v>3</v>
      </c>
      <c r="K130">
        <v>663</v>
      </c>
      <c r="L130">
        <v>9280</v>
      </c>
      <c r="M130" s="11">
        <v>12305280</v>
      </c>
      <c r="N130" t="s">
        <v>197</v>
      </c>
    </row>
    <row r="131" spans="1:20" ht="15" customHeight="1" x14ac:dyDescent="0.25">
      <c r="A131" s="7">
        <v>45259</v>
      </c>
      <c r="B131" s="7">
        <v>45262</v>
      </c>
      <c r="C131" s="9" t="s">
        <v>176</v>
      </c>
      <c r="D131" t="s">
        <v>195</v>
      </c>
      <c r="E131" t="s">
        <v>13</v>
      </c>
      <c r="F131" t="s">
        <v>226</v>
      </c>
      <c r="G131">
        <v>5</v>
      </c>
      <c r="H131">
        <v>500</v>
      </c>
      <c r="I131" t="s">
        <v>102</v>
      </c>
      <c r="J131">
        <v>3</v>
      </c>
      <c r="K131">
        <v>780</v>
      </c>
      <c r="L131">
        <v>9280</v>
      </c>
      <c r="M131" s="11">
        <v>14476800</v>
      </c>
      <c r="N131" t="s">
        <v>197</v>
      </c>
    </row>
    <row r="132" spans="1:20" ht="15" customHeight="1" x14ac:dyDescent="0.25">
      <c r="A132" s="7">
        <v>45259</v>
      </c>
      <c r="B132" s="8">
        <v>45263</v>
      </c>
      <c r="C132" s="4" t="s">
        <v>176</v>
      </c>
      <c r="D132" s="4" t="s">
        <v>195</v>
      </c>
      <c r="E132" t="s">
        <v>13</v>
      </c>
      <c r="F132" t="s">
        <v>226</v>
      </c>
      <c r="G132" s="4">
        <v>1</v>
      </c>
      <c r="H132" s="4">
        <v>10</v>
      </c>
      <c r="I132" s="22">
        <v>0.85416666666666663</v>
      </c>
      <c r="J132">
        <v>4</v>
      </c>
      <c r="K132" s="4">
        <v>80</v>
      </c>
      <c r="L132">
        <v>9280</v>
      </c>
      <c r="M132" s="14">
        <v>74240000</v>
      </c>
      <c r="N132" s="23" t="s">
        <v>238</v>
      </c>
      <c r="Q132" s="11"/>
    </row>
    <row r="133" spans="1:20" ht="15" customHeight="1" x14ac:dyDescent="0.25">
      <c r="A133" s="7">
        <v>45259</v>
      </c>
      <c r="B133" s="8">
        <v>45263</v>
      </c>
      <c r="C133" s="4" t="s">
        <v>176</v>
      </c>
      <c r="D133" s="4" t="s">
        <v>195</v>
      </c>
      <c r="E133" t="s">
        <v>13</v>
      </c>
      <c r="F133" t="s">
        <v>226</v>
      </c>
      <c r="G133" s="4">
        <v>2</v>
      </c>
      <c r="H133" s="4">
        <v>10</v>
      </c>
      <c r="I133" s="22">
        <v>0.85416666666666663</v>
      </c>
      <c r="J133">
        <v>4</v>
      </c>
      <c r="K133" s="4">
        <v>126</v>
      </c>
      <c r="L133">
        <v>9280</v>
      </c>
      <c r="M133" s="14">
        <v>116928000</v>
      </c>
      <c r="N133" s="23" t="s">
        <v>227</v>
      </c>
    </row>
    <row r="134" spans="1:20" ht="15" customHeight="1" x14ac:dyDescent="0.25">
      <c r="A134" s="7">
        <v>45259</v>
      </c>
      <c r="B134" s="8">
        <v>45263</v>
      </c>
      <c r="C134" s="4" t="s">
        <v>176</v>
      </c>
      <c r="D134" s="4" t="s">
        <v>195</v>
      </c>
      <c r="E134" t="s">
        <v>13</v>
      </c>
      <c r="F134" t="s">
        <v>226</v>
      </c>
      <c r="G134" s="4">
        <v>3</v>
      </c>
      <c r="H134" s="4">
        <v>10</v>
      </c>
      <c r="I134" s="22">
        <v>0.85416666666666663</v>
      </c>
      <c r="J134">
        <v>4</v>
      </c>
      <c r="K134" s="4">
        <v>131</v>
      </c>
      <c r="L134">
        <v>9280</v>
      </c>
      <c r="M134" s="14">
        <v>121568000</v>
      </c>
      <c r="N134" s="23" t="s">
        <v>227</v>
      </c>
    </row>
    <row r="135" spans="1:20" ht="15" customHeight="1" x14ac:dyDescent="0.25">
      <c r="A135" s="7">
        <v>45259</v>
      </c>
      <c r="B135" s="8">
        <v>45263</v>
      </c>
      <c r="C135" s="4" t="s">
        <v>176</v>
      </c>
      <c r="D135" s="4" t="s">
        <v>195</v>
      </c>
      <c r="E135" t="s">
        <v>13</v>
      </c>
      <c r="F135" t="s">
        <v>226</v>
      </c>
      <c r="G135" s="4">
        <v>4</v>
      </c>
      <c r="H135" s="4">
        <v>10</v>
      </c>
      <c r="I135" s="22">
        <v>0.85416666666666663</v>
      </c>
      <c r="J135">
        <v>4</v>
      </c>
      <c r="K135" s="4">
        <v>102</v>
      </c>
      <c r="L135">
        <v>9280</v>
      </c>
      <c r="M135" s="14">
        <v>94656000</v>
      </c>
      <c r="N135" s="23" t="s">
        <v>227</v>
      </c>
    </row>
    <row r="136" spans="1:20" ht="15" customHeight="1" x14ac:dyDescent="0.25">
      <c r="A136" s="7">
        <v>45259</v>
      </c>
      <c r="B136" s="8">
        <v>45263</v>
      </c>
      <c r="C136" s="4" t="s">
        <v>176</v>
      </c>
      <c r="D136" s="4" t="s">
        <v>195</v>
      </c>
      <c r="E136" t="s">
        <v>13</v>
      </c>
      <c r="F136" t="s">
        <v>226</v>
      </c>
      <c r="G136" s="4">
        <v>5</v>
      </c>
      <c r="H136" s="4">
        <v>10</v>
      </c>
      <c r="I136" s="22">
        <v>0.85416666666666663</v>
      </c>
      <c r="J136">
        <v>4</v>
      </c>
      <c r="K136" s="4">
        <v>105</v>
      </c>
      <c r="L136">
        <v>9280</v>
      </c>
      <c r="M136" s="14">
        <v>97440000</v>
      </c>
      <c r="N136" s="23" t="s">
        <v>227</v>
      </c>
    </row>
    <row r="137" spans="1:20" ht="15" customHeight="1" x14ac:dyDescent="0.25">
      <c r="A137" s="7">
        <v>45259</v>
      </c>
      <c r="B137" s="8">
        <v>45268</v>
      </c>
      <c r="C137" s="4" t="s">
        <v>176</v>
      </c>
      <c r="D137" s="4" t="s">
        <v>195</v>
      </c>
      <c r="E137" t="s">
        <v>13</v>
      </c>
      <c r="F137" t="s">
        <v>226</v>
      </c>
      <c r="G137" s="4">
        <v>1</v>
      </c>
      <c r="H137" s="4">
        <v>433</v>
      </c>
      <c r="I137" s="22">
        <v>0.39861111111111108</v>
      </c>
      <c r="J137">
        <v>9</v>
      </c>
      <c r="K137" s="4">
        <v>480</v>
      </c>
      <c r="L137" s="4">
        <v>9280</v>
      </c>
      <c r="M137" s="11">
        <v>10287297.921478059</v>
      </c>
      <c r="N137" s="4"/>
      <c r="O137" s="4"/>
      <c r="P137" s="4"/>
      <c r="Q137" s="4"/>
      <c r="R137" s="4"/>
      <c r="S137" s="4"/>
      <c r="T137" s="4"/>
    </row>
    <row r="138" spans="1:20" ht="15" customHeight="1" x14ac:dyDescent="0.25">
      <c r="A138" s="7">
        <v>45259</v>
      </c>
      <c r="B138" s="8">
        <v>45268</v>
      </c>
      <c r="C138" s="4" t="s">
        <v>176</v>
      </c>
      <c r="D138" s="4" t="s">
        <v>195</v>
      </c>
      <c r="E138" t="s">
        <v>13</v>
      </c>
      <c r="F138" t="s">
        <v>226</v>
      </c>
      <c r="G138" s="4">
        <v>2</v>
      </c>
      <c r="H138" s="4">
        <v>433</v>
      </c>
      <c r="I138" s="22">
        <v>0.39861111111111108</v>
      </c>
      <c r="J138">
        <v>9</v>
      </c>
      <c r="K138" s="4">
        <v>438</v>
      </c>
      <c r="L138" s="4">
        <v>9280</v>
      </c>
      <c r="M138" s="11">
        <v>9387159.3533487283</v>
      </c>
      <c r="N138" s="4"/>
      <c r="O138" s="4"/>
      <c r="P138" s="4"/>
      <c r="Q138" s="4"/>
      <c r="R138" s="4"/>
      <c r="S138" s="4"/>
      <c r="T138" s="4"/>
    </row>
    <row r="139" spans="1:20" ht="15" customHeight="1" x14ac:dyDescent="0.25">
      <c r="A139" s="7">
        <v>45259</v>
      </c>
      <c r="B139" s="8">
        <v>45268</v>
      </c>
      <c r="C139" s="4" t="s">
        <v>176</v>
      </c>
      <c r="D139" s="4" t="s">
        <v>195</v>
      </c>
      <c r="E139" t="s">
        <v>13</v>
      </c>
      <c r="F139" t="s">
        <v>226</v>
      </c>
      <c r="G139" s="4">
        <v>3</v>
      </c>
      <c r="H139" s="4">
        <v>467</v>
      </c>
      <c r="I139" s="22">
        <v>0.39861111111111108</v>
      </c>
      <c r="J139">
        <v>9</v>
      </c>
      <c r="K139" s="4">
        <v>152</v>
      </c>
      <c r="L139" s="4">
        <v>9280</v>
      </c>
      <c r="M139" s="11">
        <v>3020471.0920770881</v>
      </c>
      <c r="N139" s="4"/>
      <c r="O139" s="4"/>
      <c r="P139" s="4"/>
      <c r="Q139" s="4"/>
      <c r="R139" s="4"/>
      <c r="S139" s="4"/>
      <c r="T139" s="4"/>
    </row>
    <row r="140" spans="1:20" ht="15" customHeight="1" x14ac:dyDescent="0.25">
      <c r="A140" s="7">
        <v>45259</v>
      </c>
      <c r="B140" s="8">
        <v>45268</v>
      </c>
      <c r="C140" s="4" t="s">
        <v>176</v>
      </c>
      <c r="D140" s="4" t="s">
        <v>195</v>
      </c>
      <c r="E140" t="s">
        <v>13</v>
      </c>
      <c r="F140" t="s">
        <v>226</v>
      </c>
      <c r="G140" s="4">
        <v>4</v>
      </c>
      <c r="H140" s="4">
        <v>433</v>
      </c>
      <c r="I140" s="22">
        <v>0.39861111111111108</v>
      </c>
      <c r="J140">
        <v>9</v>
      </c>
      <c r="K140" s="4">
        <v>647</v>
      </c>
      <c r="L140" s="4">
        <v>9280</v>
      </c>
      <c r="M140" s="11">
        <v>13866420.323325634</v>
      </c>
      <c r="N140" s="4"/>
      <c r="O140" s="4"/>
      <c r="P140" s="4"/>
      <c r="Q140" s="4"/>
      <c r="R140" s="4"/>
      <c r="S140" s="4"/>
      <c r="T140" s="4"/>
    </row>
    <row r="141" spans="1:20" ht="15" customHeight="1" x14ac:dyDescent="0.25">
      <c r="A141" s="7">
        <v>45259</v>
      </c>
      <c r="B141" s="8">
        <v>45268</v>
      </c>
      <c r="C141" s="4" t="s">
        <v>176</v>
      </c>
      <c r="D141" s="4" t="s">
        <v>195</v>
      </c>
      <c r="E141" t="s">
        <v>13</v>
      </c>
      <c r="F141" t="s">
        <v>226</v>
      </c>
      <c r="G141" s="4">
        <v>5</v>
      </c>
      <c r="H141" s="4">
        <v>460</v>
      </c>
      <c r="I141" s="22">
        <v>0.77083333333333337</v>
      </c>
      <c r="J141">
        <v>9</v>
      </c>
      <c r="K141" s="4">
        <v>776</v>
      </c>
      <c r="L141" s="4">
        <v>9280</v>
      </c>
      <c r="M141" s="11">
        <v>15654956.521739129</v>
      </c>
      <c r="N141" s="4"/>
      <c r="O141" s="4"/>
      <c r="P141" s="4"/>
      <c r="Q141" s="4"/>
      <c r="R141" s="4"/>
      <c r="S141" s="4"/>
      <c r="T141" s="4"/>
    </row>
    <row r="142" spans="1:20" ht="15" customHeight="1" x14ac:dyDescent="0.25">
      <c r="A142" s="7">
        <v>45260</v>
      </c>
      <c r="B142" s="7">
        <v>45260</v>
      </c>
      <c r="C142" s="22" t="s">
        <v>176</v>
      </c>
      <c r="D142" s="4" t="s">
        <v>190</v>
      </c>
      <c r="E142" t="s">
        <v>19</v>
      </c>
      <c r="F142" t="s">
        <v>226</v>
      </c>
      <c r="G142">
        <v>1</v>
      </c>
      <c r="H142">
        <v>16</v>
      </c>
      <c r="I142" s="9" t="s">
        <v>102</v>
      </c>
      <c r="J142" s="9" t="s">
        <v>102</v>
      </c>
      <c r="K142" s="9" t="s">
        <v>102</v>
      </c>
      <c r="L142" s="9" t="s">
        <v>102</v>
      </c>
      <c r="M142" s="9" t="s">
        <v>102</v>
      </c>
      <c r="N142" s="4"/>
      <c r="R142" s="11"/>
    </row>
    <row r="143" spans="1:20" ht="15" customHeight="1" x14ac:dyDescent="0.25">
      <c r="A143" s="7">
        <v>45260</v>
      </c>
      <c r="B143" s="8">
        <v>45263</v>
      </c>
      <c r="C143" s="4" t="s">
        <v>176</v>
      </c>
      <c r="D143" s="4" t="s">
        <v>190</v>
      </c>
      <c r="E143" t="s">
        <v>19</v>
      </c>
      <c r="F143" t="s">
        <v>226</v>
      </c>
      <c r="G143" s="4">
        <v>1</v>
      </c>
      <c r="H143" s="4">
        <v>500</v>
      </c>
      <c r="I143" s="4" t="s">
        <v>102</v>
      </c>
      <c r="J143">
        <v>3</v>
      </c>
      <c r="K143" s="4">
        <v>710</v>
      </c>
      <c r="L143">
        <v>9280</v>
      </c>
      <c r="M143" s="11">
        <v>13177600</v>
      </c>
      <c r="N143" s="4"/>
    </row>
    <row r="144" spans="1:20" ht="15" customHeight="1" x14ac:dyDescent="0.25">
      <c r="A144" s="7">
        <v>45260</v>
      </c>
      <c r="B144" s="8">
        <v>45263</v>
      </c>
      <c r="C144" s="4" t="s">
        <v>176</v>
      </c>
      <c r="D144" s="4" t="s">
        <v>190</v>
      </c>
      <c r="E144" t="s">
        <v>19</v>
      </c>
      <c r="F144" t="s">
        <v>226</v>
      </c>
      <c r="G144" s="4">
        <v>2</v>
      </c>
      <c r="H144" s="4">
        <v>500</v>
      </c>
      <c r="I144" s="4" t="s">
        <v>102</v>
      </c>
      <c r="J144">
        <v>3</v>
      </c>
      <c r="K144" s="4">
        <v>744</v>
      </c>
      <c r="L144">
        <v>9280</v>
      </c>
      <c r="M144" s="11">
        <v>13808640</v>
      </c>
      <c r="N144" s="4"/>
    </row>
    <row r="145" spans="1:20" ht="15" customHeight="1" x14ac:dyDescent="0.25">
      <c r="A145" s="7">
        <v>45260</v>
      </c>
      <c r="B145" s="8">
        <v>45263</v>
      </c>
      <c r="C145" s="4" t="s">
        <v>176</v>
      </c>
      <c r="D145" s="4" t="s">
        <v>190</v>
      </c>
      <c r="E145" t="s">
        <v>19</v>
      </c>
      <c r="F145" t="s">
        <v>226</v>
      </c>
      <c r="G145" s="4">
        <v>3</v>
      </c>
      <c r="H145" s="4">
        <v>500</v>
      </c>
      <c r="I145" s="4" t="s">
        <v>102</v>
      </c>
      <c r="J145">
        <v>3</v>
      </c>
      <c r="K145" s="4">
        <v>754</v>
      </c>
      <c r="L145">
        <v>9280</v>
      </c>
      <c r="M145" s="11">
        <v>13994240</v>
      </c>
      <c r="N145" s="4"/>
    </row>
    <row r="146" spans="1:20" ht="15" customHeight="1" x14ac:dyDescent="0.25">
      <c r="A146" s="7">
        <v>45260</v>
      </c>
      <c r="B146" s="8">
        <v>45263</v>
      </c>
      <c r="C146" s="4" t="s">
        <v>176</v>
      </c>
      <c r="D146" s="4" t="s">
        <v>190</v>
      </c>
      <c r="E146" t="s">
        <v>19</v>
      </c>
      <c r="F146" t="s">
        <v>226</v>
      </c>
      <c r="G146" s="4">
        <v>4</v>
      </c>
      <c r="H146" s="4">
        <v>250</v>
      </c>
      <c r="I146" s="4" t="s">
        <v>102</v>
      </c>
      <c r="J146">
        <v>3</v>
      </c>
      <c r="K146" s="4">
        <v>288</v>
      </c>
      <c r="L146">
        <v>9280</v>
      </c>
      <c r="M146" s="11">
        <v>10690560</v>
      </c>
      <c r="N146" s="4"/>
    </row>
    <row r="147" spans="1:20" ht="15" customHeight="1" x14ac:dyDescent="0.25">
      <c r="A147" s="7">
        <v>45260</v>
      </c>
      <c r="B147" s="8">
        <v>45263</v>
      </c>
      <c r="C147" s="4" t="s">
        <v>176</v>
      </c>
      <c r="D147" s="4" t="s">
        <v>190</v>
      </c>
      <c r="E147" t="s">
        <v>19</v>
      </c>
      <c r="F147" t="s">
        <v>226</v>
      </c>
      <c r="G147" s="4">
        <v>5</v>
      </c>
      <c r="H147" s="4">
        <v>50</v>
      </c>
      <c r="I147" s="4" t="s">
        <v>102</v>
      </c>
      <c r="J147">
        <v>3</v>
      </c>
      <c r="K147" s="4">
        <v>89</v>
      </c>
      <c r="L147">
        <v>9280</v>
      </c>
      <c r="M147" s="11">
        <v>16518400</v>
      </c>
      <c r="N147" s="4" t="s">
        <v>191</v>
      </c>
    </row>
    <row r="148" spans="1:20" ht="15" customHeight="1" x14ac:dyDescent="0.25">
      <c r="A148" s="7">
        <v>45260</v>
      </c>
      <c r="B148" s="8">
        <v>45268</v>
      </c>
      <c r="C148" s="4" t="s">
        <v>176</v>
      </c>
      <c r="D148" s="4" t="s">
        <v>190</v>
      </c>
      <c r="E148" t="s">
        <v>19</v>
      </c>
      <c r="F148" t="s">
        <v>226</v>
      </c>
      <c r="G148" s="4">
        <v>1</v>
      </c>
      <c r="H148" s="4">
        <v>450</v>
      </c>
      <c r="I148" s="22">
        <v>0.4236111111111111</v>
      </c>
      <c r="J148">
        <v>8</v>
      </c>
      <c r="K148" s="4">
        <v>340</v>
      </c>
      <c r="L148" s="4">
        <v>9280</v>
      </c>
      <c r="M148" s="11">
        <v>7011555.555555555</v>
      </c>
      <c r="N148" s="4"/>
      <c r="O148" s="4"/>
      <c r="P148" s="4"/>
      <c r="Q148" s="4"/>
      <c r="R148" s="4"/>
      <c r="S148" s="4"/>
      <c r="T148" s="4"/>
    </row>
    <row r="149" spans="1:20" ht="15" customHeight="1" x14ac:dyDescent="0.25">
      <c r="A149" s="7">
        <v>45260</v>
      </c>
      <c r="B149" s="8">
        <v>45268</v>
      </c>
      <c r="C149" s="4" t="s">
        <v>176</v>
      </c>
      <c r="D149" s="4" t="s">
        <v>190</v>
      </c>
      <c r="E149" t="s">
        <v>19</v>
      </c>
      <c r="F149" t="s">
        <v>226</v>
      </c>
      <c r="G149" s="4">
        <v>2</v>
      </c>
      <c r="H149" s="4">
        <v>467</v>
      </c>
      <c r="I149" s="22">
        <v>0.4236111111111111</v>
      </c>
      <c r="J149">
        <v>8</v>
      </c>
      <c r="K149" s="4">
        <v>221</v>
      </c>
      <c r="L149" s="4">
        <v>9280</v>
      </c>
      <c r="M149" s="11">
        <v>4391605.9957173448</v>
      </c>
      <c r="N149" s="4"/>
      <c r="O149" s="4"/>
      <c r="P149" s="4"/>
      <c r="Q149" s="4"/>
      <c r="R149" s="4"/>
      <c r="S149" s="4"/>
      <c r="T149" s="4"/>
    </row>
    <row r="150" spans="1:20" ht="15" customHeight="1" x14ac:dyDescent="0.25">
      <c r="A150" s="7">
        <v>45260</v>
      </c>
      <c r="B150" s="8">
        <v>45268</v>
      </c>
      <c r="C150" s="4" t="s">
        <v>176</v>
      </c>
      <c r="D150" s="4" t="s">
        <v>190</v>
      </c>
      <c r="E150" t="s">
        <v>19</v>
      </c>
      <c r="F150" t="s">
        <v>226</v>
      </c>
      <c r="G150" s="4">
        <v>3</v>
      </c>
      <c r="H150" s="4">
        <v>460</v>
      </c>
      <c r="I150" s="22">
        <v>0.4236111111111111</v>
      </c>
      <c r="J150">
        <v>8</v>
      </c>
      <c r="K150" s="4">
        <v>202</v>
      </c>
      <c r="L150" s="4">
        <v>9280</v>
      </c>
      <c r="M150" s="11">
        <v>4075130.4347826084</v>
      </c>
      <c r="N150" s="4"/>
      <c r="O150" s="4"/>
      <c r="P150" s="4"/>
      <c r="Q150" s="4"/>
      <c r="R150" s="4"/>
      <c r="S150" s="4"/>
      <c r="T150" s="4"/>
    </row>
    <row r="151" spans="1:20" ht="15" customHeight="1" x14ac:dyDescent="0.25">
      <c r="A151" s="7">
        <v>45260</v>
      </c>
      <c r="B151" s="8">
        <v>45268</v>
      </c>
      <c r="C151" s="4" t="s">
        <v>176</v>
      </c>
      <c r="D151" s="4" t="s">
        <v>190</v>
      </c>
      <c r="E151" t="s">
        <v>19</v>
      </c>
      <c r="F151" t="s">
        <v>226</v>
      </c>
      <c r="G151" s="4">
        <v>4</v>
      </c>
      <c r="H151" s="4">
        <v>480</v>
      </c>
      <c r="I151" s="22">
        <v>0.4236111111111111</v>
      </c>
      <c r="J151">
        <v>8</v>
      </c>
      <c r="K151" s="4">
        <v>119</v>
      </c>
      <c r="L151" s="4">
        <v>9280</v>
      </c>
      <c r="M151" s="11">
        <v>2300666.666666667</v>
      </c>
      <c r="N151" s="4"/>
      <c r="O151" s="4"/>
      <c r="P151" s="4"/>
      <c r="Q151" s="4"/>
      <c r="R151" s="4"/>
      <c r="S151" s="4"/>
      <c r="T151" s="4"/>
    </row>
    <row r="152" spans="1:20" ht="15" customHeight="1" x14ac:dyDescent="0.25">
      <c r="A152" s="7">
        <v>45260</v>
      </c>
      <c r="B152" s="8">
        <v>45268</v>
      </c>
      <c r="C152" s="4" t="s">
        <v>176</v>
      </c>
      <c r="D152" s="4" t="s">
        <v>190</v>
      </c>
      <c r="E152" t="s">
        <v>19</v>
      </c>
      <c r="F152" t="s">
        <v>226</v>
      </c>
      <c r="G152" s="4">
        <v>5</v>
      </c>
      <c r="H152" s="4">
        <v>480</v>
      </c>
      <c r="I152" s="22">
        <v>0.4236111111111111</v>
      </c>
      <c r="J152">
        <v>8</v>
      </c>
      <c r="K152" s="4">
        <v>467</v>
      </c>
      <c r="L152" s="4">
        <v>9280</v>
      </c>
      <c r="M152" s="11">
        <v>9028666.6666666679</v>
      </c>
      <c r="N152" s="4"/>
      <c r="O152" s="4"/>
      <c r="P152" s="4"/>
      <c r="Q152" s="4"/>
      <c r="R152" s="4"/>
      <c r="S152" s="4"/>
      <c r="T152" s="4"/>
    </row>
    <row r="153" spans="1:20" ht="15" customHeight="1" x14ac:dyDescent="0.25">
      <c r="A153" s="7">
        <v>45260</v>
      </c>
      <c r="B153" s="7">
        <v>45260</v>
      </c>
      <c r="C153" s="22" t="s">
        <v>176</v>
      </c>
      <c r="D153" s="4" t="s">
        <v>205</v>
      </c>
      <c r="E153" t="s">
        <v>22</v>
      </c>
      <c r="F153" t="s">
        <v>226</v>
      </c>
      <c r="G153" s="4">
        <v>1</v>
      </c>
      <c r="H153">
        <v>16</v>
      </c>
      <c r="I153" s="9" t="s">
        <v>102</v>
      </c>
      <c r="J153">
        <v>0</v>
      </c>
      <c r="K153">
        <v>2476</v>
      </c>
      <c r="L153" s="4">
        <v>9280</v>
      </c>
      <c r="M153" s="11">
        <v>21541803.524999999</v>
      </c>
      <c r="N153" s="4"/>
      <c r="R153" s="11"/>
    </row>
    <row r="154" spans="1:20" ht="15" customHeight="1" x14ac:dyDescent="0.25">
      <c r="A154" s="7">
        <v>45260</v>
      </c>
      <c r="B154" s="7">
        <v>45260</v>
      </c>
      <c r="C154" s="22" t="s">
        <v>176</v>
      </c>
      <c r="D154" s="4" t="s">
        <v>205</v>
      </c>
      <c r="E154" t="s">
        <v>22</v>
      </c>
      <c r="F154" t="s">
        <v>226</v>
      </c>
      <c r="G154" s="4">
        <v>2</v>
      </c>
      <c r="H154">
        <v>16</v>
      </c>
      <c r="I154" s="9" t="s">
        <v>102</v>
      </c>
      <c r="J154">
        <v>0</v>
      </c>
      <c r="K154">
        <v>1836</v>
      </c>
      <c r="L154" s="4">
        <v>9280</v>
      </c>
      <c r="M154" s="11">
        <v>15973647.525</v>
      </c>
      <c r="N154" s="4"/>
      <c r="R154" s="11"/>
    </row>
    <row r="155" spans="1:20" ht="15" customHeight="1" x14ac:dyDescent="0.25">
      <c r="A155" s="7">
        <v>45260</v>
      </c>
      <c r="B155" s="7">
        <v>45260</v>
      </c>
      <c r="C155" s="22" t="s">
        <v>176</v>
      </c>
      <c r="D155" s="4" t="s">
        <v>205</v>
      </c>
      <c r="E155" t="s">
        <v>22</v>
      </c>
      <c r="F155" t="s">
        <v>226</v>
      </c>
      <c r="G155" s="4">
        <v>3</v>
      </c>
      <c r="H155">
        <v>16</v>
      </c>
      <c r="I155" s="9" t="s">
        <v>102</v>
      </c>
      <c r="J155">
        <v>0</v>
      </c>
      <c r="K155">
        <v>1845</v>
      </c>
      <c r="L155" s="4">
        <v>9280</v>
      </c>
      <c r="M155" s="11">
        <v>16051949.71875</v>
      </c>
      <c r="N155" s="4"/>
      <c r="R155" s="11"/>
    </row>
    <row r="156" spans="1:20" ht="15" customHeight="1" x14ac:dyDescent="0.25">
      <c r="A156" s="7">
        <v>45260</v>
      </c>
      <c r="B156" s="7">
        <v>45260</v>
      </c>
      <c r="C156" s="22" t="s">
        <v>176</v>
      </c>
      <c r="D156" s="4" t="s">
        <v>205</v>
      </c>
      <c r="E156" t="s">
        <v>22</v>
      </c>
      <c r="F156" t="s">
        <v>226</v>
      </c>
      <c r="G156" s="4">
        <v>4</v>
      </c>
      <c r="H156">
        <v>16</v>
      </c>
      <c r="I156" s="9" t="s">
        <v>102</v>
      </c>
      <c r="J156">
        <v>0</v>
      </c>
      <c r="K156">
        <v>2590</v>
      </c>
      <c r="L156" s="4">
        <v>9280</v>
      </c>
      <c r="M156" s="11">
        <v>22533631.3125</v>
      </c>
      <c r="N156" s="4"/>
      <c r="R156" s="11"/>
    </row>
    <row r="157" spans="1:20" ht="15" customHeight="1" x14ac:dyDescent="0.25">
      <c r="A157" s="7">
        <v>45260</v>
      </c>
      <c r="B157" s="7">
        <v>45260</v>
      </c>
      <c r="C157" s="22" t="s">
        <v>176</v>
      </c>
      <c r="D157" s="4" t="s">
        <v>205</v>
      </c>
      <c r="E157" t="s">
        <v>22</v>
      </c>
      <c r="F157" t="s">
        <v>226</v>
      </c>
      <c r="G157" s="4">
        <v>5</v>
      </c>
      <c r="H157">
        <v>16</v>
      </c>
      <c r="I157" s="9" t="s">
        <v>102</v>
      </c>
      <c r="J157">
        <v>0</v>
      </c>
      <c r="K157">
        <v>1637</v>
      </c>
      <c r="L157" s="4">
        <v>9280</v>
      </c>
      <c r="M157" s="11">
        <v>14242299.018749999</v>
      </c>
      <c r="N157" s="4"/>
      <c r="R157" s="11"/>
    </row>
    <row r="158" spans="1:20" ht="15" customHeight="1" x14ac:dyDescent="0.25">
      <c r="A158" s="7">
        <v>45260</v>
      </c>
      <c r="B158" s="8">
        <v>45264</v>
      </c>
      <c r="C158" s="4" t="s">
        <v>176</v>
      </c>
      <c r="D158" s="4" t="s">
        <v>205</v>
      </c>
      <c r="E158" t="s">
        <v>22</v>
      </c>
      <c r="F158" t="s">
        <v>226</v>
      </c>
      <c r="G158" s="4">
        <v>1</v>
      </c>
      <c r="H158" s="4">
        <v>500</v>
      </c>
      <c r="I158" s="22">
        <v>0.70416666666666661</v>
      </c>
      <c r="J158">
        <v>4</v>
      </c>
      <c r="K158" s="4">
        <v>628</v>
      </c>
      <c r="L158" s="4">
        <v>9280</v>
      </c>
      <c r="M158" s="11">
        <v>11655680</v>
      </c>
      <c r="N158" s="4"/>
    </row>
    <row r="159" spans="1:20" ht="15" customHeight="1" x14ac:dyDescent="0.25">
      <c r="A159" s="7">
        <v>45260</v>
      </c>
      <c r="B159" s="8">
        <v>45264</v>
      </c>
      <c r="C159" s="4" t="s">
        <v>176</v>
      </c>
      <c r="D159" s="4" t="s">
        <v>205</v>
      </c>
      <c r="E159" t="s">
        <v>22</v>
      </c>
      <c r="F159" t="s">
        <v>226</v>
      </c>
      <c r="G159" s="4">
        <v>2</v>
      </c>
      <c r="H159" s="4">
        <v>500</v>
      </c>
      <c r="I159" s="22">
        <v>0.70416666666666661</v>
      </c>
      <c r="J159">
        <v>4</v>
      </c>
      <c r="K159" s="4">
        <v>882</v>
      </c>
      <c r="L159" s="4">
        <v>9280</v>
      </c>
      <c r="M159" s="11">
        <v>16369920</v>
      </c>
      <c r="N159" s="4"/>
    </row>
    <row r="160" spans="1:20" ht="15" customHeight="1" x14ac:dyDescent="0.25">
      <c r="A160" s="7">
        <v>45260</v>
      </c>
      <c r="B160" s="8">
        <v>45264</v>
      </c>
      <c r="C160" s="4" t="s">
        <v>176</v>
      </c>
      <c r="D160" s="4" t="s">
        <v>205</v>
      </c>
      <c r="E160" t="s">
        <v>22</v>
      </c>
      <c r="F160" t="s">
        <v>226</v>
      </c>
      <c r="G160" s="4">
        <v>3</v>
      </c>
      <c r="H160" s="4">
        <v>50</v>
      </c>
      <c r="I160" s="22">
        <v>0.70416666666666661</v>
      </c>
      <c r="J160">
        <v>4</v>
      </c>
      <c r="K160" s="4">
        <v>95</v>
      </c>
      <c r="L160" s="4">
        <v>9280</v>
      </c>
      <c r="M160" s="11">
        <v>17632000</v>
      </c>
      <c r="N160" s="4"/>
    </row>
    <row r="161" spans="1:20" ht="15" customHeight="1" x14ac:dyDescent="0.25">
      <c r="A161" s="7">
        <v>45260</v>
      </c>
      <c r="B161" s="8">
        <v>45264</v>
      </c>
      <c r="C161" s="4" t="s">
        <v>176</v>
      </c>
      <c r="D161" s="4" t="s">
        <v>205</v>
      </c>
      <c r="E161" t="s">
        <v>22</v>
      </c>
      <c r="F161" t="s">
        <v>226</v>
      </c>
      <c r="G161" s="4">
        <v>4</v>
      </c>
      <c r="H161" s="4">
        <v>50</v>
      </c>
      <c r="I161" s="22">
        <v>0.70416666666666661</v>
      </c>
      <c r="J161">
        <v>4</v>
      </c>
      <c r="K161" s="4">
        <v>50</v>
      </c>
      <c r="L161" s="4">
        <v>9280</v>
      </c>
      <c r="M161" s="11">
        <v>9280000</v>
      </c>
      <c r="N161" s="4"/>
    </row>
    <row r="162" spans="1:20" ht="15" customHeight="1" x14ac:dyDescent="0.25">
      <c r="A162" s="7">
        <v>45260</v>
      </c>
      <c r="B162" s="8">
        <v>45264</v>
      </c>
      <c r="C162" s="4" t="s">
        <v>176</v>
      </c>
      <c r="D162" s="4" t="s">
        <v>205</v>
      </c>
      <c r="E162" t="s">
        <v>22</v>
      </c>
      <c r="F162" t="s">
        <v>226</v>
      </c>
      <c r="G162" s="4">
        <v>5</v>
      </c>
      <c r="H162" s="4">
        <v>50</v>
      </c>
      <c r="I162" s="22">
        <v>0.70416666666666661</v>
      </c>
      <c r="J162">
        <v>4</v>
      </c>
      <c r="K162" s="4">
        <v>73</v>
      </c>
      <c r="L162" s="4">
        <v>9280</v>
      </c>
      <c r="M162" s="11">
        <v>13548800</v>
      </c>
      <c r="N162" s="4"/>
    </row>
    <row r="163" spans="1:20" ht="15" customHeight="1" x14ac:dyDescent="0.25">
      <c r="A163" s="7">
        <v>45260</v>
      </c>
      <c r="B163" s="8">
        <v>45265</v>
      </c>
      <c r="C163" s="4" t="s">
        <v>176</v>
      </c>
      <c r="D163" s="4" t="s">
        <v>205</v>
      </c>
      <c r="E163" t="s">
        <v>22</v>
      </c>
      <c r="F163" t="s">
        <v>226</v>
      </c>
      <c r="G163" s="4">
        <v>1</v>
      </c>
      <c r="H163" s="4">
        <v>500</v>
      </c>
      <c r="I163" s="22">
        <v>0.70416666666666661</v>
      </c>
      <c r="J163">
        <v>5</v>
      </c>
      <c r="K163" s="4">
        <v>628</v>
      </c>
      <c r="L163" s="4">
        <v>9280</v>
      </c>
      <c r="M163" s="11">
        <v>11655680</v>
      </c>
      <c r="N163" s="4"/>
      <c r="O163" s="4"/>
      <c r="P163" s="4"/>
      <c r="Q163" s="4"/>
      <c r="R163" s="4"/>
      <c r="S163" s="4"/>
      <c r="T163" s="4"/>
    </row>
    <row r="164" spans="1:20" ht="15" customHeight="1" x14ac:dyDescent="0.25">
      <c r="A164" s="7">
        <v>45260</v>
      </c>
      <c r="B164" s="8">
        <v>45265</v>
      </c>
      <c r="C164" s="4" t="s">
        <v>176</v>
      </c>
      <c r="D164" s="4" t="s">
        <v>205</v>
      </c>
      <c r="E164" t="s">
        <v>22</v>
      </c>
      <c r="F164" t="s">
        <v>226</v>
      </c>
      <c r="G164" s="4">
        <v>2</v>
      </c>
      <c r="H164" s="4">
        <v>500</v>
      </c>
      <c r="I164" s="22">
        <v>0.70416666666666661</v>
      </c>
      <c r="J164">
        <v>5</v>
      </c>
      <c r="K164" s="4">
        <v>882</v>
      </c>
      <c r="L164" s="4">
        <v>9280</v>
      </c>
      <c r="M164" s="11">
        <v>16369920</v>
      </c>
      <c r="N164" s="4"/>
      <c r="O164" s="4"/>
      <c r="P164" s="4"/>
      <c r="Q164" s="4"/>
      <c r="R164" s="4"/>
      <c r="S164" s="4"/>
      <c r="T164" s="4"/>
    </row>
    <row r="165" spans="1:20" ht="15" customHeight="1" x14ac:dyDescent="0.25">
      <c r="A165" s="7">
        <v>45260</v>
      </c>
      <c r="B165" s="8">
        <v>45265</v>
      </c>
      <c r="C165" s="4" t="s">
        <v>176</v>
      </c>
      <c r="D165" s="4" t="s">
        <v>205</v>
      </c>
      <c r="E165" t="s">
        <v>22</v>
      </c>
      <c r="F165" t="s">
        <v>226</v>
      </c>
      <c r="G165" s="4">
        <v>3</v>
      </c>
      <c r="H165" s="4">
        <v>50</v>
      </c>
      <c r="I165" s="22">
        <v>0.70416666666666661</v>
      </c>
      <c r="J165">
        <v>5</v>
      </c>
      <c r="K165" s="4">
        <v>95</v>
      </c>
      <c r="L165" s="4">
        <v>9280</v>
      </c>
      <c r="M165" s="11">
        <v>17632000</v>
      </c>
      <c r="N165" s="4"/>
      <c r="O165" s="4"/>
      <c r="P165" s="4"/>
      <c r="Q165" s="4"/>
      <c r="R165" s="4"/>
      <c r="S165" s="4"/>
      <c r="T165" s="4"/>
    </row>
    <row r="166" spans="1:20" ht="15" customHeight="1" x14ac:dyDescent="0.25">
      <c r="A166" s="7">
        <v>45260</v>
      </c>
      <c r="B166" s="8">
        <v>45265</v>
      </c>
      <c r="C166" s="4" t="s">
        <v>176</v>
      </c>
      <c r="D166" s="4" t="s">
        <v>205</v>
      </c>
      <c r="E166" t="s">
        <v>22</v>
      </c>
      <c r="F166" t="s">
        <v>226</v>
      </c>
      <c r="G166" s="4">
        <v>4</v>
      </c>
      <c r="H166" s="4">
        <v>50</v>
      </c>
      <c r="I166" s="22">
        <v>0.70416666666666661</v>
      </c>
      <c r="J166">
        <v>5</v>
      </c>
      <c r="K166" s="4">
        <v>50</v>
      </c>
      <c r="L166" s="4">
        <v>9280</v>
      </c>
      <c r="M166" s="11">
        <v>9280000</v>
      </c>
      <c r="N166" s="4"/>
      <c r="O166" s="4"/>
      <c r="P166" s="4"/>
      <c r="Q166" s="4"/>
      <c r="R166" s="4"/>
      <c r="S166" s="4"/>
      <c r="T166" s="4"/>
    </row>
    <row r="167" spans="1:20" ht="15" customHeight="1" x14ac:dyDescent="0.25">
      <c r="A167" s="7">
        <v>45260</v>
      </c>
      <c r="B167" s="8">
        <v>45265</v>
      </c>
      <c r="C167" s="4" t="s">
        <v>176</v>
      </c>
      <c r="D167" s="4" t="s">
        <v>205</v>
      </c>
      <c r="E167" t="s">
        <v>22</v>
      </c>
      <c r="F167" t="s">
        <v>226</v>
      </c>
      <c r="G167" s="4">
        <v>5</v>
      </c>
      <c r="H167" s="4">
        <v>50</v>
      </c>
      <c r="I167" s="22">
        <v>0.70416666666666661</v>
      </c>
      <c r="J167">
        <v>5</v>
      </c>
      <c r="K167" s="4">
        <v>73</v>
      </c>
      <c r="L167" s="4">
        <v>9280</v>
      </c>
      <c r="M167" s="11">
        <v>13548800</v>
      </c>
      <c r="N167" s="4"/>
      <c r="O167" s="4"/>
      <c r="P167" s="4"/>
      <c r="Q167" s="4"/>
      <c r="R167" s="4"/>
      <c r="S167" s="4"/>
      <c r="T167" s="4"/>
    </row>
    <row r="168" spans="1:20" ht="15" customHeight="1" x14ac:dyDescent="0.25">
      <c r="A168" s="7">
        <v>45260</v>
      </c>
      <c r="B168" s="8">
        <v>45268</v>
      </c>
      <c r="C168" s="4" t="s">
        <v>176</v>
      </c>
      <c r="D168" s="4" t="s">
        <v>205</v>
      </c>
      <c r="E168" t="s">
        <v>22</v>
      </c>
      <c r="F168" t="s">
        <v>226</v>
      </c>
      <c r="G168" s="4">
        <v>1</v>
      </c>
      <c r="H168" s="4">
        <v>480</v>
      </c>
      <c r="I168" s="22">
        <v>0.44513888888888892</v>
      </c>
      <c r="J168">
        <v>8</v>
      </c>
      <c r="K168" s="4">
        <v>279</v>
      </c>
      <c r="L168" s="4">
        <v>9280</v>
      </c>
      <c r="M168" s="11">
        <v>5394000</v>
      </c>
      <c r="N168" s="4"/>
      <c r="O168" s="4"/>
      <c r="P168" s="4"/>
      <c r="Q168" s="4"/>
      <c r="R168" s="4"/>
      <c r="S168" s="4"/>
      <c r="T168" s="4"/>
    </row>
    <row r="169" spans="1:20" ht="15" customHeight="1" x14ac:dyDescent="0.25">
      <c r="A169" s="7">
        <v>45260</v>
      </c>
      <c r="B169" s="8">
        <v>45268</v>
      </c>
      <c r="C169" s="4" t="s">
        <v>176</v>
      </c>
      <c r="D169" s="4" t="s">
        <v>205</v>
      </c>
      <c r="E169" t="s">
        <v>22</v>
      </c>
      <c r="F169" t="s">
        <v>226</v>
      </c>
      <c r="G169" s="4">
        <v>2</v>
      </c>
      <c r="H169" s="4">
        <v>480</v>
      </c>
      <c r="I169" s="22">
        <v>0.44513888888888892</v>
      </c>
      <c r="J169">
        <v>8</v>
      </c>
      <c r="K169" s="4">
        <v>581</v>
      </c>
      <c r="L169" s="4">
        <v>9280</v>
      </c>
      <c r="M169" s="11">
        <v>11232666.666666668</v>
      </c>
      <c r="N169" s="4"/>
      <c r="O169" s="25"/>
      <c r="P169" s="4"/>
      <c r="Q169" s="4"/>
      <c r="R169" s="4"/>
      <c r="S169" s="4"/>
      <c r="T169" s="4"/>
    </row>
    <row r="170" spans="1:20" ht="15" customHeight="1" x14ac:dyDescent="0.25">
      <c r="A170" s="7">
        <v>45260</v>
      </c>
      <c r="B170" s="8">
        <v>45268</v>
      </c>
      <c r="C170" s="4" t="s">
        <v>176</v>
      </c>
      <c r="D170" s="4" t="s">
        <v>205</v>
      </c>
      <c r="E170" t="s">
        <v>22</v>
      </c>
      <c r="F170" t="s">
        <v>226</v>
      </c>
      <c r="G170" s="4">
        <v>3</v>
      </c>
      <c r="H170" s="4">
        <v>480</v>
      </c>
      <c r="I170" s="22">
        <v>0.44513888888888892</v>
      </c>
      <c r="J170">
        <v>8</v>
      </c>
      <c r="K170" s="4">
        <v>137</v>
      </c>
      <c r="L170" s="4">
        <v>9280</v>
      </c>
      <c r="M170" s="11">
        <v>2648666.666666667</v>
      </c>
      <c r="N170" s="4"/>
      <c r="O170" s="25"/>
      <c r="P170" s="4"/>
      <c r="Q170" s="4"/>
      <c r="R170" s="4"/>
      <c r="S170" s="4"/>
      <c r="T170" s="4"/>
    </row>
    <row r="171" spans="1:20" ht="15" customHeight="1" x14ac:dyDescent="0.25">
      <c r="A171" s="7">
        <v>45260</v>
      </c>
      <c r="B171" s="8">
        <v>45268</v>
      </c>
      <c r="C171" s="4" t="s">
        <v>176</v>
      </c>
      <c r="D171" s="4" t="s">
        <v>205</v>
      </c>
      <c r="E171" t="s">
        <v>22</v>
      </c>
      <c r="F171" t="s">
        <v>226</v>
      </c>
      <c r="G171" s="4">
        <v>4</v>
      </c>
      <c r="H171" s="4">
        <v>480</v>
      </c>
      <c r="I171" s="22">
        <v>0.44513888888888892</v>
      </c>
      <c r="J171">
        <v>8</v>
      </c>
      <c r="K171" s="4">
        <v>360</v>
      </c>
      <c r="L171" s="4">
        <v>9280</v>
      </c>
      <c r="M171" s="11">
        <v>6960000</v>
      </c>
      <c r="N171" s="4"/>
      <c r="O171" s="25"/>
      <c r="P171" s="4"/>
      <c r="Q171" s="4"/>
      <c r="R171" s="4"/>
      <c r="S171" s="4"/>
      <c r="T171" s="4"/>
    </row>
    <row r="172" spans="1:20" ht="15" customHeight="1" x14ac:dyDescent="0.25">
      <c r="A172" s="7">
        <v>45260</v>
      </c>
      <c r="B172" s="8">
        <v>45268</v>
      </c>
      <c r="C172" s="4" t="s">
        <v>176</v>
      </c>
      <c r="D172" s="4" t="s">
        <v>205</v>
      </c>
      <c r="E172" t="s">
        <v>22</v>
      </c>
      <c r="F172" t="s">
        <v>226</v>
      </c>
      <c r="G172" s="4">
        <v>5</v>
      </c>
      <c r="H172" s="4">
        <v>480</v>
      </c>
      <c r="I172" s="22">
        <v>0.44513888888888892</v>
      </c>
      <c r="J172">
        <v>8</v>
      </c>
      <c r="K172" s="4">
        <v>441</v>
      </c>
      <c r="L172" s="4">
        <v>9280</v>
      </c>
      <c r="M172" s="11">
        <v>8526000.0000000019</v>
      </c>
      <c r="N172" s="4"/>
      <c r="O172" s="25"/>
      <c r="P172" s="4"/>
      <c r="Q172" s="4"/>
      <c r="R172" s="4"/>
      <c r="S172" s="4"/>
      <c r="T172" s="4"/>
    </row>
    <row r="173" spans="1:20" ht="15" customHeight="1" x14ac:dyDescent="0.25">
      <c r="A173" s="7">
        <v>45260</v>
      </c>
      <c r="B173" s="7">
        <v>45260</v>
      </c>
      <c r="C173" s="9" t="s">
        <v>176</v>
      </c>
      <c r="D173" s="4" t="s">
        <v>177</v>
      </c>
      <c r="E173" t="s">
        <v>57</v>
      </c>
      <c r="F173" t="s">
        <v>226</v>
      </c>
      <c r="G173">
        <v>1</v>
      </c>
      <c r="H173">
        <v>16</v>
      </c>
      <c r="I173" s="9" t="s">
        <v>102</v>
      </c>
      <c r="J173">
        <v>0</v>
      </c>
      <c r="K173">
        <v>1822</v>
      </c>
      <c r="L173" s="20">
        <v>136.22399999999999</v>
      </c>
      <c r="M173" s="11">
        <v>15512507.999999998</v>
      </c>
      <c r="N173" s="4" t="s">
        <v>239</v>
      </c>
      <c r="Q173" s="11"/>
      <c r="R173" s="11"/>
    </row>
    <row r="174" spans="1:20" ht="15" customHeight="1" x14ac:dyDescent="0.25">
      <c r="A174" s="7">
        <v>45260</v>
      </c>
      <c r="B174" s="7">
        <v>45260</v>
      </c>
      <c r="C174" s="9" t="s">
        <v>176</v>
      </c>
      <c r="D174" s="4" t="s">
        <v>177</v>
      </c>
      <c r="E174" t="s">
        <v>57</v>
      </c>
      <c r="F174" t="s">
        <v>226</v>
      </c>
      <c r="G174">
        <v>2</v>
      </c>
      <c r="H174">
        <v>16</v>
      </c>
      <c r="I174" s="9" t="s">
        <v>102</v>
      </c>
      <c r="J174">
        <v>0</v>
      </c>
      <c r="K174">
        <v>2414</v>
      </c>
      <c r="L174" s="20">
        <v>136.22399999999999</v>
      </c>
      <c r="M174" s="11">
        <v>20552795.999999996</v>
      </c>
      <c r="N174" s="4"/>
      <c r="R174" s="11"/>
    </row>
    <row r="175" spans="1:20" ht="15" customHeight="1" x14ac:dyDescent="0.25">
      <c r="A175" s="7">
        <v>45260</v>
      </c>
      <c r="B175" s="7">
        <v>45260</v>
      </c>
      <c r="C175" s="9" t="s">
        <v>176</v>
      </c>
      <c r="D175" s="4" t="s">
        <v>177</v>
      </c>
      <c r="E175" t="s">
        <v>57</v>
      </c>
      <c r="F175" t="s">
        <v>226</v>
      </c>
      <c r="G175">
        <v>3</v>
      </c>
      <c r="H175">
        <v>16</v>
      </c>
      <c r="I175" s="9" t="s">
        <v>102</v>
      </c>
      <c r="J175">
        <v>0</v>
      </c>
      <c r="K175">
        <v>2694</v>
      </c>
      <c r="L175" s="20">
        <v>136.22399999999999</v>
      </c>
      <c r="M175" s="11">
        <v>22936715.999999996</v>
      </c>
      <c r="N175" s="4"/>
      <c r="R175" s="11"/>
    </row>
    <row r="176" spans="1:20" ht="15" customHeight="1" x14ac:dyDescent="0.25">
      <c r="A176" s="7">
        <v>45260</v>
      </c>
      <c r="B176" s="7">
        <v>45260</v>
      </c>
      <c r="C176" s="9" t="s">
        <v>176</v>
      </c>
      <c r="D176" s="4" t="s">
        <v>177</v>
      </c>
      <c r="E176" t="s">
        <v>57</v>
      </c>
      <c r="F176" t="s">
        <v>226</v>
      </c>
      <c r="G176">
        <v>4</v>
      </c>
      <c r="H176">
        <v>16</v>
      </c>
      <c r="I176" s="9" t="s">
        <v>102</v>
      </c>
      <c r="J176">
        <v>0</v>
      </c>
      <c r="K176">
        <v>2439</v>
      </c>
      <c r="L176" s="20">
        <v>136.22399999999999</v>
      </c>
      <c r="M176" s="11">
        <v>20765645.999999996</v>
      </c>
      <c r="N176" s="4"/>
      <c r="R176" s="11"/>
    </row>
    <row r="177" spans="1:20" ht="15" customHeight="1" x14ac:dyDescent="0.25">
      <c r="A177" s="7">
        <v>45260</v>
      </c>
      <c r="B177" s="7">
        <v>45260</v>
      </c>
      <c r="C177" s="9" t="s">
        <v>176</v>
      </c>
      <c r="D177" s="4" t="s">
        <v>177</v>
      </c>
      <c r="E177" t="s">
        <v>57</v>
      </c>
      <c r="F177" t="s">
        <v>226</v>
      </c>
      <c r="G177">
        <v>5</v>
      </c>
      <c r="H177">
        <v>16</v>
      </c>
      <c r="I177" s="9" t="s">
        <v>102</v>
      </c>
      <c r="J177">
        <v>0</v>
      </c>
      <c r="K177">
        <v>1669</v>
      </c>
      <c r="L177" s="20">
        <v>136.22399999999999</v>
      </c>
      <c r="M177" s="11">
        <v>14209865.999999998</v>
      </c>
      <c r="N177" s="4"/>
      <c r="R177" s="11"/>
    </row>
    <row r="178" spans="1:20" ht="15" customHeight="1" x14ac:dyDescent="0.25">
      <c r="A178" s="7">
        <v>45260</v>
      </c>
      <c r="B178" s="8">
        <v>45264</v>
      </c>
      <c r="C178" s="4" t="s">
        <v>176</v>
      </c>
      <c r="D178" s="4" t="s">
        <v>177</v>
      </c>
      <c r="E178" t="s">
        <v>57</v>
      </c>
      <c r="F178" t="s">
        <v>226</v>
      </c>
      <c r="G178" s="4">
        <v>1</v>
      </c>
      <c r="H178" s="4">
        <v>480</v>
      </c>
      <c r="I178" s="22">
        <v>0.76041666666666663</v>
      </c>
      <c r="J178">
        <v>4</v>
      </c>
      <c r="K178" s="4">
        <v>891</v>
      </c>
      <c r="L178" s="4">
        <v>9280</v>
      </c>
      <c r="M178" s="11">
        <v>17226000.000000004</v>
      </c>
      <c r="N178" s="4"/>
    </row>
    <row r="179" spans="1:20" ht="15" customHeight="1" x14ac:dyDescent="0.25">
      <c r="A179" s="7">
        <v>45260</v>
      </c>
      <c r="B179" s="8">
        <v>45264</v>
      </c>
      <c r="C179" s="4" t="s">
        <v>176</v>
      </c>
      <c r="D179" s="4" t="s">
        <v>177</v>
      </c>
      <c r="E179" t="s">
        <v>57</v>
      </c>
      <c r="F179" t="s">
        <v>226</v>
      </c>
      <c r="G179" s="4">
        <v>2</v>
      </c>
      <c r="H179" s="4">
        <v>480</v>
      </c>
      <c r="I179" s="22">
        <v>0.76041666666666663</v>
      </c>
      <c r="J179">
        <v>4</v>
      </c>
      <c r="K179" s="4">
        <v>1089</v>
      </c>
      <c r="L179" s="4">
        <v>9280</v>
      </c>
      <c r="M179" s="11">
        <v>21054000</v>
      </c>
      <c r="N179" s="4"/>
    </row>
    <row r="180" spans="1:20" ht="15" customHeight="1" x14ac:dyDescent="0.25">
      <c r="A180" s="7">
        <v>45260</v>
      </c>
      <c r="B180" s="8">
        <v>45264</v>
      </c>
      <c r="C180" s="4" t="s">
        <v>176</v>
      </c>
      <c r="D180" s="4" t="s">
        <v>177</v>
      </c>
      <c r="E180" t="s">
        <v>57</v>
      </c>
      <c r="F180" t="s">
        <v>226</v>
      </c>
      <c r="G180" s="4">
        <v>3</v>
      </c>
      <c r="H180" s="4">
        <v>480</v>
      </c>
      <c r="I180" s="22">
        <v>0.76041666666666663</v>
      </c>
      <c r="J180">
        <v>4</v>
      </c>
      <c r="K180" s="4">
        <v>1092</v>
      </c>
      <c r="L180" s="4">
        <v>9280</v>
      </c>
      <c r="M180" s="11">
        <v>21112000</v>
      </c>
      <c r="N180" s="4"/>
    </row>
    <row r="181" spans="1:20" ht="15" customHeight="1" x14ac:dyDescent="0.25">
      <c r="A181" s="7">
        <v>45260</v>
      </c>
      <c r="B181" s="8">
        <v>45264</v>
      </c>
      <c r="C181" s="4" t="s">
        <v>176</v>
      </c>
      <c r="D181" s="4" t="s">
        <v>177</v>
      </c>
      <c r="E181" t="s">
        <v>57</v>
      </c>
      <c r="F181" t="s">
        <v>226</v>
      </c>
      <c r="G181" s="4">
        <v>4</v>
      </c>
      <c r="H181" s="4">
        <v>480</v>
      </c>
      <c r="I181" s="22">
        <v>0.76041666666666663</v>
      </c>
      <c r="J181">
        <v>4</v>
      </c>
      <c r="K181" s="4">
        <v>1173</v>
      </c>
      <c r="L181" s="4">
        <v>9280</v>
      </c>
      <c r="M181" s="11">
        <v>22678000</v>
      </c>
      <c r="N181" s="4"/>
    </row>
    <row r="182" spans="1:20" ht="15" customHeight="1" x14ac:dyDescent="0.25">
      <c r="A182" s="7">
        <v>45260</v>
      </c>
      <c r="B182" s="8">
        <v>45264</v>
      </c>
      <c r="C182" s="4" t="s">
        <v>176</v>
      </c>
      <c r="D182" s="4" t="s">
        <v>177</v>
      </c>
      <c r="E182" t="s">
        <v>57</v>
      </c>
      <c r="F182" t="s">
        <v>226</v>
      </c>
      <c r="G182" s="4">
        <v>5</v>
      </c>
      <c r="H182" s="4">
        <v>480</v>
      </c>
      <c r="I182" s="22">
        <v>0.76041666666666663</v>
      </c>
      <c r="J182">
        <v>4</v>
      </c>
      <c r="K182" s="4">
        <v>1364</v>
      </c>
      <c r="L182" s="4">
        <v>9280</v>
      </c>
      <c r="M182" s="11">
        <v>26370666.666666668</v>
      </c>
      <c r="N182" s="4"/>
    </row>
    <row r="183" spans="1:20" ht="15" customHeight="1" x14ac:dyDescent="0.25">
      <c r="A183" s="7">
        <v>45260</v>
      </c>
      <c r="B183" s="8">
        <v>45268</v>
      </c>
      <c r="C183" s="4" t="s">
        <v>176</v>
      </c>
      <c r="D183" s="4" t="s">
        <v>177</v>
      </c>
      <c r="E183" t="s">
        <v>57</v>
      </c>
      <c r="F183" t="s">
        <v>226</v>
      </c>
      <c r="G183" s="4">
        <v>1</v>
      </c>
      <c r="H183" s="4">
        <v>480</v>
      </c>
      <c r="I183" s="22">
        <v>0.46458333333333335</v>
      </c>
      <c r="J183">
        <v>8</v>
      </c>
      <c r="K183" s="4">
        <v>407</v>
      </c>
      <c r="L183" s="4">
        <v>9280</v>
      </c>
      <c r="M183" s="11">
        <v>7868666.666666667</v>
      </c>
      <c r="N183" s="4"/>
      <c r="O183" s="25"/>
      <c r="P183" s="4"/>
      <c r="Q183" s="4"/>
      <c r="R183" s="25"/>
      <c r="S183" s="4"/>
      <c r="T183" s="4"/>
    </row>
    <row r="184" spans="1:20" ht="15" customHeight="1" x14ac:dyDescent="0.25">
      <c r="A184" s="7">
        <v>45260</v>
      </c>
      <c r="B184" s="8">
        <v>45268</v>
      </c>
      <c r="C184" s="4" t="s">
        <v>176</v>
      </c>
      <c r="D184" s="4" t="s">
        <v>177</v>
      </c>
      <c r="E184" t="s">
        <v>57</v>
      </c>
      <c r="F184" t="s">
        <v>226</v>
      </c>
      <c r="G184" s="4">
        <v>2</v>
      </c>
      <c r="H184" s="4">
        <v>480</v>
      </c>
      <c r="I184" s="22">
        <v>0.46458333333333335</v>
      </c>
      <c r="J184">
        <v>8</v>
      </c>
      <c r="K184" s="4">
        <v>214</v>
      </c>
      <c r="L184" s="4">
        <v>9280</v>
      </c>
      <c r="M184" s="11">
        <v>4137333.3333333335</v>
      </c>
      <c r="N184" s="4"/>
      <c r="O184" s="25"/>
      <c r="P184" s="4"/>
      <c r="Q184" s="4"/>
      <c r="R184" s="4"/>
      <c r="S184" s="4"/>
      <c r="T184" s="4"/>
    </row>
    <row r="185" spans="1:20" ht="15" customHeight="1" x14ac:dyDescent="0.25">
      <c r="A185" s="7">
        <v>45260</v>
      </c>
      <c r="B185" s="8">
        <v>45268</v>
      </c>
      <c r="C185" s="4" t="s">
        <v>176</v>
      </c>
      <c r="D185" s="4" t="s">
        <v>177</v>
      </c>
      <c r="E185" t="s">
        <v>57</v>
      </c>
      <c r="F185" t="s">
        <v>226</v>
      </c>
      <c r="G185" s="4">
        <v>3</v>
      </c>
      <c r="H185" s="4">
        <v>480</v>
      </c>
      <c r="I185" s="22">
        <v>0.46458333333333335</v>
      </c>
      <c r="J185">
        <v>8</v>
      </c>
      <c r="K185" s="4">
        <v>512</v>
      </c>
      <c r="L185" s="4">
        <v>9280</v>
      </c>
      <c r="M185" s="11">
        <v>9898666.6666666679</v>
      </c>
      <c r="N185" s="4"/>
      <c r="O185" s="25"/>
      <c r="P185" s="4"/>
      <c r="Q185" s="4"/>
      <c r="R185" s="4"/>
      <c r="S185" s="4"/>
      <c r="T185" s="4"/>
    </row>
    <row r="186" spans="1:20" ht="15" customHeight="1" x14ac:dyDescent="0.25">
      <c r="A186" s="7">
        <v>45260</v>
      </c>
      <c r="B186" s="8">
        <v>45268</v>
      </c>
      <c r="C186" s="4" t="s">
        <v>176</v>
      </c>
      <c r="D186" s="4" t="s">
        <v>177</v>
      </c>
      <c r="E186" t="s">
        <v>57</v>
      </c>
      <c r="F186" t="s">
        <v>226</v>
      </c>
      <c r="G186" s="4">
        <v>4</v>
      </c>
      <c r="H186" s="4">
        <v>480</v>
      </c>
      <c r="I186" s="22">
        <v>0.46458333333333335</v>
      </c>
      <c r="J186">
        <v>8</v>
      </c>
      <c r="K186" s="4">
        <v>106</v>
      </c>
      <c r="L186" s="4">
        <v>9280</v>
      </c>
      <c r="M186" s="11">
        <v>2049333.3333333335</v>
      </c>
      <c r="N186" s="4"/>
      <c r="O186" s="25"/>
      <c r="P186" s="4"/>
      <c r="Q186" s="4"/>
      <c r="R186" s="4"/>
      <c r="S186" s="4"/>
      <c r="T186" s="4"/>
    </row>
    <row r="187" spans="1:20" ht="15" customHeight="1" x14ac:dyDescent="0.25">
      <c r="A187" s="7">
        <v>45260</v>
      </c>
      <c r="B187" s="8">
        <v>45268</v>
      </c>
      <c r="C187" s="4" t="s">
        <v>176</v>
      </c>
      <c r="D187" s="4" t="s">
        <v>177</v>
      </c>
      <c r="E187" t="s">
        <v>57</v>
      </c>
      <c r="F187" t="s">
        <v>226</v>
      </c>
      <c r="G187" s="4">
        <v>5</v>
      </c>
      <c r="H187" s="4">
        <v>463</v>
      </c>
      <c r="I187" s="22">
        <v>0.46458333333333335</v>
      </c>
      <c r="J187">
        <v>8</v>
      </c>
      <c r="K187" s="4">
        <v>1512</v>
      </c>
      <c r="L187" s="4">
        <v>9280</v>
      </c>
      <c r="M187" s="11">
        <v>30305313.174945999</v>
      </c>
      <c r="N187" s="4"/>
      <c r="O187" s="25"/>
      <c r="P187" s="4"/>
      <c r="Q187" s="4"/>
      <c r="R187" s="4"/>
      <c r="S187" s="4"/>
      <c r="T187" s="4"/>
    </row>
    <row r="188" spans="1:20" ht="15" customHeight="1" x14ac:dyDescent="0.25">
      <c r="A188" s="7">
        <v>45260</v>
      </c>
      <c r="B188" s="7">
        <v>45260</v>
      </c>
      <c r="C188" s="22" t="s">
        <v>176</v>
      </c>
      <c r="D188" s="4" t="s">
        <v>202</v>
      </c>
      <c r="E188" t="s">
        <v>60</v>
      </c>
      <c r="F188" t="s">
        <v>226</v>
      </c>
      <c r="G188">
        <v>2</v>
      </c>
      <c r="H188">
        <v>16</v>
      </c>
      <c r="I188" s="9" t="s">
        <v>102</v>
      </c>
      <c r="J188">
        <v>0</v>
      </c>
      <c r="K188">
        <v>1637</v>
      </c>
      <c r="L188" s="20">
        <v>139.2039</v>
      </c>
      <c r="M188" s="11">
        <v>19579898.559374999</v>
      </c>
      <c r="N188" s="4" t="s">
        <v>240</v>
      </c>
      <c r="R188" s="11"/>
    </row>
    <row r="189" spans="1:20" ht="15" customHeight="1" x14ac:dyDescent="0.25">
      <c r="A189" s="7">
        <v>45260</v>
      </c>
      <c r="B189" s="8">
        <v>45263</v>
      </c>
      <c r="C189" s="4" t="s">
        <v>176</v>
      </c>
      <c r="D189" s="4" t="s">
        <v>202</v>
      </c>
      <c r="E189" t="s">
        <v>60</v>
      </c>
      <c r="F189" t="s">
        <v>226</v>
      </c>
      <c r="G189" s="4">
        <v>1</v>
      </c>
      <c r="H189" s="4">
        <v>50</v>
      </c>
      <c r="I189" s="4" t="s">
        <v>102</v>
      </c>
      <c r="J189">
        <v>3</v>
      </c>
      <c r="K189" s="4">
        <v>38</v>
      </c>
      <c r="L189">
        <v>9280</v>
      </c>
      <c r="M189" s="11">
        <v>7052800</v>
      </c>
      <c r="N189" s="4"/>
    </row>
    <row r="190" spans="1:20" ht="15" customHeight="1" x14ac:dyDescent="0.25">
      <c r="A190" s="7">
        <v>45260</v>
      </c>
      <c r="B190" s="8">
        <v>45263</v>
      </c>
      <c r="C190" s="4" t="s">
        <v>176</v>
      </c>
      <c r="D190" s="4" t="s">
        <v>202</v>
      </c>
      <c r="E190" t="s">
        <v>60</v>
      </c>
      <c r="F190" t="s">
        <v>226</v>
      </c>
      <c r="G190" s="4">
        <v>2</v>
      </c>
      <c r="H190" s="4">
        <v>50</v>
      </c>
      <c r="I190" s="4" t="s">
        <v>102</v>
      </c>
      <c r="J190">
        <v>3</v>
      </c>
      <c r="K190" s="4">
        <v>37</v>
      </c>
      <c r="L190">
        <v>9280</v>
      </c>
      <c r="M190" s="11">
        <v>6867200</v>
      </c>
      <c r="N190" s="4"/>
    </row>
    <row r="191" spans="1:20" ht="15" customHeight="1" x14ac:dyDescent="0.25">
      <c r="A191" s="7">
        <v>45260</v>
      </c>
      <c r="B191" s="8">
        <v>45263</v>
      </c>
      <c r="C191" s="4" t="s">
        <v>176</v>
      </c>
      <c r="D191" s="4" t="s">
        <v>202</v>
      </c>
      <c r="E191" t="s">
        <v>60</v>
      </c>
      <c r="F191" t="s">
        <v>226</v>
      </c>
      <c r="G191" s="4">
        <v>3</v>
      </c>
      <c r="H191" s="4">
        <v>50</v>
      </c>
      <c r="I191" s="4" t="s">
        <v>102</v>
      </c>
      <c r="J191">
        <v>3</v>
      </c>
      <c r="K191" s="4">
        <v>39</v>
      </c>
      <c r="L191">
        <v>9280</v>
      </c>
      <c r="M191" s="11">
        <v>7238400</v>
      </c>
      <c r="N191" s="4"/>
    </row>
    <row r="192" spans="1:20" ht="15" customHeight="1" x14ac:dyDescent="0.25">
      <c r="A192" s="7">
        <v>45260</v>
      </c>
      <c r="B192" s="8">
        <v>45263</v>
      </c>
      <c r="C192" s="4" t="s">
        <v>176</v>
      </c>
      <c r="D192" s="4" t="s">
        <v>202</v>
      </c>
      <c r="E192" t="s">
        <v>60</v>
      </c>
      <c r="F192" t="s">
        <v>226</v>
      </c>
      <c r="G192" s="4">
        <v>4</v>
      </c>
      <c r="H192" s="4">
        <v>50</v>
      </c>
      <c r="I192" s="4" t="s">
        <v>102</v>
      </c>
      <c r="J192">
        <v>3</v>
      </c>
      <c r="K192" s="4">
        <v>40</v>
      </c>
      <c r="L192">
        <v>9280</v>
      </c>
      <c r="M192" s="11">
        <v>7424000</v>
      </c>
      <c r="N192" s="4"/>
    </row>
    <row r="193" spans="1:20" ht="15" customHeight="1" x14ac:dyDescent="0.25">
      <c r="A193" s="7">
        <v>45260</v>
      </c>
      <c r="B193" s="8">
        <v>45263</v>
      </c>
      <c r="C193" s="4" t="s">
        <v>176</v>
      </c>
      <c r="D193" s="4" t="s">
        <v>202</v>
      </c>
      <c r="E193" t="s">
        <v>60</v>
      </c>
      <c r="F193" t="s">
        <v>226</v>
      </c>
      <c r="G193" s="4">
        <v>5</v>
      </c>
      <c r="H193" s="4">
        <v>50</v>
      </c>
      <c r="I193" s="4" t="s">
        <v>102</v>
      </c>
      <c r="J193">
        <v>3</v>
      </c>
      <c r="K193" s="4">
        <v>35</v>
      </c>
      <c r="L193">
        <v>9280</v>
      </c>
      <c r="M193" s="11">
        <v>6496000</v>
      </c>
      <c r="N193" s="4"/>
    </row>
    <row r="194" spans="1:20" ht="15" customHeight="1" x14ac:dyDescent="0.25">
      <c r="A194" s="7">
        <v>45260</v>
      </c>
      <c r="B194" s="8">
        <v>45265</v>
      </c>
      <c r="C194" s="4" t="s">
        <v>176</v>
      </c>
      <c r="D194" s="4" t="s">
        <v>202</v>
      </c>
      <c r="E194" t="s">
        <v>60</v>
      </c>
      <c r="F194" t="s">
        <v>226</v>
      </c>
      <c r="G194" s="4">
        <v>1</v>
      </c>
      <c r="H194" s="4">
        <v>250</v>
      </c>
      <c r="I194" s="22">
        <v>0.87847222222222221</v>
      </c>
      <c r="J194">
        <v>5</v>
      </c>
      <c r="K194" s="4">
        <v>371</v>
      </c>
      <c r="L194" s="4">
        <v>9280</v>
      </c>
      <c r="M194" s="11">
        <v>13771520</v>
      </c>
      <c r="N194" s="4"/>
    </row>
    <row r="195" spans="1:20" ht="15" customHeight="1" x14ac:dyDescent="0.25">
      <c r="A195" s="7">
        <v>45260</v>
      </c>
      <c r="B195" s="8">
        <v>45265</v>
      </c>
      <c r="C195" s="4" t="s">
        <v>176</v>
      </c>
      <c r="D195" s="4" t="s">
        <v>202</v>
      </c>
      <c r="E195" t="s">
        <v>60</v>
      </c>
      <c r="F195" t="s">
        <v>226</v>
      </c>
      <c r="G195" s="4">
        <v>2</v>
      </c>
      <c r="H195" s="4">
        <v>250</v>
      </c>
      <c r="I195" s="22">
        <v>0.87847222222222221</v>
      </c>
      <c r="J195">
        <v>5</v>
      </c>
      <c r="K195" s="4">
        <v>289</v>
      </c>
      <c r="L195" s="4">
        <v>9280</v>
      </c>
      <c r="M195" s="11">
        <v>10727680</v>
      </c>
      <c r="N195" s="4"/>
    </row>
    <row r="196" spans="1:20" ht="15" customHeight="1" x14ac:dyDescent="0.25">
      <c r="A196" s="7">
        <v>45260</v>
      </c>
      <c r="B196" s="8">
        <v>45265</v>
      </c>
      <c r="C196" s="4" t="s">
        <v>176</v>
      </c>
      <c r="D196" s="4" t="s">
        <v>202</v>
      </c>
      <c r="E196" t="s">
        <v>60</v>
      </c>
      <c r="F196" t="s">
        <v>226</v>
      </c>
      <c r="G196" s="4">
        <v>3</v>
      </c>
      <c r="H196" s="4">
        <v>250</v>
      </c>
      <c r="I196" s="22">
        <v>0.87847222222222221</v>
      </c>
      <c r="J196">
        <v>5</v>
      </c>
      <c r="K196" s="4">
        <v>316</v>
      </c>
      <c r="L196" s="4">
        <v>9280</v>
      </c>
      <c r="M196" s="11">
        <v>11729920</v>
      </c>
      <c r="N196" s="4"/>
    </row>
    <row r="197" spans="1:20" ht="15" customHeight="1" x14ac:dyDescent="0.25">
      <c r="A197" s="7">
        <v>45260</v>
      </c>
      <c r="B197" s="8">
        <v>45265</v>
      </c>
      <c r="C197" s="4" t="s">
        <v>176</v>
      </c>
      <c r="D197" s="4" t="s">
        <v>202</v>
      </c>
      <c r="E197" t="s">
        <v>60</v>
      </c>
      <c r="F197" t="s">
        <v>226</v>
      </c>
      <c r="G197" s="4">
        <v>4</v>
      </c>
      <c r="H197" s="4">
        <v>250</v>
      </c>
      <c r="I197" s="22">
        <v>0.87847222222222221</v>
      </c>
      <c r="J197">
        <v>5</v>
      </c>
      <c r="K197" s="4">
        <v>186</v>
      </c>
      <c r="L197" s="4">
        <v>9280</v>
      </c>
      <c r="M197" s="11">
        <v>6904320</v>
      </c>
      <c r="N197" s="4"/>
    </row>
    <row r="198" spans="1:20" ht="15" customHeight="1" x14ac:dyDescent="0.25">
      <c r="A198" s="7">
        <v>45260</v>
      </c>
      <c r="B198" s="8">
        <v>45265</v>
      </c>
      <c r="C198" s="4" t="s">
        <v>176</v>
      </c>
      <c r="D198" s="4" t="s">
        <v>202</v>
      </c>
      <c r="E198" t="s">
        <v>60</v>
      </c>
      <c r="F198" t="s">
        <v>226</v>
      </c>
      <c r="G198" s="4">
        <v>5</v>
      </c>
      <c r="H198" s="4">
        <v>240</v>
      </c>
      <c r="I198" s="22">
        <v>0.87847222222222221</v>
      </c>
      <c r="J198">
        <v>5</v>
      </c>
      <c r="K198" s="4">
        <v>259</v>
      </c>
      <c r="L198" s="4">
        <v>9280</v>
      </c>
      <c r="M198" s="11">
        <v>10014666.666666668</v>
      </c>
      <c r="N198" s="4"/>
    </row>
    <row r="199" spans="1:20" ht="15" customHeight="1" x14ac:dyDescent="0.25">
      <c r="A199" s="7">
        <v>45260</v>
      </c>
      <c r="B199" s="8">
        <v>45268</v>
      </c>
      <c r="C199" s="4" t="s">
        <v>176</v>
      </c>
      <c r="D199" s="4" t="s">
        <v>202</v>
      </c>
      <c r="E199" t="s">
        <v>60</v>
      </c>
      <c r="F199" t="s">
        <v>226</v>
      </c>
      <c r="G199" s="4">
        <v>1</v>
      </c>
      <c r="H199" s="4">
        <v>480</v>
      </c>
      <c r="I199" s="22">
        <v>0.47638888888888892</v>
      </c>
      <c r="J199">
        <v>8</v>
      </c>
      <c r="K199" s="4">
        <v>41</v>
      </c>
      <c r="L199" s="4">
        <v>9280</v>
      </c>
      <c r="M199" s="11">
        <v>792666.66666666674</v>
      </c>
      <c r="N199" s="4"/>
      <c r="O199" s="25"/>
      <c r="P199" s="4"/>
      <c r="Q199" s="4"/>
      <c r="R199" s="25"/>
      <c r="S199" s="4"/>
      <c r="T199" s="4"/>
    </row>
    <row r="200" spans="1:20" ht="15" customHeight="1" x14ac:dyDescent="0.25">
      <c r="A200" s="7">
        <v>45260</v>
      </c>
      <c r="B200" s="8">
        <v>45268</v>
      </c>
      <c r="C200" s="4" t="s">
        <v>176</v>
      </c>
      <c r="D200" s="4" t="s">
        <v>202</v>
      </c>
      <c r="E200" t="s">
        <v>60</v>
      </c>
      <c r="F200" t="s">
        <v>226</v>
      </c>
      <c r="G200" s="4">
        <v>2</v>
      </c>
      <c r="H200" s="4">
        <v>450</v>
      </c>
      <c r="I200" s="22">
        <v>0.47638888888888892</v>
      </c>
      <c r="J200">
        <v>8</v>
      </c>
      <c r="K200" s="4">
        <v>165</v>
      </c>
      <c r="L200" s="4">
        <v>9280</v>
      </c>
      <c r="M200" s="11">
        <v>3402666.666666667</v>
      </c>
      <c r="N200" s="4"/>
      <c r="O200" s="25"/>
      <c r="P200" s="4"/>
      <c r="Q200" s="4"/>
      <c r="R200" s="4"/>
      <c r="S200" s="4"/>
      <c r="T200" s="4"/>
    </row>
    <row r="201" spans="1:20" ht="15" customHeight="1" x14ac:dyDescent="0.25">
      <c r="A201" s="7">
        <v>45260</v>
      </c>
      <c r="B201" s="8">
        <v>45268</v>
      </c>
      <c r="C201" s="4" t="s">
        <v>176</v>
      </c>
      <c r="D201" s="4" t="s">
        <v>202</v>
      </c>
      <c r="E201" t="s">
        <v>60</v>
      </c>
      <c r="F201" t="s">
        <v>226</v>
      </c>
      <c r="G201" s="4">
        <v>3</v>
      </c>
      <c r="H201" s="4">
        <v>480</v>
      </c>
      <c r="I201" s="22">
        <v>0.47638888888888892</v>
      </c>
      <c r="J201">
        <v>8</v>
      </c>
      <c r="K201" s="4">
        <v>388</v>
      </c>
      <c r="L201" s="4">
        <v>9280</v>
      </c>
      <c r="M201" s="11">
        <v>7501333.333333334</v>
      </c>
      <c r="N201" s="4"/>
      <c r="O201" s="25"/>
      <c r="P201" s="4"/>
      <c r="Q201" s="4"/>
      <c r="R201" s="4"/>
      <c r="S201" s="4"/>
      <c r="T201" s="4"/>
    </row>
    <row r="202" spans="1:20" ht="15" customHeight="1" x14ac:dyDescent="0.25">
      <c r="A202" s="7">
        <v>45260</v>
      </c>
      <c r="B202" s="8">
        <v>45268</v>
      </c>
      <c r="C202" s="4" t="s">
        <v>176</v>
      </c>
      <c r="D202" s="4" t="s">
        <v>202</v>
      </c>
      <c r="E202" t="s">
        <v>60</v>
      </c>
      <c r="F202" t="s">
        <v>226</v>
      </c>
      <c r="G202" s="4">
        <v>4</v>
      </c>
      <c r="H202" s="4">
        <v>480</v>
      </c>
      <c r="I202" s="22">
        <v>0.47638888888888892</v>
      </c>
      <c r="J202">
        <v>8</v>
      </c>
      <c r="K202" s="4">
        <v>298</v>
      </c>
      <c r="L202" s="4">
        <v>9280</v>
      </c>
      <c r="M202" s="11">
        <v>5761333.333333334</v>
      </c>
      <c r="N202" s="4"/>
      <c r="O202" s="25"/>
      <c r="P202" s="4"/>
      <c r="Q202" s="4"/>
      <c r="R202" s="4"/>
      <c r="S202" s="4"/>
      <c r="T202" s="4"/>
    </row>
    <row r="203" spans="1:20" ht="15" customHeight="1" x14ac:dyDescent="0.25">
      <c r="A203" s="7">
        <v>45260</v>
      </c>
      <c r="B203" s="8">
        <v>45268</v>
      </c>
      <c r="C203" s="4" t="s">
        <v>176</v>
      </c>
      <c r="D203" s="4" t="s">
        <v>202</v>
      </c>
      <c r="E203" t="s">
        <v>60</v>
      </c>
      <c r="F203" t="s">
        <v>226</v>
      </c>
      <c r="G203" s="4">
        <v>5</v>
      </c>
      <c r="H203" s="4">
        <v>443</v>
      </c>
      <c r="I203" s="22">
        <v>0.47638888888888892</v>
      </c>
      <c r="J203">
        <v>8</v>
      </c>
      <c r="K203" s="4">
        <v>140</v>
      </c>
      <c r="L203" s="4">
        <v>9280</v>
      </c>
      <c r="M203" s="11">
        <v>2932731.3769751694</v>
      </c>
      <c r="N203" s="4"/>
      <c r="O203" s="25"/>
      <c r="P203" s="4"/>
      <c r="Q203" s="4"/>
      <c r="R203" s="4"/>
      <c r="S203" s="4"/>
      <c r="T203" s="4"/>
    </row>
    <row r="204" spans="1:20" x14ac:dyDescent="0.25">
      <c r="M204" s="11"/>
    </row>
    <row r="205" spans="1:20" x14ac:dyDescent="0.25">
      <c r="M205" s="11"/>
    </row>
    <row r="206" spans="1:20" x14ac:dyDescent="0.25">
      <c r="M206" s="11"/>
    </row>
    <row r="207" spans="1:20" x14ac:dyDescent="0.25">
      <c r="M207" s="11"/>
    </row>
  </sheetData>
  <autoFilter ref="A1:T203" xr:uid="{BA8323E5-B2C9-4A48-AE8F-89226418868D}"/>
  <sortState xmlns:xlrd2="http://schemas.microsoft.com/office/spreadsheetml/2017/richdata2" ref="A2:T209">
    <sortCondition ref="C2:C209"/>
    <sortCondition ref="E2:E209"/>
    <sortCondition ref="J2:J209"/>
    <sortCondition ref="G2:G209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FA3C-66EC-48B8-A6DE-20940C89EAAC}">
  <dimension ref="A3:L57"/>
  <sheetViews>
    <sheetView tabSelected="1" topLeftCell="A31" workbookViewId="0">
      <selection activeCell="E63" sqref="E63"/>
    </sheetView>
  </sheetViews>
  <sheetFormatPr defaultColWidth="8.85546875" defaultRowHeight="15" x14ac:dyDescent="0.25"/>
  <cols>
    <col min="1" max="1" width="20.42578125" bestFit="1" customWidth="1"/>
    <col min="2" max="2" width="22" customWidth="1"/>
    <col min="3" max="3" width="29.42578125" customWidth="1"/>
    <col min="4" max="4" width="29.28515625" customWidth="1"/>
    <col min="5" max="5" width="14" bestFit="1" customWidth="1"/>
    <col min="6" max="6" width="23.42578125" bestFit="1" customWidth="1"/>
    <col min="7" max="7" width="33.42578125" customWidth="1"/>
    <col min="8" max="8" width="20.42578125" customWidth="1"/>
    <col min="9" max="9" width="11.7109375" customWidth="1"/>
    <col min="10" max="10" width="13.42578125" customWidth="1"/>
  </cols>
  <sheetData>
    <row r="3" spans="1:7" x14ac:dyDescent="0.25">
      <c r="A3" s="10" t="s">
        <v>80</v>
      </c>
      <c r="B3" s="10" t="s">
        <v>1</v>
      </c>
      <c r="C3" s="10" t="s">
        <v>86</v>
      </c>
      <c r="D3" s="10" t="s">
        <v>241</v>
      </c>
      <c r="E3" s="10" t="s">
        <v>69</v>
      </c>
      <c r="F3" t="s">
        <v>242</v>
      </c>
      <c r="G3" t="s">
        <v>243</v>
      </c>
    </row>
    <row r="4" spans="1:7" x14ac:dyDescent="0.25">
      <c r="A4" t="s">
        <v>98</v>
      </c>
      <c r="B4" t="s">
        <v>32</v>
      </c>
      <c r="C4">
        <v>0</v>
      </c>
      <c r="D4" t="s">
        <v>244</v>
      </c>
      <c r="F4">
        <v>5</v>
      </c>
      <c r="G4">
        <v>69242659.199999988</v>
      </c>
    </row>
    <row r="5" spans="1:7" x14ac:dyDescent="0.25">
      <c r="A5" t="s">
        <v>98</v>
      </c>
      <c r="B5" t="s">
        <v>35</v>
      </c>
      <c r="C5">
        <v>0</v>
      </c>
      <c r="D5" t="s">
        <v>244</v>
      </c>
      <c r="F5">
        <v>1</v>
      </c>
      <c r="G5">
        <v>67654919.841003031</v>
      </c>
    </row>
    <row r="6" spans="1:7" x14ac:dyDescent="0.25">
      <c r="A6" t="s">
        <v>98</v>
      </c>
      <c r="B6" t="s">
        <v>26</v>
      </c>
      <c r="C6">
        <v>0</v>
      </c>
      <c r="D6" t="s">
        <v>244</v>
      </c>
      <c r="F6">
        <v>1</v>
      </c>
      <c r="G6">
        <v>42604987.21875</v>
      </c>
    </row>
    <row r="7" spans="1:7" x14ac:dyDescent="0.25">
      <c r="A7" t="s">
        <v>98</v>
      </c>
      <c r="B7" t="s">
        <v>30</v>
      </c>
      <c r="C7">
        <v>0</v>
      </c>
      <c r="D7" t="s">
        <v>244</v>
      </c>
      <c r="F7">
        <v>1</v>
      </c>
      <c r="G7">
        <v>45970145.71875</v>
      </c>
    </row>
    <row r="8" spans="1:7" x14ac:dyDescent="0.25">
      <c r="A8" t="s">
        <v>98</v>
      </c>
      <c r="B8" t="s">
        <v>221</v>
      </c>
      <c r="C8">
        <v>0</v>
      </c>
      <c r="D8" t="s">
        <v>244</v>
      </c>
      <c r="F8">
        <v>5</v>
      </c>
      <c r="G8">
        <v>8893227.75</v>
      </c>
    </row>
    <row r="9" spans="1:7" x14ac:dyDescent="0.25">
      <c r="A9" t="s">
        <v>98</v>
      </c>
      <c r="B9" t="s">
        <v>215</v>
      </c>
      <c r="C9">
        <v>0</v>
      </c>
      <c r="D9" t="s">
        <v>244</v>
      </c>
      <c r="F9">
        <v>5</v>
      </c>
      <c r="G9">
        <v>17532028.800000001</v>
      </c>
    </row>
    <row r="10" spans="1:7" x14ac:dyDescent="0.25">
      <c r="A10" t="s">
        <v>98</v>
      </c>
      <c r="B10" t="s">
        <v>234</v>
      </c>
      <c r="C10">
        <v>0</v>
      </c>
      <c r="D10" t="s">
        <v>244</v>
      </c>
      <c r="F10">
        <v>1</v>
      </c>
      <c r="G10">
        <v>13620271.499999998</v>
      </c>
    </row>
    <row r="11" spans="1:7" x14ac:dyDescent="0.25">
      <c r="A11" t="s">
        <v>98</v>
      </c>
      <c r="B11" t="s">
        <v>237</v>
      </c>
      <c r="C11">
        <v>0</v>
      </c>
      <c r="D11" t="s">
        <v>244</v>
      </c>
      <c r="F11">
        <v>1</v>
      </c>
      <c r="G11">
        <v>13620271.499999998</v>
      </c>
    </row>
    <row r="12" spans="1:7" x14ac:dyDescent="0.25">
      <c r="A12" t="s">
        <v>176</v>
      </c>
      <c r="B12" t="s">
        <v>13</v>
      </c>
      <c r="C12">
        <v>0</v>
      </c>
      <c r="D12" t="s">
        <v>244</v>
      </c>
      <c r="F12">
        <v>5</v>
      </c>
      <c r="G12">
        <v>32572690.919999998</v>
      </c>
    </row>
    <row r="13" spans="1:7" x14ac:dyDescent="0.25">
      <c r="A13" t="s">
        <v>176</v>
      </c>
      <c r="B13" t="s">
        <v>19</v>
      </c>
      <c r="C13">
        <v>0</v>
      </c>
      <c r="D13" t="s">
        <v>244</v>
      </c>
      <c r="F13">
        <v>1</v>
      </c>
      <c r="G13">
        <v>26879403.065624997</v>
      </c>
    </row>
    <row r="14" spans="1:7" x14ac:dyDescent="0.25">
      <c r="A14" t="s">
        <v>176</v>
      </c>
      <c r="B14" t="s">
        <v>22</v>
      </c>
      <c r="C14">
        <v>0</v>
      </c>
      <c r="D14" t="s">
        <v>244</v>
      </c>
      <c r="F14">
        <v>1</v>
      </c>
      <c r="G14">
        <v>27871230.853124999</v>
      </c>
    </row>
    <row r="15" spans="1:7" x14ac:dyDescent="0.25">
      <c r="A15" t="s">
        <v>176</v>
      </c>
      <c r="B15" t="s">
        <v>57</v>
      </c>
      <c r="C15">
        <v>0</v>
      </c>
      <c r="D15" t="s">
        <v>244</v>
      </c>
      <c r="F15">
        <v>5</v>
      </c>
      <c r="G15">
        <v>18795506.399999999</v>
      </c>
    </row>
    <row r="16" spans="1:7" x14ac:dyDescent="0.25">
      <c r="A16" t="s">
        <v>176</v>
      </c>
      <c r="B16" t="s">
        <v>60</v>
      </c>
      <c r="C16">
        <v>0</v>
      </c>
      <c r="D16" t="s">
        <v>244</v>
      </c>
      <c r="F16">
        <v>1</v>
      </c>
      <c r="G16">
        <v>19579898.559374999</v>
      </c>
    </row>
    <row r="19" spans="1:12" x14ac:dyDescent="0.25">
      <c r="A19" t="s">
        <v>80</v>
      </c>
      <c r="B19" t="s">
        <v>1</v>
      </c>
      <c r="C19" t="s">
        <v>86</v>
      </c>
      <c r="D19" t="s">
        <v>241</v>
      </c>
      <c r="E19" t="s">
        <v>69</v>
      </c>
      <c r="F19" t="s">
        <v>242</v>
      </c>
      <c r="G19" t="s">
        <v>245</v>
      </c>
      <c r="H19" t="s">
        <v>1</v>
      </c>
      <c r="I19" t="s">
        <v>86</v>
      </c>
      <c r="J19" s="28" t="s">
        <v>243</v>
      </c>
    </row>
    <row r="20" spans="1:12" x14ac:dyDescent="0.25">
      <c r="A20" t="s">
        <v>98</v>
      </c>
      <c r="B20" t="s">
        <v>32</v>
      </c>
      <c r="C20">
        <v>5</v>
      </c>
      <c r="D20" t="s">
        <v>246</v>
      </c>
      <c r="E20" t="s">
        <v>247</v>
      </c>
      <c r="F20">
        <v>5</v>
      </c>
      <c r="G20" s="11">
        <v>13689856</v>
      </c>
      <c r="H20" t="s">
        <v>32</v>
      </c>
      <c r="I20">
        <v>0</v>
      </c>
      <c r="J20">
        <v>69242659.199999988</v>
      </c>
      <c r="K20">
        <f>G20/J20</f>
        <v>0.19770840921141286</v>
      </c>
      <c r="L20">
        <f>K20*100</f>
        <v>19.770840921141286</v>
      </c>
    </row>
    <row r="21" spans="1:12" x14ac:dyDescent="0.25">
      <c r="A21" t="s">
        <v>98</v>
      </c>
      <c r="B21" t="s">
        <v>35</v>
      </c>
      <c r="C21">
        <v>5</v>
      </c>
      <c r="D21" t="s">
        <v>246</v>
      </c>
      <c r="E21" t="s">
        <v>247</v>
      </c>
      <c r="F21">
        <v>5</v>
      </c>
      <c r="G21" s="11">
        <v>10139637.333333334</v>
      </c>
      <c r="H21" t="s">
        <v>35</v>
      </c>
      <c r="I21">
        <v>0</v>
      </c>
      <c r="J21">
        <v>67654919.841003031</v>
      </c>
      <c r="K21">
        <f t="shared" ref="K21:K33" si="0">G21/J21</f>
        <v>0.1498728748354542</v>
      </c>
      <c r="L21">
        <f t="shared" ref="L21:L33" si="1">K21*100</f>
        <v>14.987287483545419</v>
      </c>
    </row>
    <row r="22" spans="1:12" x14ac:dyDescent="0.25">
      <c r="A22" t="s">
        <v>98</v>
      </c>
      <c r="B22" t="s">
        <v>26</v>
      </c>
      <c r="C22">
        <v>6</v>
      </c>
      <c r="D22" t="s">
        <v>246</v>
      </c>
      <c r="E22" t="s">
        <v>247</v>
      </c>
      <c r="F22">
        <v>5</v>
      </c>
      <c r="G22" s="11">
        <v>13689856</v>
      </c>
      <c r="H22" t="s">
        <v>26</v>
      </c>
      <c r="I22">
        <v>0</v>
      </c>
      <c r="J22">
        <v>42604987.21875</v>
      </c>
      <c r="K22">
        <f t="shared" si="0"/>
        <v>0.32132050479703561</v>
      </c>
      <c r="L22">
        <f t="shared" si="1"/>
        <v>32.132050479703558</v>
      </c>
    </row>
    <row r="23" spans="1:12" x14ac:dyDescent="0.25">
      <c r="A23" t="s">
        <v>98</v>
      </c>
      <c r="B23" t="s">
        <v>30</v>
      </c>
      <c r="C23">
        <v>6</v>
      </c>
      <c r="D23" t="s">
        <v>246</v>
      </c>
      <c r="E23" t="s">
        <v>247</v>
      </c>
      <c r="F23">
        <v>5</v>
      </c>
      <c r="G23" s="11">
        <v>1935498.6666666667</v>
      </c>
      <c r="H23" t="s">
        <v>30</v>
      </c>
      <c r="I23">
        <v>0</v>
      </c>
      <c r="J23">
        <v>45970145.71875</v>
      </c>
      <c r="K23">
        <f t="shared" si="0"/>
        <v>4.2103383324217487E-2</v>
      </c>
      <c r="L23">
        <f t="shared" si="1"/>
        <v>4.2103383324217489</v>
      </c>
    </row>
    <row r="24" spans="1:12" x14ac:dyDescent="0.25">
      <c r="A24" t="s">
        <v>98</v>
      </c>
      <c r="B24" t="s">
        <v>221</v>
      </c>
      <c r="C24" s="27" t="s">
        <v>233</v>
      </c>
      <c r="D24" t="s">
        <v>246</v>
      </c>
      <c r="E24" t="s">
        <v>248</v>
      </c>
      <c r="F24">
        <v>5</v>
      </c>
      <c r="G24" s="11">
        <v>82800</v>
      </c>
      <c r="H24" t="s">
        <v>221</v>
      </c>
      <c r="I24">
        <v>0</v>
      </c>
      <c r="J24">
        <v>8893227.75</v>
      </c>
      <c r="K24">
        <f t="shared" si="0"/>
        <v>9.3104553630710737E-3</v>
      </c>
      <c r="L24">
        <f t="shared" si="1"/>
        <v>0.9310455363071074</v>
      </c>
    </row>
    <row r="25" spans="1:12" x14ac:dyDescent="0.25">
      <c r="A25" t="s">
        <v>98</v>
      </c>
      <c r="B25" t="s">
        <v>215</v>
      </c>
      <c r="C25">
        <v>6</v>
      </c>
      <c r="D25" t="s">
        <v>246</v>
      </c>
      <c r="E25" t="s">
        <v>247</v>
      </c>
      <c r="F25">
        <v>5</v>
      </c>
      <c r="G25" s="11">
        <v>462600</v>
      </c>
      <c r="H25" t="s">
        <v>215</v>
      </c>
      <c r="I25">
        <v>0</v>
      </c>
      <c r="J25">
        <v>17532028.800000001</v>
      </c>
      <c r="K25">
        <f t="shared" si="0"/>
        <v>2.6385993616437588E-2</v>
      </c>
      <c r="L25">
        <f t="shared" si="1"/>
        <v>2.6385993616437586</v>
      </c>
    </row>
    <row r="26" spans="1:12" x14ac:dyDescent="0.25">
      <c r="A26" t="s">
        <v>98</v>
      </c>
      <c r="B26" t="s">
        <v>234</v>
      </c>
      <c r="C26">
        <v>6</v>
      </c>
      <c r="D26" t="s">
        <v>246</v>
      </c>
      <c r="E26" t="s">
        <v>247</v>
      </c>
      <c r="F26">
        <v>5</v>
      </c>
      <c r="G26" s="11">
        <v>108000</v>
      </c>
      <c r="H26" t="s">
        <v>234</v>
      </c>
      <c r="I26">
        <v>0</v>
      </c>
      <c r="J26">
        <v>13620271.499999998</v>
      </c>
      <c r="K26">
        <f t="shared" si="0"/>
        <v>7.9293573553214421E-3</v>
      </c>
      <c r="L26">
        <f t="shared" si="1"/>
        <v>0.79293573553214425</v>
      </c>
    </row>
    <row r="27" spans="1:12" x14ac:dyDescent="0.25">
      <c r="A27" t="s">
        <v>98</v>
      </c>
      <c r="B27" t="s">
        <v>237</v>
      </c>
      <c r="C27">
        <v>6</v>
      </c>
      <c r="D27" t="s">
        <v>246</v>
      </c>
      <c r="E27" t="s">
        <v>247</v>
      </c>
      <c r="F27">
        <v>5</v>
      </c>
      <c r="G27" s="11">
        <v>108000</v>
      </c>
      <c r="H27" t="s">
        <v>237</v>
      </c>
      <c r="I27">
        <v>0</v>
      </c>
      <c r="J27">
        <v>13620271.499999998</v>
      </c>
      <c r="K27">
        <f t="shared" si="0"/>
        <v>7.9293573553214421E-3</v>
      </c>
      <c r="L27">
        <f t="shared" si="1"/>
        <v>0.79293573553214425</v>
      </c>
    </row>
    <row r="28" spans="1:12" x14ac:dyDescent="0.25">
      <c r="G28" s="11"/>
      <c r="L28">
        <f t="shared" si="1"/>
        <v>0</v>
      </c>
    </row>
    <row r="29" spans="1:12" x14ac:dyDescent="0.25">
      <c r="A29" t="s">
        <v>176</v>
      </c>
      <c r="B29" t="s">
        <v>13</v>
      </c>
      <c r="C29">
        <v>9</v>
      </c>
      <c r="D29" t="s">
        <v>246</v>
      </c>
      <c r="E29" t="s">
        <v>249</v>
      </c>
      <c r="F29">
        <v>5</v>
      </c>
      <c r="G29" s="11">
        <v>10443261.042393729</v>
      </c>
      <c r="H29" t="s">
        <v>13</v>
      </c>
      <c r="I29">
        <v>0</v>
      </c>
      <c r="J29">
        <v>32572690.919999998</v>
      </c>
      <c r="K29">
        <f t="shared" si="0"/>
        <v>0.32061400969428194</v>
      </c>
      <c r="L29">
        <f t="shared" si="1"/>
        <v>32.061400969428192</v>
      </c>
    </row>
    <row r="30" spans="1:12" x14ac:dyDescent="0.25">
      <c r="A30" t="s">
        <v>176</v>
      </c>
      <c r="B30" t="s">
        <v>19</v>
      </c>
      <c r="C30">
        <v>8</v>
      </c>
      <c r="D30" t="s">
        <v>246</v>
      </c>
      <c r="E30" t="s">
        <v>249</v>
      </c>
      <c r="F30">
        <v>5</v>
      </c>
      <c r="G30" s="11">
        <v>5361525.0638777697</v>
      </c>
      <c r="H30" t="s">
        <v>19</v>
      </c>
      <c r="I30">
        <v>0</v>
      </c>
      <c r="J30">
        <v>26879403.065624997</v>
      </c>
      <c r="K30">
        <f t="shared" si="0"/>
        <v>0.19946592752777353</v>
      </c>
      <c r="L30">
        <f t="shared" si="1"/>
        <v>19.946592752777352</v>
      </c>
    </row>
    <row r="31" spans="1:12" x14ac:dyDescent="0.25">
      <c r="A31" t="s">
        <v>176</v>
      </c>
      <c r="B31" t="s">
        <v>22</v>
      </c>
      <c r="C31">
        <v>8</v>
      </c>
      <c r="D31" t="s">
        <v>246</v>
      </c>
      <c r="E31" t="s">
        <v>249</v>
      </c>
      <c r="F31">
        <v>5</v>
      </c>
      <c r="G31" s="11">
        <v>6952266.666666667</v>
      </c>
      <c r="H31" t="s">
        <v>22</v>
      </c>
      <c r="I31">
        <v>0</v>
      </c>
      <c r="J31">
        <v>27871230.853124999</v>
      </c>
      <c r="K31">
        <f t="shared" si="0"/>
        <v>0.24944239826735745</v>
      </c>
      <c r="L31">
        <f t="shared" si="1"/>
        <v>24.944239826735746</v>
      </c>
    </row>
    <row r="32" spans="1:12" x14ac:dyDescent="0.25">
      <c r="A32" t="s">
        <v>176</v>
      </c>
      <c r="B32" t="s">
        <v>57</v>
      </c>
      <c r="C32">
        <v>8</v>
      </c>
      <c r="D32" t="s">
        <v>246</v>
      </c>
      <c r="E32" t="s">
        <v>249</v>
      </c>
      <c r="F32">
        <v>5</v>
      </c>
      <c r="G32" s="11">
        <v>10851862.634989198</v>
      </c>
      <c r="H32" t="s">
        <v>57</v>
      </c>
      <c r="I32">
        <v>0</v>
      </c>
      <c r="J32">
        <v>18795506.399999999</v>
      </c>
      <c r="K32">
        <f t="shared" si="0"/>
        <v>0.57736473836050506</v>
      </c>
      <c r="L32">
        <f t="shared" si="1"/>
        <v>57.736473836050507</v>
      </c>
    </row>
    <row r="33" spans="1:12" x14ac:dyDescent="0.25">
      <c r="A33" t="s">
        <v>176</v>
      </c>
      <c r="B33" t="s">
        <v>60</v>
      </c>
      <c r="C33">
        <v>8</v>
      </c>
      <c r="D33" t="s">
        <v>246</v>
      </c>
      <c r="E33" t="s">
        <v>249</v>
      </c>
      <c r="F33">
        <v>5</v>
      </c>
      <c r="G33" s="11">
        <v>4078146.2753950343</v>
      </c>
      <c r="H33" t="s">
        <v>60</v>
      </c>
      <c r="I33">
        <v>0</v>
      </c>
      <c r="J33">
        <v>19579898.559374999</v>
      </c>
      <c r="K33">
        <f t="shared" si="0"/>
        <v>0.20828229845156107</v>
      </c>
      <c r="L33">
        <f t="shared" si="1"/>
        <v>20.828229845156105</v>
      </c>
    </row>
    <row r="35" spans="1:12" x14ac:dyDescent="0.25">
      <c r="E35" t="s">
        <v>250</v>
      </c>
      <c r="G35" s="11">
        <f>SUM(G20:G33)</f>
        <v>77903309.6833224</v>
      </c>
    </row>
    <row r="37" spans="1:12" x14ac:dyDescent="0.25">
      <c r="A37" t="s">
        <v>80</v>
      </c>
      <c r="B37" t="s">
        <v>1</v>
      </c>
      <c r="C37" s="27" t="s">
        <v>251</v>
      </c>
      <c r="D37" s="27" t="s">
        <v>252</v>
      </c>
      <c r="E37" s="27" t="s">
        <v>253</v>
      </c>
      <c r="H37" s="27" t="s">
        <v>278</v>
      </c>
      <c r="I37" s="27" t="s">
        <v>279</v>
      </c>
      <c r="J37" s="27" t="s">
        <v>253</v>
      </c>
    </row>
    <row r="38" spans="1:12" x14ac:dyDescent="0.25">
      <c r="A38" t="s">
        <v>98</v>
      </c>
      <c r="B38" t="s">
        <v>32</v>
      </c>
      <c r="C38" s="11">
        <v>69242659.199999988</v>
      </c>
      <c r="D38" s="11">
        <v>13689856</v>
      </c>
      <c r="E38" s="20">
        <v>19.770840921141286</v>
      </c>
      <c r="F38" s="20">
        <f>AVERAGE(E38:E41)</f>
        <v>17.775129304202999</v>
      </c>
      <c r="G38" s="11">
        <f>SUM(D38:D41)</f>
        <v>39454848</v>
      </c>
      <c r="H38" s="30">
        <f>Summary_Release!C38/9280000</f>
        <v>7.4614934482758608</v>
      </c>
      <c r="I38" s="30">
        <f>Summary_Release!D38/9280000</f>
        <v>1.4752000000000001</v>
      </c>
      <c r="J38" s="20">
        <f>D38/C38*100</f>
        <v>19.770840921141286</v>
      </c>
    </row>
    <row r="39" spans="1:12" x14ac:dyDescent="0.25">
      <c r="A39" t="s">
        <v>98</v>
      </c>
      <c r="B39" t="s">
        <v>35</v>
      </c>
      <c r="C39" s="11">
        <v>67654919.841003031</v>
      </c>
      <c r="D39" s="11">
        <v>10139637.333333334</v>
      </c>
      <c r="E39" s="20">
        <v>14.987287483545419</v>
      </c>
      <c r="H39" s="30">
        <f>Summary_Release!C39/9280000</f>
        <v>7.2904008449356716</v>
      </c>
      <c r="I39" s="30">
        <f>Summary_Release!D39/9280000</f>
        <v>1.0926333333333333</v>
      </c>
      <c r="J39" s="20">
        <f t="shared" ref="J39:J51" si="2">D39/C39*100</f>
        <v>14.987287483545419</v>
      </c>
    </row>
    <row r="40" spans="1:12" x14ac:dyDescent="0.25">
      <c r="A40" t="s">
        <v>98</v>
      </c>
      <c r="B40" t="s">
        <v>26</v>
      </c>
      <c r="C40" s="11">
        <v>42604987.21875</v>
      </c>
      <c r="D40" s="11">
        <v>13689856</v>
      </c>
      <c r="E40" s="20">
        <v>32.132050479703558</v>
      </c>
      <c r="H40" s="30">
        <f>Summary_Release!C40/9280000</f>
        <v>4.5910546571928883</v>
      </c>
      <c r="I40" s="30">
        <f>Summary_Release!D40/9280000</f>
        <v>1.4752000000000001</v>
      </c>
      <c r="J40" s="20">
        <f t="shared" si="2"/>
        <v>32.132050479703558</v>
      </c>
    </row>
    <row r="41" spans="1:12" x14ac:dyDescent="0.25">
      <c r="A41" t="s">
        <v>98</v>
      </c>
      <c r="B41" t="s">
        <v>30</v>
      </c>
      <c r="C41" s="11">
        <v>45970145.71875</v>
      </c>
      <c r="D41" s="11">
        <v>1935498.6666666667</v>
      </c>
      <c r="E41" s="20">
        <v>4.2103383324217489</v>
      </c>
      <c r="H41" s="30">
        <f>Summary_Release!C41/9280000</f>
        <v>4.9536794955549572</v>
      </c>
      <c r="I41" s="30">
        <f>Summary_Release!D41/9280000</f>
        <v>0.20856666666666668</v>
      </c>
      <c r="J41" s="20">
        <f t="shared" si="2"/>
        <v>4.2103383324217489</v>
      </c>
    </row>
    <row r="42" spans="1:12" x14ac:dyDescent="0.25">
      <c r="A42" t="s">
        <v>98</v>
      </c>
      <c r="B42" t="s">
        <v>221</v>
      </c>
      <c r="C42" s="11">
        <v>8893227.75</v>
      </c>
      <c r="D42" s="11">
        <v>82800</v>
      </c>
      <c r="E42" s="20">
        <v>0.9310455363071074</v>
      </c>
      <c r="G42" s="11">
        <f>SUM(D42:D45)</f>
        <v>761400</v>
      </c>
      <c r="H42" s="30">
        <f>Summary_Release!C42/9280000</f>
        <v>0.95832195581896551</v>
      </c>
      <c r="I42" s="30">
        <f>Summary_Release!D42/9280000</f>
        <v>8.9224137931034481E-3</v>
      </c>
      <c r="J42" s="20">
        <f t="shared" si="2"/>
        <v>0.9310455363071074</v>
      </c>
    </row>
    <row r="43" spans="1:12" x14ac:dyDescent="0.25">
      <c r="A43" t="s">
        <v>98</v>
      </c>
      <c r="B43" t="s">
        <v>215</v>
      </c>
      <c r="C43" s="11">
        <v>17532028.800000001</v>
      </c>
      <c r="D43" s="11">
        <v>462600</v>
      </c>
      <c r="E43" s="20">
        <v>2.6385993616437586</v>
      </c>
      <c r="H43" s="30">
        <f>Summary_Release!C43/9280000</f>
        <v>1.8892272413793105</v>
      </c>
      <c r="I43" s="30">
        <f>Summary_Release!D43/9280000</f>
        <v>4.984913793103448E-2</v>
      </c>
      <c r="J43" s="20">
        <f t="shared" si="2"/>
        <v>2.6385993616437586</v>
      </c>
    </row>
    <row r="44" spans="1:12" x14ac:dyDescent="0.25">
      <c r="A44" t="s">
        <v>98</v>
      </c>
      <c r="B44" t="s">
        <v>234</v>
      </c>
      <c r="C44" s="11">
        <v>13620271.499999998</v>
      </c>
      <c r="D44" s="11">
        <v>108000</v>
      </c>
      <c r="E44" s="20">
        <v>0.79293573553214425</v>
      </c>
      <c r="H44" s="30">
        <f>Summary_Release!C44/9280000</f>
        <v>1.4677016702586205</v>
      </c>
      <c r="I44" s="30">
        <f>Summary_Release!D44/9280000</f>
        <v>1.1637931034482759E-2</v>
      </c>
      <c r="J44" s="20">
        <f t="shared" si="2"/>
        <v>0.79293573553214425</v>
      </c>
    </row>
    <row r="45" spans="1:12" x14ac:dyDescent="0.25">
      <c r="A45" t="s">
        <v>98</v>
      </c>
      <c r="B45" t="s">
        <v>237</v>
      </c>
      <c r="C45" s="11">
        <v>13620271.499999998</v>
      </c>
      <c r="D45" s="11">
        <v>108000</v>
      </c>
      <c r="E45" s="20">
        <v>0.79293573553214425</v>
      </c>
      <c r="F45" s="20">
        <f>AVERAGE(E42:E45)</f>
        <v>1.2888790922537887</v>
      </c>
      <c r="H45" s="30">
        <f>Summary_Release!C45/9280000</f>
        <v>1.4677016702586205</v>
      </c>
      <c r="I45" s="30">
        <f>Summary_Release!D45/9280000</f>
        <v>1.1637931034482759E-2</v>
      </c>
      <c r="J45" s="20">
        <f t="shared" si="2"/>
        <v>0.79293573553214425</v>
      </c>
    </row>
    <row r="46" spans="1:12" x14ac:dyDescent="0.25">
      <c r="C46" s="11"/>
      <c r="D46" s="11"/>
      <c r="E46" s="20"/>
      <c r="H46" s="30"/>
      <c r="I46" s="30"/>
      <c r="J46" s="20"/>
    </row>
    <row r="47" spans="1:12" x14ac:dyDescent="0.25">
      <c r="A47" t="s">
        <v>176</v>
      </c>
      <c r="B47" t="s">
        <v>13</v>
      </c>
      <c r="C47" s="11">
        <v>32572690.919999998</v>
      </c>
      <c r="D47" s="11">
        <v>10443261.042393729</v>
      </c>
      <c r="E47" s="20">
        <v>32.061400969428192</v>
      </c>
      <c r="G47" s="11">
        <f>SUM(D47:D51)</f>
        <v>37687061.6833224</v>
      </c>
      <c r="H47" s="30">
        <f>Summary_Release!C47/9280000</f>
        <v>3.5099882456896552</v>
      </c>
      <c r="I47" s="30">
        <f>Summary_Release!D47/9280000</f>
        <v>1.1253514054303588</v>
      </c>
      <c r="J47" s="20">
        <f t="shared" si="2"/>
        <v>32.061400969428192</v>
      </c>
    </row>
    <row r="48" spans="1:12" x14ac:dyDescent="0.25">
      <c r="A48" t="s">
        <v>176</v>
      </c>
      <c r="B48" t="s">
        <v>19</v>
      </c>
      <c r="C48" s="11">
        <v>26879403.065624997</v>
      </c>
      <c r="D48" s="11">
        <v>5361525.0638777697</v>
      </c>
      <c r="E48" s="20">
        <v>19.946592752777352</v>
      </c>
      <c r="H48" s="30">
        <f>Summary_Release!C48/9280000</f>
        <v>2.8964873993130387</v>
      </c>
      <c r="I48" s="30">
        <f>Summary_Release!D48/9280000</f>
        <v>0.57775054567648376</v>
      </c>
      <c r="J48" s="20">
        <f t="shared" si="2"/>
        <v>19.946592752777352</v>
      </c>
    </row>
    <row r="49" spans="1:10" x14ac:dyDescent="0.25">
      <c r="A49" t="s">
        <v>176</v>
      </c>
      <c r="B49" t="s">
        <v>22</v>
      </c>
      <c r="C49" s="11">
        <v>27871230.853124999</v>
      </c>
      <c r="D49" s="11">
        <v>6952266.666666667</v>
      </c>
      <c r="E49" s="20">
        <v>24.944239826735746</v>
      </c>
      <c r="H49" s="30">
        <f>Summary_Release!C49/9280000</f>
        <v>3.0033653936557112</v>
      </c>
      <c r="I49" s="30">
        <f>Summary_Release!D49/9280000</f>
        <v>0.74916666666666665</v>
      </c>
      <c r="J49" s="20">
        <f t="shared" si="2"/>
        <v>24.944239826735746</v>
      </c>
    </row>
    <row r="50" spans="1:10" x14ac:dyDescent="0.25">
      <c r="A50" t="s">
        <v>176</v>
      </c>
      <c r="B50" t="s">
        <v>57</v>
      </c>
      <c r="C50" s="11">
        <v>18795506.399999999</v>
      </c>
      <c r="D50" s="11">
        <v>10851862.634989198</v>
      </c>
      <c r="E50" s="20">
        <v>57.736473836050507</v>
      </c>
      <c r="H50" s="30">
        <f>Summary_Release!C50/9280000</f>
        <v>2.0253778448275859</v>
      </c>
      <c r="I50" s="30">
        <f>Summary_Release!D50/9280000</f>
        <v>1.1693817494600429</v>
      </c>
      <c r="J50" s="20">
        <f t="shared" si="2"/>
        <v>57.736473836050507</v>
      </c>
    </row>
    <row r="51" spans="1:10" x14ac:dyDescent="0.25">
      <c r="A51" t="s">
        <v>176</v>
      </c>
      <c r="B51" t="s">
        <v>60</v>
      </c>
      <c r="C51" s="11">
        <v>19579898.559374999</v>
      </c>
      <c r="D51" s="11">
        <v>4078146.2753950343</v>
      </c>
      <c r="E51" s="20">
        <v>20.828229845156105</v>
      </c>
      <c r="F51" s="20">
        <f>AVERAGE(E47:E51)</f>
        <v>31.103387446029579</v>
      </c>
      <c r="H51" s="30">
        <f>Summary_Release!C51/9280000</f>
        <v>2.1099028620016163</v>
      </c>
      <c r="I51" s="30">
        <f>Summary_Release!D51/9280000</f>
        <v>0.43945541760722351</v>
      </c>
      <c r="J51" s="20">
        <f t="shared" si="2"/>
        <v>20.828229845156105</v>
      </c>
    </row>
    <row r="53" spans="1:10" x14ac:dyDescent="0.25">
      <c r="C53" s="11"/>
      <c r="D53" s="11"/>
    </row>
    <row r="55" spans="1:10" x14ac:dyDescent="0.25">
      <c r="G55" t="s">
        <v>280</v>
      </c>
      <c r="H55" s="30">
        <f>MIN(H47:H51,H38:H41)</f>
        <v>2.0253778448275859</v>
      </c>
      <c r="I55" s="30">
        <f>MIN(I47:I51,I38:I41)</f>
        <v>0.20856666666666668</v>
      </c>
      <c r="J55" s="30">
        <f>MIN(J47:J51,J38:J41)</f>
        <v>4.2103383324217489</v>
      </c>
    </row>
    <row r="56" spans="1:10" x14ac:dyDescent="0.25">
      <c r="G56" t="s">
        <v>281</v>
      </c>
      <c r="H56" s="30">
        <f>MAX(H38:H41,H47:H51)</f>
        <v>7.4614934482758608</v>
      </c>
      <c r="I56" s="30">
        <f>MAX(I38:I41,I47:I51)</f>
        <v>1.4752000000000001</v>
      </c>
      <c r="J56" s="30">
        <f>MAX(J38:J41,J47:J51)</f>
        <v>57.736473836050507</v>
      </c>
    </row>
    <row r="57" spans="1:10" x14ac:dyDescent="0.25">
      <c r="C57" s="11">
        <f>SUM(C38:C41,C47:C51)</f>
        <v>351171441.77662796</v>
      </c>
      <c r="D57" s="11">
        <f>SUM(D38:D41,D47:D51)</f>
        <v>77141909.6833224</v>
      </c>
      <c r="G57" t="s">
        <v>282</v>
      </c>
      <c r="H57" s="30">
        <f>AVERAGE(H47:H51,H38:H41)</f>
        <v>4.2046389101607762</v>
      </c>
      <c r="I57" s="30">
        <f>AVERAGE(I47:I51,I38:I41)</f>
        <v>0.92363397609341957</v>
      </c>
      <c r="J57" s="30">
        <f>AVERAGE(J47:J51,J38:J41)</f>
        <v>25.179717160773325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8823-128B-400F-B652-CECB855F8DD6}">
  <dimension ref="A1:K86"/>
  <sheetViews>
    <sheetView workbookViewId="0">
      <selection activeCell="A2" sqref="A2"/>
    </sheetView>
  </sheetViews>
  <sheetFormatPr defaultColWidth="8.85546875" defaultRowHeight="15" x14ac:dyDescent="0.25"/>
  <cols>
    <col min="1" max="1" width="11.42578125" bestFit="1" customWidth="1"/>
    <col min="2" max="2" width="15.28515625" bestFit="1" customWidth="1"/>
    <col min="5" max="5" width="12.7109375" bestFit="1" customWidth="1"/>
    <col min="6" max="6" width="11.42578125" bestFit="1" customWidth="1"/>
  </cols>
  <sheetData>
    <row r="1" spans="1:11" ht="30" x14ac:dyDescent="0.25">
      <c r="A1" s="12" t="s">
        <v>254</v>
      </c>
      <c r="B1" s="12" t="s">
        <v>255</v>
      </c>
      <c r="C1" s="12" t="s">
        <v>4</v>
      </c>
      <c r="D1" s="12" t="s">
        <v>5</v>
      </c>
      <c r="E1" s="12" t="s">
        <v>256</v>
      </c>
      <c r="F1" s="12" t="s">
        <v>257</v>
      </c>
      <c r="G1" s="12" t="s">
        <v>258</v>
      </c>
      <c r="H1" s="12" t="s">
        <v>259</v>
      </c>
      <c r="I1" s="12" t="s">
        <v>260</v>
      </c>
      <c r="J1" s="12" t="s">
        <v>261</v>
      </c>
      <c r="K1" s="13" t="s">
        <v>6</v>
      </c>
    </row>
    <row r="2" spans="1:11" x14ac:dyDescent="0.25">
      <c r="A2" s="8">
        <v>45259</v>
      </c>
      <c r="B2" s="4" t="s">
        <v>262</v>
      </c>
      <c r="C2" s="4">
        <v>-14.73512</v>
      </c>
      <c r="D2" s="4">
        <v>145.38200000000001</v>
      </c>
      <c r="E2" s="4" t="s">
        <v>263</v>
      </c>
      <c r="F2" s="8">
        <v>45259</v>
      </c>
      <c r="G2" s="22">
        <v>8.3333333333333329E-2</v>
      </c>
      <c r="H2" s="4">
        <v>0</v>
      </c>
      <c r="I2" s="4" t="s">
        <v>264</v>
      </c>
      <c r="J2" s="4">
        <v>1</v>
      </c>
      <c r="K2" s="4" t="s">
        <v>265</v>
      </c>
    </row>
    <row r="3" spans="1:11" x14ac:dyDescent="0.25">
      <c r="A3" s="8">
        <v>45259</v>
      </c>
      <c r="B3" s="4" t="s">
        <v>262</v>
      </c>
      <c r="C3" s="4">
        <v>-14.73512</v>
      </c>
      <c r="D3" s="4">
        <v>145.38200000000001</v>
      </c>
      <c r="E3" s="4" t="s">
        <v>263</v>
      </c>
      <c r="F3" s="8">
        <v>45259</v>
      </c>
      <c r="G3" s="22">
        <v>8.3333333333333329E-2</v>
      </c>
      <c r="H3" s="4">
        <v>0</v>
      </c>
      <c r="I3" s="4" t="s">
        <v>264</v>
      </c>
      <c r="J3" s="4">
        <v>2</v>
      </c>
      <c r="K3" s="4" t="s">
        <v>265</v>
      </c>
    </row>
    <row r="4" spans="1:11" x14ac:dyDescent="0.25">
      <c r="A4" s="8">
        <v>45259</v>
      </c>
      <c r="B4" s="4" t="s">
        <v>262</v>
      </c>
      <c r="C4" s="4">
        <v>-14.73512</v>
      </c>
      <c r="D4" s="4">
        <v>145.38200000000001</v>
      </c>
      <c r="E4" s="4" t="s">
        <v>263</v>
      </c>
      <c r="F4" s="8">
        <v>45259</v>
      </c>
      <c r="G4" s="22">
        <v>8.3333333333333329E-2</v>
      </c>
      <c r="H4" s="4">
        <v>0</v>
      </c>
      <c r="I4" s="4" t="s">
        <v>264</v>
      </c>
      <c r="J4" s="4">
        <v>3</v>
      </c>
      <c r="K4" s="4" t="s">
        <v>265</v>
      </c>
    </row>
    <row r="5" spans="1:11" x14ac:dyDescent="0.25">
      <c r="A5" s="8">
        <v>45259</v>
      </c>
      <c r="B5" s="4" t="s">
        <v>262</v>
      </c>
      <c r="C5" s="4">
        <v>-14.73512</v>
      </c>
      <c r="D5" s="4">
        <v>145.38200000000001</v>
      </c>
      <c r="E5" s="4" t="s">
        <v>263</v>
      </c>
      <c r="F5" s="8">
        <v>45259</v>
      </c>
      <c r="G5" s="22">
        <v>8.3333333333333329E-2</v>
      </c>
      <c r="H5" s="4">
        <v>0</v>
      </c>
      <c r="I5" s="4" t="s">
        <v>264</v>
      </c>
      <c r="J5" s="4">
        <v>4</v>
      </c>
      <c r="K5" s="4" t="s">
        <v>265</v>
      </c>
    </row>
    <row r="6" spans="1:11" x14ac:dyDescent="0.25">
      <c r="A6" s="8">
        <v>45259</v>
      </c>
      <c r="B6" s="4" t="s">
        <v>262</v>
      </c>
      <c r="C6" s="4">
        <v>-14.73512</v>
      </c>
      <c r="D6" s="4">
        <v>145.38200000000001</v>
      </c>
      <c r="E6" s="4" t="s">
        <v>263</v>
      </c>
      <c r="F6" s="8">
        <v>45259</v>
      </c>
      <c r="G6" s="22">
        <v>8.3333333333333329E-2</v>
      </c>
      <c r="H6" s="4">
        <v>0</v>
      </c>
      <c r="I6" s="4" t="s">
        <v>264</v>
      </c>
      <c r="J6" s="4">
        <v>5</v>
      </c>
      <c r="K6" s="4" t="s">
        <v>265</v>
      </c>
    </row>
    <row r="7" spans="1:11" x14ac:dyDescent="0.25">
      <c r="A7" s="8">
        <v>45259</v>
      </c>
      <c r="B7" s="4"/>
      <c r="C7" s="4">
        <v>-14.73348</v>
      </c>
      <c r="D7" s="4">
        <v>145.38141999999999</v>
      </c>
      <c r="E7" s="4"/>
      <c r="F7" s="8">
        <v>45259</v>
      </c>
      <c r="G7" s="22">
        <v>8.3333333333333329E-2</v>
      </c>
      <c r="H7" s="4">
        <v>0</v>
      </c>
      <c r="I7" s="4" t="s">
        <v>266</v>
      </c>
      <c r="J7" s="4">
        <v>1</v>
      </c>
      <c r="K7" s="4" t="s">
        <v>267</v>
      </c>
    </row>
    <row r="8" spans="1:11" x14ac:dyDescent="0.25">
      <c r="A8" s="8">
        <v>45259</v>
      </c>
      <c r="B8" s="4"/>
      <c r="C8" s="4">
        <v>-14.73348</v>
      </c>
      <c r="D8" s="4">
        <v>145.38141999999999</v>
      </c>
      <c r="E8" s="22">
        <v>0.84375</v>
      </c>
      <c r="F8" s="8">
        <v>45259</v>
      </c>
      <c r="G8" s="22">
        <v>8.3333333333333329E-2</v>
      </c>
      <c r="H8" s="4">
        <v>0</v>
      </c>
      <c r="I8" s="4" t="s">
        <v>266</v>
      </c>
      <c r="J8" s="4">
        <v>2</v>
      </c>
      <c r="K8" s="4" t="s">
        <v>267</v>
      </c>
    </row>
    <row r="9" spans="1:11" x14ac:dyDescent="0.25">
      <c r="A9" s="8">
        <v>45259</v>
      </c>
      <c r="B9" s="4"/>
      <c r="C9" s="4">
        <v>-14.73348</v>
      </c>
      <c r="D9" s="4">
        <v>145.38141999999999</v>
      </c>
      <c r="E9" s="22">
        <v>0.84375</v>
      </c>
      <c r="F9" s="8">
        <v>45259</v>
      </c>
      <c r="G9" s="22">
        <v>8.3333333333333329E-2</v>
      </c>
      <c r="H9" s="4">
        <v>0</v>
      </c>
      <c r="I9" s="4" t="s">
        <v>266</v>
      </c>
      <c r="J9" s="4">
        <v>3</v>
      </c>
      <c r="K9" s="4" t="s">
        <v>267</v>
      </c>
    </row>
    <row r="10" spans="1:11" x14ac:dyDescent="0.25">
      <c r="A10" s="8">
        <v>45259</v>
      </c>
      <c r="B10" s="4"/>
      <c r="C10" s="4">
        <v>-14.73348</v>
      </c>
      <c r="D10" s="4">
        <v>145.38141999999999</v>
      </c>
      <c r="E10" s="22">
        <v>0.84375</v>
      </c>
      <c r="F10" s="8">
        <v>45259</v>
      </c>
      <c r="G10" s="22">
        <v>8.3333333333333329E-2</v>
      </c>
      <c r="H10" s="4">
        <v>0</v>
      </c>
      <c r="I10" s="4" t="s">
        <v>266</v>
      </c>
      <c r="J10" s="4">
        <v>4</v>
      </c>
      <c r="K10" s="4" t="s">
        <v>267</v>
      </c>
    </row>
    <row r="11" spans="1:11" x14ac:dyDescent="0.25">
      <c r="A11" s="8">
        <v>45259</v>
      </c>
      <c r="B11" s="4"/>
      <c r="C11" s="4">
        <v>-14.73348</v>
      </c>
      <c r="D11" s="4">
        <v>145.38141999999999</v>
      </c>
      <c r="E11" s="22">
        <v>0.84375</v>
      </c>
      <c r="F11" s="8">
        <v>45259</v>
      </c>
      <c r="G11" s="22">
        <v>8.3333333333333329E-2</v>
      </c>
      <c r="H11" s="4">
        <v>0</v>
      </c>
      <c r="I11" s="4" t="s">
        <v>266</v>
      </c>
      <c r="J11" s="4">
        <v>5</v>
      </c>
      <c r="K11" s="4" t="s">
        <v>267</v>
      </c>
    </row>
    <row r="12" spans="1:11" x14ac:dyDescent="0.25">
      <c r="A12" s="8">
        <v>45259</v>
      </c>
      <c r="B12" s="4" t="s">
        <v>262</v>
      </c>
      <c r="C12" s="4">
        <v>-14.73512</v>
      </c>
      <c r="D12" s="4">
        <v>145.38200000000001</v>
      </c>
      <c r="E12" s="22">
        <v>0</v>
      </c>
      <c r="F12" s="8">
        <v>45259</v>
      </c>
      <c r="G12" s="22">
        <v>8.3333333333333329E-2</v>
      </c>
      <c r="H12" s="4">
        <v>0</v>
      </c>
      <c r="I12" s="4" t="s">
        <v>268</v>
      </c>
      <c r="J12" s="4">
        <v>1</v>
      </c>
      <c r="K12" s="4" t="s">
        <v>269</v>
      </c>
    </row>
    <row r="13" spans="1:11" x14ac:dyDescent="0.25">
      <c r="A13" s="8">
        <v>45259</v>
      </c>
      <c r="B13" s="4" t="s">
        <v>262</v>
      </c>
      <c r="C13" s="4">
        <v>-14.73512</v>
      </c>
      <c r="D13" s="4">
        <v>145.38200000000001</v>
      </c>
      <c r="E13" s="22">
        <v>0</v>
      </c>
      <c r="F13" s="8">
        <v>45259</v>
      </c>
      <c r="G13" s="22">
        <v>8.3333333333333329E-2</v>
      </c>
      <c r="H13" s="4">
        <v>0</v>
      </c>
      <c r="I13" s="4" t="s">
        <v>268</v>
      </c>
      <c r="J13" s="4">
        <v>2</v>
      </c>
      <c r="K13" s="4" t="s">
        <v>269</v>
      </c>
    </row>
    <row r="14" spans="1:11" x14ac:dyDescent="0.25">
      <c r="A14" s="8">
        <v>45259</v>
      </c>
      <c r="B14" s="4" t="s">
        <v>262</v>
      </c>
      <c r="C14" s="4">
        <v>-14.73512</v>
      </c>
      <c r="D14" s="4">
        <v>145.38200000000001</v>
      </c>
      <c r="E14" s="22">
        <v>0</v>
      </c>
      <c r="F14" s="8">
        <v>45259</v>
      </c>
      <c r="G14" s="22">
        <v>8.3333333333333329E-2</v>
      </c>
      <c r="H14" s="4">
        <v>0</v>
      </c>
      <c r="I14" s="4" t="s">
        <v>268</v>
      </c>
      <c r="J14" s="4">
        <v>3</v>
      </c>
      <c r="K14" s="4" t="s">
        <v>269</v>
      </c>
    </row>
    <row r="15" spans="1:11" x14ac:dyDescent="0.25">
      <c r="A15" s="8">
        <v>45259</v>
      </c>
      <c r="B15" s="4" t="s">
        <v>262</v>
      </c>
      <c r="C15" s="4">
        <v>-14.73512</v>
      </c>
      <c r="D15" s="4">
        <v>145.38200000000001</v>
      </c>
      <c r="E15" s="22">
        <v>0</v>
      </c>
      <c r="F15" s="8">
        <v>45259</v>
      </c>
      <c r="G15" s="22">
        <v>8.3333333333333329E-2</v>
      </c>
      <c r="H15" s="4">
        <v>0</v>
      </c>
      <c r="I15" s="4" t="s">
        <v>268</v>
      </c>
      <c r="J15" s="4">
        <v>4</v>
      </c>
      <c r="K15" s="4" t="s">
        <v>269</v>
      </c>
    </row>
    <row r="16" spans="1:11" x14ac:dyDescent="0.25">
      <c r="A16" s="8">
        <v>45259</v>
      </c>
      <c r="B16" s="4" t="s">
        <v>262</v>
      </c>
      <c r="C16" s="4">
        <v>-14.73512</v>
      </c>
      <c r="D16" s="4">
        <v>145.38200000000001</v>
      </c>
      <c r="E16" s="22">
        <v>0</v>
      </c>
      <c r="F16" s="8">
        <v>45259</v>
      </c>
      <c r="G16" s="22">
        <v>8.3333333333333329E-2</v>
      </c>
      <c r="H16" s="4">
        <v>0</v>
      </c>
      <c r="I16" s="4" t="s">
        <v>270</v>
      </c>
      <c r="J16" s="4">
        <v>5</v>
      </c>
      <c r="K16" s="4" t="s">
        <v>269</v>
      </c>
    </row>
    <row r="17" spans="1:11" x14ac:dyDescent="0.25">
      <c r="A17" s="8">
        <v>45259</v>
      </c>
      <c r="B17" s="4" t="s">
        <v>262</v>
      </c>
      <c r="C17" s="4">
        <v>-14.73512</v>
      </c>
      <c r="D17" s="4">
        <v>145.38200000000001</v>
      </c>
      <c r="E17" s="22">
        <v>0</v>
      </c>
      <c r="F17" s="8">
        <v>45259</v>
      </c>
      <c r="G17" s="22">
        <v>8.3333333333333329E-2</v>
      </c>
      <c r="H17" s="4">
        <v>0</v>
      </c>
      <c r="I17" s="4" t="s">
        <v>270</v>
      </c>
      <c r="J17" s="4">
        <v>1</v>
      </c>
      <c r="K17" s="4" t="s">
        <v>269</v>
      </c>
    </row>
    <row r="18" spans="1:11" x14ac:dyDescent="0.25">
      <c r="A18" s="8">
        <v>45259</v>
      </c>
      <c r="B18" s="4" t="s">
        <v>262</v>
      </c>
      <c r="C18" s="4">
        <v>-14.73512</v>
      </c>
      <c r="D18" s="4">
        <v>145.38200000000001</v>
      </c>
      <c r="E18" s="22">
        <v>0</v>
      </c>
      <c r="F18" s="8">
        <v>45259</v>
      </c>
      <c r="G18" s="22">
        <v>8.3333333333333329E-2</v>
      </c>
      <c r="H18" s="4">
        <v>0</v>
      </c>
      <c r="I18" s="4" t="s">
        <v>270</v>
      </c>
      <c r="J18" s="4">
        <v>2</v>
      </c>
      <c r="K18" s="4" t="s">
        <v>269</v>
      </c>
    </row>
    <row r="19" spans="1:11" x14ac:dyDescent="0.25">
      <c r="A19" s="8">
        <v>45259</v>
      </c>
      <c r="B19" s="4" t="s">
        <v>262</v>
      </c>
      <c r="C19" s="4">
        <v>-14.73512</v>
      </c>
      <c r="D19" s="4">
        <v>145.38200000000001</v>
      </c>
      <c r="E19" s="22">
        <v>0</v>
      </c>
      <c r="F19" s="8">
        <v>45259</v>
      </c>
      <c r="G19" s="22">
        <v>8.3333333333333329E-2</v>
      </c>
      <c r="H19" s="4">
        <v>0</v>
      </c>
      <c r="I19" s="4" t="s">
        <v>270</v>
      </c>
      <c r="J19" s="4">
        <v>3</v>
      </c>
      <c r="K19" s="4" t="s">
        <v>269</v>
      </c>
    </row>
    <row r="20" spans="1:11" x14ac:dyDescent="0.25">
      <c r="A20" s="8">
        <v>45259</v>
      </c>
      <c r="B20" s="4" t="s">
        <v>262</v>
      </c>
      <c r="C20" s="4">
        <v>-14.73512</v>
      </c>
      <c r="D20" s="4">
        <v>145.38200000000001</v>
      </c>
      <c r="E20" s="22">
        <v>0</v>
      </c>
      <c r="F20" s="8">
        <v>45259</v>
      </c>
      <c r="G20" s="22">
        <v>8.3333333333333329E-2</v>
      </c>
      <c r="H20" s="4">
        <v>0</v>
      </c>
      <c r="I20" s="4" t="s">
        <v>270</v>
      </c>
      <c r="J20" s="4">
        <v>4</v>
      </c>
      <c r="K20" s="4" t="s">
        <v>269</v>
      </c>
    </row>
    <row r="21" spans="1:11" x14ac:dyDescent="0.25">
      <c r="A21" s="8">
        <v>45259</v>
      </c>
      <c r="B21" s="4" t="s">
        <v>262</v>
      </c>
      <c r="C21" s="4">
        <v>-14.73512</v>
      </c>
      <c r="D21" s="4">
        <v>145.38200000000001</v>
      </c>
      <c r="E21" s="22">
        <v>0</v>
      </c>
      <c r="F21" s="8">
        <v>45259</v>
      </c>
      <c r="G21" s="22">
        <v>8.3333333333333329E-2</v>
      </c>
      <c r="H21" s="4">
        <v>0</v>
      </c>
      <c r="I21" s="4" t="s">
        <v>270</v>
      </c>
      <c r="J21" s="4">
        <v>5</v>
      </c>
      <c r="K21" s="4" t="s">
        <v>269</v>
      </c>
    </row>
    <row r="22" spans="1:11" x14ac:dyDescent="0.25">
      <c r="A22" s="8">
        <v>45259</v>
      </c>
      <c r="B22" s="4" t="s">
        <v>262</v>
      </c>
      <c r="C22" s="4">
        <v>-14.73512</v>
      </c>
      <c r="D22" s="4">
        <v>145.38200000000001</v>
      </c>
      <c r="E22" s="4" t="s">
        <v>263</v>
      </c>
      <c r="F22" s="8">
        <v>45260</v>
      </c>
      <c r="G22" s="22">
        <v>0.72916666666666663</v>
      </c>
      <c r="H22" s="4">
        <v>1</v>
      </c>
      <c r="I22" s="4" t="s">
        <v>264</v>
      </c>
      <c r="J22" s="4">
        <v>1</v>
      </c>
      <c r="K22" s="4"/>
    </row>
    <row r="23" spans="1:11" x14ac:dyDescent="0.25">
      <c r="A23" s="8">
        <v>45259</v>
      </c>
      <c r="B23" s="4" t="s">
        <v>262</v>
      </c>
      <c r="C23" s="4">
        <v>-14.73512</v>
      </c>
      <c r="D23" s="4">
        <v>145.38200000000001</v>
      </c>
      <c r="E23" s="4" t="s">
        <v>263</v>
      </c>
      <c r="F23" s="8">
        <v>45260</v>
      </c>
      <c r="G23" s="22">
        <v>0.72916666666666663</v>
      </c>
      <c r="H23" s="4">
        <v>1</v>
      </c>
      <c r="I23" s="4" t="s">
        <v>264</v>
      </c>
      <c r="J23" s="4">
        <v>2</v>
      </c>
      <c r="K23" s="4"/>
    </row>
    <row r="24" spans="1:11" x14ac:dyDescent="0.25">
      <c r="A24" s="8">
        <v>45259</v>
      </c>
      <c r="B24" s="4" t="s">
        <v>262</v>
      </c>
      <c r="C24" s="4">
        <v>-14.73512</v>
      </c>
      <c r="D24" s="4">
        <v>145.38200000000001</v>
      </c>
      <c r="E24" s="4" t="s">
        <v>263</v>
      </c>
      <c r="F24" s="8">
        <v>45260</v>
      </c>
      <c r="G24" s="22">
        <v>0.72916666666666663</v>
      </c>
      <c r="H24" s="4">
        <v>1</v>
      </c>
      <c r="I24" s="4" t="s">
        <v>264</v>
      </c>
      <c r="J24" s="4">
        <v>3</v>
      </c>
      <c r="K24" s="4"/>
    </row>
    <row r="25" spans="1:11" x14ac:dyDescent="0.25">
      <c r="A25" s="8">
        <v>45259</v>
      </c>
      <c r="B25" s="4" t="s">
        <v>262</v>
      </c>
      <c r="C25" s="4">
        <v>-14.73512</v>
      </c>
      <c r="D25" s="4">
        <v>145.38200000000001</v>
      </c>
      <c r="E25" s="4" t="s">
        <v>263</v>
      </c>
      <c r="F25" s="8">
        <v>45260</v>
      </c>
      <c r="G25" s="22">
        <v>0.72916666666666663</v>
      </c>
      <c r="H25" s="4">
        <v>1</v>
      </c>
      <c r="I25" s="4" t="s">
        <v>264</v>
      </c>
      <c r="J25" s="4">
        <v>4</v>
      </c>
      <c r="K25" s="4"/>
    </row>
    <row r="26" spans="1:11" x14ac:dyDescent="0.25">
      <c r="A26" s="8">
        <v>45259</v>
      </c>
      <c r="B26" s="4" t="s">
        <v>262</v>
      </c>
      <c r="C26" s="4">
        <v>-14.73512</v>
      </c>
      <c r="D26" s="4">
        <v>145.38200000000001</v>
      </c>
      <c r="E26" s="4" t="s">
        <v>263</v>
      </c>
      <c r="F26" s="8">
        <v>45260</v>
      </c>
      <c r="G26" s="22">
        <v>0.72916666666666663</v>
      </c>
      <c r="H26" s="4">
        <v>1</v>
      </c>
      <c r="I26" s="4" t="s">
        <v>264</v>
      </c>
      <c r="J26" s="4">
        <v>5</v>
      </c>
      <c r="K26" s="4"/>
    </row>
    <row r="27" spans="1:11" x14ac:dyDescent="0.25">
      <c r="A27" s="8">
        <v>45259</v>
      </c>
      <c r="B27" s="4"/>
      <c r="C27" s="4">
        <v>-14.73348</v>
      </c>
      <c r="D27" s="4">
        <v>145.38141999999999</v>
      </c>
      <c r="E27" s="22">
        <v>0.84375</v>
      </c>
      <c r="F27" s="8">
        <v>45260</v>
      </c>
      <c r="G27" s="22">
        <v>0.72916666666666663</v>
      </c>
      <c r="H27" s="4">
        <v>1</v>
      </c>
      <c r="I27" s="4" t="s">
        <v>266</v>
      </c>
      <c r="J27" s="4">
        <v>1</v>
      </c>
      <c r="K27" s="4"/>
    </row>
    <row r="28" spans="1:11" x14ac:dyDescent="0.25">
      <c r="A28" s="8">
        <v>45259</v>
      </c>
      <c r="B28" s="4"/>
      <c r="C28" s="4">
        <v>-14.73348</v>
      </c>
      <c r="D28" s="4">
        <v>145.38141999999999</v>
      </c>
      <c r="E28" s="22">
        <v>0.84375</v>
      </c>
      <c r="F28" s="8">
        <v>45260</v>
      </c>
      <c r="G28" s="22">
        <v>0.72916666666666663</v>
      </c>
      <c r="H28" s="4">
        <v>1</v>
      </c>
      <c r="I28" s="4" t="s">
        <v>266</v>
      </c>
      <c r="J28" s="4">
        <v>2</v>
      </c>
      <c r="K28" s="4"/>
    </row>
    <row r="29" spans="1:11" x14ac:dyDescent="0.25">
      <c r="A29" s="8">
        <v>45259</v>
      </c>
      <c r="B29" s="4"/>
      <c r="C29" s="4">
        <v>-14.73348</v>
      </c>
      <c r="D29" s="4">
        <v>145.38141999999999</v>
      </c>
      <c r="E29" s="22">
        <v>0.84375</v>
      </c>
      <c r="F29" s="8">
        <v>45260</v>
      </c>
      <c r="G29" s="22">
        <v>0.72916666666666663</v>
      </c>
      <c r="H29" s="4">
        <v>1</v>
      </c>
      <c r="I29" s="4" t="s">
        <v>266</v>
      </c>
      <c r="J29" s="4">
        <v>3</v>
      </c>
      <c r="K29" s="4"/>
    </row>
    <row r="30" spans="1:11" x14ac:dyDescent="0.25">
      <c r="A30" s="8">
        <v>45259</v>
      </c>
      <c r="B30" s="4"/>
      <c r="C30" s="4">
        <v>-14.73348</v>
      </c>
      <c r="D30" s="4">
        <v>145.38141999999999</v>
      </c>
      <c r="E30" s="22">
        <v>0.84375</v>
      </c>
      <c r="F30" s="8">
        <v>45260</v>
      </c>
      <c r="G30" s="22">
        <v>0.72916666666666663</v>
      </c>
      <c r="H30" s="4">
        <v>1</v>
      </c>
      <c r="I30" s="4" t="s">
        <v>266</v>
      </c>
      <c r="J30" s="4">
        <v>4</v>
      </c>
      <c r="K30" s="4"/>
    </row>
    <row r="31" spans="1:11" x14ac:dyDescent="0.25">
      <c r="A31" s="8">
        <v>45259</v>
      </c>
      <c r="B31" s="4"/>
      <c r="C31" s="4">
        <v>-14.73348</v>
      </c>
      <c r="D31" s="4">
        <v>145.38141999999999</v>
      </c>
      <c r="E31" s="22">
        <v>0.84375</v>
      </c>
      <c r="F31" s="8">
        <v>45260</v>
      </c>
      <c r="G31" s="22">
        <v>0.72916666666666663</v>
      </c>
      <c r="H31" s="4">
        <v>1</v>
      </c>
      <c r="I31" s="4" t="s">
        <v>266</v>
      </c>
      <c r="J31" s="4">
        <v>5</v>
      </c>
      <c r="K31" s="4"/>
    </row>
    <row r="32" spans="1:11" x14ac:dyDescent="0.25">
      <c r="A32" s="8">
        <v>45259</v>
      </c>
      <c r="B32" s="4" t="s">
        <v>262</v>
      </c>
      <c r="C32" s="4">
        <v>-14.73512</v>
      </c>
      <c r="D32" s="4">
        <v>145.38200000000001</v>
      </c>
      <c r="E32" s="22">
        <v>0</v>
      </c>
      <c r="F32" s="8">
        <v>45260</v>
      </c>
      <c r="G32" s="22">
        <v>0.72916666666666663</v>
      </c>
      <c r="H32" s="4">
        <v>1</v>
      </c>
      <c r="I32" s="4" t="s">
        <v>268</v>
      </c>
      <c r="J32" s="4">
        <v>1</v>
      </c>
      <c r="K32" s="4"/>
    </row>
    <row r="33" spans="1:11" x14ac:dyDescent="0.25">
      <c r="A33" s="8">
        <v>45259</v>
      </c>
      <c r="B33" s="4" t="s">
        <v>262</v>
      </c>
      <c r="C33" s="4">
        <v>-14.73512</v>
      </c>
      <c r="D33" s="4">
        <v>145.38200000000001</v>
      </c>
      <c r="E33" s="22">
        <v>0</v>
      </c>
      <c r="F33" s="8">
        <v>45260</v>
      </c>
      <c r="G33" s="22">
        <v>0.72916666666666663</v>
      </c>
      <c r="H33" s="4">
        <v>1</v>
      </c>
      <c r="I33" s="4" t="s">
        <v>268</v>
      </c>
      <c r="J33" s="4">
        <v>2</v>
      </c>
      <c r="K33" s="4"/>
    </row>
    <row r="34" spans="1:11" x14ac:dyDescent="0.25">
      <c r="A34" s="8">
        <v>45259</v>
      </c>
      <c r="B34" s="4" t="s">
        <v>262</v>
      </c>
      <c r="C34" s="4">
        <v>-14.73512</v>
      </c>
      <c r="D34" s="4">
        <v>145.38200000000001</v>
      </c>
      <c r="E34" s="22">
        <v>0</v>
      </c>
      <c r="F34" s="8">
        <v>45260</v>
      </c>
      <c r="G34" s="22">
        <v>0.72916666666666663</v>
      </c>
      <c r="H34" s="4">
        <v>1</v>
      </c>
      <c r="I34" s="4" t="s">
        <v>268</v>
      </c>
      <c r="J34" s="4">
        <v>3</v>
      </c>
      <c r="K34" s="4"/>
    </row>
    <row r="35" spans="1:11" x14ac:dyDescent="0.25">
      <c r="A35" s="8">
        <v>45259</v>
      </c>
      <c r="B35" s="4" t="s">
        <v>262</v>
      </c>
      <c r="C35" s="4">
        <v>-14.73512</v>
      </c>
      <c r="D35" s="4">
        <v>145.38200000000001</v>
      </c>
      <c r="E35" s="22">
        <v>0</v>
      </c>
      <c r="F35" s="8">
        <v>45260</v>
      </c>
      <c r="G35" s="22">
        <v>0.72916666666666663</v>
      </c>
      <c r="H35" s="4">
        <v>1</v>
      </c>
      <c r="I35" s="4" t="s">
        <v>268</v>
      </c>
      <c r="J35" s="4">
        <v>4</v>
      </c>
      <c r="K35" s="4"/>
    </row>
    <row r="36" spans="1:11" x14ac:dyDescent="0.25">
      <c r="A36" s="8">
        <v>45259</v>
      </c>
      <c r="B36" s="4" t="s">
        <v>262</v>
      </c>
      <c r="C36" s="4">
        <v>-14.73512</v>
      </c>
      <c r="D36" s="4">
        <v>145.38200000000001</v>
      </c>
      <c r="E36" s="22">
        <v>0</v>
      </c>
      <c r="F36" s="8">
        <v>45260</v>
      </c>
      <c r="G36" s="22">
        <v>0.72916666666666663</v>
      </c>
      <c r="H36" s="4">
        <v>1</v>
      </c>
      <c r="I36" s="4" t="s">
        <v>270</v>
      </c>
      <c r="J36" s="4">
        <v>5</v>
      </c>
      <c r="K36" s="4"/>
    </row>
    <row r="37" spans="1:11" x14ac:dyDescent="0.25">
      <c r="A37" s="8">
        <v>45259</v>
      </c>
      <c r="B37" s="4" t="s">
        <v>262</v>
      </c>
      <c r="C37" s="4">
        <v>-14.73512</v>
      </c>
      <c r="D37" s="4">
        <v>145.38200000000001</v>
      </c>
      <c r="E37" s="22">
        <v>0</v>
      </c>
      <c r="F37" s="8">
        <v>45260</v>
      </c>
      <c r="G37" s="22">
        <v>0.72916666666666663</v>
      </c>
      <c r="H37" s="4">
        <v>1</v>
      </c>
      <c r="I37" s="4" t="s">
        <v>270</v>
      </c>
      <c r="J37" s="4">
        <v>1</v>
      </c>
      <c r="K37" s="4"/>
    </row>
    <row r="38" spans="1:11" x14ac:dyDescent="0.25">
      <c r="A38" s="8">
        <v>45259</v>
      </c>
      <c r="B38" s="4" t="s">
        <v>262</v>
      </c>
      <c r="C38" s="4">
        <v>-14.73512</v>
      </c>
      <c r="D38" s="4">
        <v>145.38200000000001</v>
      </c>
      <c r="E38" s="22">
        <v>0</v>
      </c>
      <c r="F38" s="8">
        <v>45260</v>
      </c>
      <c r="G38" s="22">
        <v>0.72916666666666663</v>
      </c>
      <c r="H38" s="4">
        <v>1</v>
      </c>
      <c r="I38" s="4" t="s">
        <v>270</v>
      </c>
      <c r="J38" s="4">
        <v>2</v>
      </c>
      <c r="K38" s="4"/>
    </row>
    <row r="39" spans="1:11" x14ac:dyDescent="0.25">
      <c r="A39" s="8">
        <v>45259</v>
      </c>
      <c r="B39" s="4" t="s">
        <v>262</v>
      </c>
      <c r="C39" s="4">
        <v>-14.73512</v>
      </c>
      <c r="D39" s="4">
        <v>145.38200000000001</v>
      </c>
      <c r="E39" s="22">
        <v>0</v>
      </c>
      <c r="F39" s="8">
        <v>45260</v>
      </c>
      <c r="G39" s="22">
        <v>0.72916666666666663</v>
      </c>
      <c r="H39" s="4">
        <v>1</v>
      </c>
      <c r="I39" s="4" t="s">
        <v>270</v>
      </c>
      <c r="J39" s="4">
        <v>3</v>
      </c>
      <c r="K39" s="4"/>
    </row>
    <row r="40" spans="1:11" x14ac:dyDescent="0.25">
      <c r="A40" s="8">
        <v>45259</v>
      </c>
      <c r="B40" s="4" t="s">
        <v>262</v>
      </c>
      <c r="C40" s="4">
        <v>-14.73512</v>
      </c>
      <c r="D40" s="4">
        <v>145.38200000000001</v>
      </c>
      <c r="E40" s="22">
        <v>0</v>
      </c>
      <c r="F40" s="8">
        <v>45260</v>
      </c>
      <c r="G40" s="22">
        <v>0.72916666666666663</v>
      </c>
      <c r="H40" s="4">
        <v>1</v>
      </c>
      <c r="I40" s="4" t="s">
        <v>270</v>
      </c>
      <c r="J40" s="4">
        <v>4</v>
      </c>
      <c r="K40" s="4"/>
    </row>
    <row r="41" spans="1:11" x14ac:dyDescent="0.25">
      <c r="A41" s="8">
        <v>45259</v>
      </c>
      <c r="B41" s="4" t="s">
        <v>262</v>
      </c>
      <c r="C41" s="4">
        <v>-14.73512</v>
      </c>
      <c r="D41" s="4">
        <v>145.38200000000001</v>
      </c>
      <c r="E41" s="22">
        <v>0</v>
      </c>
      <c r="F41" s="8">
        <v>45260</v>
      </c>
      <c r="G41" s="22">
        <v>0.72916666666666663</v>
      </c>
      <c r="H41" s="4">
        <v>1</v>
      </c>
      <c r="I41" s="4" t="s">
        <v>270</v>
      </c>
      <c r="J41" s="4">
        <v>5</v>
      </c>
      <c r="K41" s="4"/>
    </row>
    <row r="42" spans="1:11" x14ac:dyDescent="0.25">
      <c r="A42" s="8">
        <v>45260</v>
      </c>
      <c r="B42" s="4"/>
      <c r="C42" s="4">
        <v>-14.723050000000001</v>
      </c>
      <c r="D42" s="4">
        <v>145.39060000000001</v>
      </c>
      <c r="E42" s="4" t="s">
        <v>271</v>
      </c>
      <c r="F42" s="8">
        <v>45261</v>
      </c>
      <c r="G42" s="22">
        <v>0</v>
      </c>
      <c r="H42" s="4">
        <v>0</v>
      </c>
      <c r="I42" s="4" t="s">
        <v>272</v>
      </c>
      <c r="J42" s="4">
        <v>1</v>
      </c>
      <c r="K42" s="4" t="s">
        <v>273</v>
      </c>
    </row>
    <row r="43" spans="1:11" x14ac:dyDescent="0.25">
      <c r="A43" s="8">
        <v>45260</v>
      </c>
      <c r="B43" s="4"/>
      <c r="C43" s="4">
        <v>-14.723050000000001</v>
      </c>
      <c r="D43" s="4">
        <v>145.39060000000001</v>
      </c>
      <c r="E43" s="4" t="s">
        <v>271</v>
      </c>
      <c r="F43" s="8">
        <v>45261</v>
      </c>
      <c r="G43" s="22">
        <v>0</v>
      </c>
      <c r="H43" s="4">
        <v>0</v>
      </c>
      <c r="I43" s="4" t="s">
        <v>272</v>
      </c>
      <c r="J43" s="4">
        <v>2</v>
      </c>
      <c r="K43" s="4"/>
    </row>
    <row r="44" spans="1:11" x14ac:dyDescent="0.25">
      <c r="A44" s="8">
        <v>45260</v>
      </c>
      <c r="B44" s="4"/>
      <c r="C44" s="4">
        <v>-14.723050000000001</v>
      </c>
      <c r="D44" s="4">
        <v>145.39060000000001</v>
      </c>
      <c r="E44" s="4" t="s">
        <v>271</v>
      </c>
      <c r="F44" s="8">
        <v>45261</v>
      </c>
      <c r="G44" s="22">
        <v>0</v>
      </c>
      <c r="H44" s="4">
        <v>0</v>
      </c>
      <c r="I44" s="4" t="s">
        <v>272</v>
      </c>
      <c r="J44" s="4">
        <v>3</v>
      </c>
      <c r="K44" s="4"/>
    </row>
    <row r="45" spans="1:11" x14ac:dyDescent="0.25">
      <c r="A45" s="8">
        <v>45260</v>
      </c>
      <c r="B45" s="4"/>
      <c r="C45" s="4">
        <v>-14.723050000000001</v>
      </c>
      <c r="D45" s="4">
        <v>145.39060000000001</v>
      </c>
      <c r="E45" s="4" t="s">
        <v>271</v>
      </c>
      <c r="F45" s="8">
        <v>45261</v>
      </c>
      <c r="G45" s="22">
        <v>0</v>
      </c>
      <c r="H45" s="4">
        <v>0</v>
      </c>
      <c r="I45" s="4" t="s">
        <v>272</v>
      </c>
      <c r="J45" s="4">
        <v>4</v>
      </c>
      <c r="K45" s="4"/>
    </row>
    <row r="46" spans="1:11" x14ac:dyDescent="0.25">
      <c r="A46" s="8">
        <v>45260</v>
      </c>
      <c r="B46" s="4"/>
      <c r="C46" s="4">
        <v>-14.723050000000001</v>
      </c>
      <c r="D46" s="4">
        <v>145.39060000000001</v>
      </c>
      <c r="E46" s="4" t="s">
        <v>271</v>
      </c>
      <c r="F46" s="8">
        <v>45261</v>
      </c>
      <c r="G46" s="22">
        <v>0</v>
      </c>
      <c r="H46" s="4">
        <v>0</v>
      </c>
      <c r="I46" s="4" t="s">
        <v>272</v>
      </c>
      <c r="J46" s="4">
        <v>5</v>
      </c>
      <c r="K46" s="4"/>
    </row>
    <row r="47" spans="1:11" x14ac:dyDescent="0.25">
      <c r="A47" s="8">
        <v>45260</v>
      </c>
      <c r="B47" s="4"/>
      <c r="C47" s="4">
        <v>-14.70899</v>
      </c>
      <c r="D47" s="4">
        <v>145.39319</v>
      </c>
      <c r="E47" s="22">
        <v>0.89583333333333337</v>
      </c>
      <c r="F47" s="8">
        <v>45261</v>
      </c>
      <c r="G47" s="22">
        <v>0</v>
      </c>
      <c r="H47" s="4">
        <v>0</v>
      </c>
      <c r="I47" s="4" t="s">
        <v>274</v>
      </c>
      <c r="J47" s="4">
        <v>1</v>
      </c>
      <c r="K47" s="4"/>
    </row>
    <row r="48" spans="1:11" x14ac:dyDescent="0.25">
      <c r="A48" s="8">
        <v>45260</v>
      </c>
      <c r="B48" s="4"/>
      <c r="C48" s="4">
        <v>-14.70899</v>
      </c>
      <c r="D48" s="4">
        <v>145.39319</v>
      </c>
      <c r="E48" s="22">
        <v>0.89583333333333337</v>
      </c>
      <c r="F48" s="8">
        <v>45261</v>
      </c>
      <c r="G48" s="22">
        <v>0</v>
      </c>
      <c r="H48" s="4">
        <v>0</v>
      </c>
      <c r="I48" s="4" t="s">
        <v>274</v>
      </c>
      <c r="J48" s="4">
        <v>2</v>
      </c>
      <c r="K48" s="4"/>
    </row>
    <row r="49" spans="1:11" x14ac:dyDescent="0.25">
      <c r="A49" s="8">
        <v>45260</v>
      </c>
      <c r="B49" s="4"/>
      <c r="C49" s="4">
        <v>-14.70899</v>
      </c>
      <c r="D49" s="4">
        <v>145.39319</v>
      </c>
      <c r="E49" s="22">
        <v>0.89583333333333337</v>
      </c>
      <c r="F49" s="8">
        <v>45261</v>
      </c>
      <c r="G49" s="22">
        <v>0</v>
      </c>
      <c r="H49" s="4">
        <v>0</v>
      </c>
      <c r="I49" s="4" t="s">
        <v>274</v>
      </c>
      <c r="J49" s="4">
        <v>3</v>
      </c>
      <c r="K49" s="4"/>
    </row>
    <row r="50" spans="1:11" x14ac:dyDescent="0.25">
      <c r="A50" s="8">
        <v>45260</v>
      </c>
      <c r="B50" s="4"/>
      <c r="C50" s="4">
        <v>-14.70899</v>
      </c>
      <c r="D50" s="4">
        <v>145.39319</v>
      </c>
      <c r="E50" s="22">
        <v>0.89583333333333337</v>
      </c>
      <c r="F50" s="8">
        <v>45261</v>
      </c>
      <c r="G50" s="22">
        <v>0</v>
      </c>
      <c r="H50" s="4">
        <v>0</v>
      </c>
      <c r="I50" s="4" t="s">
        <v>274</v>
      </c>
      <c r="J50" s="4">
        <v>4</v>
      </c>
      <c r="K50" s="4"/>
    </row>
    <row r="51" spans="1:11" x14ac:dyDescent="0.25">
      <c r="A51" s="8">
        <v>45260</v>
      </c>
      <c r="B51" s="4"/>
      <c r="C51" s="4">
        <v>-14.70899</v>
      </c>
      <c r="D51" s="4">
        <v>145.39319</v>
      </c>
      <c r="E51" s="22">
        <v>0.89583333333333337</v>
      </c>
      <c r="F51" s="8">
        <v>45261</v>
      </c>
      <c r="G51" s="22">
        <v>0</v>
      </c>
      <c r="H51" s="4">
        <v>0</v>
      </c>
      <c r="I51" s="4" t="s">
        <v>274</v>
      </c>
      <c r="J51" s="4">
        <v>5</v>
      </c>
      <c r="K51" s="4"/>
    </row>
    <row r="52" spans="1:11" x14ac:dyDescent="0.25">
      <c r="A52" s="8">
        <v>45260</v>
      </c>
      <c r="B52" s="4"/>
      <c r="C52" s="4">
        <v>-14.733980000000001</v>
      </c>
      <c r="D52" s="4">
        <v>145.37857</v>
      </c>
      <c r="E52" s="22">
        <v>0.91666666666666663</v>
      </c>
      <c r="F52" s="8">
        <v>45261</v>
      </c>
      <c r="G52" s="22">
        <v>0.51388888888888895</v>
      </c>
      <c r="H52" s="4">
        <v>0</v>
      </c>
      <c r="I52" s="4" t="s">
        <v>264</v>
      </c>
      <c r="J52" s="4">
        <v>1</v>
      </c>
      <c r="K52" s="4" t="s">
        <v>275</v>
      </c>
    </row>
    <row r="53" spans="1:11" x14ac:dyDescent="0.25">
      <c r="A53" s="8">
        <v>45260</v>
      </c>
      <c r="B53" s="4"/>
      <c r="C53" s="4">
        <v>-14.733980000000001</v>
      </c>
      <c r="D53" s="4">
        <v>145.37857</v>
      </c>
      <c r="E53" s="22">
        <v>0.91666666666666663</v>
      </c>
      <c r="F53" s="8">
        <v>45261</v>
      </c>
      <c r="G53" s="22">
        <v>0.51388888888888895</v>
      </c>
      <c r="H53" s="4">
        <v>0</v>
      </c>
      <c r="I53" s="4" t="s">
        <v>264</v>
      </c>
      <c r="J53" s="4">
        <v>2</v>
      </c>
      <c r="K53" s="4"/>
    </row>
    <row r="54" spans="1:11" x14ac:dyDescent="0.25">
      <c r="A54" s="8">
        <v>45260</v>
      </c>
      <c r="B54" s="4"/>
      <c r="C54" s="4">
        <v>-14.733980000000001</v>
      </c>
      <c r="D54" s="4">
        <v>145.37857</v>
      </c>
      <c r="E54" s="22">
        <v>0.91666666666666663</v>
      </c>
      <c r="F54" s="8">
        <v>45261</v>
      </c>
      <c r="G54" s="22">
        <v>0.51388888888888895</v>
      </c>
      <c r="H54" s="4">
        <v>0</v>
      </c>
      <c r="I54" s="4" t="s">
        <v>264</v>
      </c>
      <c r="J54" s="4">
        <v>3</v>
      </c>
      <c r="K54" s="4"/>
    </row>
    <row r="55" spans="1:11" x14ac:dyDescent="0.25">
      <c r="A55" s="8">
        <v>45260</v>
      </c>
      <c r="B55" s="4"/>
      <c r="C55" s="4">
        <v>-14.733980000000001</v>
      </c>
      <c r="D55" s="4">
        <v>145.37857</v>
      </c>
      <c r="E55" s="22">
        <v>0.91666666666666663</v>
      </c>
      <c r="F55" s="8">
        <v>45261</v>
      </c>
      <c r="G55" s="22">
        <v>0.51388888888888895</v>
      </c>
      <c r="H55" s="4">
        <v>0</v>
      </c>
      <c r="I55" s="4" t="s">
        <v>264</v>
      </c>
      <c r="J55" s="4">
        <v>4</v>
      </c>
      <c r="K55" s="4"/>
    </row>
    <row r="56" spans="1:11" x14ac:dyDescent="0.25">
      <c r="A56" s="8">
        <v>45260</v>
      </c>
      <c r="B56" s="4"/>
      <c r="C56" s="4">
        <v>-14.733980000000001</v>
      </c>
      <c r="D56" s="4">
        <v>145.37857</v>
      </c>
      <c r="E56" s="22">
        <v>0.91666666666666663</v>
      </c>
      <c r="F56" s="8">
        <v>45261</v>
      </c>
      <c r="G56" s="22">
        <v>0.51388888888888895</v>
      </c>
      <c r="H56" s="4">
        <v>0</v>
      </c>
      <c r="I56" s="4" t="s">
        <v>264</v>
      </c>
      <c r="J56" s="4">
        <v>5</v>
      </c>
      <c r="K56" s="4"/>
    </row>
    <row r="57" spans="1:11" x14ac:dyDescent="0.25">
      <c r="A57" s="8">
        <v>45259</v>
      </c>
      <c r="B57" s="4"/>
      <c r="C57" s="4">
        <v>-14.73348</v>
      </c>
      <c r="D57" s="4">
        <v>145.38141999999999</v>
      </c>
      <c r="E57" s="22">
        <v>0.84375</v>
      </c>
      <c r="F57" s="8">
        <v>45261</v>
      </c>
      <c r="G57" s="22">
        <v>0.59027777777777779</v>
      </c>
      <c r="H57" s="4">
        <v>1</v>
      </c>
      <c r="I57" s="4" t="s">
        <v>266</v>
      </c>
      <c r="J57" s="4">
        <v>1</v>
      </c>
      <c r="K57" s="4"/>
    </row>
    <row r="58" spans="1:11" x14ac:dyDescent="0.25">
      <c r="A58" s="8">
        <v>45259</v>
      </c>
      <c r="B58" s="4"/>
      <c r="C58" s="4">
        <v>-14.73348</v>
      </c>
      <c r="D58" s="4">
        <v>145.38141999999999</v>
      </c>
      <c r="E58" s="22">
        <v>0.84375</v>
      </c>
      <c r="F58" s="8">
        <v>45261</v>
      </c>
      <c r="G58" s="22">
        <v>0.59027777777777779</v>
      </c>
      <c r="H58" s="4">
        <v>1</v>
      </c>
      <c r="I58" s="4" t="s">
        <v>266</v>
      </c>
      <c r="J58" s="4">
        <v>2</v>
      </c>
      <c r="K58" s="4"/>
    </row>
    <row r="59" spans="1:11" x14ac:dyDescent="0.25">
      <c r="A59" s="8">
        <v>45259</v>
      </c>
      <c r="B59" s="4"/>
      <c r="C59" s="4">
        <v>-14.73348</v>
      </c>
      <c r="D59" s="4">
        <v>145.38141999999999</v>
      </c>
      <c r="E59" s="22">
        <v>0.84375</v>
      </c>
      <c r="F59" s="8">
        <v>45261</v>
      </c>
      <c r="G59" s="22">
        <v>0.59027777777777779</v>
      </c>
      <c r="H59" s="4">
        <v>1</v>
      </c>
      <c r="I59" s="4" t="s">
        <v>266</v>
      </c>
      <c r="J59" s="4">
        <v>3</v>
      </c>
      <c r="K59" s="4"/>
    </row>
    <row r="60" spans="1:11" x14ac:dyDescent="0.25">
      <c r="A60" s="8">
        <v>45259</v>
      </c>
      <c r="B60" s="4"/>
      <c r="C60" s="4">
        <v>-14.73348</v>
      </c>
      <c r="D60" s="4">
        <v>145.38141999999999</v>
      </c>
      <c r="E60" s="22">
        <v>0.84375</v>
      </c>
      <c r="F60" s="8">
        <v>45261</v>
      </c>
      <c r="G60" s="22">
        <v>0.59027777777777779</v>
      </c>
      <c r="H60" s="4">
        <v>1</v>
      </c>
      <c r="I60" s="4" t="s">
        <v>266</v>
      </c>
      <c r="J60" s="4">
        <v>4</v>
      </c>
      <c r="K60" s="4"/>
    </row>
    <row r="61" spans="1:11" x14ac:dyDescent="0.25">
      <c r="A61" s="8">
        <v>45259</v>
      </c>
      <c r="B61" s="4"/>
      <c r="C61" s="4">
        <v>-14.73348</v>
      </c>
      <c r="D61" s="4">
        <v>145.38141999999999</v>
      </c>
      <c r="E61" s="22">
        <v>0.84375</v>
      </c>
      <c r="F61" s="8">
        <v>45261</v>
      </c>
      <c r="G61" s="22">
        <v>0.59027777777777779</v>
      </c>
      <c r="H61" s="4">
        <v>1</v>
      </c>
      <c r="I61" s="4" t="s">
        <v>266</v>
      </c>
      <c r="J61" s="4">
        <v>5</v>
      </c>
      <c r="K61" s="4"/>
    </row>
    <row r="62" spans="1:11" x14ac:dyDescent="0.25">
      <c r="A62" s="8">
        <v>45259</v>
      </c>
      <c r="B62" s="4" t="s">
        <v>262</v>
      </c>
      <c r="C62" s="4">
        <v>-14.73512</v>
      </c>
      <c r="D62" s="4">
        <v>145.38200000000001</v>
      </c>
      <c r="E62" s="22">
        <v>0</v>
      </c>
      <c r="F62" s="8">
        <v>45261</v>
      </c>
      <c r="G62" s="22">
        <v>0.59722222222222221</v>
      </c>
      <c r="H62" s="4">
        <v>1</v>
      </c>
      <c r="I62" s="4" t="s">
        <v>268</v>
      </c>
      <c r="J62" s="4">
        <v>1</v>
      </c>
      <c r="K62" s="4"/>
    </row>
    <row r="63" spans="1:11" x14ac:dyDescent="0.25">
      <c r="A63" s="8">
        <v>45259</v>
      </c>
      <c r="B63" s="4" t="s">
        <v>262</v>
      </c>
      <c r="C63" s="4">
        <v>-14.73512</v>
      </c>
      <c r="D63" s="4">
        <v>145.38200000000001</v>
      </c>
      <c r="E63" s="22">
        <v>0</v>
      </c>
      <c r="F63" s="8">
        <v>45261</v>
      </c>
      <c r="G63" s="22">
        <v>0.59722222222222221</v>
      </c>
      <c r="H63" s="4">
        <v>2</v>
      </c>
      <c r="I63" s="4" t="s">
        <v>268</v>
      </c>
      <c r="J63" s="4">
        <v>2</v>
      </c>
      <c r="K63" s="4"/>
    </row>
    <row r="64" spans="1:11" x14ac:dyDescent="0.25">
      <c r="A64" s="8">
        <v>45259</v>
      </c>
      <c r="B64" s="4" t="s">
        <v>262</v>
      </c>
      <c r="C64" s="4">
        <v>-14.73512</v>
      </c>
      <c r="D64" s="4">
        <v>145.38200000000001</v>
      </c>
      <c r="E64" s="22">
        <v>0</v>
      </c>
      <c r="F64" s="8">
        <v>45261</v>
      </c>
      <c r="G64" s="22">
        <v>0.59722222222222221</v>
      </c>
      <c r="H64" s="4">
        <v>2</v>
      </c>
      <c r="I64" s="4" t="s">
        <v>268</v>
      </c>
      <c r="J64" s="4">
        <v>3</v>
      </c>
      <c r="K64" s="4"/>
    </row>
    <row r="65" spans="1:11" x14ac:dyDescent="0.25">
      <c r="A65" s="8">
        <v>45259</v>
      </c>
      <c r="B65" s="4" t="s">
        <v>262</v>
      </c>
      <c r="C65" s="4">
        <v>-14.73512</v>
      </c>
      <c r="D65" s="4">
        <v>145.38200000000001</v>
      </c>
      <c r="E65" s="22">
        <v>0</v>
      </c>
      <c r="F65" s="8">
        <v>45261</v>
      </c>
      <c r="G65" s="22">
        <v>0.59722222222222221</v>
      </c>
      <c r="H65" s="4">
        <v>2</v>
      </c>
      <c r="I65" s="4" t="s">
        <v>268</v>
      </c>
      <c r="J65" s="4">
        <v>4</v>
      </c>
      <c r="K65" s="4"/>
    </row>
    <row r="66" spans="1:11" x14ac:dyDescent="0.25">
      <c r="A66" s="8">
        <v>45259</v>
      </c>
      <c r="B66" s="4" t="s">
        <v>262</v>
      </c>
      <c r="C66" s="4">
        <v>-14.73512</v>
      </c>
      <c r="D66" s="4">
        <v>145.38200000000001</v>
      </c>
      <c r="E66" s="22">
        <v>0</v>
      </c>
      <c r="F66" s="8">
        <v>45261</v>
      </c>
      <c r="G66" s="22">
        <v>0.59722222222222221</v>
      </c>
      <c r="H66" s="4">
        <v>2</v>
      </c>
      <c r="I66" s="4" t="s">
        <v>268</v>
      </c>
      <c r="J66" s="4">
        <v>5</v>
      </c>
      <c r="K66" s="4"/>
    </row>
    <row r="67" spans="1:11" x14ac:dyDescent="0.25">
      <c r="A67" s="8">
        <v>45259</v>
      </c>
      <c r="B67" s="4" t="s">
        <v>262</v>
      </c>
      <c r="C67" s="4">
        <v>-14.73512</v>
      </c>
      <c r="D67" s="4">
        <v>145.38200000000001</v>
      </c>
      <c r="E67" s="22">
        <v>0</v>
      </c>
      <c r="F67" s="8">
        <v>45261</v>
      </c>
      <c r="G67" s="22">
        <v>0.63888888888888895</v>
      </c>
      <c r="H67" s="4">
        <v>2</v>
      </c>
      <c r="I67" s="4" t="s">
        <v>270</v>
      </c>
      <c r="J67" s="4">
        <v>1</v>
      </c>
      <c r="K67" s="4"/>
    </row>
    <row r="68" spans="1:11" x14ac:dyDescent="0.25">
      <c r="A68" s="8">
        <v>45259</v>
      </c>
      <c r="B68" s="4" t="s">
        <v>262</v>
      </c>
      <c r="C68" s="4">
        <v>-14.73512</v>
      </c>
      <c r="D68" s="4">
        <v>145.38200000000001</v>
      </c>
      <c r="E68" s="22">
        <v>0</v>
      </c>
      <c r="F68" s="8">
        <v>45261</v>
      </c>
      <c r="G68" s="22">
        <v>0.63888888888888895</v>
      </c>
      <c r="H68" s="4">
        <v>2</v>
      </c>
      <c r="I68" s="4" t="s">
        <v>270</v>
      </c>
      <c r="J68" s="4">
        <v>2</v>
      </c>
      <c r="K68" s="4"/>
    </row>
    <row r="69" spans="1:11" x14ac:dyDescent="0.25">
      <c r="A69" s="8">
        <v>45259</v>
      </c>
      <c r="B69" s="4" t="s">
        <v>262</v>
      </c>
      <c r="C69" s="4">
        <v>-14.73512</v>
      </c>
      <c r="D69" s="4">
        <v>145.38200000000001</v>
      </c>
      <c r="E69" s="22">
        <v>0</v>
      </c>
      <c r="F69" s="8">
        <v>45261</v>
      </c>
      <c r="G69" s="22">
        <v>0.63888888888888895</v>
      </c>
      <c r="H69" s="4">
        <v>2</v>
      </c>
      <c r="I69" s="4" t="s">
        <v>270</v>
      </c>
      <c r="J69" s="4">
        <v>3</v>
      </c>
      <c r="K69" s="4"/>
    </row>
    <row r="70" spans="1:11" x14ac:dyDescent="0.25">
      <c r="A70" s="8">
        <v>45259</v>
      </c>
      <c r="B70" s="4" t="s">
        <v>262</v>
      </c>
      <c r="C70" s="4">
        <v>-14.73512</v>
      </c>
      <c r="D70" s="4">
        <v>145.38200000000001</v>
      </c>
      <c r="E70" s="22">
        <v>0</v>
      </c>
      <c r="F70" s="8">
        <v>45261</v>
      </c>
      <c r="G70" s="22">
        <v>0.63888888888888895</v>
      </c>
      <c r="H70" s="4">
        <v>2</v>
      </c>
      <c r="I70" s="4" t="s">
        <v>270</v>
      </c>
      <c r="J70" s="4">
        <v>4</v>
      </c>
      <c r="K70" s="4"/>
    </row>
    <row r="71" spans="1:11" x14ac:dyDescent="0.25">
      <c r="A71" s="8">
        <v>45259</v>
      </c>
      <c r="B71" s="4" t="s">
        <v>262</v>
      </c>
      <c r="C71" s="4">
        <v>-14.73512</v>
      </c>
      <c r="D71" s="4">
        <v>145.38200000000001</v>
      </c>
      <c r="E71" s="22">
        <v>0</v>
      </c>
      <c r="F71" s="8">
        <v>45261</v>
      </c>
      <c r="G71" s="22">
        <v>0.63888888888888895</v>
      </c>
      <c r="H71" s="4">
        <v>2</v>
      </c>
      <c r="I71" s="4" t="s">
        <v>270</v>
      </c>
      <c r="J71" s="4">
        <v>5</v>
      </c>
      <c r="K71" s="4"/>
    </row>
    <row r="72" spans="1:11" x14ac:dyDescent="0.25">
      <c r="A72" s="8">
        <v>45260</v>
      </c>
      <c r="B72" s="4"/>
      <c r="C72" s="4">
        <v>-14.733980000000001</v>
      </c>
      <c r="D72" s="4">
        <v>145.37857</v>
      </c>
      <c r="E72" s="22">
        <v>0.91666666666666663</v>
      </c>
      <c r="F72" s="8">
        <v>45264</v>
      </c>
      <c r="G72" s="22">
        <v>0.72569444444444453</v>
      </c>
      <c r="H72" s="4">
        <v>3</v>
      </c>
      <c r="I72" s="4" t="s">
        <v>264</v>
      </c>
      <c r="J72" s="4">
        <v>1</v>
      </c>
    </row>
    <row r="73" spans="1:11" x14ac:dyDescent="0.25">
      <c r="A73" s="8">
        <v>45260</v>
      </c>
      <c r="B73" s="4"/>
      <c r="C73" s="4">
        <v>-14.733980000000001</v>
      </c>
      <c r="D73" s="4">
        <v>145.37857</v>
      </c>
      <c r="E73" s="22">
        <v>0.91666666666666663</v>
      </c>
      <c r="F73" s="8">
        <v>45264</v>
      </c>
      <c r="G73" s="22">
        <v>0.72569444444444453</v>
      </c>
      <c r="H73" s="4">
        <v>3</v>
      </c>
      <c r="I73" s="4" t="s">
        <v>264</v>
      </c>
      <c r="J73" s="4">
        <v>2</v>
      </c>
    </row>
    <row r="74" spans="1:11" x14ac:dyDescent="0.25">
      <c r="A74" s="8">
        <v>45260</v>
      </c>
      <c r="B74" s="4"/>
      <c r="C74" s="4">
        <v>-14.733980000000001</v>
      </c>
      <c r="D74" s="4">
        <v>145.37857</v>
      </c>
      <c r="E74" s="22">
        <v>0.91666666666666663</v>
      </c>
      <c r="F74" s="8">
        <v>45264</v>
      </c>
      <c r="G74" s="22">
        <v>0.72569444444444453</v>
      </c>
      <c r="H74" s="4">
        <v>3</v>
      </c>
      <c r="I74" s="4" t="s">
        <v>264</v>
      </c>
      <c r="J74" s="4">
        <v>3</v>
      </c>
    </row>
    <row r="75" spans="1:11" x14ac:dyDescent="0.25">
      <c r="A75" s="8">
        <v>45260</v>
      </c>
      <c r="B75" s="4"/>
      <c r="C75" s="4">
        <v>-14.733980000000001</v>
      </c>
      <c r="D75" s="4">
        <v>145.37857</v>
      </c>
      <c r="E75" s="22">
        <v>0.91666666666666663</v>
      </c>
      <c r="F75" s="8">
        <v>45264</v>
      </c>
      <c r="G75" s="22">
        <v>0.72569444444444453</v>
      </c>
      <c r="H75" s="4">
        <v>3</v>
      </c>
      <c r="I75" s="4" t="s">
        <v>264</v>
      </c>
      <c r="J75" s="4">
        <v>4</v>
      </c>
    </row>
    <row r="76" spans="1:11" x14ac:dyDescent="0.25">
      <c r="A76" s="8">
        <v>45260</v>
      </c>
      <c r="B76" s="4"/>
      <c r="C76" s="4">
        <v>-14.733980000000001</v>
      </c>
      <c r="D76" s="4">
        <v>145.37857</v>
      </c>
      <c r="E76" s="22">
        <v>0.91666666666666663</v>
      </c>
      <c r="F76" s="8">
        <v>45264</v>
      </c>
      <c r="G76" s="22">
        <v>0.72569444444444453</v>
      </c>
      <c r="H76" s="4">
        <v>3</v>
      </c>
      <c r="I76" s="4" t="s">
        <v>264</v>
      </c>
      <c r="J76" s="4">
        <v>5</v>
      </c>
    </row>
    <row r="77" spans="1:11" x14ac:dyDescent="0.25">
      <c r="A77" s="8">
        <v>45260</v>
      </c>
      <c r="B77" s="4"/>
      <c r="C77" s="4">
        <v>-14.70899</v>
      </c>
      <c r="D77" s="4">
        <v>145.39319</v>
      </c>
      <c r="E77" s="22">
        <v>0.89583333333333337</v>
      </c>
      <c r="F77" s="8">
        <v>45264</v>
      </c>
      <c r="G77" s="22">
        <v>0.69791666666666663</v>
      </c>
      <c r="H77" s="4">
        <v>3</v>
      </c>
      <c r="I77" s="4" t="s">
        <v>274</v>
      </c>
      <c r="J77" s="4">
        <v>1</v>
      </c>
    </row>
    <row r="78" spans="1:11" x14ac:dyDescent="0.25">
      <c r="A78" s="8">
        <v>45260</v>
      </c>
      <c r="B78" s="4"/>
      <c r="C78" s="4">
        <v>-14.70899</v>
      </c>
      <c r="D78" s="4">
        <v>145.39319</v>
      </c>
      <c r="E78" s="22">
        <v>0.89583333333333337</v>
      </c>
      <c r="F78" s="8">
        <v>45264</v>
      </c>
      <c r="G78" s="22">
        <v>0.69791666666666663</v>
      </c>
      <c r="H78" s="4">
        <v>3</v>
      </c>
      <c r="I78" s="4" t="s">
        <v>274</v>
      </c>
      <c r="J78" s="4">
        <v>2</v>
      </c>
    </row>
    <row r="79" spans="1:11" x14ac:dyDescent="0.25">
      <c r="A79" s="8">
        <v>45260</v>
      </c>
      <c r="B79" s="4"/>
      <c r="C79" s="4">
        <v>-14.70899</v>
      </c>
      <c r="D79" s="4">
        <v>145.39319</v>
      </c>
      <c r="E79" s="22">
        <v>0.89583333333333337</v>
      </c>
      <c r="F79" s="8">
        <v>45264</v>
      </c>
      <c r="G79" s="22">
        <v>0.69791666666666663</v>
      </c>
      <c r="H79" s="4">
        <v>3</v>
      </c>
      <c r="I79" s="4" t="s">
        <v>274</v>
      </c>
      <c r="J79" s="4">
        <v>3</v>
      </c>
    </row>
    <row r="80" spans="1:11" x14ac:dyDescent="0.25">
      <c r="A80" s="8">
        <v>45260</v>
      </c>
      <c r="B80" s="4"/>
      <c r="C80" s="4">
        <v>-14.70899</v>
      </c>
      <c r="D80" s="4">
        <v>145.39319</v>
      </c>
      <c r="E80" s="22">
        <v>0.89583333333333337</v>
      </c>
      <c r="F80" s="8">
        <v>45264</v>
      </c>
      <c r="G80" s="22">
        <v>0.69791666666666663</v>
      </c>
      <c r="H80" s="4">
        <v>3</v>
      </c>
      <c r="I80" s="4" t="s">
        <v>274</v>
      </c>
      <c r="J80" s="4">
        <v>4</v>
      </c>
    </row>
    <row r="81" spans="1:10" x14ac:dyDescent="0.25">
      <c r="A81" s="8">
        <v>45260</v>
      </c>
      <c r="B81" s="4"/>
      <c r="C81" s="4">
        <v>-14.70899</v>
      </c>
      <c r="D81" s="4">
        <v>145.39319</v>
      </c>
      <c r="E81" s="22">
        <v>0.89583333333333337</v>
      </c>
      <c r="F81" s="8">
        <v>45264</v>
      </c>
      <c r="G81" s="22">
        <v>0.69791666666666663</v>
      </c>
      <c r="H81" s="4">
        <v>3</v>
      </c>
      <c r="I81" s="4" t="s">
        <v>274</v>
      </c>
      <c r="J81" s="4">
        <v>5</v>
      </c>
    </row>
    <row r="82" spans="1:10" x14ac:dyDescent="0.25">
      <c r="A82" s="8">
        <v>45260</v>
      </c>
      <c r="B82" s="4"/>
      <c r="C82" s="4">
        <v>-14.723050000000001</v>
      </c>
      <c r="D82" s="4">
        <v>145.39060000000001</v>
      </c>
      <c r="E82" s="4" t="s">
        <v>271</v>
      </c>
      <c r="F82" s="8">
        <v>45264</v>
      </c>
      <c r="G82" s="22">
        <v>0.6958333333333333</v>
      </c>
      <c r="H82" s="4">
        <v>3</v>
      </c>
      <c r="I82" s="4" t="s">
        <v>272</v>
      </c>
      <c r="J82" s="4">
        <v>1</v>
      </c>
    </row>
    <row r="83" spans="1:10" x14ac:dyDescent="0.25">
      <c r="A83" s="8">
        <v>45260</v>
      </c>
      <c r="B83" s="4"/>
      <c r="C83" s="4">
        <v>-14.723050000000001</v>
      </c>
      <c r="D83" s="4">
        <v>145.39060000000001</v>
      </c>
      <c r="E83" s="4" t="s">
        <v>271</v>
      </c>
      <c r="F83" s="8">
        <v>45264</v>
      </c>
      <c r="G83" s="22">
        <v>0.6958333333333333</v>
      </c>
      <c r="H83" s="4">
        <v>3</v>
      </c>
      <c r="I83" s="4" t="s">
        <v>272</v>
      </c>
      <c r="J83" s="4">
        <v>2</v>
      </c>
    </row>
    <row r="84" spans="1:10" x14ac:dyDescent="0.25">
      <c r="A84" s="8">
        <v>45260</v>
      </c>
      <c r="B84" s="4"/>
      <c r="C84" s="4">
        <v>-14.723050000000001</v>
      </c>
      <c r="D84" s="4">
        <v>145.39060000000001</v>
      </c>
      <c r="E84" s="4" t="s">
        <v>271</v>
      </c>
      <c r="F84" s="8">
        <v>45264</v>
      </c>
      <c r="G84" s="22">
        <v>0.6958333333333333</v>
      </c>
      <c r="H84" s="4">
        <v>3</v>
      </c>
      <c r="I84" s="4" t="s">
        <v>272</v>
      </c>
      <c r="J84" s="4">
        <v>3</v>
      </c>
    </row>
    <row r="85" spans="1:10" x14ac:dyDescent="0.25">
      <c r="A85" s="8">
        <v>45260</v>
      </c>
      <c r="B85" s="4"/>
      <c r="C85" s="4">
        <v>-14.723050000000001</v>
      </c>
      <c r="D85" s="4">
        <v>145.39060000000001</v>
      </c>
      <c r="E85" s="4" t="s">
        <v>271</v>
      </c>
      <c r="F85" s="8">
        <v>45264</v>
      </c>
      <c r="G85" s="22">
        <v>0.6958333333333333</v>
      </c>
      <c r="H85" s="4">
        <v>3</v>
      </c>
      <c r="I85" s="4" t="s">
        <v>272</v>
      </c>
      <c r="J85" s="4">
        <v>4</v>
      </c>
    </row>
    <row r="86" spans="1:10" x14ac:dyDescent="0.25">
      <c r="A86" s="8">
        <v>45260</v>
      </c>
      <c r="B86" s="4"/>
      <c r="C86" s="4">
        <v>-14.723050000000001</v>
      </c>
      <c r="D86" s="4">
        <v>145.39060000000001</v>
      </c>
      <c r="E86" s="4" t="s">
        <v>271</v>
      </c>
      <c r="F86" s="8">
        <v>45264</v>
      </c>
      <c r="G86" s="22">
        <v>0.6958333333333333</v>
      </c>
      <c r="H86" s="4">
        <v>3</v>
      </c>
      <c r="I86" s="4" t="s">
        <v>272</v>
      </c>
      <c r="J86" s="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D4D-F92B-45C6-BDAF-586640DAAE0D}">
  <dimension ref="A3:G21"/>
  <sheetViews>
    <sheetView workbookViewId="0">
      <selection activeCell="F3" sqref="F3"/>
    </sheetView>
  </sheetViews>
  <sheetFormatPr defaultColWidth="8.85546875" defaultRowHeight="15" x14ac:dyDescent="0.25"/>
  <cols>
    <col min="1" max="1" width="21.140625" bestFit="1" customWidth="1"/>
    <col min="2" max="2" width="25.42578125" customWidth="1"/>
    <col min="3" max="3" width="19.28515625" bestFit="1" customWidth="1"/>
    <col min="4" max="4" width="21.28515625" customWidth="1"/>
    <col min="5" max="5" width="15.7109375" bestFit="1" customWidth="1"/>
    <col min="6" max="6" width="27.42578125" bestFit="1" customWidth="1"/>
    <col min="7" max="7" width="23.42578125" bestFit="1" customWidth="1"/>
  </cols>
  <sheetData>
    <row r="3" spans="1:7" x14ac:dyDescent="0.25">
      <c r="A3" s="10" t="s">
        <v>80</v>
      </c>
      <c r="B3" s="10" t="s">
        <v>68</v>
      </c>
      <c r="C3" s="10" t="s">
        <v>1</v>
      </c>
      <c r="D3" s="10" t="s">
        <v>82</v>
      </c>
      <c r="E3" s="10" t="s">
        <v>86</v>
      </c>
      <c r="F3" t="s">
        <v>243</v>
      </c>
      <c r="G3" t="s">
        <v>242</v>
      </c>
    </row>
    <row r="4" spans="1:7" x14ac:dyDescent="0.25">
      <c r="A4" t="s">
        <v>98</v>
      </c>
      <c r="B4" s="7">
        <v>45259</v>
      </c>
      <c r="C4" t="s">
        <v>35</v>
      </c>
      <c r="D4" t="s">
        <v>100</v>
      </c>
      <c r="E4">
        <v>0</v>
      </c>
      <c r="F4">
        <v>288567.85160283686</v>
      </c>
      <c r="G4">
        <v>5</v>
      </c>
    </row>
    <row r="5" spans="1:7" x14ac:dyDescent="0.25">
      <c r="A5" t="s">
        <v>98</v>
      </c>
      <c r="B5" s="7">
        <v>45259</v>
      </c>
      <c r="C5" t="s">
        <v>35</v>
      </c>
      <c r="D5" t="s">
        <v>109</v>
      </c>
      <c r="E5">
        <v>0</v>
      </c>
      <c r="F5">
        <v>20611.989400202634</v>
      </c>
      <c r="G5">
        <v>5</v>
      </c>
    </row>
    <row r="6" spans="1:7" x14ac:dyDescent="0.25">
      <c r="A6" t="s">
        <v>98</v>
      </c>
      <c r="B6" s="7">
        <v>45259</v>
      </c>
      <c r="C6" t="s">
        <v>214</v>
      </c>
      <c r="D6" t="s">
        <v>120</v>
      </c>
      <c r="E6">
        <v>0</v>
      </c>
      <c r="F6">
        <v>29155660.875</v>
      </c>
      <c r="G6">
        <v>5</v>
      </c>
    </row>
    <row r="7" spans="1:7" x14ac:dyDescent="0.25">
      <c r="A7" t="s">
        <v>98</v>
      </c>
      <c r="B7" s="7">
        <v>45259</v>
      </c>
      <c r="C7" t="s">
        <v>215</v>
      </c>
      <c r="D7" t="s">
        <v>120</v>
      </c>
      <c r="E7">
        <v>0</v>
      </c>
      <c r="F7">
        <v>17532028.800000001</v>
      </c>
      <c r="G7">
        <v>5</v>
      </c>
    </row>
    <row r="8" spans="1:7" x14ac:dyDescent="0.25">
      <c r="A8" t="s">
        <v>98</v>
      </c>
      <c r="B8" s="7">
        <v>45259</v>
      </c>
      <c r="C8" t="s">
        <v>216</v>
      </c>
      <c r="D8" t="s">
        <v>120</v>
      </c>
      <c r="E8">
        <v>0</v>
      </c>
      <c r="F8">
        <v>21812123.025000002</v>
      </c>
      <c r="G8">
        <v>5</v>
      </c>
    </row>
    <row r="9" spans="1:7" x14ac:dyDescent="0.25">
      <c r="A9" t="s">
        <v>98</v>
      </c>
      <c r="B9" s="7">
        <v>45259</v>
      </c>
      <c r="C9" t="s">
        <v>276</v>
      </c>
      <c r="D9" t="s">
        <v>120</v>
      </c>
      <c r="E9">
        <v>0</v>
      </c>
      <c r="F9">
        <v>8893227.75</v>
      </c>
      <c r="G9">
        <v>5</v>
      </c>
    </row>
    <row r="10" spans="1:7" x14ac:dyDescent="0.25">
      <c r="A10" t="s">
        <v>98</v>
      </c>
      <c r="B10" s="7">
        <v>45259</v>
      </c>
      <c r="C10" t="s">
        <v>218</v>
      </c>
      <c r="D10" t="s">
        <v>120</v>
      </c>
      <c r="E10">
        <v>0</v>
      </c>
      <c r="F10">
        <v>21537014.399999999</v>
      </c>
      <c r="G10">
        <v>5</v>
      </c>
    </row>
    <row r="11" spans="1:7" x14ac:dyDescent="0.25">
      <c r="A11" t="s">
        <v>98</v>
      </c>
      <c r="B11" s="7">
        <v>45259</v>
      </c>
      <c r="C11" t="s">
        <v>219</v>
      </c>
      <c r="D11" t="s">
        <v>120</v>
      </c>
      <c r="E11">
        <v>0</v>
      </c>
      <c r="F11">
        <v>5703528.5999999987</v>
      </c>
      <c r="G11">
        <v>5</v>
      </c>
    </row>
    <row r="12" spans="1:7" x14ac:dyDescent="0.25">
      <c r="A12" t="s">
        <v>98</v>
      </c>
      <c r="B12" s="7">
        <v>45260</v>
      </c>
      <c r="C12" t="s">
        <v>32</v>
      </c>
      <c r="D12" t="s">
        <v>120</v>
      </c>
      <c r="E12">
        <v>0</v>
      </c>
      <c r="F12">
        <v>69242659.199999988</v>
      </c>
      <c r="G12">
        <v>5</v>
      </c>
    </row>
    <row r="13" spans="1:7" x14ac:dyDescent="0.25">
      <c r="A13" t="s">
        <v>98</v>
      </c>
      <c r="B13" s="7">
        <v>45260</v>
      </c>
      <c r="C13" t="s">
        <v>35</v>
      </c>
      <c r="D13" t="s">
        <v>120</v>
      </c>
      <c r="E13">
        <v>0</v>
      </c>
      <c r="F13">
        <v>67345739.999999985</v>
      </c>
      <c r="G13">
        <v>5</v>
      </c>
    </row>
    <row r="14" spans="1:7" x14ac:dyDescent="0.25">
      <c r="A14" t="s">
        <v>98</v>
      </c>
      <c r="B14" s="7">
        <v>45260</v>
      </c>
      <c r="C14" t="s">
        <v>221</v>
      </c>
      <c r="D14" t="s">
        <v>100</v>
      </c>
      <c r="E14">
        <v>0</v>
      </c>
      <c r="F14">
        <v>9893754.9120972641</v>
      </c>
      <c r="G14">
        <v>5</v>
      </c>
    </row>
    <row r="15" spans="1:7" x14ac:dyDescent="0.25">
      <c r="A15" t="s">
        <v>98</v>
      </c>
      <c r="B15" s="7">
        <v>45260</v>
      </c>
      <c r="C15" t="s">
        <v>221</v>
      </c>
      <c r="D15" t="s">
        <v>109</v>
      </c>
      <c r="E15">
        <v>0</v>
      </c>
      <c r="F15">
        <v>27517005.849270511</v>
      </c>
      <c r="G15">
        <v>5</v>
      </c>
    </row>
    <row r="16" spans="1:7" x14ac:dyDescent="0.25">
      <c r="A16" t="s">
        <v>176</v>
      </c>
      <c r="B16" s="7">
        <v>45259</v>
      </c>
      <c r="C16" t="s">
        <v>13</v>
      </c>
      <c r="D16" t="s">
        <v>120</v>
      </c>
      <c r="E16">
        <v>0</v>
      </c>
      <c r="F16">
        <v>32572690.919999998</v>
      </c>
      <c r="G16">
        <v>5</v>
      </c>
    </row>
    <row r="17" spans="1:7" x14ac:dyDescent="0.25">
      <c r="A17" t="s">
        <v>176</v>
      </c>
      <c r="B17" s="7">
        <v>45260</v>
      </c>
      <c r="C17" t="s">
        <v>19</v>
      </c>
      <c r="D17" t="s">
        <v>120</v>
      </c>
      <c r="E17">
        <v>0</v>
      </c>
      <c r="F17">
        <v>21541803.524999999</v>
      </c>
      <c r="G17">
        <v>1</v>
      </c>
    </row>
    <row r="18" spans="1:7" x14ac:dyDescent="0.25">
      <c r="A18" t="s">
        <v>176</v>
      </c>
      <c r="B18" s="7">
        <v>45260</v>
      </c>
      <c r="C18" t="s">
        <v>277</v>
      </c>
      <c r="D18" t="s">
        <v>120</v>
      </c>
      <c r="E18">
        <v>0</v>
      </c>
      <c r="F18">
        <v>16012798.621874999</v>
      </c>
      <c r="G18">
        <v>2</v>
      </c>
    </row>
    <row r="19" spans="1:7" x14ac:dyDescent="0.25">
      <c r="A19" t="s">
        <v>176</v>
      </c>
      <c r="B19" s="7">
        <v>45260</v>
      </c>
      <c r="C19" t="s">
        <v>22</v>
      </c>
      <c r="D19" t="s">
        <v>120</v>
      </c>
      <c r="E19">
        <v>0</v>
      </c>
      <c r="F19">
        <v>22533631.3125</v>
      </c>
      <c r="G19">
        <v>1</v>
      </c>
    </row>
    <row r="20" spans="1:7" x14ac:dyDescent="0.25">
      <c r="A20" t="s">
        <v>176</v>
      </c>
      <c r="B20" s="7">
        <v>45260</v>
      </c>
      <c r="C20" t="s">
        <v>57</v>
      </c>
      <c r="D20" t="s">
        <v>120</v>
      </c>
      <c r="E20">
        <v>0</v>
      </c>
      <c r="F20">
        <v>18795506.399999999</v>
      </c>
      <c r="G20">
        <v>5</v>
      </c>
    </row>
    <row r="21" spans="1:7" x14ac:dyDescent="0.25">
      <c r="A21" t="s">
        <v>176</v>
      </c>
      <c r="B21" s="7">
        <v>45260</v>
      </c>
      <c r="C21" t="s">
        <v>60</v>
      </c>
      <c r="D21" t="s">
        <v>120</v>
      </c>
      <c r="E21">
        <v>0</v>
      </c>
      <c r="F21">
        <v>14242299.018749999</v>
      </c>
      <c r="G2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7162e6-72a0-4775-8a24-52a47b81ed12">
      <Terms xmlns="http://schemas.microsoft.com/office/infopath/2007/PartnerControls"/>
    </lcf76f155ced4ddcb4097134ff3c332f>
    <TaxCatchAll xmlns="e0b7aa9a-6ca5-4275-b50e-750a71bc194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6C73A5946F64A8613FDCA55A004D6" ma:contentTypeVersion="18" ma:contentTypeDescription="Create a new document." ma:contentTypeScope="" ma:versionID="dbf506dc44bcdce969803da2696aa3b5">
  <xsd:schema xmlns:xsd="http://www.w3.org/2001/XMLSchema" xmlns:xs="http://www.w3.org/2001/XMLSchema" xmlns:p="http://schemas.microsoft.com/office/2006/metadata/properties" xmlns:ns2="af7162e6-72a0-4775-8a24-52a47b81ed12" xmlns:ns3="e0b7aa9a-6ca5-4275-b50e-750a71bc194e" targetNamespace="http://schemas.microsoft.com/office/2006/metadata/properties" ma:root="true" ma:fieldsID="525a0b8a1bfa26e691e3499905321ec3" ns2:_="" ns3:_="">
    <xsd:import namespace="af7162e6-72a0-4775-8a24-52a47b81ed12"/>
    <xsd:import namespace="e0b7aa9a-6ca5-4275-b50e-750a71bc19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162e6-72a0-4775-8a24-52a47b81e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7aa9a-6ca5-4275-b50e-750a71bc194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6999c3-e948-4681-903e-df8db80d0c30}" ma:internalName="TaxCatchAll" ma:showField="CatchAllData" ma:web="e0b7aa9a-6ca5-4275-b50e-750a71bc19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BC12FC-3456-4B63-87CF-9EBD24A72D0E}">
  <ds:schemaRefs>
    <ds:schemaRef ds:uri="http://purl.org/dc/elements/1.1/"/>
    <ds:schemaRef ds:uri="http://purl.org/dc/terms/"/>
    <ds:schemaRef ds:uri="af7162e6-72a0-4775-8a24-52a47b81ed12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0b7aa9a-6ca5-4275-b50e-750a71bc19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432817-7454-4AFA-83C6-F4E9C11FF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162e6-72a0-4775-8a24-52a47b81ed12"/>
    <ds:schemaRef ds:uri="e0b7aa9a-6ca5-4275-b50e-750a71bc19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D2A912-8741-4B74-AC19-01F5F481B6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metadata_PoolLocations</vt:lpstr>
      <vt:lpstr>data_LarvRAW</vt:lpstr>
      <vt:lpstr>SummaryCollection</vt:lpstr>
      <vt:lpstr>data_CultureClean</vt:lpstr>
      <vt:lpstr>Summary_Release</vt:lpstr>
      <vt:lpstr>GeneticsSampling</vt:lpstr>
      <vt:lpstr>SummaryPivot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Doropoulos, Christopher (Environment, St. Lucia)</dc:creator>
  <cp:keywords/>
  <dc:description/>
  <cp:lastModifiedBy>Christopher</cp:lastModifiedBy>
  <cp:revision/>
  <dcterms:created xsi:type="dcterms:W3CDTF">2023-10-18T05:07:08Z</dcterms:created>
  <dcterms:modified xsi:type="dcterms:W3CDTF">2024-06-18T02:20:57Z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0x01010050A6C73A5946F64A8613FDCA55A004D6</vt:lpwstr>
  </property>
  <property fmtid="{D5CDD505-2E9C-101B-9397-08002B2CF9AE}" pid="3" name="MediaServiceImageTags">
    <vt:lpwstr/>
  </property>
</Properties>
</file>