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 activeTab="3"/>
  </bookViews>
  <sheets>
    <sheet name="Sheet1" sheetId="1" r:id="rId1"/>
    <sheet name="Sheet2" sheetId="2" r:id="rId2"/>
    <sheet name="1st run" sheetId="3" r:id="rId3"/>
    <sheet name="2nd run" sheetId="4" r:id="rId4"/>
  </sheets>
  <calcPr calcId="145621"/>
  <fileRecoveryPr repairLoad="1"/>
</workbook>
</file>

<file path=xl/calcChain.xml><?xml version="1.0" encoding="utf-8"?>
<calcChain xmlns="http://schemas.openxmlformats.org/spreadsheetml/2006/main">
  <c r="F28" i="4" l="1"/>
  <c r="G28" i="4" s="1"/>
  <c r="F27" i="4"/>
  <c r="F26" i="4"/>
  <c r="F25" i="4"/>
  <c r="G27" i="4"/>
  <c r="G26" i="4"/>
  <c r="G25" i="4"/>
  <c r="D25" i="4"/>
  <c r="D26" i="4" s="1"/>
  <c r="H24" i="4"/>
  <c r="J24" i="4" s="1"/>
  <c r="G24" i="4"/>
  <c r="F20" i="4"/>
  <c r="G20" i="4" s="1"/>
  <c r="D20" i="4"/>
  <c r="D19" i="4"/>
  <c r="F19" i="4"/>
  <c r="F18" i="4"/>
  <c r="D18" i="4"/>
  <c r="F17" i="4"/>
  <c r="G17" i="4" s="1"/>
  <c r="D17" i="4"/>
  <c r="H17" i="4" s="1"/>
  <c r="G19" i="4"/>
  <c r="G18" i="4"/>
  <c r="J16" i="4"/>
  <c r="H16" i="4"/>
  <c r="G16" i="4"/>
  <c r="H9" i="4"/>
  <c r="J9" i="4" s="1"/>
  <c r="D9" i="4"/>
  <c r="G9" i="4"/>
  <c r="F9" i="4"/>
  <c r="G8" i="4"/>
  <c r="J8" i="4" s="1"/>
  <c r="H8" i="4"/>
  <c r="D8" i="4"/>
  <c r="F8" i="4"/>
  <c r="F7" i="4"/>
  <c r="D7" i="4"/>
  <c r="H7" i="4" s="1"/>
  <c r="F6" i="4"/>
  <c r="G6" i="4" s="1"/>
  <c r="D6" i="4"/>
  <c r="G7" i="4"/>
  <c r="J5" i="4"/>
  <c r="H5" i="4"/>
  <c r="G5" i="4"/>
  <c r="D27" i="4" l="1"/>
  <c r="H26" i="4"/>
  <c r="J26" i="4" s="1"/>
  <c r="H25" i="4"/>
  <c r="J25" i="4" s="1"/>
  <c r="H20" i="4"/>
  <c r="J20" i="4" s="1"/>
  <c r="H19" i="4"/>
  <c r="J19" i="4" s="1"/>
  <c r="J17" i="4"/>
  <c r="H18" i="4"/>
  <c r="J18" i="4" s="1"/>
  <c r="J7" i="4"/>
  <c r="H6" i="4"/>
  <c r="J6" i="4" s="1"/>
  <c r="F25" i="3"/>
  <c r="F24" i="3"/>
  <c r="F23" i="3"/>
  <c r="C23" i="3"/>
  <c r="C24" i="3" s="1"/>
  <c r="I22" i="3"/>
  <c r="G22" i="3"/>
  <c r="F22" i="3"/>
  <c r="C6" i="3"/>
  <c r="G6" i="3" s="1"/>
  <c r="F5" i="3"/>
  <c r="F6" i="3"/>
  <c r="C5" i="3"/>
  <c r="F4" i="3"/>
  <c r="G5" i="3"/>
  <c r="I5" i="3" s="1"/>
  <c r="G4" i="3"/>
  <c r="I4" i="3" s="1"/>
  <c r="G5" i="2"/>
  <c r="G6" i="2"/>
  <c r="G7" i="2"/>
  <c r="G8" i="2"/>
  <c r="G9" i="2"/>
  <c r="G10" i="2"/>
  <c r="G4" i="2"/>
  <c r="I4" i="2" s="1"/>
  <c r="I5" i="2"/>
  <c r="I6" i="2"/>
  <c r="I7" i="2"/>
  <c r="I8" i="2"/>
  <c r="I9" i="2"/>
  <c r="I10" i="2"/>
  <c r="D28" i="4" l="1"/>
  <c r="H28" i="4" s="1"/>
  <c r="J28" i="4" s="1"/>
  <c r="H27" i="4"/>
  <c r="J27" i="4" s="1"/>
  <c r="C25" i="3"/>
  <c r="G25" i="3" s="1"/>
  <c r="I25" i="3" s="1"/>
  <c r="G24" i="3"/>
  <c r="I24" i="3" s="1"/>
  <c r="G23" i="3"/>
  <c r="I23" i="3" s="1"/>
  <c r="I6" i="3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<sst xmlns="http://schemas.openxmlformats.org/spreadsheetml/2006/main" count="52" uniqueCount="17">
  <si>
    <t>Mass</t>
  </si>
  <si>
    <t>StopDrop</t>
  </si>
  <si>
    <t>StartClimb</t>
  </si>
  <si>
    <t>3 significant digits</t>
  </si>
  <si>
    <t>Weight</t>
  </si>
  <si>
    <t>Equilibrium</t>
  </si>
  <si>
    <t>Length+Weight</t>
  </si>
  <si>
    <t>Displacement</t>
  </si>
  <si>
    <t>Force</t>
  </si>
  <si>
    <t>Voltage</t>
  </si>
  <si>
    <t>Spring constant</t>
  </si>
  <si>
    <t xml:space="preserve">       </t>
  </si>
  <si>
    <t>Stiffness:60</t>
  </si>
  <si>
    <t>Stiffness:20</t>
  </si>
  <si>
    <t>Length withWeight</t>
  </si>
  <si>
    <t>Stiffness:45</t>
  </si>
  <si>
    <t>Stiffness:70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</si>
</sst>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StopDrop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3.9550000000000001</c:v>
                </c:pt>
                <c:pt idx="1">
                  <c:v>8.495000000000001</c:v>
                </c:pt>
                <c:pt idx="2">
                  <c:v>13.07</c:v>
                </c:pt>
                <c:pt idx="3">
                  <c:v>17.61</c:v>
                </c:pt>
                <c:pt idx="4">
                  <c:v>22.189999999999998</c:v>
                </c:pt>
                <c:pt idx="5">
                  <c:v>26.824999999999996</c:v>
                </c:pt>
                <c:pt idx="6">
                  <c:v>31.389999999999997</c:v>
                </c:pt>
                <c:pt idx="7">
                  <c:v>35.964999999999996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-0.19639999999999999</c:v>
                </c:pt>
                <c:pt idx="1">
                  <c:v>-0.51700000000000002</c:v>
                </c:pt>
                <c:pt idx="2">
                  <c:v>-0.81799999999999995</c:v>
                </c:pt>
                <c:pt idx="3">
                  <c:v>-1.1100000000000001</c:v>
                </c:pt>
                <c:pt idx="4">
                  <c:v>-1.4379999999999999</c:v>
                </c:pt>
                <c:pt idx="5">
                  <c:v>-1.738</c:v>
                </c:pt>
                <c:pt idx="6">
                  <c:v>-2.04</c:v>
                </c:pt>
                <c:pt idx="7">
                  <c:v>-2.3199999999999998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StartClimb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5.002121609798775E-2"/>
                  <c:y val="9.9129848352289301E-2"/>
                </c:manualLayout>
              </c:layout>
              <c:numFmt formatCode="General" sourceLinked="0"/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3.9550000000000001</c:v>
                </c:pt>
                <c:pt idx="1">
                  <c:v>8.495000000000001</c:v>
                </c:pt>
                <c:pt idx="2">
                  <c:v>13.07</c:v>
                </c:pt>
                <c:pt idx="3">
                  <c:v>17.61</c:v>
                </c:pt>
                <c:pt idx="4">
                  <c:v>22.189999999999998</c:v>
                </c:pt>
                <c:pt idx="5">
                  <c:v>26.824999999999996</c:v>
                </c:pt>
                <c:pt idx="6">
                  <c:v>31.389999999999997</c:v>
                </c:pt>
                <c:pt idx="7">
                  <c:v>35.964999999999996</c:v>
                </c:pt>
              </c:numCache>
            </c:numRef>
          </c:xVal>
          <c:yVal>
            <c:numRef>
              <c:f>Sheet1!$D$4:$D$11</c:f>
              <c:numCache>
                <c:formatCode>General</c:formatCode>
                <c:ptCount val="8"/>
                <c:pt idx="0">
                  <c:v>-0.255</c:v>
                </c:pt>
                <c:pt idx="1">
                  <c:v>-0.57299999999999995</c:v>
                </c:pt>
                <c:pt idx="2">
                  <c:v>-0.86699999999999999</c:v>
                </c:pt>
                <c:pt idx="3">
                  <c:v>-1.161</c:v>
                </c:pt>
                <c:pt idx="4">
                  <c:v>-1.526</c:v>
                </c:pt>
                <c:pt idx="5">
                  <c:v>-1.79</c:v>
                </c:pt>
                <c:pt idx="6">
                  <c:v>-2.08</c:v>
                </c:pt>
                <c:pt idx="7">
                  <c:v>-2.4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5888"/>
        <c:axId val="92806464"/>
      </c:scatterChart>
      <c:valAx>
        <c:axId val="9280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806464"/>
        <c:crosses val="autoZero"/>
        <c:crossBetween val="midCat"/>
      </c:valAx>
      <c:valAx>
        <c:axId val="9280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805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33337</xdr:rowOff>
    </xdr:from>
    <xdr:to>
      <xdr:col>13</xdr:col>
      <xdr:colOff>400050</xdr:colOff>
      <xdr:row>15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20" sqref="B20"/>
    </sheetView>
  </sheetViews>
  <sheetFormatPr defaultRowHeight="15" x14ac:dyDescent="0.25"/>
  <cols>
    <col min="4" max="4" width="10.28515625" bestFit="1" customWidth="1"/>
    <col min="9" max="10" width="9.140625" customWidth="1"/>
  </cols>
  <sheetData>
    <row r="1" spans="2:4" x14ac:dyDescent="0.25">
      <c r="B1" t="s">
        <v>3</v>
      </c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3.9550000000000001</v>
      </c>
      <c r="C4">
        <v>-0.19639999999999999</v>
      </c>
      <c r="D4">
        <v>-0.255</v>
      </c>
    </row>
    <row r="5" spans="2:4" x14ac:dyDescent="0.25">
      <c r="B5">
        <f>B4+4.54</f>
        <v>8.495000000000001</v>
      </c>
      <c r="C5">
        <v>-0.51700000000000002</v>
      </c>
      <c r="D5">
        <v>-0.57299999999999995</v>
      </c>
    </row>
    <row r="6" spans="2:4" x14ac:dyDescent="0.25">
      <c r="B6">
        <f>B5+4.575</f>
        <v>13.07</v>
      </c>
      <c r="C6">
        <v>-0.81799999999999995</v>
      </c>
      <c r="D6">
        <v>-0.86699999999999999</v>
      </c>
    </row>
    <row r="7" spans="2:4" x14ac:dyDescent="0.25">
      <c r="B7">
        <f>B6+4.54</f>
        <v>17.61</v>
      </c>
      <c r="C7">
        <v>-1.1100000000000001</v>
      </c>
      <c r="D7">
        <v>-1.161</v>
      </c>
    </row>
    <row r="8" spans="2:4" x14ac:dyDescent="0.25">
      <c r="B8">
        <f>B7+4.58</f>
        <v>22.189999999999998</v>
      </c>
      <c r="C8">
        <v>-1.4379999999999999</v>
      </c>
      <c r="D8">
        <v>-1.526</v>
      </c>
    </row>
    <row r="9" spans="2:4" x14ac:dyDescent="0.25">
      <c r="B9">
        <f>B8+4.635</f>
        <v>26.824999999999996</v>
      </c>
      <c r="C9">
        <v>-1.738</v>
      </c>
      <c r="D9">
        <v>-1.79</v>
      </c>
    </row>
    <row r="10" spans="2:4" x14ac:dyDescent="0.25">
      <c r="B10">
        <f>B9+4.565</f>
        <v>31.389999999999997</v>
      </c>
      <c r="C10">
        <v>-2.04</v>
      </c>
      <c r="D10">
        <v>-2.08</v>
      </c>
    </row>
    <row r="11" spans="2:4" x14ac:dyDescent="0.25">
      <c r="B11">
        <f>B10+4.575</f>
        <v>35.964999999999996</v>
      </c>
      <c r="C11">
        <v>-2.3199999999999998</v>
      </c>
      <c r="D11">
        <v>-2.4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G9" sqref="G9"/>
    </sheetView>
  </sheetViews>
  <sheetFormatPr defaultRowHeight="15" x14ac:dyDescent="0.25"/>
  <cols>
    <col min="3" max="3" width="12.5703125" customWidth="1"/>
    <col min="4" max="4" width="12.85546875" customWidth="1"/>
    <col min="5" max="5" width="21.140625" customWidth="1"/>
    <col min="6" max="6" width="18.28515625" customWidth="1"/>
    <col min="9" max="9" width="18.28515625" customWidth="1"/>
  </cols>
  <sheetData>
    <row r="1" spans="2:9" x14ac:dyDescent="0.25">
      <c r="B1">
        <v>0.5</v>
      </c>
    </row>
    <row r="3" spans="2:9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G4">
        <f>C4*9.8</f>
        <v>0</v>
      </c>
      <c r="I4" t="e">
        <f>G4/F4</f>
        <v>#DIV/0!</v>
      </c>
    </row>
    <row r="5" spans="2:9" x14ac:dyDescent="0.25">
      <c r="G5">
        <f t="shared" ref="G5:G10" si="0">C5*9.8</f>
        <v>0</v>
      </c>
      <c r="I5" t="e">
        <f t="shared" ref="I5:I10" si="1">G5/F5</f>
        <v>#DIV/0!</v>
      </c>
    </row>
    <row r="6" spans="2:9" x14ac:dyDescent="0.25">
      <c r="G6">
        <f t="shared" si="0"/>
        <v>0</v>
      </c>
      <c r="I6" t="e">
        <f t="shared" si="1"/>
        <v>#DIV/0!</v>
      </c>
    </row>
    <row r="7" spans="2:9" x14ac:dyDescent="0.25">
      <c r="G7">
        <f t="shared" si="0"/>
        <v>0</v>
      </c>
      <c r="I7" t="e">
        <f t="shared" si="1"/>
        <v>#DIV/0!</v>
      </c>
    </row>
    <row r="8" spans="2:9" x14ac:dyDescent="0.25">
      <c r="G8">
        <f t="shared" si="0"/>
        <v>0</v>
      </c>
      <c r="I8" t="e">
        <f t="shared" si="1"/>
        <v>#DIV/0!</v>
      </c>
    </row>
    <row r="9" spans="2:9" x14ac:dyDescent="0.25">
      <c r="G9">
        <f t="shared" si="0"/>
        <v>0</v>
      </c>
      <c r="I9" t="e">
        <f t="shared" si="1"/>
        <v>#DIV/0!</v>
      </c>
    </row>
    <row r="10" spans="2:9" x14ac:dyDescent="0.25">
      <c r="G10">
        <f t="shared" si="0"/>
        <v>0</v>
      </c>
      <c r="I10" t="e">
        <f t="shared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B2" sqref="B2:I6"/>
    </sheetView>
  </sheetViews>
  <sheetFormatPr defaultRowHeight="15" x14ac:dyDescent="0.25"/>
  <cols>
    <col min="4" max="4" width="11.85546875" customWidth="1"/>
    <col min="5" max="5" width="26.7109375" customWidth="1"/>
    <col min="6" max="6" width="18.7109375" customWidth="1"/>
    <col min="7" max="7" width="12.28515625" customWidth="1"/>
  </cols>
  <sheetData>
    <row r="1" spans="2:9" x14ac:dyDescent="0.25">
      <c r="B1">
        <v>1.1000000000000001</v>
      </c>
    </row>
    <row r="2" spans="2:9" x14ac:dyDescent="0.25">
      <c r="B2" t="s">
        <v>12</v>
      </c>
    </row>
    <row r="3" spans="2:9" x14ac:dyDescent="0.25">
      <c r="C3" t="s">
        <v>4</v>
      </c>
      <c r="D3" t="s">
        <v>5</v>
      </c>
      <c r="E3" t="s">
        <v>14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C4">
        <v>3.9550000000000001</v>
      </c>
      <c r="D4">
        <v>8</v>
      </c>
      <c r="E4">
        <v>12.5</v>
      </c>
      <c r="F4">
        <f>E4-D4</f>
        <v>4.5</v>
      </c>
      <c r="G4">
        <f>C4*9.8</f>
        <v>38.759</v>
      </c>
      <c r="H4">
        <v>-0.2</v>
      </c>
      <c r="I4">
        <f>G4/E4</f>
        <v>3.1007199999999999</v>
      </c>
    </row>
    <row r="5" spans="2:9" x14ac:dyDescent="0.25">
      <c r="C5">
        <f>C4+4.54</f>
        <v>8.495000000000001</v>
      </c>
      <c r="D5">
        <v>8</v>
      </c>
      <c r="E5">
        <v>19.75</v>
      </c>
      <c r="F5">
        <f t="shared" ref="F5:F12" si="0">E5-D5</f>
        <v>11.75</v>
      </c>
      <c r="G5">
        <f t="shared" ref="G5:G14" si="1">C5*9.8</f>
        <v>83.251000000000019</v>
      </c>
      <c r="H5">
        <v>-0.51900000000000002</v>
      </c>
      <c r="I5">
        <f t="shared" ref="I5:I14" si="2">G5/F5</f>
        <v>7.0851914893617041</v>
      </c>
    </row>
    <row r="6" spans="2:9" x14ac:dyDescent="0.25">
      <c r="C6">
        <f>C5+4.58</f>
        <v>13.075000000000001</v>
      </c>
      <c r="D6">
        <v>8</v>
      </c>
      <c r="E6">
        <v>21.75</v>
      </c>
      <c r="F6">
        <f t="shared" si="0"/>
        <v>13.75</v>
      </c>
      <c r="G6">
        <f t="shared" si="1"/>
        <v>128.13500000000002</v>
      </c>
      <c r="I6">
        <f t="shared" si="2"/>
        <v>9.3189090909090915</v>
      </c>
    </row>
    <row r="19" spans="2:11" x14ac:dyDescent="0.25">
      <c r="K19" t="s">
        <v>11</v>
      </c>
    </row>
    <row r="20" spans="2:11" x14ac:dyDescent="0.25">
      <c r="B20" t="s">
        <v>13</v>
      </c>
    </row>
    <row r="21" spans="2:11" x14ac:dyDescent="0.25">
      <c r="C21" t="s">
        <v>4</v>
      </c>
      <c r="D21" t="s">
        <v>5</v>
      </c>
      <c r="E21" t="s">
        <v>14</v>
      </c>
      <c r="F21" t="s">
        <v>7</v>
      </c>
      <c r="G21" t="s">
        <v>8</v>
      </c>
      <c r="H21" t="s">
        <v>9</v>
      </c>
      <c r="I21" t="s">
        <v>10</v>
      </c>
    </row>
    <row r="22" spans="2:11" x14ac:dyDescent="0.25">
      <c r="C22">
        <v>3.9550000000000001</v>
      </c>
      <c r="D22">
        <v>4</v>
      </c>
      <c r="E22">
        <v>5.75</v>
      </c>
      <c r="F22">
        <f>E22-D22</f>
        <v>1.75</v>
      </c>
      <c r="G22">
        <f>C22*9.8</f>
        <v>38.759</v>
      </c>
      <c r="I22">
        <f>G22/E22</f>
        <v>6.7406956521739128</v>
      </c>
    </row>
    <row r="23" spans="2:11" x14ac:dyDescent="0.25">
      <c r="C23">
        <f>C22+4.54</f>
        <v>8.495000000000001</v>
      </c>
      <c r="D23">
        <v>4</v>
      </c>
      <c r="E23">
        <v>8.25</v>
      </c>
      <c r="F23">
        <f t="shared" ref="F23:F25" si="3">E23-D23</f>
        <v>4.25</v>
      </c>
      <c r="G23">
        <f t="shared" ref="G23:G25" si="4">C23*9.8</f>
        <v>83.251000000000019</v>
      </c>
      <c r="I23">
        <f>G23/F23</f>
        <v>19.5884705882353</v>
      </c>
    </row>
    <row r="24" spans="2:11" x14ac:dyDescent="0.25">
      <c r="C24">
        <f>C23+4.58</f>
        <v>13.075000000000001</v>
      </c>
      <c r="D24">
        <v>4</v>
      </c>
      <c r="E24">
        <v>9.5</v>
      </c>
      <c r="F24">
        <f t="shared" si="3"/>
        <v>5.5</v>
      </c>
      <c r="G24">
        <f t="shared" si="4"/>
        <v>128.13500000000002</v>
      </c>
      <c r="I24">
        <f>G24/F24</f>
        <v>23.29727272727273</v>
      </c>
    </row>
    <row r="25" spans="2:11" x14ac:dyDescent="0.25">
      <c r="C25">
        <f>C24+4.548</f>
        <v>17.623000000000001</v>
      </c>
      <c r="F25">
        <f t="shared" si="3"/>
        <v>0</v>
      </c>
      <c r="G25">
        <f t="shared" si="4"/>
        <v>172.70540000000003</v>
      </c>
      <c r="I25" t="e">
        <f>G25/F25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8"/>
  <sheetViews>
    <sheetView tabSelected="1" workbookViewId="0">
      <selection activeCell="G21" sqref="G21"/>
    </sheetView>
  </sheetViews>
  <sheetFormatPr defaultRowHeight="15" x14ac:dyDescent="0.25"/>
  <cols>
    <col min="5" max="5" width="11.28515625" bestFit="1" customWidth="1"/>
    <col min="6" max="6" width="11.140625" customWidth="1"/>
    <col min="7" max="7" width="13.28515625" bestFit="1" customWidth="1"/>
  </cols>
  <sheetData>
    <row r="3" spans="3:10" x14ac:dyDescent="0.25">
      <c r="C3" t="s">
        <v>15</v>
      </c>
    </row>
    <row r="4" spans="3:10" x14ac:dyDescent="0.25">
      <c r="D4" t="s">
        <v>4</v>
      </c>
      <c r="E4" t="s">
        <v>5</v>
      </c>
      <c r="F4" t="s">
        <v>14</v>
      </c>
      <c r="G4" t="s">
        <v>7</v>
      </c>
      <c r="H4" t="s">
        <v>8</v>
      </c>
      <c r="I4" t="s">
        <v>9</v>
      </c>
      <c r="J4" t="s">
        <v>10</v>
      </c>
    </row>
    <row r="5" spans="3:10" x14ac:dyDescent="0.25">
      <c r="D5">
        <v>3.9550000000000001</v>
      </c>
      <c r="E5">
        <v>17.399999999999999</v>
      </c>
      <c r="F5">
        <v>18.45</v>
      </c>
      <c r="G5">
        <f>F5-E5</f>
        <v>1.0500000000000007</v>
      </c>
      <c r="H5">
        <f>D5*9.8</f>
        <v>38.759</v>
      </c>
      <c r="J5">
        <f>H5/F5</f>
        <v>2.1007588075880759</v>
      </c>
    </row>
    <row r="6" spans="3:10" x14ac:dyDescent="0.25">
      <c r="D6">
        <f>D5+4.548</f>
        <v>8.5030000000000001</v>
      </c>
      <c r="E6">
        <v>17.399999999999999</v>
      </c>
      <c r="F6">
        <f>21.6+0.75</f>
        <v>22.35</v>
      </c>
      <c r="G6">
        <f t="shared" ref="G6:G7" si="0">F6-E6</f>
        <v>4.9500000000000028</v>
      </c>
      <c r="H6">
        <f t="shared" ref="H6:H7" si="1">D6*9.8</f>
        <v>83.329400000000007</v>
      </c>
      <c r="J6">
        <f t="shared" ref="J6:J7" si="2">H6/G6</f>
        <v>16.834222222222213</v>
      </c>
    </row>
    <row r="7" spans="3:10" x14ac:dyDescent="0.25">
      <c r="D7">
        <f>D6+4.54</f>
        <v>13.042999999999999</v>
      </c>
      <c r="E7">
        <v>17.399999999999999</v>
      </c>
      <c r="F7">
        <f>23+1.75</f>
        <v>24.75</v>
      </c>
      <c r="G7">
        <f t="shared" si="0"/>
        <v>7.3500000000000014</v>
      </c>
      <c r="H7">
        <f t="shared" si="1"/>
        <v>127.8214</v>
      </c>
      <c r="J7">
        <f t="shared" si="2"/>
        <v>17.390666666666664</v>
      </c>
    </row>
    <row r="8" spans="3:10" x14ac:dyDescent="0.25">
      <c r="D8">
        <f>D7+4.575</f>
        <v>17.617999999999999</v>
      </c>
      <c r="E8">
        <v>17.399999999999999</v>
      </c>
      <c r="F8">
        <f>24.7+2.75</f>
        <v>27.45</v>
      </c>
      <c r="G8">
        <f t="shared" ref="G8:G9" si="3">F8-E8</f>
        <v>10.050000000000001</v>
      </c>
      <c r="H8">
        <f t="shared" ref="H8" si="4">D8*9.8</f>
        <v>172.65639999999999</v>
      </c>
      <c r="J8">
        <f t="shared" ref="J8" si="5">H8/G8</f>
        <v>17.179741293532338</v>
      </c>
    </row>
    <row r="9" spans="3:10" x14ac:dyDescent="0.25">
      <c r="D9">
        <f>D8+4.635</f>
        <v>22.253</v>
      </c>
      <c r="E9">
        <v>17.399999999999999</v>
      </c>
      <c r="F9">
        <f>26.3+3.75</f>
        <v>30.05</v>
      </c>
      <c r="G9">
        <f t="shared" si="3"/>
        <v>12.650000000000002</v>
      </c>
      <c r="H9">
        <f t="shared" ref="H9" si="6">D9*9.8</f>
        <v>218.07940000000002</v>
      </c>
      <c r="J9">
        <f t="shared" ref="J9" si="7">H9/G9</f>
        <v>17.239478260869564</v>
      </c>
    </row>
    <row r="14" spans="3:10" x14ac:dyDescent="0.25">
      <c r="C14" t="s">
        <v>12</v>
      </c>
    </row>
    <row r="15" spans="3:10" x14ac:dyDescent="0.25">
      <c r="D15" t="s">
        <v>4</v>
      </c>
      <c r="E15" t="s">
        <v>5</v>
      </c>
      <c r="F15" t="s">
        <v>14</v>
      </c>
      <c r="G15" t="s">
        <v>7</v>
      </c>
      <c r="H15" t="s">
        <v>8</v>
      </c>
      <c r="I15" t="s">
        <v>9</v>
      </c>
      <c r="J15" t="s">
        <v>10</v>
      </c>
    </row>
    <row r="16" spans="3:10" x14ac:dyDescent="0.25">
      <c r="D16">
        <v>3.9550000000000001</v>
      </c>
      <c r="E16">
        <v>17.399999999999999</v>
      </c>
      <c r="F16">
        <v>26</v>
      </c>
      <c r="G16">
        <f>F16-E16</f>
        <v>8.6000000000000014</v>
      </c>
      <c r="H16">
        <f>D16*9.8</f>
        <v>38.759</v>
      </c>
      <c r="J16">
        <f>H16/F16</f>
        <v>1.4907307692307692</v>
      </c>
    </row>
    <row r="17" spans="3:10" x14ac:dyDescent="0.25">
      <c r="D17">
        <f>D16+4.54</f>
        <v>8.495000000000001</v>
      </c>
      <c r="E17">
        <v>17.399999999999999</v>
      </c>
      <c r="F17">
        <f>23.6+0.75</f>
        <v>24.35</v>
      </c>
      <c r="G17">
        <f t="shared" ref="G17:G20" si="8">F17-E17</f>
        <v>6.9500000000000028</v>
      </c>
      <c r="H17">
        <f t="shared" ref="H17:H20" si="9">D17*9.8</f>
        <v>83.251000000000019</v>
      </c>
      <c r="J17">
        <f t="shared" ref="J17:J20" si="10">H17/G17</f>
        <v>11.978561151079134</v>
      </c>
    </row>
    <row r="18" spans="3:10" x14ac:dyDescent="0.25">
      <c r="D18">
        <f>D17+4.575</f>
        <v>13.07</v>
      </c>
      <c r="E18">
        <v>17.399999999999999</v>
      </c>
      <c r="F18">
        <f>25.2+1.75</f>
        <v>26.95</v>
      </c>
      <c r="G18">
        <f t="shared" si="8"/>
        <v>9.5500000000000007</v>
      </c>
      <c r="H18">
        <f t="shared" si="9"/>
        <v>128.08600000000001</v>
      </c>
      <c r="J18">
        <f t="shared" si="10"/>
        <v>13.412146596858639</v>
      </c>
    </row>
    <row r="19" spans="3:10" x14ac:dyDescent="0.25">
      <c r="D19">
        <f>D18+4.635</f>
        <v>17.704999999999998</v>
      </c>
      <c r="E19">
        <v>17.399999999999999</v>
      </c>
      <c r="F19">
        <f>27.5+2.75</f>
        <v>30.25</v>
      </c>
      <c r="G19">
        <f t="shared" si="8"/>
        <v>12.850000000000001</v>
      </c>
      <c r="H19">
        <f t="shared" si="9"/>
        <v>173.50899999999999</v>
      </c>
      <c r="J19">
        <f t="shared" si="10"/>
        <v>13.502645914396885</v>
      </c>
    </row>
    <row r="20" spans="3:10" x14ac:dyDescent="0.25">
      <c r="D20">
        <f>D19+4.548</f>
        <v>22.253</v>
      </c>
      <c r="E20">
        <v>17.399999999999999</v>
      </c>
      <c r="F20">
        <f>30+3.75</f>
        <v>33.75</v>
      </c>
      <c r="G20">
        <f t="shared" si="8"/>
        <v>16.350000000000001</v>
      </c>
      <c r="H20">
        <f t="shared" si="9"/>
        <v>218.07940000000002</v>
      </c>
      <c r="J20">
        <f t="shared" si="10"/>
        <v>13.338189602446484</v>
      </c>
    </row>
    <row r="22" spans="3:10" x14ac:dyDescent="0.25">
      <c r="C22" t="s">
        <v>16</v>
      </c>
    </row>
    <row r="23" spans="3:10" x14ac:dyDescent="0.25">
      <c r="D23" t="s">
        <v>4</v>
      </c>
      <c r="E23" t="s">
        <v>5</v>
      </c>
      <c r="F23" t="s">
        <v>14</v>
      </c>
      <c r="G23" t="s">
        <v>7</v>
      </c>
      <c r="H23" t="s">
        <v>8</v>
      </c>
      <c r="I23" t="s">
        <v>9</v>
      </c>
      <c r="J23" t="s">
        <v>10</v>
      </c>
    </row>
    <row r="24" spans="3:10" x14ac:dyDescent="0.25">
      <c r="D24">
        <v>3.9550000000000001</v>
      </c>
      <c r="E24">
        <v>10.6</v>
      </c>
      <c r="F24">
        <v>14.6</v>
      </c>
      <c r="G24">
        <f>F24-E24</f>
        <v>4</v>
      </c>
      <c r="H24">
        <f>D24*9.8</f>
        <v>38.759</v>
      </c>
      <c r="J24">
        <f>H24/F24</f>
        <v>2.6547260273972602</v>
      </c>
    </row>
    <row r="25" spans="3:10" x14ac:dyDescent="0.25">
      <c r="D25">
        <f>D24+4.54</f>
        <v>8.495000000000001</v>
      </c>
      <c r="E25">
        <v>10.6</v>
      </c>
      <c r="F25">
        <f>17+0.75</f>
        <v>17.75</v>
      </c>
      <c r="G25">
        <f t="shared" ref="G25:G28" si="11">F25-E25</f>
        <v>7.15</v>
      </c>
      <c r="H25">
        <f t="shared" ref="H25:H28" si="12">D25*9.8</f>
        <v>83.251000000000019</v>
      </c>
      <c r="J25">
        <f t="shared" ref="J25:J28" si="13">H25/G25</f>
        <v>11.643496503496506</v>
      </c>
    </row>
    <row r="26" spans="3:10" x14ac:dyDescent="0.25">
      <c r="D26">
        <f>D25+4.575</f>
        <v>13.07</v>
      </c>
      <c r="E26">
        <v>10.6</v>
      </c>
      <c r="F26">
        <f>20.3+1.75</f>
        <v>22.05</v>
      </c>
      <c r="G26">
        <f t="shared" si="11"/>
        <v>11.450000000000001</v>
      </c>
      <c r="H26">
        <f t="shared" si="12"/>
        <v>128.08600000000001</v>
      </c>
      <c r="J26">
        <f t="shared" si="13"/>
        <v>11.186550218340612</v>
      </c>
    </row>
    <row r="27" spans="3:10" x14ac:dyDescent="0.25">
      <c r="D27">
        <f>D26+4.635</f>
        <v>17.704999999999998</v>
      </c>
      <c r="E27">
        <v>10.6</v>
      </c>
      <c r="F27">
        <f>24+2.75</f>
        <v>26.75</v>
      </c>
      <c r="G27">
        <f t="shared" si="11"/>
        <v>16.149999999999999</v>
      </c>
      <c r="H27">
        <f t="shared" si="12"/>
        <v>173.50899999999999</v>
      </c>
      <c r="J27">
        <f t="shared" si="13"/>
        <v>10.74359133126935</v>
      </c>
    </row>
    <row r="28" spans="3:10" x14ac:dyDescent="0.25">
      <c r="D28">
        <f>D27+4.548</f>
        <v>22.253</v>
      </c>
      <c r="E28">
        <v>10.6</v>
      </c>
      <c r="F28">
        <f>26.5+3.75</f>
        <v>30.25</v>
      </c>
      <c r="G28">
        <f t="shared" si="11"/>
        <v>19.649999999999999</v>
      </c>
      <c r="H28">
        <f t="shared" si="12"/>
        <v>218.07940000000002</v>
      </c>
      <c r="J28">
        <f t="shared" si="13"/>
        <v>11.098188295165397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1st run</vt:lpstr>
      <vt:lpstr>2nd run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MREL-USER</dc:creator>
  <cp:lastModifiedBy>MREL-USER</cp:lastModifiedBy>
  <dcterms:created xsi:type="dcterms:W3CDTF">2013-11-14T21:55:00Z</dcterms:created>
  <dcterms:modified xsi:type="dcterms:W3CDTF">2013-12-03T21:33:27Z</dcterms:modified>
</cp:coreProperties>
</file>