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 activeTab="4"/>
  </bookViews>
  <sheets>
    <sheet name="Sheet1" sheetId="1" r:id="rId1"/>
    <sheet name="Sheet2" sheetId="2" r:id="rId2"/>
    <sheet name="1st run" sheetId="3" r:id="rId3"/>
    <sheet name="2nd run" sheetId="4" r:id="rId4"/>
    <sheet name="3rd run" sheetId="5" r:id="rId5"/>
    <sheet name="Template" sheetId="6" r:id="rId6"/>
  </sheets>
  <calcPr calcId="145621"/>
</workbook>
</file>

<file path=xl/calcChain.xml><?xml version="1.0" encoding="utf-8"?>
<calcChain xmlns="http://schemas.openxmlformats.org/spreadsheetml/2006/main">
  <c r="E37" i="5" l="1"/>
  <c r="E38" i="5"/>
  <c r="E39" i="5"/>
  <c r="E40" i="5"/>
  <c r="E36" i="5"/>
  <c r="D40" i="5"/>
  <c r="C71" i="5"/>
  <c r="C72" i="5" s="1"/>
  <c r="C73" i="5" s="1"/>
  <c r="B71" i="5"/>
  <c r="B72" i="5" s="1"/>
  <c r="F70" i="5"/>
  <c r="H70" i="5" s="1"/>
  <c r="E70" i="5"/>
  <c r="D38" i="5"/>
  <c r="D37" i="5"/>
  <c r="E66" i="5"/>
  <c r="F66" i="5"/>
  <c r="H66" i="5"/>
  <c r="C66" i="5"/>
  <c r="B66" i="5"/>
  <c r="E63" i="5"/>
  <c r="C63" i="5"/>
  <c r="C64" i="5" s="1"/>
  <c r="C65" i="5" s="1"/>
  <c r="B63" i="5"/>
  <c r="B64" i="5" s="1"/>
  <c r="F62" i="5"/>
  <c r="H62" i="5" s="1"/>
  <c r="E62" i="5"/>
  <c r="C55" i="5"/>
  <c r="C56" i="5" s="1"/>
  <c r="C57" i="5" s="1"/>
  <c r="C58" i="5" s="1"/>
  <c r="B55" i="5"/>
  <c r="B56" i="5" s="1"/>
  <c r="F54" i="5"/>
  <c r="H54" i="5" s="1"/>
  <c r="E54" i="5"/>
  <c r="D36" i="5"/>
  <c r="H32" i="5"/>
  <c r="C28" i="5"/>
  <c r="C29" i="5" s="1"/>
  <c r="C30" i="5" s="1"/>
  <c r="B28" i="5"/>
  <c r="B29" i="5" s="1"/>
  <c r="F27" i="5"/>
  <c r="H27" i="5" s="1"/>
  <c r="E27" i="5"/>
  <c r="C22" i="5"/>
  <c r="C23" i="5" s="1"/>
  <c r="B22" i="5"/>
  <c r="B23" i="5" s="1"/>
  <c r="F21" i="5"/>
  <c r="H21" i="5" s="1"/>
  <c r="E21" i="5"/>
  <c r="D15" i="5"/>
  <c r="D14" i="5"/>
  <c r="D13" i="5"/>
  <c r="C13" i="5"/>
  <c r="C14" i="5" s="1"/>
  <c r="C15" i="5" s="1"/>
  <c r="B13" i="5"/>
  <c r="B14" i="5" s="1"/>
  <c r="F12" i="5"/>
  <c r="H12" i="5" s="1"/>
  <c r="E12" i="5"/>
  <c r="D7" i="5"/>
  <c r="D8" i="5"/>
  <c r="D6" i="5"/>
  <c r="D5" i="5"/>
  <c r="C5" i="5"/>
  <c r="B6" i="5"/>
  <c r="F6" i="5" s="1"/>
  <c r="B5" i="5"/>
  <c r="F5" i="5" s="1"/>
  <c r="E4" i="5"/>
  <c r="F4" i="5"/>
  <c r="H4" i="5" s="1"/>
  <c r="E71" i="5" l="1"/>
  <c r="B73" i="5"/>
  <c r="F72" i="5"/>
  <c r="C74" i="5"/>
  <c r="E74" i="5" s="1"/>
  <c r="E73" i="5"/>
  <c r="F71" i="5"/>
  <c r="E72" i="5"/>
  <c r="E55" i="5"/>
  <c r="E56" i="5"/>
  <c r="E58" i="5"/>
  <c r="E64" i="5"/>
  <c r="B57" i="5"/>
  <c r="F56" i="5"/>
  <c r="H56" i="5" s="1"/>
  <c r="E57" i="5"/>
  <c r="B65" i="5"/>
  <c r="F65" i="5" s="1"/>
  <c r="F64" i="5"/>
  <c r="E65" i="5"/>
  <c r="F55" i="5"/>
  <c r="H55" i="5" s="1"/>
  <c r="F63" i="5"/>
  <c r="H63" i="5" s="1"/>
  <c r="E28" i="5"/>
  <c r="B30" i="5"/>
  <c r="F29" i="5"/>
  <c r="C31" i="5"/>
  <c r="E31" i="5" s="1"/>
  <c r="E30" i="5"/>
  <c r="F28" i="5"/>
  <c r="E29" i="5"/>
  <c r="E22" i="5"/>
  <c r="E23" i="5"/>
  <c r="F23" i="5"/>
  <c r="F22" i="5"/>
  <c r="E13" i="5"/>
  <c r="B15" i="5"/>
  <c r="F14" i="5"/>
  <c r="E15" i="5"/>
  <c r="E14" i="5"/>
  <c r="F13" i="5"/>
  <c r="B7" i="5"/>
  <c r="E5" i="5"/>
  <c r="H5" i="5" s="1"/>
  <c r="C6" i="5"/>
  <c r="C7" i="5" s="1"/>
  <c r="C8" i="5" s="1"/>
  <c r="E8" i="5" s="1"/>
  <c r="F28" i="4"/>
  <c r="G28" i="4" s="1"/>
  <c r="F27" i="4"/>
  <c r="F26" i="4"/>
  <c r="F25" i="4"/>
  <c r="G27" i="4"/>
  <c r="G26" i="4"/>
  <c r="G25" i="4"/>
  <c r="D25" i="4"/>
  <c r="D26" i="4" s="1"/>
  <c r="H24" i="4"/>
  <c r="J24" i="4" s="1"/>
  <c r="G24" i="4"/>
  <c r="F20" i="4"/>
  <c r="G20" i="4" s="1"/>
  <c r="D20" i="4"/>
  <c r="D19" i="4"/>
  <c r="F19" i="4"/>
  <c r="F18" i="4"/>
  <c r="D18" i="4"/>
  <c r="F17" i="4"/>
  <c r="G17" i="4" s="1"/>
  <c r="D17" i="4"/>
  <c r="H17" i="4" s="1"/>
  <c r="G19" i="4"/>
  <c r="G18" i="4"/>
  <c r="J16" i="4"/>
  <c r="H16" i="4"/>
  <c r="G16" i="4"/>
  <c r="H9" i="4"/>
  <c r="J9" i="4" s="1"/>
  <c r="D9" i="4"/>
  <c r="G9" i="4"/>
  <c r="F9" i="4"/>
  <c r="G8" i="4"/>
  <c r="J8" i="4" s="1"/>
  <c r="H8" i="4"/>
  <c r="D8" i="4"/>
  <c r="F8" i="4"/>
  <c r="F7" i="4"/>
  <c r="D7" i="4"/>
  <c r="H7" i="4" s="1"/>
  <c r="F6" i="4"/>
  <c r="G6" i="4" s="1"/>
  <c r="D6" i="4"/>
  <c r="G7" i="4"/>
  <c r="J5" i="4"/>
  <c r="H5" i="4"/>
  <c r="G5" i="4"/>
  <c r="H71" i="5" l="1"/>
  <c r="H72" i="5"/>
  <c r="B74" i="5"/>
  <c r="F74" i="5" s="1"/>
  <c r="H74" i="5" s="1"/>
  <c r="F73" i="5"/>
  <c r="H73" i="5" s="1"/>
  <c r="H75" i="5" s="1"/>
  <c r="H64" i="5"/>
  <c r="B58" i="5"/>
  <c r="F58" i="5" s="1"/>
  <c r="H58" i="5" s="1"/>
  <c r="F57" i="5"/>
  <c r="H57" i="5" s="1"/>
  <c r="H65" i="5"/>
  <c r="H67" i="5" s="1"/>
  <c r="E6" i="5"/>
  <c r="H6" i="5" s="1"/>
  <c r="E7" i="5"/>
  <c r="H13" i="5"/>
  <c r="H28" i="5"/>
  <c r="H29" i="5"/>
  <c r="B31" i="5"/>
  <c r="F31" i="5" s="1"/>
  <c r="H31" i="5" s="1"/>
  <c r="F30" i="5"/>
  <c r="H30" i="5" s="1"/>
  <c r="H23" i="5"/>
  <c r="H22" i="5"/>
  <c r="H14" i="5"/>
  <c r="F15" i="5"/>
  <c r="H15" i="5" s="1"/>
  <c r="B8" i="5"/>
  <c r="F8" i="5" s="1"/>
  <c r="H8" i="5" s="1"/>
  <c r="F7" i="5"/>
  <c r="D27" i="4"/>
  <c r="H26" i="4"/>
  <c r="J26" i="4" s="1"/>
  <c r="H25" i="4"/>
  <c r="J25" i="4" s="1"/>
  <c r="H20" i="4"/>
  <c r="J20" i="4" s="1"/>
  <c r="H19" i="4"/>
  <c r="J19" i="4" s="1"/>
  <c r="J17" i="4"/>
  <c r="H18" i="4"/>
  <c r="J18" i="4" s="1"/>
  <c r="J7" i="4"/>
  <c r="H6" i="4"/>
  <c r="J6" i="4" s="1"/>
  <c r="F25" i="3"/>
  <c r="F24" i="3"/>
  <c r="F23" i="3"/>
  <c r="C23" i="3"/>
  <c r="C24" i="3" s="1"/>
  <c r="I22" i="3"/>
  <c r="G22" i="3"/>
  <c r="F22" i="3"/>
  <c r="C6" i="3"/>
  <c r="G6" i="3" s="1"/>
  <c r="F5" i="3"/>
  <c r="F6" i="3"/>
  <c r="C5" i="3"/>
  <c r="F4" i="3"/>
  <c r="G5" i="3"/>
  <c r="I5" i="3" s="1"/>
  <c r="G4" i="3"/>
  <c r="I4" i="3" s="1"/>
  <c r="G5" i="2"/>
  <c r="G6" i="2"/>
  <c r="G7" i="2"/>
  <c r="G8" i="2"/>
  <c r="G9" i="2"/>
  <c r="G10" i="2"/>
  <c r="G4" i="2"/>
  <c r="I4" i="2" s="1"/>
  <c r="I5" i="2"/>
  <c r="I6" i="2"/>
  <c r="I7" i="2"/>
  <c r="I8" i="2"/>
  <c r="I9" i="2"/>
  <c r="I10" i="2"/>
  <c r="H59" i="5" l="1"/>
  <c r="H24" i="5"/>
  <c r="D39" i="5" s="1"/>
  <c r="H16" i="5"/>
  <c r="H7" i="5"/>
  <c r="H9" i="5" s="1"/>
  <c r="D28" i="4"/>
  <c r="H28" i="4" s="1"/>
  <c r="J28" i="4" s="1"/>
  <c r="H27" i="4"/>
  <c r="J27" i="4" s="1"/>
  <c r="C25" i="3"/>
  <c r="G25" i="3" s="1"/>
  <c r="I25" i="3" s="1"/>
  <c r="G24" i="3"/>
  <c r="I24" i="3" s="1"/>
  <c r="G23" i="3"/>
  <c r="I23" i="3" s="1"/>
  <c r="I6" i="3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<sst xmlns="http://schemas.openxmlformats.org/spreadsheetml/2006/main" count="118" uniqueCount="22">
  <si>
    <t>Mass</t>
  </si>
  <si>
    <t>StopDrop</t>
  </si>
  <si>
    <t>StartClimb</t>
  </si>
  <si>
    <t>3 significant digits</t>
  </si>
  <si>
    <t>Weight</t>
  </si>
  <si>
    <t>Equilibrium</t>
  </si>
  <si>
    <t>Length+Weight</t>
  </si>
  <si>
    <t>Displacement</t>
  </si>
  <si>
    <t>Force</t>
  </si>
  <si>
    <t>Voltage</t>
  </si>
  <si>
    <t>Spring constant</t>
  </si>
  <si>
    <t xml:space="preserve">       </t>
  </si>
  <si>
    <t>Stiffness:60</t>
  </si>
  <si>
    <t>Stiffness:20</t>
  </si>
  <si>
    <t>Length withWeight</t>
  </si>
  <si>
    <t>Stiffness:45</t>
  </si>
  <si>
    <t>Stiffness:70</t>
  </si>
  <si>
    <t>Stiffness</t>
  </si>
  <si>
    <t>1/10 ratio</t>
  </si>
  <si>
    <t>avg</t>
  </si>
  <si>
    <t>PULLEY BREAKS, Re-Did Pulley</t>
  </si>
  <si>
    <t>Re-done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</si>
</sst>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StopDrop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3.9550000000000001</c:v>
                </c:pt>
                <c:pt idx="1">
                  <c:v>8.495000000000001</c:v>
                </c:pt>
                <c:pt idx="2">
                  <c:v>13.07</c:v>
                </c:pt>
                <c:pt idx="3">
                  <c:v>17.61</c:v>
                </c:pt>
                <c:pt idx="4">
                  <c:v>22.189999999999998</c:v>
                </c:pt>
                <c:pt idx="5">
                  <c:v>26.824999999999996</c:v>
                </c:pt>
                <c:pt idx="6">
                  <c:v>31.389999999999997</c:v>
                </c:pt>
                <c:pt idx="7">
                  <c:v>35.964999999999996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-0.19639999999999999</c:v>
                </c:pt>
                <c:pt idx="1">
                  <c:v>-0.51700000000000002</c:v>
                </c:pt>
                <c:pt idx="2">
                  <c:v>-0.81799999999999995</c:v>
                </c:pt>
                <c:pt idx="3">
                  <c:v>-1.1100000000000001</c:v>
                </c:pt>
                <c:pt idx="4">
                  <c:v>-1.4379999999999999</c:v>
                </c:pt>
                <c:pt idx="5">
                  <c:v>-1.738</c:v>
                </c:pt>
                <c:pt idx="6">
                  <c:v>-2.04</c:v>
                </c:pt>
                <c:pt idx="7">
                  <c:v>-2.3199999999999998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StartClimb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5.002121609798775E-2"/>
                  <c:y val="9.9129848352289301E-2"/>
                </c:manualLayout>
              </c:layout>
              <c:numFmt formatCode="General" sourceLinked="0"/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3.9550000000000001</c:v>
                </c:pt>
                <c:pt idx="1">
                  <c:v>8.495000000000001</c:v>
                </c:pt>
                <c:pt idx="2">
                  <c:v>13.07</c:v>
                </c:pt>
                <c:pt idx="3">
                  <c:v>17.61</c:v>
                </c:pt>
                <c:pt idx="4">
                  <c:v>22.189999999999998</c:v>
                </c:pt>
                <c:pt idx="5">
                  <c:v>26.824999999999996</c:v>
                </c:pt>
                <c:pt idx="6">
                  <c:v>31.389999999999997</c:v>
                </c:pt>
                <c:pt idx="7">
                  <c:v>35.964999999999996</c:v>
                </c:pt>
              </c:numCache>
            </c:numRef>
          </c:xVal>
          <c:yVal>
            <c:numRef>
              <c:f>Sheet1!$D$4:$D$11</c:f>
              <c:numCache>
                <c:formatCode>General</c:formatCode>
                <c:ptCount val="8"/>
                <c:pt idx="0">
                  <c:v>-0.255</c:v>
                </c:pt>
                <c:pt idx="1">
                  <c:v>-0.57299999999999995</c:v>
                </c:pt>
                <c:pt idx="2">
                  <c:v>-0.86699999999999999</c:v>
                </c:pt>
                <c:pt idx="3">
                  <c:v>-1.161</c:v>
                </c:pt>
                <c:pt idx="4">
                  <c:v>-1.526</c:v>
                </c:pt>
                <c:pt idx="5">
                  <c:v>-1.79</c:v>
                </c:pt>
                <c:pt idx="6">
                  <c:v>-2.08</c:v>
                </c:pt>
                <c:pt idx="7">
                  <c:v>-2.4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12064"/>
        <c:axId val="40112640"/>
      </c:scatterChart>
      <c:valAx>
        <c:axId val="4011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112640"/>
        <c:crosses val="autoZero"/>
        <c:crossBetween val="midCat"/>
      </c:valAx>
      <c:valAx>
        <c:axId val="4011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1120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'3rd run'!$C$36:$C$40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7</c:v>
                </c:pt>
              </c:numCache>
            </c:numRef>
          </c:xVal>
          <c:yVal>
            <c:numRef>
              <c:f>'3rd run'!$D$36:$D$40</c:f>
              <c:numCache>
                <c:formatCode>General</c:formatCode>
                <c:ptCount val="5"/>
                <c:pt idx="0">
                  <c:v>25.277907407407412</c:v>
                </c:pt>
                <c:pt idx="1">
                  <c:v>14.774528973201786</c:v>
                </c:pt>
                <c:pt idx="2">
                  <c:v>7.457259050696365</c:v>
                </c:pt>
                <c:pt idx="3">
                  <c:v>4.8318482119283015</c:v>
                </c:pt>
                <c:pt idx="4">
                  <c:v>9.7746968597252426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13728"/>
        <c:axId val="89112576"/>
      </c:scatterChart>
      <c:valAx>
        <c:axId val="8911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112576"/>
        <c:crosses val="autoZero"/>
        <c:crossBetween val="midCat"/>
      </c:valAx>
      <c:valAx>
        <c:axId val="8911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113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33337</xdr:rowOff>
    </xdr:from>
    <xdr:to>
      <xdr:col>13</xdr:col>
      <xdr:colOff>400050</xdr:colOff>
      <xdr:row>15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33</xdr:row>
      <xdr:rowOff>147637</xdr:rowOff>
    </xdr:from>
    <xdr:to>
      <xdr:col>14</xdr:col>
      <xdr:colOff>428625</xdr:colOff>
      <xdr:row>48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20" sqref="B20"/>
    </sheetView>
  </sheetViews>
  <sheetFormatPr defaultRowHeight="15" x14ac:dyDescent="0.25"/>
  <cols>
    <col min="4" max="4" width="10.28515625" bestFit="1" customWidth="1"/>
    <col min="9" max="10" width="9.140625" customWidth="1"/>
  </cols>
  <sheetData>
    <row r="1" spans="2:4" x14ac:dyDescent="0.25">
      <c r="B1" t="s">
        <v>3</v>
      </c>
    </row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3.9550000000000001</v>
      </c>
      <c r="C4">
        <v>-0.19639999999999999</v>
      </c>
      <c r="D4">
        <v>-0.255</v>
      </c>
    </row>
    <row r="5" spans="2:4" x14ac:dyDescent="0.25">
      <c r="B5">
        <f>B4+4.54</f>
        <v>8.495000000000001</v>
      </c>
      <c r="C5">
        <v>-0.51700000000000002</v>
      </c>
      <c r="D5">
        <v>-0.57299999999999995</v>
      </c>
    </row>
    <row r="6" spans="2:4" x14ac:dyDescent="0.25">
      <c r="B6">
        <f>B5+4.575</f>
        <v>13.07</v>
      </c>
      <c r="C6">
        <v>-0.81799999999999995</v>
      </c>
      <c r="D6">
        <v>-0.86699999999999999</v>
      </c>
    </row>
    <row r="7" spans="2:4" x14ac:dyDescent="0.25">
      <c r="B7">
        <f>B6+4.54</f>
        <v>17.61</v>
      </c>
      <c r="C7">
        <v>-1.1100000000000001</v>
      </c>
      <c r="D7">
        <v>-1.161</v>
      </c>
    </row>
    <row r="8" spans="2:4" x14ac:dyDescent="0.25">
      <c r="B8">
        <f>B7+4.58</f>
        <v>22.189999999999998</v>
      </c>
      <c r="C8">
        <v>-1.4379999999999999</v>
      </c>
      <c r="D8">
        <v>-1.526</v>
      </c>
    </row>
    <row r="9" spans="2:4" x14ac:dyDescent="0.25">
      <c r="B9">
        <f>B8+4.635</f>
        <v>26.824999999999996</v>
      </c>
      <c r="C9">
        <v>-1.738</v>
      </c>
      <c r="D9">
        <v>-1.79</v>
      </c>
    </row>
    <row r="10" spans="2:4" x14ac:dyDescent="0.25">
      <c r="B10">
        <f>B9+4.565</f>
        <v>31.389999999999997</v>
      </c>
      <c r="C10">
        <v>-2.04</v>
      </c>
      <c r="D10">
        <v>-2.08</v>
      </c>
    </row>
    <row r="11" spans="2:4" x14ac:dyDescent="0.25">
      <c r="B11">
        <f>B10+4.575</f>
        <v>35.964999999999996</v>
      </c>
      <c r="C11">
        <v>-2.3199999999999998</v>
      </c>
      <c r="D11">
        <v>-2.4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G9" sqref="G9"/>
    </sheetView>
  </sheetViews>
  <sheetFormatPr defaultRowHeight="15" x14ac:dyDescent="0.25"/>
  <cols>
    <col min="3" max="3" width="12.5703125" customWidth="1"/>
    <col min="4" max="4" width="12.85546875" customWidth="1"/>
    <col min="5" max="5" width="21.140625" customWidth="1"/>
    <col min="6" max="6" width="18.28515625" customWidth="1"/>
    <col min="9" max="9" width="18.28515625" customWidth="1"/>
  </cols>
  <sheetData>
    <row r="1" spans="2:9" x14ac:dyDescent="0.25">
      <c r="B1">
        <v>0.5</v>
      </c>
    </row>
    <row r="3" spans="2:9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2:9" x14ac:dyDescent="0.25">
      <c r="G4">
        <f>C4*9.8</f>
        <v>0</v>
      </c>
      <c r="I4" t="e">
        <f>G4/F4</f>
        <v>#DIV/0!</v>
      </c>
    </row>
    <row r="5" spans="2:9" x14ac:dyDescent="0.25">
      <c r="G5">
        <f t="shared" ref="G5:G10" si="0">C5*9.8</f>
        <v>0</v>
      </c>
      <c r="I5" t="e">
        <f t="shared" ref="I5:I10" si="1">G5/F5</f>
        <v>#DIV/0!</v>
      </c>
    </row>
    <row r="6" spans="2:9" x14ac:dyDescent="0.25">
      <c r="G6">
        <f t="shared" si="0"/>
        <v>0</v>
      </c>
      <c r="I6" t="e">
        <f t="shared" si="1"/>
        <v>#DIV/0!</v>
      </c>
    </row>
    <row r="7" spans="2:9" x14ac:dyDescent="0.25">
      <c r="G7">
        <f t="shared" si="0"/>
        <v>0</v>
      </c>
      <c r="I7" t="e">
        <f t="shared" si="1"/>
        <v>#DIV/0!</v>
      </c>
    </row>
    <row r="8" spans="2:9" x14ac:dyDescent="0.25">
      <c r="G8">
        <f t="shared" si="0"/>
        <v>0</v>
      </c>
      <c r="I8" t="e">
        <f t="shared" si="1"/>
        <v>#DIV/0!</v>
      </c>
    </row>
    <row r="9" spans="2:9" x14ac:dyDescent="0.25">
      <c r="G9">
        <f t="shared" si="0"/>
        <v>0</v>
      </c>
      <c r="I9" t="e">
        <f t="shared" si="1"/>
        <v>#DIV/0!</v>
      </c>
    </row>
    <row r="10" spans="2:9" x14ac:dyDescent="0.25">
      <c r="G10">
        <f t="shared" si="0"/>
        <v>0</v>
      </c>
      <c r="I10" t="e">
        <f t="shared" si="1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workbookViewId="0">
      <selection activeCell="B2" sqref="B2:I6"/>
    </sheetView>
  </sheetViews>
  <sheetFormatPr defaultRowHeight="15" x14ac:dyDescent="0.25"/>
  <cols>
    <col min="4" max="4" width="11.85546875" customWidth="1"/>
    <col min="5" max="5" width="26.7109375" customWidth="1"/>
    <col min="6" max="6" width="18.7109375" customWidth="1"/>
    <col min="7" max="7" width="12.28515625" customWidth="1"/>
  </cols>
  <sheetData>
    <row r="1" spans="2:9" x14ac:dyDescent="0.25">
      <c r="B1">
        <v>1.1000000000000001</v>
      </c>
    </row>
    <row r="2" spans="2:9" x14ac:dyDescent="0.25">
      <c r="B2" t="s">
        <v>12</v>
      </c>
    </row>
    <row r="3" spans="2:9" x14ac:dyDescent="0.25">
      <c r="C3" t="s">
        <v>4</v>
      </c>
      <c r="D3" t="s">
        <v>5</v>
      </c>
      <c r="E3" t="s">
        <v>14</v>
      </c>
      <c r="F3" t="s">
        <v>7</v>
      </c>
      <c r="G3" t="s">
        <v>8</v>
      </c>
      <c r="H3" t="s">
        <v>9</v>
      </c>
      <c r="I3" t="s">
        <v>10</v>
      </c>
    </row>
    <row r="4" spans="2:9" x14ac:dyDescent="0.25">
      <c r="C4">
        <v>3.9550000000000001</v>
      </c>
      <c r="D4">
        <v>8</v>
      </c>
      <c r="E4">
        <v>12.5</v>
      </c>
      <c r="F4">
        <f>E4-D4</f>
        <v>4.5</v>
      </c>
      <c r="G4">
        <f>C4*9.8</f>
        <v>38.759</v>
      </c>
      <c r="H4">
        <v>-0.2</v>
      </c>
      <c r="I4">
        <f>G4/E4</f>
        <v>3.1007199999999999</v>
      </c>
    </row>
    <row r="5" spans="2:9" x14ac:dyDescent="0.25">
      <c r="C5">
        <f>C4+4.54</f>
        <v>8.495000000000001</v>
      </c>
      <c r="D5">
        <v>8</v>
      </c>
      <c r="E5">
        <v>19.75</v>
      </c>
      <c r="F5">
        <f t="shared" ref="F5:F6" si="0">E5-D5</f>
        <v>11.75</v>
      </c>
      <c r="G5">
        <f t="shared" ref="G5:G6" si="1">C5*9.8</f>
        <v>83.251000000000019</v>
      </c>
      <c r="H5">
        <v>-0.51900000000000002</v>
      </c>
      <c r="I5">
        <f t="shared" ref="I5:I6" si="2">G5/F5</f>
        <v>7.0851914893617041</v>
      </c>
    </row>
    <row r="6" spans="2:9" x14ac:dyDescent="0.25">
      <c r="C6">
        <f>C5+4.58</f>
        <v>13.075000000000001</v>
      </c>
      <c r="D6">
        <v>8</v>
      </c>
      <c r="E6">
        <v>21.75</v>
      </c>
      <c r="F6">
        <f t="shared" si="0"/>
        <v>13.75</v>
      </c>
      <c r="G6">
        <f t="shared" si="1"/>
        <v>128.13500000000002</v>
      </c>
      <c r="I6">
        <f t="shared" si="2"/>
        <v>9.3189090909090915</v>
      </c>
    </row>
    <row r="19" spans="2:11" x14ac:dyDescent="0.25">
      <c r="K19" t="s">
        <v>11</v>
      </c>
    </row>
    <row r="20" spans="2:11" x14ac:dyDescent="0.25">
      <c r="B20" t="s">
        <v>13</v>
      </c>
    </row>
    <row r="21" spans="2:11" x14ac:dyDescent="0.25">
      <c r="C21" t="s">
        <v>4</v>
      </c>
      <c r="D21" t="s">
        <v>5</v>
      </c>
      <c r="E21" t="s">
        <v>14</v>
      </c>
      <c r="F21" t="s">
        <v>7</v>
      </c>
      <c r="G21" t="s">
        <v>8</v>
      </c>
      <c r="H21" t="s">
        <v>9</v>
      </c>
      <c r="I21" t="s">
        <v>10</v>
      </c>
    </row>
    <row r="22" spans="2:11" x14ac:dyDescent="0.25">
      <c r="C22">
        <v>3.9550000000000001</v>
      </c>
      <c r="D22">
        <v>4</v>
      </c>
      <c r="E22">
        <v>5.75</v>
      </c>
      <c r="F22">
        <f>E22-D22</f>
        <v>1.75</v>
      </c>
      <c r="G22">
        <f>C22*9.8</f>
        <v>38.759</v>
      </c>
      <c r="I22">
        <f>G22/E22</f>
        <v>6.7406956521739128</v>
      </c>
    </row>
    <row r="23" spans="2:11" x14ac:dyDescent="0.25">
      <c r="C23">
        <f>C22+4.54</f>
        <v>8.495000000000001</v>
      </c>
      <c r="D23">
        <v>4</v>
      </c>
      <c r="E23">
        <v>8.25</v>
      </c>
      <c r="F23">
        <f t="shared" ref="F23:F25" si="3">E23-D23</f>
        <v>4.25</v>
      </c>
      <c r="G23">
        <f t="shared" ref="G23:G25" si="4">C23*9.8</f>
        <v>83.251000000000019</v>
      </c>
      <c r="I23">
        <f>G23/F23</f>
        <v>19.5884705882353</v>
      </c>
    </row>
    <row r="24" spans="2:11" x14ac:dyDescent="0.25">
      <c r="C24">
        <f>C23+4.58</f>
        <v>13.075000000000001</v>
      </c>
      <c r="D24">
        <v>4</v>
      </c>
      <c r="E24">
        <v>9.5</v>
      </c>
      <c r="F24">
        <f t="shared" si="3"/>
        <v>5.5</v>
      </c>
      <c r="G24">
        <f t="shared" si="4"/>
        <v>128.13500000000002</v>
      </c>
      <c r="I24">
        <f>G24/F24</f>
        <v>23.29727272727273</v>
      </c>
    </row>
    <row r="25" spans="2:11" x14ac:dyDescent="0.25">
      <c r="C25">
        <f>C24+4.548</f>
        <v>17.623000000000001</v>
      </c>
      <c r="F25">
        <f t="shared" si="3"/>
        <v>0</v>
      </c>
      <c r="G25">
        <f t="shared" si="4"/>
        <v>172.70540000000003</v>
      </c>
      <c r="I25" t="e">
        <f>G25/F25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8"/>
  <sheetViews>
    <sheetView topLeftCell="A13" workbookViewId="0">
      <selection activeCell="D15" sqref="D15:J20"/>
    </sheetView>
  </sheetViews>
  <sheetFormatPr defaultRowHeight="15" x14ac:dyDescent="0.25"/>
  <cols>
    <col min="5" max="5" width="11.28515625" bestFit="1" customWidth="1"/>
    <col min="6" max="6" width="11.140625" customWidth="1"/>
    <col min="7" max="7" width="13.28515625" bestFit="1" customWidth="1"/>
  </cols>
  <sheetData>
    <row r="3" spans="3:10" x14ac:dyDescent="0.25">
      <c r="C3" t="s">
        <v>15</v>
      </c>
    </row>
    <row r="4" spans="3:10" x14ac:dyDescent="0.25">
      <c r="D4" t="s">
        <v>4</v>
      </c>
      <c r="E4" t="s">
        <v>5</v>
      </c>
      <c r="F4" t="s">
        <v>14</v>
      </c>
      <c r="G4" t="s">
        <v>7</v>
      </c>
      <c r="H4" t="s">
        <v>8</v>
      </c>
      <c r="I4" t="s">
        <v>9</v>
      </c>
      <c r="J4" t="s">
        <v>10</v>
      </c>
    </row>
    <row r="5" spans="3:10" x14ac:dyDescent="0.25">
      <c r="D5">
        <v>3.9550000000000001</v>
      </c>
      <c r="E5">
        <v>17.399999999999999</v>
      </c>
      <c r="F5">
        <v>18.45</v>
      </c>
      <c r="G5">
        <f>F5-E5</f>
        <v>1.0500000000000007</v>
      </c>
      <c r="H5">
        <f>D5*9.8</f>
        <v>38.759</v>
      </c>
      <c r="J5">
        <f>H5/F5</f>
        <v>2.1007588075880759</v>
      </c>
    </row>
    <row r="6" spans="3:10" x14ac:dyDescent="0.25">
      <c r="D6">
        <f>D5+4.548</f>
        <v>8.5030000000000001</v>
      </c>
      <c r="E6">
        <v>17.399999999999999</v>
      </c>
      <c r="F6">
        <f>21.6+0.75</f>
        <v>22.35</v>
      </c>
      <c r="G6">
        <f t="shared" ref="G6:G7" si="0">F6-E6</f>
        <v>4.9500000000000028</v>
      </c>
      <c r="H6">
        <f t="shared" ref="H6:H7" si="1">D6*9.8</f>
        <v>83.329400000000007</v>
      </c>
      <c r="J6">
        <f t="shared" ref="J6:J7" si="2">H6/G6</f>
        <v>16.834222222222213</v>
      </c>
    </row>
    <row r="7" spans="3:10" x14ac:dyDescent="0.25">
      <c r="D7">
        <f>D6+4.54</f>
        <v>13.042999999999999</v>
      </c>
      <c r="E7">
        <v>17.399999999999999</v>
      </c>
      <c r="F7">
        <f>23+1.75</f>
        <v>24.75</v>
      </c>
      <c r="G7">
        <f t="shared" si="0"/>
        <v>7.3500000000000014</v>
      </c>
      <c r="H7">
        <f t="shared" si="1"/>
        <v>127.8214</v>
      </c>
      <c r="J7">
        <f t="shared" si="2"/>
        <v>17.390666666666664</v>
      </c>
    </row>
    <row r="8" spans="3:10" x14ac:dyDescent="0.25">
      <c r="D8">
        <f>D7+4.575</f>
        <v>17.617999999999999</v>
      </c>
      <c r="E8">
        <v>17.399999999999999</v>
      </c>
      <c r="F8">
        <f>24.7+2.75</f>
        <v>27.45</v>
      </c>
      <c r="G8">
        <f t="shared" ref="G8:G9" si="3">F8-E8</f>
        <v>10.050000000000001</v>
      </c>
      <c r="H8">
        <f t="shared" ref="H8" si="4">D8*9.8</f>
        <v>172.65639999999999</v>
      </c>
      <c r="J8">
        <f t="shared" ref="J8" si="5">H8/G8</f>
        <v>17.179741293532338</v>
      </c>
    </row>
    <row r="9" spans="3:10" x14ac:dyDescent="0.25">
      <c r="D9">
        <f>D8+4.635</f>
        <v>22.253</v>
      </c>
      <c r="E9">
        <v>17.399999999999999</v>
      </c>
      <c r="F9">
        <f>26.3+3.75</f>
        <v>30.05</v>
      </c>
      <c r="G9">
        <f t="shared" si="3"/>
        <v>12.650000000000002</v>
      </c>
      <c r="H9">
        <f t="shared" ref="H9" si="6">D9*9.8</f>
        <v>218.07940000000002</v>
      </c>
      <c r="J9">
        <f t="shared" ref="J9" si="7">H9/G9</f>
        <v>17.239478260869564</v>
      </c>
    </row>
    <row r="14" spans="3:10" x14ac:dyDescent="0.25">
      <c r="C14" t="s">
        <v>12</v>
      </c>
    </row>
    <row r="15" spans="3:10" x14ac:dyDescent="0.25">
      <c r="D15" t="s">
        <v>4</v>
      </c>
      <c r="E15" t="s">
        <v>5</v>
      </c>
      <c r="F15" t="s">
        <v>14</v>
      </c>
      <c r="G15" t="s">
        <v>7</v>
      </c>
      <c r="H15" t="s">
        <v>8</v>
      </c>
      <c r="I15" t="s">
        <v>9</v>
      </c>
      <c r="J15" t="s">
        <v>10</v>
      </c>
    </row>
    <row r="16" spans="3:10" x14ac:dyDescent="0.25">
      <c r="D16">
        <v>3.9550000000000001</v>
      </c>
      <c r="E16">
        <v>17.399999999999999</v>
      </c>
      <c r="F16">
        <v>26</v>
      </c>
      <c r="G16">
        <f>F16-E16</f>
        <v>8.6000000000000014</v>
      </c>
      <c r="H16">
        <f>D16*9.8</f>
        <v>38.759</v>
      </c>
      <c r="J16">
        <f>H16/F16</f>
        <v>1.4907307692307692</v>
      </c>
    </row>
    <row r="17" spans="3:10" x14ac:dyDescent="0.25">
      <c r="D17">
        <f>D16+4.54</f>
        <v>8.495000000000001</v>
      </c>
      <c r="E17">
        <v>17.399999999999999</v>
      </c>
      <c r="F17">
        <f>23.6+0.75</f>
        <v>24.35</v>
      </c>
      <c r="G17">
        <f t="shared" ref="G17:G20" si="8">F17-E17</f>
        <v>6.9500000000000028</v>
      </c>
      <c r="H17">
        <f t="shared" ref="H17:H20" si="9">D17*9.8</f>
        <v>83.251000000000019</v>
      </c>
      <c r="J17">
        <f t="shared" ref="J17:J20" si="10">H17/G17</f>
        <v>11.978561151079134</v>
      </c>
    </row>
    <row r="18" spans="3:10" x14ac:dyDescent="0.25">
      <c r="D18">
        <f>D17+4.575</f>
        <v>13.07</v>
      </c>
      <c r="E18">
        <v>17.399999999999999</v>
      </c>
      <c r="F18">
        <f>25.2+1.75</f>
        <v>26.95</v>
      </c>
      <c r="G18">
        <f t="shared" si="8"/>
        <v>9.5500000000000007</v>
      </c>
      <c r="H18">
        <f t="shared" si="9"/>
        <v>128.08600000000001</v>
      </c>
      <c r="J18">
        <f t="shared" si="10"/>
        <v>13.412146596858639</v>
      </c>
    </row>
    <row r="19" spans="3:10" x14ac:dyDescent="0.25">
      <c r="D19">
        <f>D18+4.635</f>
        <v>17.704999999999998</v>
      </c>
      <c r="E19">
        <v>17.399999999999999</v>
      </c>
      <c r="F19">
        <f>27.5+2.75</f>
        <v>30.25</v>
      </c>
      <c r="G19">
        <f t="shared" si="8"/>
        <v>12.850000000000001</v>
      </c>
      <c r="H19">
        <f t="shared" si="9"/>
        <v>173.50899999999999</v>
      </c>
      <c r="J19">
        <f t="shared" si="10"/>
        <v>13.502645914396885</v>
      </c>
    </row>
    <row r="20" spans="3:10" x14ac:dyDescent="0.25">
      <c r="D20">
        <f>D19+4.548</f>
        <v>22.253</v>
      </c>
      <c r="E20">
        <v>17.399999999999999</v>
      </c>
      <c r="F20">
        <f>30+3.75</f>
        <v>33.75</v>
      </c>
      <c r="G20">
        <f t="shared" si="8"/>
        <v>16.350000000000001</v>
      </c>
      <c r="H20">
        <f t="shared" si="9"/>
        <v>218.07940000000002</v>
      </c>
      <c r="J20">
        <f t="shared" si="10"/>
        <v>13.338189602446484</v>
      </c>
    </row>
    <row r="22" spans="3:10" x14ac:dyDescent="0.25">
      <c r="C22" t="s">
        <v>16</v>
      </c>
    </row>
    <row r="23" spans="3:10" x14ac:dyDescent="0.25">
      <c r="D23" t="s">
        <v>4</v>
      </c>
      <c r="E23" t="s">
        <v>5</v>
      </c>
      <c r="F23" t="s">
        <v>14</v>
      </c>
      <c r="G23" t="s">
        <v>7</v>
      </c>
      <c r="H23" t="s">
        <v>8</v>
      </c>
      <c r="I23" t="s">
        <v>9</v>
      </c>
      <c r="J23" t="s">
        <v>10</v>
      </c>
    </row>
    <row r="24" spans="3:10" x14ac:dyDescent="0.25">
      <c r="D24">
        <v>3.9550000000000001</v>
      </c>
      <c r="E24">
        <v>10.6</v>
      </c>
      <c r="F24">
        <v>14.6</v>
      </c>
      <c r="G24">
        <f>F24-E24</f>
        <v>4</v>
      </c>
      <c r="H24">
        <f>D24*9.8</f>
        <v>38.759</v>
      </c>
      <c r="J24">
        <f>H24/F24</f>
        <v>2.6547260273972602</v>
      </c>
    </row>
    <row r="25" spans="3:10" x14ac:dyDescent="0.25">
      <c r="D25">
        <f>D24+4.54</f>
        <v>8.495000000000001</v>
      </c>
      <c r="E25">
        <v>10.6</v>
      </c>
      <c r="F25">
        <f>17+0.75</f>
        <v>17.75</v>
      </c>
      <c r="G25">
        <f t="shared" ref="G25:G28" si="11">F25-E25</f>
        <v>7.15</v>
      </c>
      <c r="H25">
        <f t="shared" ref="H25:H28" si="12">D25*9.8</f>
        <v>83.251000000000019</v>
      </c>
      <c r="J25">
        <f t="shared" ref="J25:J28" si="13">H25/G25</f>
        <v>11.643496503496506</v>
      </c>
    </row>
    <row r="26" spans="3:10" x14ac:dyDescent="0.25">
      <c r="D26">
        <f>D25+4.575</f>
        <v>13.07</v>
      </c>
      <c r="E26">
        <v>10.6</v>
      </c>
      <c r="F26">
        <f>20.3+1.75</f>
        <v>22.05</v>
      </c>
      <c r="G26">
        <f t="shared" si="11"/>
        <v>11.450000000000001</v>
      </c>
      <c r="H26">
        <f t="shared" si="12"/>
        <v>128.08600000000001</v>
      </c>
      <c r="J26">
        <f t="shared" si="13"/>
        <v>11.186550218340612</v>
      </c>
    </row>
    <row r="27" spans="3:10" x14ac:dyDescent="0.25">
      <c r="D27">
        <f>D26+4.635</f>
        <v>17.704999999999998</v>
      </c>
      <c r="E27">
        <v>10.6</v>
      </c>
      <c r="F27">
        <f>24+2.75</f>
        <v>26.75</v>
      </c>
      <c r="G27">
        <f t="shared" si="11"/>
        <v>16.149999999999999</v>
      </c>
      <c r="H27">
        <f t="shared" si="12"/>
        <v>173.50899999999999</v>
      </c>
      <c r="J27">
        <f t="shared" si="13"/>
        <v>10.74359133126935</v>
      </c>
    </row>
    <row r="28" spans="3:10" x14ac:dyDescent="0.25">
      <c r="D28">
        <f>D27+4.548</f>
        <v>22.253</v>
      </c>
      <c r="E28">
        <v>10.6</v>
      </c>
      <c r="F28">
        <f>26.5+3.75</f>
        <v>30.25</v>
      </c>
      <c r="G28">
        <f t="shared" si="11"/>
        <v>19.649999999999999</v>
      </c>
      <c r="H28">
        <f t="shared" si="12"/>
        <v>218.07940000000002</v>
      </c>
      <c r="J28">
        <f t="shared" si="13"/>
        <v>11.098188295165397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C23" workbookViewId="0">
      <selection activeCell="E42" sqref="E42"/>
    </sheetView>
  </sheetViews>
  <sheetFormatPr defaultRowHeight="15" x14ac:dyDescent="0.25"/>
  <cols>
    <col min="5" max="5" width="13.28515625" bestFit="1" customWidth="1"/>
  </cols>
  <sheetData>
    <row r="1" spans="1:10" x14ac:dyDescent="0.25">
      <c r="A1" t="s">
        <v>17</v>
      </c>
    </row>
    <row r="3" spans="1:10" x14ac:dyDescent="0.25">
      <c r="A3" s="2">
        <v>5</v>
      </c>
      <c r="B3" t="s">
        <v>4</v>
      </c>
      <c r="C3" t="s">
        <v>5</v>
      </c>
      <c r="D3" t="s">
        <v>14</v>
      </c>
      <c r="E3" s="1" t="s">
        <v>7</v>
      </c>
      <c r="F3" s="1" t="s">
        <v>8</v>
      </c>
      <c r="G3" t="s">
        <v>9</v>
      </c>
      <c r="H3" s="1" t="s">
        <v>10</v>
      </c>
      <c r="J3" s="1" t="s">
        <v>18</v>
      </c>
    </row>
    <row r="4" spans="1:10" x14ac:dyDescent="0.25">
      <c r="C4" s="2">
        <v>8.9499999999999993</v>
      </c>
      <c r="E4" s="1">
        <f>D4-C4</f>
        <v>-8.9499999999999993</v>
      </c>
      <c r="F4" s="1">
        <f>B4*9.8</f>
        <v>0</v>
      </c>
      <c r="H4" s="1" t="e">
        <f>F4/D4</f>
        <v>#DIV/0!</v>
      </c>
      <c r="J4" s="2">
        <v>-76</v>
      </c>
    </row>
    <row r="5" spans="1:10" x14ac:dyDescent="0.25">
      <c r="A5">
        <v>4.54</v>
      </c>
      <c r="B5">
        <f>A5</f>
        <v>4.54</v>
      </c>
      <c r="C5">
        <f>C4</f>
        <v>8.9499999999999993</v>
      </c>
      <c r="D5" s="2">
        <f>11.55+0.75</f>
        <v>12.3</v>
      </c>
      <c r="E5" s="1">
        <f t="shared" ref="E5:E8" si="0">D5-C5</f>
        <v>3.3500000000000014</v>
      </c>
      <c r="F5" s="1">
        <f>B5*9.8</f>
        <v>44.492000000000004</v>
      </c>
      <c r="H5" s="1">
        <f t="shared" ref="H5:H8" si="1">F5/E5</f>
        <v>13.281194029850742</v>
      </c>
      <c r="J5" s="2"/>
    </row>
    <row r="6" spans="1:10" x14ac:dyDescent="0.25">
      <c r="A6">
        <v>4.5750000000000002</v>
      </c>
      <c r="B6">
        <f>B5+A6</f>
        <v>9.1150000000000002</v>
      </c>
      <c r="C6">
        <f t="shared" ref="C6:C8" si="2">C5</f>
        <v>8.9499999999999993</v>
      </c>
      <c r="D6" s="2">
        <f>13.56+1.75</f>
        <v>15.31</v>
      </c>
      <c r="E6" s="1">
        <f t="shared" si="0"/>
        <v>6.3600000000000012</v>
      </c>
      <c r="F6" s="1">
        <f t="shared" ref="F6:F8" si="3">B6*9.8</f>
        <v>89.327000000000012</v>
      </c>
      <c r="H6" s="1">
        <f t="shared" si="1"/>
        <v>14.045125786163521</v>
      </c>
      <c r="J6" s="2">
        <v>-252</v>
      </c>
    </row>
    <row r="7" spans="1:10" x14ac:dyDescent="0.25">
      <c r="A7">
        <v>4.6349999999999998</v>
      </c>
      <c r="B7">
        <f t="shared" ref="B7:B8" si="4">B6+A7</f>
        <v>13.75</v>
      </c>
      <c r="C7">
        <f t="shared" si="2"/>
        <v>8.9499999999999993</v>
      </c>
      <c r="D7" s="2">
        <f>15.1+2.75</f>
        <v>17.850000000000001</v>
      </c>
      <c r="E7" s="1">
        <f t="shared" si="0"/>
        <v>8.9000000000000021</v>
      </c>
      <c r="F7" s="1">
        <f t="shared" si="3"/>
        <v>134.75</v>
      </c>
      <c r="H7" s="1">
        <f t="shared" si="1"/>
        <v>15.140449438202243</v>
      </c>
      <c r="J7" s="2"/>
    </row>
    <row r="8" spans="1:10" x14ac:dyDescent="0.25">
      <c r="A8">
        <v>4.548</v>
      </c>
      <c r="B8">
        <f t="shared" si="4"/>
        <v>18.298000000000002</v>
      </c>
      <c r="C8">
        <f t="shared" si="2"/>
        <v>8.9499999999999993</v>
      </c>
      <c r="D8" s="2">
        <f>17.58+3.7</f>
        <v>21.279999999999998</v>
      </c>
      <c r="E8" s="1">
        <f t="shared" si="0"/>
        <v>12.329999999999998</v>
      </c>
      <c r="F8" s="1">
        <f t="shared" si="3"/>
        <v>179.32040000000003</v>
      </c>
      <c r="H8" s="1">
        <f t="shared" si="1"/>
        <v>14.543422546634231</v>
      </c>
      <c r="J8" s="2">
        <v>-421</v>
      </c>
    </row>
    <row r="9" spans="1:10" x14ac:dyDescent="0.25">
      <c r="G9" t="s">
        <v>19</v>
      </c>
      <c r="H9" s="1">
        <f>AVERAGE(H5:H8)</f>
        <v>14.252547950212684</v>
      </c>
    </row>
    <row r="11" spans="1:10" x14ac:dyDescent="0.25">
      <c r="A11" s="2">
        <v>10</v>
      </c>
      <c r="B11" t="s">
        <v>4</v>
      </c>
      <c r="C11" t="s">
        <v>5</v>
      </c>
      <c r="D11" t="s">
        <v>14</v>
      </c>
      <c r="E11" s="1" t="s">
        <v>7</v>
      </c>
      <c r="F11" s="1" t="s">
        <v>8</v>
      </c>
      <c r="G11" t="s">
        <v>9</v>
      </c>
      <c r="H11" s="1" t="s">
        <v>10</v>
      </c>
      <c r="J11" s="1" t="s">
        <v>18</v>
      </c>
    </row>
    <row r="12" spans="1:10" x14ac:dyDescent="0.25">
      <c r="C12" s="2">
        <v>11.95</v>
      </c>
      <c r="E12" s="1">
        <f>D12-C12</f>
        <v>-11.95</v>
      </c>
      <c r="F12" s="1">
        <f>B12*9.8</f>
        <v>0</v>
      </c>
      <c r="H12" s="1" t="e">
        <f>F12/D12</f>
        <v>#DIV/0!</v>
      </c>
      <c r="J12" s="2">
        <v>-155</v>
      </c>
    </row>
    <row r="13" spans="1:10" x14ac:dyDescent="0.25">
      <c r="A13">
        <v>4.54</v>
      </c>
      <c r="B13">
        <f>A13</f>
        <v>4.54</v>
      </c>
      <c r="C13">
        <f>C12</f>
        <v>11.95</v>
      </c>
      <c r="D13" s="2">
        <f>17+0.75</f>
        <v>17.75</v>
      </c>
      <c r="E13" s="1">
        <f t="shared" ref="E13:E15" si="5">D13-C13</f>
        <v>5.8000000000000007</v>
      </c>
      <c r="F13" s="1">
        <f>B13*9.8</f>
        <v>44.492000000000004</v>
      </c>
      <c r="H13" s="1">
        <f t="shared" ref="H13:H15" si="6">F13/E13</f>
        <v>7.6710344827586203</v>
      </c>
      <c r="J13" s="2"/>
    </row>
    <row r="14" spans="1:10" x14ac:dyDescent="0.25">
      <c r="A14">
        <v>4.5750000000000002</v>
      </c>
      <c r="B14">
        <f>B13+A14</f>
        <v>9.1150000000000002</v>
      </c>
      <c r="C14">
        <f t="shared" ref="C14:C15" si="7">C13</f>
        <v>11.95</v>
      </c>
      <c r="D14" s="2">
        <f>21.9+1.75</f>
        <v>23.65</v>
      </c>
      <c r="E14" s="1">
        <f t="shared" si="5"/>
        <v>11.7</v>
      </c>
      <c r="F14" s="1">
        <f t="shared" ref="F14:F15" si="8">B14*9.8</f>
        <v>89.327000000000012</v>
      </c>
      <c r="H14" s="1">
        <f t="shared" si="6"/>
        <v>7.6347863247863259</v>
      </c>
      <c r="J14" s="2"/>
    </row>
    <row r="15" spans="1:10" x14ac:dyDescent="0.25">
      <c r="A15">
        <v>4.6349999999999998</v>
      </c>
      <c r="B15">
        <f t="shared" ref="B15" si="9">B14+A15</f>
        <v>13.75</v>
      </c>
      <c r="C15">
        <f t="shared" si="7"/>
        <v>11.95</v>
      </c>
      <c r="D15" s="2">
        <f>27.49+2.75</f>
        <v>30.24</v>
      </c>
      <c r="E15" s="1">
        <f t="shared" si="5"/>
        <v>18.29</v>
      </c>
      <c r="F15" s="1">
        <f t="shared" si="8"/>
        <v>134.75</v>
      </c>
      <c r="H15" s="1">
        <f t="shared" si="6"/>
        <v>7.367413887370148</v>
      </c>
      <c r="J15" s="2"/>
    </row>
    <row r="16" spans="1:10" x14ac:dyDescent="0.25">
      <c r="G16" t="s">
        <v>19</v>
      </c>
      <c r="H16" s="1">
        <f>AVERAGE(H13:H15)</f>
        <v>7.5577448983050317</v>
      </c>
    </row>
    <row r="17" spans="1:10" x14ac:dyDescent="0.25">
      <c r="H17" s="1"/>
    </row>
    <row r="18" spans="1:10" s="3" customFormat="1" x14ac:dyDescent="0.25">
      <c r="A18" s="3" t="s">
        <v>20</v>
      </c>
    </row>
    <row r="20" spans="1:10" x14ac:dyDescent="0.25">
      <c r="A20" s="2">
        <v>15</v>
      </c>
      <c r="B20" t="s">
        <v>4</v>
      </c>
      <c r="C20" t="s">
        <v>5</v>
      </c>
      <c r="D20" t="s">
        <v>14</v>
      </c>
      <c r="E20" s="1" t="s">
        <v>7</v>
      </c>
      <c r="F20" s="1" t="s">
        <v>8</v>
      </c>
      <c r="G20" t="s">
        <v>9</v>
      </c>
      <c r="H20" s="1" t="s">
        <v>10</v>
      </c>
      <c r="J20" s="1" t="s">
        <v>18</v>
      </c>
    </row>
    <row r="21" spans="1:10" x14ac:dyDescent="0.25">
      <c r="C21" s="2">
        <v>16.05</v>
      </c>
      <c r="E21" s="1">
        <f>D21-C21</f>
        <v>-16.05</v>
      </c>
      <c r="F21" s="1">
        <f>B21*9.8</f>
        <v>0</v>
      </c>
      <c r="H21" s="1" t="e">
        <f>F21/D21</f>
        <v>#DIV/0!</v>
      </c>
      <c r="J21" s="2">
        <v>272</v>
      </c>
    </row>
    <row r="22" spans="1:10" x14ac:dyDescent="0.25">
      <c r="A22">
        <v>4.54</v>
      </c>
      <c r="B22">
        <f>A22</f>
        <v>4.54</v>
      </c>
      <c r="C22">
        <f>C21</f>
        <v>16.05</v>
      </c>
      <c r="D22" s="2">
        <v>24.95</v>
      </c>
      <c r="E22" s="1">
        <f t="shared" ref="E22:E23" si="10">D22-C22</f>
        <v>8.8999999999999986</v>
      </c>
      <c r="F22" s="1">
        <f>B22*9.8</f>
        <v>44.492000000000004</v>
      </c>
      <c r="H22" s="1">
        <f t="shared" ref="H22:H23" si="11">F22/E22</f>
        <v>4.9991011235955067</v>
      </c>
      <c r="J22" s="2">
        <v>520</v>
      </c>
    </row>
    <row r="23" spans="1:10" x14ac:dyDescent="0.25">
      <c r="A23">
        <v>4.5750000000000002</v>
      </c>
      <c r="B23">
        <f>B22+A23</f>
        <v>9.1150000000000002</v>
      </c>
      <c r="C23">
        <f t="shared" ref="C23" si="12">C22</f>
        <v>16.05</v>
      </c>
      <c r="D23" s="2">
        <v>35.200000000000003</v>
      </c>
      <c r="E23" s="1">
        <f t="shared" si="10"/>
        <v>19.150000000000002</v>
      </c>
      <c r="F23" s="1">
        <f t="shared" ref="F23" si="13">B23*9.8</f>
        <v>89.327000000000012</v>
      </c>
      <c r="H23" s="1">
        <f t="shared" si="11"/>
        <v>4.6645953002610971</v>
      </c>
      <c r="J23" s="2"/>
    </row>
    <row r="24" spans="1:10" x14ac:dyDescent="0.25">
      <c r="G24" t="s">
        <v>19</v>
      </c>
      <c r="H24" s="1">
        <f>AVERAGE(H22:H23)</f>
        <v>4.8318482119283015</v>
      </c>
    </row>
    <row r="26" spans="1:10" x14ac:dyDescent="0.25">
      <c r="A26" s="2">
        <v>3</v>
      </c>
      <c r="B26" t="s">
        <v>4</v>
      </c>
      <c r="C26" t="s">
        <v>5</v>
      </c>
      <c r="D26" t="s">
        <v>14</v>
      </c>
      <c r="E26" s="1" t="s">
        <v>7</v>
      </c>
      <c r="F26" s="1" t="s">
        <v>8</v>
      </c>
      <c r="G26" t="s">
        <v>9</v>
      </c>
      <c r="H26" s="1" t="s">
        <v>10</v>
      </c>
      <c r="J26" s="1" t="s">
        <v>18</v>
      </c>
    </row>
    <row r="27" spans="1:10" x14ac:dyDescent="0.25">
      <c r="C27" s="2">
        <v>8.9</v>
      </c>
      <c r="E27" s="1">
        <f>D27-C27</f>
        <v>-8.9</v>
      </c>
      <c r="F27" s="1">
        <f>B27*9.8</f>
        <v>0</v>
      </c>
      <c r="H27" s="1" t="e">
        <f>F27/D27</f>
        <v>#DIV/0!</v>
      </c>
      <c r="J27" s="2">
        <v>54</v>
      </c>
    </row>
    <row r="28" spans="1:10" x14ac:dyDescent="0.25">
      <c r="A28">
        <v>4.54</v>
      </c>
      <c r="B28">
        <f>A28</f>
        <v>4.54</v>
      </c>
      <c r="C28">
        <f>C27</f>
        <v>8.9</v>
      </c>
      <c r="D28" s="2">
        <v>10.5</v>
      </c>
      <c r="E28" s="1">
        <f t="shared" ref="E28:E31" si="14">D28-C28</f>
        <v>1.5999999999999996</v>
      </c>
      <c r="F28" s="1">
        <f>B28*9.8</f>
        <v>44.492000000000004</v>
      </c>
      <c r="H28" s="1">
        <f t="shared" ref="H28:H31" si="15">F28/E28</f>
        <v>27.807500000000008</v>
      </c>
      <c r="J28" s="2">
        <v>105</v>
      </c>
    </row>
    <row r="29" spans="1:10" x14ac:dyDescent="0.25">
      <c r="A29">
        <v>4.5750000000000002</v>
      </c>
      <c r="B29">
        <f>B28+A29</f>
        <v>9.1150000000000002</v>
      </c>
      <c r="C29">
        <f t="shared" ref="C29:C31" si="16">C28</f>
        <v>8.9</v>
      </c>
      <c r="D29" s="2">
        <v>12.4</v>
      </c>
      <c r="E29" s="1">
        <f t="shared" si="14"/>
        <v>3.5</v>
      </c>
      <c r="F29" s="1">
        <f t="shared" ref="F29:F31" si="17">B29*9.8</f>
        <v>89.327000000000012</v>
      </c>
      <c r="H29" s="1">
        <f t="shared" si="15"/>
        <v>25.522000000000002</v>
      </c>
      <c r="J29" s="2">
        <v>156</v>
      </c>
    </row>
    <row r="30" spans="1:10" x14ac:dyDescent="0.25">
      <c r="A30">
        <v>4.6349999999999998</v>
      </c>
      <c r="B30">
        <f t="shared" ref="B30:B31" si="18">B29+A30</f>
        <v>13.75</v>
      </c>
      <c r="C30">
        <f t="shared" si="16"/>
        <v>8.9</v>
      </c>
      <c r="D30" s="2">
        <v>14.5</v>
      </c>
      <c r="E30" s="1">
        <f t="shared" si="14"/>
        <v>5.6</v>
      </c>
      <c r="F30" s="1">
        <f t="shared" si="17"/>
        <v>134.75</v>
      </c>
      <c r="H30" s="1">
        <f t="shared" si="15"/>
        <v>24.0625</v>
      </c>
      <c r="J30" s="2">
        <v>210</v>
      </c>
    </row>
    <row r="31" spans="1:10" x14ac:dyDescent="0.25">
      <c r="A31">
        <v>4.548</v>
      </c>
      <c r="B31">
        <f t="shared" si="18"/>
        <v>18.298000000000002</v>
      </c>
      <c r="C31">
        <f t="shared" si="16"/>
        <v>8.9</v>
      </c>
      <c r="D31" s="2">
        <v>16.46</v>
      </c>
      <c r="E31" s="1">
        <f t="shared" si="14"/>
        <v>7.5600000000000005</v>
      </c>
      <c r="F31" s="1">
        <f t="shared" si="17"/>
        <v>179.32040000000003</v>
      </c>
      <c r="H31" s="1">
        <f t="shared" si="15"/>
        <v>23.719629629629633</v>
      </c>
      <c r="J31" s="2">
        <v>268</v>
      </c>
    </row>
    <row r="32" spans="1:10" x14ac:dyDescent="0.25">
      <c r="G32" t="s">
        <v>19</v>
      </c>
      <c r="H32" s="1">
        <f>AVERAGE(H28:H31)</f>
        <v>25.277907407407412</v>
      </c>
    </row>
    <row r="36" spans="3:5" x14ac:dyDescent="0.25">
      <c r="C36">
        <v>3</v>
      </c>
      <c r="D36">
        <f>H32</f>
        <v>25.277907407407412</v>
      </c>
      <c r="E36">
        <f>D36/0.0254</f>
        <v>995.19320501603988</v>
      </c>
    </row>
    <row r="37" spans="3:5" x14ac:dyDescent="0.25">
      <c r="C37">
        <v>5</v>
      </c>
      <c r="D37">
        <f>H59</f>
        <v>14.774528973201786</v>
      </c>
      <c r="E37">
        <f t="shared" ref="E37:E40" si="19">D37/0.0254</f>
        <v>581.67436902369241</v>
      </c>
    </row>
    <row r="38" spans="3:5" x14ac:dyDescent="0.25">
      <c r="C38">
        <v>10</v>
      </c>
      <c r="D38">
        <f>H67</f>
        <v>7.457259050696365</v>
      </c>
      <c r="E38">
        <f t="shared" si="19"/>
        <v>293.5928760116679</v>
      </c>
    </row>
    <row r="39" spans="3:5" x14ac:dyDescent="0.25">
      <c r="C39">
        <v>15</v>
      </c>
      <c r="D39">
        <f>H24</f>
        <v>4.8318482119283015</v>
      </c>
      <c r="E39">
        <f t="shared" si="19"/>
        <v>190.23024456410636</v>
      </c>
    </row>
    <row r="40" spans="3:5" x14ac:dyDescent="0.25">
      <c r="C40">
        <v>7</v>
      </c>
      <c r="D40">
        <f>H75</f>
        <v>9.7746968597252426</v>
      </c>
      <c r="E40">
        <f t="shared" si="19"/>
        <v>384.83058502855289</v>
      </c>
    </row>
    <row r="51" spans="1:10" x14ac:dyDescent="0.25">
      <c r="A51" t="s">
        <v>21</v>
      </c>
    </row>
    <row r="53" spans="1:10" x14ac:dyDescent="0.25">
      <c r="A53" s="2">
        <v>5</v>
      </c>
      <c r="B53" t="s">
        <v>4</v>
      </c>
      <c r="C53" t="s">
        <v>5</v>
      </c>
      <c r="D53" t="s">
        <v>14</v>
      </c>
      <c r="E53" s="1" t="s">
        <v>7</v>
      </c>
      <c r="F53" s="1" t="s">
        <v>8</v>
      </c>
      <c r="G53" t="s">
        <v>9</v>
      </c>
      <c r="H53" s="1" t="s">
        <v>10</v>
      </c>
      <c r="J53" s="1" t="s">
        <v>18</v>
      </c>
    </row>
    <row r="54" spans="1:10" x14ac:dyDescent="0.25">
      <c r="C54" s="2">
        <v>1.97</v>
      </c>
      <c r="E54" s="1">
        <f>D54-C54</f>
        <v>-1.97</v>
      </c>
      <c r="F54" s="1">
        <f>B54*9.8</f>
        <v>0</v>
      </c>
      <c r="H54" s="1" t="e">
        <f>F54/D54</f>
        <v>#DIV/0!</v>
      </c>
      <c r="J54" s="2">
        <v>90</v>
      </c>
    </row>
    <row r="55" spans="1:10" x14ac:dyDescent="0.25">
      <c r="A55">
        <v>4.54</v>
      </c>
      <c r="B55">
        <f>A55</f>
        <v>4.54</v>
      </c>
      <c r="C55">
        <f>C54</f>
        <v>1.97</v>
      </c>
      <c r="D55" s="2">
        <v>4.9000000000000004</v>
      </c>
      <c r="E55" s="1">
        <f t="shared" ref="E55:E58" si="20">D55-C55</f>
        <v>2.9300000000000006</v>
      </c>
      <c r="F55" s="1">
        <f>B55*9.8</f>
        <v>44.492000000000004</v>
      </c>
      <c r="H55" s="1">
        <f t="shared" ref="H55:H58" si="21">F55/E55</f>
        <v>15.184982935153583</v>
      </c>
      <c r="J55" s="2">
        <v>175</v>
      </c>
    </row>
    <row r="56" spans="1:10" x14ac:dyDescent="0.25">
      <c r="A56">
        <v>4.5750000000000002</v>
      </c>
      <c r="B56">
        <f>B55+A56</f>
        <v>9.1150000000000002</v>
      </c>
      <c r="C56">
        <f t="shared" ref="C56:C58" si="22">C55</f>
        <v>1.97</v>
      </c>
      <c r="D56" s="2">
        <v>8</v>
      </c>
      <c r="E56" s="1">
        <f t="shared" si="20"/>
        <v>6.03</v>
      </c>
      <c r="F56" s="1">
        <f t="shared" ref="F56:F58" si="23">B56*9.8</f>
        <v>89.327000000000012</v>
      </c>
      <c r="H56" s="1">
        <f t="shared" si="21"/>
        <v>14.813764510779437</v>
      </c>
      <c r="J56" s="2">
        <v>257</v>
      </c>
    </row>
    <row r="57" spans="1:10" x14ac:dyDescent="0.25">
      <c r="A57">
        <v>4.6349999999999998</v>
      </c>
      <c r="B57">
        <f t="shared" ref="B57:B58" si="24">B56+A57</f>
        <v>13.75</v>
      </c>
      <c r="C57">
        <f t="shared" si="22"/>
        <v>1.97</v>
      </c>
      <c r="D57" s="2">
        <v>11.25</v>
      </c>
      <c r="E57" s="1">
        <f t="shared" si="20"/>
        <v>9.2799999999999994</v>
      </c>
      <c r="F57" s="1">
        <f t="shared" si="23"/>
        <v>134.75</v>
      </c>
      <c r="H57" s="1">
        <f t="shared" si="21"/>
        <v>14.520474137931036</v>
      </c>
      <c r="J57" s="2">
        <v>357</v>
      </c>
    </row>
    <row r="58" spans="1:10" x14ac:dyDescent="0.25">
      <c r="A58">
        <v>4.548</v>
      </c>
      <c r="B58">
        <f t="shared" si="24"/>
        <v>18.298000000000002</v>
      </c>
      <c r="C58">
        <f t="shared" si="22"/>
        <v>1.97</v>
      </c>
      <c r="D58" s="2">
        <v>14.27</v>
      </c>
      <c r="E58" s="1">
        <f t="shared" si="20"/>
        <v>12.299999999999999</v>
      </c>
      <c r="F58" s="1">
        <f t="shared" si="23"/>
        <v>179.32040000000003</v>
      </c>
      <c r="H58" s="1">
        <f t="shared" si="21"/>
        <v>14.578894308943093</v>
      </c>
      <c r="J58" s="2">
        <v>440</v>
      </c>
    </row>
    <row r="59" spans="1:10" x14ac:dyDescent="0.25">
      <c r="G59" t="s">
        <v>19</v>
      </c>
      <c r="H59" s="1">
        <f>AVERAGE(H55:H58)</f>
        <v>14.774528973201786</v>
      </c>
    </row>
    <row r="61" spans="1:10" x14ac:dyDescent="0.25">
      <c r="A61" s="2">
        <v>10</v>
      </c>
      <c r="B61" t="s">
        <v>4</v>
      </c>
      <c r="C61" t="s">
        <v>5</v>
      </c>
      <c r="D61" t="s">
        <v>14</v>
      </c>
      <c r="E61" s="1" t="s">
        <v>7</v>
      </c>
      <c r="F61" s="1" t="s">
        <v>8</v>
      </c>
      <c r="G61" t="s">
        <v>9</v>
      </c>
      <c r="H61" s="1" t="s">
        <v>10</v>
      </c>
      <c r="J61" s="1" t="s">
        <v>18</v>
      </c>
    </row>
    <row r="62" spans="1:10" x14ac:dyDescent="0.25">
      <c r="C62" s="2">
        <v>5.5</v>
      </c>
      <c r="E62" s="1">
        <f>D62-C62</f>
        <v>-5.5</v>
      </c>
      <c r="F62" s="1">
        <f>B62*9.8</f>
        <v>0</v>
      </c>
      <c r="H62" s="1" t="e">
        <f>F62/D62</f>
        <v>#DIV/0!</v>
      </c>
      <c r="J62" s="2">
        <v>189</v>
      </c>
    </row>
    <row r="63" spans="1:10" x14ac:dyDescent="0.25">
      <c r="A63">
        <v>4.54</v>
      </c>
      <c r="B63">
        <f>A63</f>
        <v>4.54</v>
      </c>
      <c r="C63">
        <f>C62</f>
        <v>5.5</v>
      </c>
      <c r="D63" s="2">
        <v>11.48</v>
      </c>
      <c r="E63" s="1">
        <f t="shared" ref="E63:E65" si="25">D63-C63</f>
        <v>5.98</v>
      </c>
      <c r="F63" s="1">
        <f>B63*9.8</f>
        <v>44.492000000000004</v>
      </c>
      <c r="H63" s="1">
        <f t="shared" ref="H63:H65" si="26">F63/E63</f>
        <v>7.4401337792642144</v>
      </c>
      <c r="J63" s="2">
        <v>339</v>
      </c>
    </row>
    <row r="64" spans="1:10" x14ac:dyDescent="0.25">
      <c r="A64">
        <v>4.5750000000000002</v>
      </c>
      <c r="B64">
        <f>B63+A64</f>
        <v>9.1150000000000002</v>
      </c>
      <c r="C64">
        <f t="shared" ref="C64:C66" si="27">C63</f>
        <v>5.5</v>
      </c>
      <c r="D64" s="2">
        <v>17.18</v>
      </c>
      <c r="E64" s="1">
        <f t="shared" si="25"/>
        <v>11.68</v>
      </c>
      <c r="F64" s="1">
        <f t="shared" ref="F64:F65" si="28">B64*9.8</f>
        <v>89.327000000000012</v>
      </c>
      <c r="H64" s="1">
        <f t="shared" si="26"/>
        <v>7.6478595890410972</v>
      </c>
      <c r="J64" s="2">
        <v>529</v>
      </c>
    </row>
    <row r="65" spans="1:11" x14ac:dyDescent="0.25">
      <c r="A65">
        <v>4.6349999999999998</v>
      </c>
      <c r="B65">
        <f t="shared" ref="B65:B66" si="29">B64+A65</f>
        <v>13.75</v>
      </c>
      <c r="C65">
        <f t="shared" si="27"/>
        <v>5.5</v>
      </c>
      <c r="D65" s="2">
        <v>24</v>
      </c>
      <c r="E65" s="1">
        <f t="shared" si="25"/>
        <v>18.5</v>
      </c>
      <c r="F65" s="1">
        <f t="shared" si="28"/>
        <v>134.75</v>
      </c>
      <c r="H65" s="1">
        <f t="shared" si="26"/>
        <v>7.2837837837837842</v>
      </c>
      <c r="J65" s="2">
        <v>705</v>
      </c>
    </row>
    <row r="66" spans="1:11" x14ac:dyDescent="0.25">
      <c r="A66">
        <v>4.548</v>
      </c>
      <c r="B66">
        <f t="shared" si="29"/>
        <v>18.298000000000002</v>
      </c>
      <c r="C66">
        <f t="shared" si="27"/>
        <v>5.5</v>
      </c>
      <c r="D66" s="2">
        <v>31.2</v>
      </c>
      <c r="E66" s="1">
        <f t="shared" ref="E66" si="30">D66-C66</f>
        <v>25.7</v>
      </c>
      <c r="F66" s="1">
        <f t="shared" ref="F66" si="31">B66*9.8</f>
        <v>179.32040000000003</v>
      </c>
      <c r="H66" s="1">
        <f t="shared" ref="H66" si="32">F66/E66</f>
        <v>6.9774474708171219</v>
      </c>
      <c r="J66" s="2"/>
    </row>
    <row r="67" spans="1:11" x14ac:dyDescent="0.25">
      <c r="G67" t="s">
        <v>19</v>
      </c>
      <c r="H67" s="1">
        <f>AVERAGE(H63:H65)</f>
        <v>7.457259050696365</v>
      </c>
    </row>
    <row r="69" spans="1:11" x14ac:dyDescent="0.25">
      <c r="A69" s="2">
        <v>7</v>
      </c>
      <c r="B69" t="s">
        <v>4</v>
      </c>
      <c r="C69" t="s">
        <v>5</v>
      </c>
      <c r="D69" t="s">
        <v>14</v>
      </c>
      <c r="E69" s="1" t="s">
        <v>7</v>
      </c>
      <c r="F69" s="1" t="s">
        <v>8</v>
      </c>
      <c r="G69" t="s">
        <v>9</v>
      </c>
      <c r="H69" s="1" t="s">
        <v>10</v>
      </c>
      <c r="J69" s="1" t="s">
        <v>18</v>
      </c>
    </row>
    <row r="70" spans="1:11" x14ac:dyDescent="0.25">
      <c r="C70" s="2">
        <v>4.95</v>
      </c>
      <c r="E70" s="1">
        <f>D70-C70</f>
        <v>-4.95</v>
      </c>
      <c r="F70" s="1">
        <f>B70*9.8</f>
        <v>0</v>
      </c>
      <c r="H70" s="1" t="e">
        <f>F70/D70</f>
        <v>#DIV/0!</v>
      </c>
      <c r="J70" s="2">
        <v>124</v>
      </c>
    </row>
    <row r="71" spans="1:11" x14ac:dyDescent="0.25">
      <c r="A71">
        <v>4.54</v>
      </c>
      <c r="B71">
        <f>A71</f>
        <v>4.54</v>
      </c>
      <c r="C71">
        <f>C70</f>
        <v>4.95</v>
      </c>
      <c r="D71" s="2">
        <v>9.48</v>
      </c>
      <c r="E71" s="1">
        <f t="shared" ref="E71:E74" si="33">D71-C71</f>
        <v>4.53</v>
      </c>
      <c r="F71" s="1">
        <f>B71*9.8</f>
        <v>44.492000000000004</v>
      </c>
      <c r="H71" s="1">
        <f t="shared" ref="H71:H74" si="34">F71/E71</f>
        <v>9.8216335540838848</v>
      </c>
      <c r="J71" s="2">
        <v>246</v>
      </c>
    </row>
    <row r="72" spans="1:11" x14ac:dyDescent="0.25">
      <c r="A72">
        <v>4.5750000000000002</v>
      </c>
      <c r="B72">
        <f>B71+A72</f>
        <v>9.1150000000000002</v>
      </c>
      <c r="C72">
        <f t="shared" ref="C72:C74" si="35">C71</f>
        <v>4.95</v>
      </c>
      <c r="D72" s="2">
        <v>14.4</v>
      </c>
      <c r="E72" s="1">
        <f t="shared" si="33"/>
        <v>9.4499999999999993</v>
      </c>
      <c r="F72" s="1">
        <f t="shared" ref="F72:F74" si="36">B72*9.8</f>
        <v>89.327000000000012</v>
      </c>
      <c r="H72" s="1">
        <f t="shared" si="34"/>
        <v>9.4525925925925947</v>
      </c>
      <c r="J72" s="2">
        <v>369</v>
      </c>
      <c r="K72">
        <v>380</v>
      </c>
    </row>
    <row r="73" spans="1:11" x14ac:dyDescent="0.25">
      <c r="A73">
        <v>4.6349999999999998</v>
      </c>
      <c r="B73">
        <f t="shared" ref="B73:B74" si="37">B72+A73</f>
        <v>13.75</v>
      </c>
      <c r="C73">
        <f t="shared" si="35"/>
        <v>4.95</v>
      </c>
      <c r="D73" s="2">
        <v>18.5</v>
      </c>
      <c r="E73" s="1">
        <f t="shared" si="33"/>
        <v>13.55</v>
      </c>
      <c r="F73" s="1">
        <f t="shared" si="36"/>
        <v>134.75</v>
      </c>
      <c r="H73" s="1">
        <f t="shared" si="34"/>
        <v>9.9446494464944646</v>
      </c>
      <c r="J73" s="2">
        <v>497</v>
      </c>
    </row>
    <row r="74" spans="1:11" x14ac:dyDescent="0.25">
      <c r="A74">
        <v>4.548</v>
      </c>
      <c r="B74">
        <f t="shared" si="37"/>
        <v>18.298000000000002</v>
      </c>
      <c r="C74">
        <f t="shared" si="35"/>
        <v>4.95</v>
      </c>
      <c r="D74" s="2">
        <v>23.1</v>
      </c>
      <c r="E74" s="1">
        <f t="shared" si="33"/>
        <v>18.150000000000002</v>
      </c>
      <c r="F74" s="1">
        <f t="shared" si="36"/>
        <v>179.32040000000003</v>
      </c>
      <c r="H74" s="1">
        <f t="shared" si="34"/>
        <v>9.8799118457300281</v>
      </c>
      <c r="J74" s="2">
        <v>633</v>
      </c>
    </row>
    <row r="75" spans="1:11" x14ac:dyDescent="0.25">
      <c r="G75" t="s">
        <v>19</v>
      </c>
      <c r="H75" s="1">
        <f>AVERAGE(H71:H74)</f>
        <v>9.7746968597252426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1st run</vt:lpstr>
      <vt:lpstr>2nd run</vt:lpstr>
      <vt:lpstr>3rd run</vt:lpstr>
      <vt:lpstr>Template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MREL-USER</dc:creator>
  <cp:lastModifiedBy>MREL-USER</cp:lastModifiedBy>
  <dcterms:created xsi:type="dcterms:W3CDTF">2013-11-14T21:55:00Z</dcterms:created>
  <dcterms:modified xsi:type="dcterms:W3CDTF">2013-12-04T16:53:09Z</dcterms:modified>
</cp:coreProperties>
</file>