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D2C4F0ED-2395-4173-B120-DA582B29177B}" xr6:coauthVersionLast="47" xr6:coauthVersionMax="47" xr10:uidLastSave="{00000000-0000-0000-0000-000000000000}"/>
  <bookViews>
    <workbookView xWindow="465" yWindow="285" windowWidth="43635" windowHeight="11205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" i="14" l="1"/>
  <c r="P46" i="14" s="1"/>
  <c r="U43" i="14"/>
  <c r="U44" i="14" s="1"/>
  <c r="U45" i="14" s="1"/>
  <c r="U46" i="14" s="1"/>
  <c r="P43" i="14"/>
  <c r="P36" i="14"/>
  <c r="U38" i="14"/>
  <c r="U34" i="14"/>
  <c r="P34" i="14"/>
  <c r="V29" i="14"/>
  <c r="V27" i="14"/>
  <c r="Q29" i="14"/>
  <c r="Q27" i="14"/>
  <c r="V23" i="14"/>
  <c r="V19" i="14"/>
  <c r="Q23" i="14"/>
  <c r="V22" i="14"/>
  <c r="V16" i="14"/>
  <c r="V18" i="14" s="1"/>
  <c r="V21" i="14" s="1"/>
  <c r="V14" i="14"/>
  <c r="Q17" i="14"/>
  <c r="Q19" i="14" s="1"/>
  <c r="Q22" i="14" s="1"/>
  <c r="Q16" i="14"/>
  <c r="Q18" i="14" s="1"/>
  <c r="Q21" i="14" s="1"/>
  <c r="Q14" i="14"/>
  <c r="AW29" i="14"/>
  <c r="T29" i="14"/>
  <c r="P29" i="14"/>
  <c r="O29" i="14"/>
  <c r="R29" i="14" s="1"/>
  <c r="U29" i="14"/>
  <c r="W29" i="14" s="1"/>
  <c r="Y29" i="14"/>
  <c r="L29" i="14"/>
  <c r="AY28" i="14"/>
  <c r="AX28" i="14"/>
  <c r="AW28" i="14"/>
  <c r="AV28" i="14"/>
  <c r="AU28" i="14"/>
  <c r="AT28" i="14"/>
  <c r="AS28" i="14"/>
  <c r="AQ28" i="14"/>
  <c r="AP28" i="14"/>
  <c r="AO28" i="14"/>
  <c r="AN28" i="14"/>
  <c r="AM28" i="14"/>
  <c r="AL28" i="14"/>
  <c r="AJ28" i="14"/>
  <c r="AI28" i="14"/>
  <c r="AH28" i="14"/>
  <c r="AG28" i="14"/>
  <c r="AF28" i="14"/>
  <c r="AE28" i="14"/>
  <c r="Z28" i="14"/>
  <c r="Y28" i="14"/>
  <c r="AI29" i="14"/>
  <c r="AJ29" i="14" s="1"/>
  <c r="AH29" i="14"/>
  <c r="AG29" i="14"/>
  <c r="AF29" i="14"/>
  <c r="AE29" i="14"/>
  <c r="Z29" i="14"/>
  <c r="V28" i="14"/>
  <c r="V30" i="14" s="1"/>
  <c r="U27" i="14"/>
  <c r="U28" i="14" s="1"/>
  <c r="U30" i="14" s="1"/>
  <c r="T27" i="14"/>
  <c r="T28" i="14" s="1"/>
  <c r="T30" i="14" s="1"/>
  <c r="P27" i="14"/>
  <c r="P28" i="14" s="1"/>
  <c r="P30" i="14" s="1"/>
  <c r="O27" i="14"/>
  <c r="L27" i="14"/>
  <c r="AJ21" i="14"/>
  <c r="AI21" i="14"/>
  <c r="AH21" i="14"/>
  <c r="AG21" i="14"/>
  <c r="AF21" i="14"/>
  <c r="AE21" i="14"/>
  <c r="Z21" i="14"/>
  <c r="AW15" i="14"/>
  <c r="AW16" i="14" s="1"/>
  <c r="AW18" i="14" s="1"/>
  <c r="AW20" i="14" s="1"/>
  <c r="AW21" i="14" s="1"/>
  <c r="AI15" i="14"/>
  <c r="AI16" i="14" s="1"/>
  <c r="L21" i="14"/>
  <c r="L18" i="14"/>
  <c r="L16" i="14"/>
  <c r="L14" i="14"/>
  <c r="Y16" i="14"/>
  <c r="Y18" i="14" s="1"/>
  <c r="Y20" i="14" s="1"/>
  <c r="Y21" i="14" s="1"/>
  <c r="AU15" i="14"/>
  <c r="AT15" i="14"/>
  <c r="AQ15" i="14"/>
  <c r="AP15" i="14"/>
  <c r="AO15" i="14"/>
  <c r="AN15" i="14"/>
  <c r="AM15" i="14"/>
  <c r="AL15" i="14"/>
  <c r="AV15" i="14"/>
  <c r="AH15" i="14"/>
  <c r="AH16" i="14" s="1"/>
  <c r="AH18" i="14" s="1"/>
  <c r="AH20" i="14" s="1"/>
  <c r="AF15" i="14"/>
  <c r="AF16" i="14" s="1"/>
  <c r="AF18" i="14" s="1"/>
  <c r="AF20" i="14" s="1"/>
  <c r="AG15" i="14"/>
  <c r="AG16" i="14" s="1"/>
  <c r="AG18" i="14" s="1"/>
  <c r="AE15" i="14"/>
  <c r="AE16" i="14" s="1"/>
  <c r="AE18" i="14" s="1"/>
  <c r="Z15" i="14"/>
  <c r="Z16" i="14" s="1"/>
  <c r="Z18" i="14" s="1"/>
  <c r="Z20" i="14" s="1"/>
  <c r="Y15" i="14"/>
  <c r="T46" i="14"/>
  <c r="O46" i="14"/>
  <c r="T45" i="14"/>
  <c r="O44" i="14"/>
  <c r="T43" i="14"/>
  <c r="P44" i="14"/>
  <c r="O43" i="14"/>
  <c r="T38" i="14"/>
  <c r="O36" i="14"/>
  <c r="T34" i="14"/>
  <c r="O34" i="14"/>
  <c r="U23" i="14"/>
  <c r="T23" i="14"/>
  <c r="P23" i="14"/>
  <c r="O23" i="14"/>
  <c r="U19" i="14"/>
  <c r="T19" i="14"/>
  <c r="P17" i="14"/>
  <c r="O17" i="14"/>
  <c r="O19" i="14" s="1"/>
  <c r="U14" i="14"/>
  <c r="T14" i="14"/>
  <c r="P14" i="14"/>
  <c r="O14" i="14"/>
  <c r="O16" i="14" s="1"/>
  <c r="O18" i="14" s="1"/>
  <c r="O10" i="14"/>
  <c r="U10" i="14"/>
  <c r="W10" i="14" s="1"/>
  <c r="P10" i="14"/>
  <c r="U6" i="14"/>
  <c r="T6" i="14"/>
  <c r="P6" i="14"/>
  <c r="O6" i="14"/>
  <c r="R6" i="14" s="1"/>
  <c r="T5" i="14"/>
  <c r="O5" i="14"/>
  <c r="O7" i="14" s="1"/>
  <c r="O9" i="14" s="1"/>
  <c r="U4" i="14"/>
  <c r="U5" i="14" s="1"/>
  <c r="T4" i="14"/>
  <c r="P4" i="14"/>
  <c r="O4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Q28" i="14" l="1"/>
  <c r="Q30" i="14" s="1"/>
  <c r="O28" i="14"/>
  <c r="O30" i="14" s="1"/>
  <c r="R27" i="14"/>
  <c r="R28" i="14" s="1"/>
  <c r="R30" i="14" s="1"/>
  <c r="AA29" i="14" s="1"/>
  <c r="W27" i="14"/>
  <c r="W28" i="14" s="1"/>
  <c r="W30" i="14" s="1"/>
  <c r="AB29" i="14" s="1"/>
  <c r="AN29" i="14" s="1"/>
  <c r="AE20" i="14"/>
  <c r="AS15" i="14"/>
  <c r="AX15" i="14" s="1"/>
  <c r="AY15" i="14" s="1"/>
  <c r="AG20" i="14"/>
  <c r="AJ15" i="14"/>
  <c r="W46" i="14"/>
  <c r="R44" i="14"/>
  <c r="W45" i="14"/>
  <c r="R10" i="14"/>
  <c r="R46" i="14"/>
  <c r="R34" i="14"/>
  <c r="R43" i="14"/>
  <c r="W34" i="14"/>
  <c r="R36" i="14"/>
  <c r="W6" i="14"/>
  <c r="W38" i="14"/>
  <c r="W43" i="14"/>
  <c r="W23" i="14"/>
  <c r="AB21" i="14" s="1"/>
  <c r="AN21" i="14" s="1"/>
  <c r="AO21" i="14" s="1"/>
  <c r="W4" i="14"/>
  <c r="R23" i="14"/>
  <c r="AA21" i="14" s="1"/>
  <c r="W19" i="14"/>
  <c r="W14" i="14"/>
  <c r="AB14" i="14" s="1"/>
  <c r="AB15" i="14" s="1"/>
  <c r="AB16" i="14" s="1"/>
  <c r="R14" i="14"/>
  <c r="AA14" i="14" s="1"/>
  <c r="R17" i="14"/>
  <c r="O8" i="14"/>
  <c r="R4" i="14"/>
  <c r="P5" i="14"/>
  <c r="P7" i="14" s="1"/>
  <c r="R7" i="14" s="1"/>
  <c r="O8" i="12"/>
  <c r="O7" i="12" s="1"/>
  <c r="O8" i="9"/>
  <c r="O7" i="9" s="1"/>
  <c r="U7" i="14"/>
  <c r="W7" i="14" s="1"/>
  <c r="W5" i="14"/>
  <c r="O8" i="11"/>
  <c r="O7" i="11" s="1"/>
  <c r="O8" i="6"/>
  <c r="O7" i="6" s="1"/>
  <c r="J3" i="9"/>
  <c r="J3" i="12"/>
  <c r="J4" i="6"/>
  <c r="J4" i="12"/>
  <c r="J4" i="9"/>
  <c r="J5" i="12"/>
  <c r="J5" i="9"/>
  <c r="J6" i="12"/>
  <c r="AO29" i="14" l="1"/>
  <c r="AU29" i="14"/>
  <c r="AV29" i="14" s="1"/>
  <c r="AC29" i="14"/>
  <c r="AL29" i="14"/>
  <c r="AB27" i="14"/>
  <c r="AB28" i="14" s="1"/>
  <c r="AA27" i="14"/>
  <c r="AA28" i="14" s="1"/>
  <c r="AC28" i="14" s="1"/>
  <c r="AN16" i="14"/>
  <c r="AU16" i="14" s="1"/>
  <c r="AV16" i="14" s="1"/>
  <c r="AB18" i="14"/>
  <c r="AL21" i="14"/>
  <c r="AC21" i="14"/>
  <c r="AU21" i="14"/>
  <c r="AV21" i="14" s="1"/>
  <c r="AJ16" i="14"/>
  <c r="AJ18" i="14" s="1"/>
  <c r="AJ20" i="14" s="1"/>
  <c r="AI18" i="14"/>
  <c r="AI20" i="14" s="1"/>
  <c r="AC14" i="14"/>
  <c r="AC15" i="14" s="1"/>
  <c r="AA15" i="14"/>
  <c r="AA16" i="14" s="1"/>
  <c r="AL16" i="14" s="1"/>
  <c r="AM16" i="14" s="1"/>
  <c r="R5" i="14"/>
  <c r="AP29" i="14" l="1"/>
  <c r="AQ29" i="14" s="1"/>
  <c r="AS29" i="14"/>
  <c r="AX29" i="14" s="1"/>
  <c r="AY29" i="14" s="1"/>
  <c r="AM29" i="14"/>
  <c r="AT29" i="14" s="1"/>
  <c r="AC27" i="14"/>
  <c r="AO16" i="14"/>
  <c r="AM21" i="14"/>
  <c r="AT21" i="14" s="1"/>
  <c r="AS21" i="14"/>
  <c r="AX21" i="14" s="1"/>
  <c r="AY21" i="14" s="1"/>
  <c r="AP21" i="14"/>
  <c r="AQ21" i="14" s="1"/>
  <c r="AB20" i="14"/>
  <c r="AN18" i="14"/>
  <c r="AS16" i="14"/>
  <c r="AX16" i="14" s="1"/>
  <c r="AY16" i="14" s="1"/>
  <c r="AA18" i="14"/>
  <c r="AC16" i="14"/>
  <c r="AL18" i="14" l="1"/>
  <c r="AP18" i="14" s="1"/>
  <c r="AC18" i="14"/>
  <c r="AA20" i="14"/>
  <c r="AC20" i="14" s="1"/>
  <c r="AO18" i="14"/>
  <c r="AO20" i="14" s="1"/>
  <c r="AN20" i="14"/>
  <c r="AU18" i="14"/>
  <c r="AP16" i="14"/>
  <c r="AQ16" i="14" s="1"/>
  <c r="AT16" i="14"/>
  <c r="AV18" i="14" l="1"/>
  <c r="AV20" i="14" s="1"/>
  <c r="AU20" i="14"/>
  <c r="AQ18" i="14"/>
  <c r="AQ20" i="14" s="1"/>
  <c r="AP20" i="14"/>
  <c r="AM18" i="14"/>
  <c r="AL20" i="14"/>
  <c r="AS18" i="14"/>
  <c r="AX18" i="14" l="1"/>
  <c r="AY18" i="14" s="1"/>
  <c r="AS20" i="14"/>
  <c r="AX20" i="14" s="1"/>
  <c r="AY20" i="14" s="1"/>
  <c r="AT18" i="14"/>
  <c r="AT20" i="14" s="1"/>
  <c r="AM2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E15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F15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G15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H15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I15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J15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S15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T15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U15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AV15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AW15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AX15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AY15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L16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M16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N16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O16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P16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Q16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AE29" authorId="0" shapeId="0" xr:uid="{894C285A-3C63-48E6-9023-2ED9339A1D8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F29" authorId="0" shapeId="0" xr:uid="{D2F5EB69-B0E0-4E68-AA34-54AA4123E883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G29" authorId="0" shapeId="0" xr:uid="{682C8ACF-8240-4B5E-AC87-6CB366F7409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H29" authorId="0" shapeId="0" xr:uid="{134F089E-4AA5-4956-B58F-EC83A2C26D8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I29" authorId="0" shapeId="0" xr:uid="{EA3D643E-398F-4BE3-8D20-BE09E81A9EC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J29" authorId="0" shapeId="0" xr:uid="{64253E94-3121-45F6-9753-241441AC308F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L29" authorId="0" shapeId="0" xr:uid="{631734C9-8C88-4EFC-B6CE-58B8DB1091A0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M29" authorId="0" shapeId="0" xr:uid="{413211A1-1BDA-41F5-939D-47B50A26255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N29" authorId="0" shapeId="0" xr:uid="{BAFF9A6D-F6A7-4999-AA04-E6F3D1E0BA1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O29" authorId="0" shapeId="0" xr:uid="{A7CB0B0C-1FB8-4F7D-9547-37CD05507E01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P29" authorId="0" shapeId="0" xr:uid="{B4726EC1-2D0F-44CE-9037-B0ADEAE7FC9B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Q29" authorId="0" shapeId="0" xr:uid="{B498020F-F4F0-4C28-A01B-317648B63C1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</commentList>
</comments>
</file>

<file path=xl/sharedStrings.xml><?xml version="1.0" encoding="utf-8"?>
<sst xmlns="http://schemas.openxmlformats.org/spreadsheetml/2006/main" count="413" uniqueCount="82">
  <si>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</si>
  <si>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</si>
  <si>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</si>
  <si>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</si>
  <si>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</si>
  <si>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</si>
  <si>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</si>
  <si>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</si>
  <si>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</si>
  <si>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</si>
  <si>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</si>
  <si>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</si>
  <si>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</si>
  <si>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</si>
  <si>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</si>
  <si>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</si>
  <si>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</si>
  <si>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</si>
  <si>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</si>
  <si>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</si>
  <si>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</si>
  <si>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</si>
  <si>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</si>
  <si>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</si>
  <si>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</si>
  <si>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</si>
  <si>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</si>
  <si>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</si>
  <si>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</si>
  <si>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</si>
  <si>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</si>
  <si>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</si>
  <si>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</si>
  <si>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</si>
  <si>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</si>
  <si>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</si>
  <si>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</si>
  <si>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</si>
  <si>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</si>
  <si>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</si>
  <si>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</si>
  <si>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</si>
  <si>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</si>
  <si>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</si>
  <si>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</si>
  <si>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</si>
  <si>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</si>
  <si>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</si>
  <si>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</si>
  <si>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</si>
  <si>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</si>
  <si>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</si>
  <si>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</si>
  <si>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</si>
  <si>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</si>
  <si>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</si>
  <si>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</si>
  <si>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</si>
  <si>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</si>
  <si>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</si>
  <si>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</si>
  <si>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</si>
  <si>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</si>
  <si>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Txns &amp; Shs</t>
  </si>
  <si>
    <t>Buys</t>
  </si>
  <si>
    <t>Sells</t>
  </si>
  <si>
    <t>Swing shs</t>
  </si>
  <si>
    <t>Hold shs</t>
  </si>
  <si>
    <t>Total shs</t>
  </si>
  <si>
    <t>Latest Price</t>
  </si>
  <si>
    <t>Qty</t>
  </si>
  <si>
    <t>PDP</t>
  </si>
  <si>
    <t>C</t>
  </si>
  <si>
    <t>Shares Lft</t>
  </si>
  <si>
    <t>Combined P/L</t>
  </si>
  <si>
    <t>Income $</t>
  </si>
  <si>
    <t>wallet-add-split-transaction.spec.ts</t>
  </si>
  <si>
    <t>InitialBuy</t>
  </si>
  <si>
    <t>StockSplit</t>
  </si>
  <si>
    <t>Split</t>
  </si>
  <si>
    <t>PostSplitBuy</t>
  </si>
  <si>
    <t>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</si>
</sst>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0.00000"/>
    <numFmt numFmtId="167" formatCode="0.0000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0" fontId="8" fillId="5" borderId="0" xfId="0" applyFont="1" applyFill="1"/>
    <xf numFmtId="0" fontId="9" fillId="5" borderId="0" xfId="0" applyFont="1" applyFill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Y46"/>
  <sheetViews>
    <sheetView tabSelected="1" topLeftCell="A14" workbookViewId="0">
      <selection activeCell="H6" sqref="H6:K6"/>
    </sheetView>
  </sheetViews>
  <sheetFormatPr defaultColWidth="12.5703125" defaultRowHeight="15.75" customHeight="1" x14ac:dyDescent="0.2"/>
  <cols>
    <col min="1" max="1" width="11" bestFit="1" customWidth="1"/>
    <col min="2" max="3" width="4.85546875" bestFit="1" customWidth="1"/>
    <col min="4" max="4" width="4.5703125" bestFit="1" customWidth="1"/>
    <col min="5" max="5" width="4.5703125" customWidth="1"/>
    <col min="6" max="6" width="6.42578125" customWidth="1"/>
    <col min="7" max="7" width="21.28515625" customWidth="1"/>
    <col min="8" max="8" width="8.140625" bestFit="1" customWidth="1"/>
    <col min="9" max="9" width="7.42578125" bestFit="1" customWidth="1"/>
    <col min="10" max="10" width="7.42578125" customWidth="1"/>
    <col min="11" max="11" width="5.5703125" bestFit="1" customWidth="1"/>
    <col min="12" max="12" width="6.5703125" bestFit="1" customWidth="1"/>
    <col min="13" max="13" width="4.85546875" bestFit="1" customWidth="1"/>
    <col min="14" max="14" width="4.85546875" customWidth="1"/>
    <col min="15" max="15" width="9.140625" bestFit="1" customWidth="1"/>
    <col min="16" max="16" width="5.5703125" bestFit="1" customWidth="1"/>
    <col min="17" max="17" width="8.5703125" bestFit="1" customWidth="1"/>
    <col min="18" max="18" width="9.42578125" bestFit="1" customWidth="1"/>
    <col min="19" max="19" width="3.140625" customWidth="1"/>
    <col min="20" max="20" width="9.140625" bestFit="1" customWidth="1"/>
    <col min="21" max="21" width="5.5703125" bestFit="1" customWidth="1"/>
    <col min="22" max="22" width="9.140625" bestFit="1" customWidth="1"/>
    <col min="23" max="23" width="9.42578125" bestFit="1" customWidth="1"/>
    <col min="24" max="24" width="5.28515625" customWidth="1"/>
    <col min="25" max="25" width="10.7109375" bestFit="1" customWidth="1"/>
    <col min="26" max="26" width="5.140625" bestFit="1" customWidth="1"/>
    <col min="27" max="27" width="9.5703125" bestFit="1" customWidth="1"/>
    <col min="28" max="28" width="8.28515625" bestFit="1" customWidth="1"/>
    <col min="29" max="29" width="8.5703125" bestFit="1" customWidth="1"/>
    <col min="30" max="30" width="4.7109375" customWidth="1"/>
    <col min="32" max="32" width="5.5703125" bestFit="1" customWidth="1"/>
    <col min="33" max="33" width="6.28515625" bestFit="1" customWidth="1"/>
    <col min="34" max="34" width="4.5703125" bestFit="1" customWidth="1"/>
    <col min="35" max="35" width="7.42578125" bestFit="1" customWidth="1"/>
    <col min="36" max="36" width="7.28515625" bestFit="1" customWidth="1"/>
    <col min="37" max="37" width="4.5703125" customWidth="1"/>
    <col min="38" max="38" width="14.5703125" bestFit="1" customWidth="1"/>
    <col min="39" max="39" width="8.28515625" bestFit="1" customWidth="1"/>
    <col min="40" max="40" width="8.140625" bestFit="1" customWidth="1"/>
    <col min="41" max="41" width="8.28515625" bestFit="1" customWidth="1"/>
    <col min="42" max="42" width="9.7109375" bestFit="1" customWidth="1"/>
    <col min="43" max="43" width="8.28515625" bestFit="1" customWidth="1"/>
    <col min="44" max="44" width="4.7109375" customWidth="1"/>
    <col min="45" max="45" width="14" bestFit="1" customWidth="1"/>
    <col min="46" max="46" width="8.28515625" bestFit="1" customWidth="1"/>
    <col min="47" max="47" width="8.140625" bestFit="1" customWidth="1"/>
    <col min="48" max="48" width="8.28515625" bestFit="1" customWidth="1"/>
    <col min="49" max="49" width="8.5703125" bestFit="1" customWidth="1"/>
    <col min="50" max="50" width="9.7109375" bestFit="1" customWidth="1"/>
    <col min="51" max="51" width="9.28515625" bestFit="1" customWidth="1"/>
  </cols>
  <sheetData>
    <row r="1" spans="1:51" ht="12.75" x14ac:dyDescent="0.2"/>
    <row r="2" spans="1:51" ht="12.75" x14ac:dyDescent="0.2">
      <c r="A2" s="72" t="s">
        <v>27</v>
      </c>
      <c r="H2" s="12"/>
      <c r="I2" s="12"/>
      <c r="J2" s="12"/>
      <c r="K2" s="12"/>
      <c r="L2" s="12"/>
      <c r="M2" s="12"/>
      <c r="N2" s="12"/>
      <c r="O2" s="59" t="s">
        <v>28</v>
      </c>
      <c r="P2" s="12"/>
      <c r="Q2" s="12"/>
      <c r="R2" s="12"/>
      <c r="S2" s="12"/>
      <c r="T2" s="59" t="s">
        <v>29</v>
      </c>
      <c r="U2" s="12"/>
      <c r="V2" s="12"/>
      <c r="W2" s="12"/>
    </row>
    <row r="3" spans="1:51" ht="12.75" x14ac:dyDescent="0.2">
      <c r="A3" s="28" t="s">
        <v>69</v>
      </c>
      <c r="B3" s="28" t="s">
        <v>30</v>
      </c>
      <c r="C3" s="60" t="s">
        <v>71</v>
      </c>
      <c r="D3" s="60" t="s">
        <v>81</v>
      </c>
      <c r="E3" s="60" t="s">
        <v>72</v>
      </c>
      <c r="G3" s="28" t="s">
        <v>3</v>
      </c>
      <c r="H3" s="28" t="s">
        <v>0</v>
      </c>
      <c r="I3" s="28" t="s">
        <v>55</v>
      </c>
      <c r="J3" s="60" t="s">
        <v>79</v>
      </c>
      <c r="K3" s="28" t="s">
        <v>1</v>
      </c>
      <c r="L3" s="60" t="s">
        <v>70</v>
      </c>
      <c r="M3" s="28" t="s">
        <v>30</v>
      </c>
      <c r="N3" s="12"/>
      <c r="O3" s="28" t="s">
        <v>31</v>
      </c>
      <c r="P3" s="28" t="s">
        <v>1</v>
      </c>
      <c r="Q3" s="60" t="s">
        <v>10</v>
      </c>
      <c r="R3" s="60" t="s">
        <v>73</v>
      </c>
      <c r="S3" s="63"/>
      <c r="T3" s="28" t="s">
        <v>31</v>
      </c>
      <c r="U3" s="28" t="s">
        <v>1</v>
      </c>
      <c r="V3" s="60" t="s">
        <v>10</v>
      </c>
      <c r="W3" s="60" t="s">
        <v>73</v>
      </c>
    </row>
    <row r="4" spans="1:51" ht="12.75" x14ac:dyDescent="0.2">
      <c r="A4" s="33">
        <v>100</v>
      </c>
      <c r="B4" s="29">
        <v>0.3</v>
      </c>
      <c r="C4" s="53">
        <v>5</v>
      </c>
      <c r="D4">
        <v>10</v>
      </c>
      <c r="E4" s="53">
        <v>0</v>
      </c>
      <c r="G4" s="47" t="s">
        <v>46</v>
      </c>
      <c r="H4" s="13">
        <v>100</v>
      </c>
      <c r="I4" s="13"/>
      <c r="J4" s="13"/>
      <c r="K4" s="13">
        <v>200</v>
      </c>
      <c r="L4" s="13"/>
      <c r="M4" s="29">
        <v>0.3</v>
      </c>
      <c r="N4" s="12"/>
      <c r="O4" s="13">
        <f>H4</f>
        <v>100</v>
      </c>
      <c r="P4" s="13">
        <f>K4*M4</f>
        <v>60</v>
      </c>
      <c r="Q4" s="13"/>
      <c r="R4" s="30">
        <f>P4/O4</f>
        <v>0.6</v>
      </c>
      <c r="S4" s="30"/>
      <c r="T4" s="13">
        <f>H4</f>
        <v>100</v>
      </c>
      <c r="U4" s="13">
        <f>K4*(1-M4)</f>
        <v>140</v>
      </c>
      <c r="V4" s="13"/>
      <c r="W4" s="30">
        <f>U4/T4</f>
        <v>1.4</v>
      </c>
    </row>
    <row r="5" spans="1:51" ht="12.75" x14ac:dyDescent="0.2">
      <c r="A5" s="36">
        <v>100</v>
      </c>
      <c r="B5" s="37">
        <v>0.3</v>
      </c>
      <c r="C5" s="54">
        <v>5</v>
      </c>
      <c r="D5" s="35">
        <v>10</v>
      </c>
      <c r="E5" s="54">
        <v>0</v>
      </c>
      <c r="G5" s="48" t="s">
        <v>47</v>
      </c>
      <c r="H5" s="42">
        <v>100</v>
      </c>
      <c r="I5" s="42"/>
      <c r="J5" s="42"/>
      <c r="K5" s="42">
        <v>300</v>
      </c>
      <c r="L5" s="42"/>
      <c r="M5" s="37">
        <v>0.3</v>
      </c>
      <c r="N5" s="12"/>
      <c r="O5" s="42">
        <f>H5</f>
        <v>100</v>
      </c>
      <c r="P5" s="42">
        <f>(K5*M5)+P4</f>
        <v>150</v>
      </c>
      <c r="Q5" s="42"/>
      <c r="R5" s="43">
        <f>P5/O5</f>
        <v>1.5</v>
      </c>
      <c r="S5" s="30"/>
      <c r="T5" s="42">
        <f>H5</f>
        <v>100</v>
      </c>
      <c r="U5" s="42">
        <f>K5*(1-M5)+U4</f>
        <v>350</v>
      </c>
      <c r="V5" s="42"/>
      <c r="W5" s="43">
        <f>U5/T5</f>
        <v>3.5</v>
      </c>
    </row>
    <row r="6" spans="1:51" ht="12.75" x14ac:dyDescent="0.2">
      <c r="A6" s="33">
        <v>100</v>
      </c>
      <c r="B6" s="29">
        <v>0.3</v>
      </c>
      <c r="C6" s="53">
        <v>5</v>
      </c>
      <c r="D6">
        <v>10</v>
      </c>
      <c r="E6" s="53">
        <v>0</v>
      </c>
      <c r="G6" s="49" t="s">
        <v>48</v>
      </c>
      <c r="H6" s="13">
        <v>10</v>
      </c>
      <c r="I6" s="13"/>
      <c r="J6" s="13"/>
      <c r="K6" s="13">
        <v>200</v>
      </c>
      <c r="L6" s="13"/>
      <c r="M6" s="29">
        <v>0.3</v>
      </c>
      <c r="N6" s="12"/>
      <c r="O6" s="13">
        <f>H6</f>
        <v>10</v>
      </c>
      <c r="P6" s="13">
        <f>K6*M6</f>
        <v>60</v>
      </c>
      <c r="Q6" s="13"/>
      <c r="R6" s="30">
        <f t="shared" ref="R6:R7" si="0">P6/O6</f>
        <v>6</v>
      </c>
      <c r="S6" s="30"/>
      <c r="T6" s="13">
        <f>H6</f>
        <v>10</v>
      </c>
      <c r="U6" s="13">
        <f>K6*(1-M6)</f>
        <v>140</v>
      </c>
      <c r="V6" s="13"/>
      <c r="W6" s="30">
        <f t="shared" ref="W6:W7" si="1">U6/T6</f>
        <v>14</v>
      </c>
    </row>
    <row r="7" spans="1:51" ht="12.75" x14ac:dyDescent="0.2">
      <c r="G7" s="12"/>
      <c r="H7" s="12"/>
      <c r="I7" s="12"/>
      <c r="J7" s="12"/>
      <c r="K7" s="12"/>
      <c r="L7" s="12"/>
      <c r="M7" s="12"/>
      <c r="N7" s="12"/>
      <c r="O7" s="13">
        <f>O5</f>
        <v>100</v>
      </c>
      <c r="P7" s="13">
        <f>P5-P4</f>
        <v>90</v>
      </c>
      <c r="Q7" s="13"/>
      <c r="R7" s="30">
        <f t="shared" si="0"/>
        <v>0.9</v>
      </c>
      <c r="S7" s="30"/>
      <c r="T7" s="13">
        <v>100</v>
      </c>
      <c r="U7" s="13">
        <f>U5-U6</f>
        <v>210</v>
      </c>
      <c r="V7" s="13"/>
      <c r="W7" s="30">
        <f t="shared" si="1"/>
        <v>2.1</v>
      </c>
    </row>
    <row r="8" spans="1:51" ht="12.75" x14ac:dyDescent="0.2">
      <c r="A8" s="36">
        <v>100</v>
      </c>
      <c r="B8" s="37">
        <v>0.3</v>
      </c>
      <c r="C8" s="54">
        <v>5</v>
      </c>
      <c r="D8" s="35">
        <v>10</v>
      </c>
      <c r="E8" s="54">
        <v>0</v>
      </c>
      <c r="G8" s="48" t="s">
        <v>49</v>
      </c>
      <c r="H8" s="42">
        <v>8</v>
      </c>
      <c r="I8" s="42"/>
      <c r="J8" s="42"/>
      <c r="K8" s="42">
        <v>300</v>
      </c>
      <c r="L8" s="42"/>
      <c r="M8" s="37">
        <v>0.3</v>
      </c>
      <c r="N8" s="12"/>
      <c r="O8" s="42">
        <f>O6</f>
        <v>10</v>
      </c>
      <c r="P8" s="42">
        <v>60</v>
      </c>
      <c r="Q8" s="42"/>
      <c r="R8" s="43">
        <v>6</v>
      </c>
      <c r="S8" s="30"/>
      <c r="T8" s="42">
        <v>10</v>
      </c>
      <c r="U8" s="42">
        <v>140</v>
      </c>
      <c r="V8" s="42"/>
      <c r="W8" s="43">
        <v>14</v>
      </c>
    </row>
    <row r="9" spans="1:51" ht="12.75" x14ac:dyDescent="0.2">
      <c r="G9" s="41"/>
      <c r="H9" s="41"/>
      <c r="I9" s="41"/>
      <c r="J9" s="41"/>
      <c r="K9" s="41"/>
      <c r="L9" s="41"/>
      <c r="M9" s="41"/>
      <c r="N9" s="12"/>
      <c r="O9" s="44">
        <f>O7</f>
        <v>100</v>
      </c>
      <c r="P9" s="44">
        <v>90</v>
      </c>
      <c r="Q9" s="44"/>
      <c r="R9" s="45">
        <v>0.9</v>
      </c>
      <c r="S9" s="67"/>
      <c r="T9" s="44">
        <v>100</v>
      </c>
      <c r="U9" s="44">
        <v>210</v>
      </c>
      <c r="V9" s="44"/>
      <c r="W9" s="45">
        <v>2.1</v>
      </c>
    </row>
    <row r="10" spans="1:51" ht="12.75" x14ac:dyDescent="0.2">
      <c r="G10" s="41"/>
      <c r="H10" s="41"/>
      <c r="I10" s="41"/>
      <c r="J10" s="41"/>
      <c r="K10" s="41"/>
      <c r="L10" s="41"/>
      <c r="M10" s="41"/>
      <c r="N10" s="12"/>
      <c r="O10" s="42">
        <f>H8</f>
        <v>8</v>
      </c>
      <c r="P10" s="42">
        <f>K8*M8</f>
        <v>90</v>
      </c>
      <c r="Q10" s="42"/>
      <c r="R10" s="43">
        <f>P10/O10</f>
        <v>11.25</v>
      </c>
      <c r="S10" s="30"/>
      <c r="T10" s="42">
        <v>8</v>
      </c>
      <c r="U10" s="42">
        <f>K8*(1-M8)</f>
        <v>210</v>
      </c>
      <c r="V10" s="42"/>
      <c r="W10" s="43">
        <f>U10/T10</f>
        <v>26.25</v>
      </c>
    </row>
    <row r="12" spans="1:51" ht="15.75" customHeight="1" x14ac:dyDescent="0.2">
      <c r="A12" s="71" t="s">
        <v>32</v>
      </c>
      <c r="O12" s="59" t="s">
        <v>28</v>
      </c>
      <c r="P12" s="12"/>
      <c r="Q12" s="12"/>
      <c r="R12" s="12"/>
      <c r="S12" s="12"/>
      <c r="T12" s="59" t="s">
        <v>29</v>
      </c>
      <c r="U12" s="12"/>
      <c r="V12" s="12"/>
      <c r="W12" s="12"/>
      <c r="Y12" s="34" t="s">
        <v>63</v>
      </c>
      <c r="AE12" s="34" t="s">
        <v>57</v>
      </c>
      <c r="AL12" s="34" t="s">
        <v>58</v>
      </c>
      <c r="AS12" s="34" t="s">
        <v>74</v>
      </c>
    </row>
    <row r="13" spans="1:51" ht="15.75" customHeight="1" x14ac:dyDescent="0.2">
      <c r="A13" s="28" t="s">
        <v>69</v>
      </c>
      <c r="B13" s="28" t="s">
        <v>30</v>
      </c>
      <c r="C13" s="60" t="s">
        <v>71</v>
      </c>
      <c r="D13" s="60" t="s">
        <v>81</v>
      </c>
      <c r="E13" s="60" t="s">
        <v>72</v>
      </c>
      <c r="G13" s="28" t="s">
        <v>3</v>
      </c>
      <c r="H13" s="28" t="s">
        <v>0</v>
      </c>
      <c r="I13" s="60" t="s">
        <v>55</v>
      </c>
      <c r="J13" s="60" t="s">
        <v>79</v>
      </c>
      <c r="K13" s="28" t="s">
        <v>1</v>
      </c>
      <c r="L13" s="60" t="s">
        <v>70</v>
      </c>
      <c r="O13" s="28" t="s">
        <v>31</v>
      </c>
      <c r="P13" s="28" t="s">
        <v>1</v>
      </c>
      <c r="Q13" s="60" t="s">
        <v>10</v>
      </c>
      <c r="R13" s="60" t="s">
        <v>73</v>
      </c>
      <c r="S13" s="63"/>
      <c r="T13" s="28" t="s">
        <v>31</v>
      </c>
      <c r="U13" s="28" t="s">
        <v>1</v>
      </c>
      <c r="V13" s="60" t="s">
        <v>10</v>
      </c>
      <c r="W13" s="60" t="s">
        <v>73</v>
      </c>
      <c r="Y13" s="28" t="s">
        <v>64</v>
      </c>
      <c r="Z13" s="28" t="s">
        <v>65</v>
      </c>
      <c r="AA13" s="28" t="s">
        <v>66</v>
      </c>
      <c r="AB13" s="28" t="s">
        <v>67</v>
      </c>
      <c r="AC13" s="28" t="s">
        <v>68</v>
      </c>
      <c r="AE13" s="65" t="s">
        <v>59</v>
      </c>
      <c r="AF13" s="65" t="s">
        <v>62</v>
      </c>
      <c r="AG13" s="65" t="s">
        <v>60</v>
      </c>
      <c r="AH13" s="65" t="s">
        <v>62</v>
      </c>
      <c r="AI13" s="65" t="s">
        <v>61</v>
      </c>
      <c r="AJ13" s="65" t="s">
        <v>62</v>
      </c>
      <c r="AK13" s="63"/>
      <c r="AL13" s="28" t="s">
        <v>59</v>
      </c>
      <c r="AM13" s="28" t="s">
        <v>62</v>
      </c>
      <c r="AN13" s="28" t="s">
        <v>60</v>
      </c>
      <c r="AO13" s="28" t="s">
        <v>62</v>
      </c>
      <c r="AP13" s="28" t="s">
        <v>61</v>
      </c>
      <c r="AQ13" s="28" t="s">
        <v>62</v>
      </c>
      <c r="AR13" s="63"/>
      <c r="AS13" s="65" t="s">
        <v>59</v>
      </c>
      <c r="AT13" s="65" t="s">
        <v>62</v>
      </c>
      <c r="AU13" s="65" t="s">
        <v>60</v>
      </c>
      <c r="AV13" s="65" t="s">
        <v>62</v>
      </c>
      <c r="AW13" s="65" t="s">
        <v>75</v>
      </c>
      <c r="AX13" s="65" t="s">
        <v>61</v>
      </c>
      <c r="AY13" s="65" t="s">
        <v>62</v>
      </c>
    </row>
    <row r="14" spans="1:51" ht="15.75" customHeight="1" x14ac:dyDescent="0.2">
      <c r="A14" s="33">
        <v>100</v>
      </c>
      <c r="B14" s="29">
        <v>0.7</v>
      </c>
      <c r="C14" s="53">
        <v>5</v>
      </c>
      <c r="D14">
        <v>10</v>
      </c>
      <c r="E14" s="53">
        <v>1</v>
      </c>
      <c r="G14" s="12" t="s">
        <v>33</v>
      </c>
      <c r="H14" s="13">
        <v>100</v>
      </c>
      <c r="I14" s="13"/>
      <c r="J14" s="13"/>
      <c r="K14" s="13">
        <v>200</v>
      </c>
      <c r="L14" s="61">
        <f>K14/H14</f>
        <v>2</v>
      </c>
      <c r="O14" s="31">
        <f>H14</f>
        <v>100</v>
      </c>
      <c r="P14" s="31">
        <f>K14*B14</f>
        <v>140</v>
      </c>
      <c r="Q14" s="68">
        <f>(H14+(H14*(D14/100)))/(1-E14/100)</f>
        <v>111.11111111111111</v>
      </c>
      <c r="R14" s="32">
        <f>P14/O14</f>
        <v>1.4</v>
      </c>
      <c r="S14" s="32"/>
      <c r="T14" s="31">
        <f>H14</f>
        <v>100</v>
      </c>
      <c r="U14" s="31">
        <f>K14*(1-B14)</f>
        <v>60.000000000000007</v>
      </c>
      <c r="V14" s="68">
        <f>(H14+(H14*(D14/100)))/(1-E14/100)</f>
        <v>111.11111111111111</v>
      </c>
      <c r="W14" s="32">
        <f>U14/T14</f>
        <v>0.60000000000000009</v>
      </c>
      <c r="Y14">
        <v>1</v>
      </c>
      <c r="Z14">
        <v>0</v>
      </c>
      <c r="AA14" s="32">
        <f>R14</f>
        <v>1.4</v>
      </c>
      <c r="AB14" s="32">
        <f>W14</f>
        <v>0.60000000000000009</v>
      </c>
      <c r="AC14" s="32">
        <f>AA14+AB14</f>
        <v>2</v>
      </c>
      <c r="AE14" s="55">
        <v>0</v>
      </c>
      <c r="AF14" s="53">
        <v>0</v>
      </c>
      <c r="AG14" s="55">
        <v>0</v>
      </c>
      <c r="AH14" s="53">
        <v>0</v>
      </c>
      <c r="AI14" s="55">
        <v>0</v>
      </c>
      <c r="AJ14" s="57">
        <v>0</v>
      </c>
      <c r="AK14" s="53"/>
      <c r="AL14" s="55">
        <v>0</v>
      </c>
      <c r="AM14" s="53">
        <v>0</v>
      </c>
      <c r="AN14" s="55">
        <v>0</v>
      </c>
      <c r="AO14" s="53">
        <v>0</v>
      </c>
      <c r="AP14" s="55">
        <v>0</v>
      </c>
      <c r="AQ14" s="53">
        <v>0</v>
      </c>
      <c r="AR14" s="53"/>
      <c r="AS14" s="55">
        <v>0</v>
      </c>
      <c r="AT14" s="53">
        <v>0</v>
      </c>
      <c r="AU14" s="55">
        <v>0</v>
      </c>
      <c r="AV14" s="53">
        <v>0</v>
      </c>
      <c r="AW14" s="55">
        <v>0</v>
      </c>
      <c r="AX14" s="55">
        <v>0</v>
      </c>
      <c r="AY14" s="53">
        <v>0</v>
      </c>
    </row>
    <row r="15" spans="1:51" ht="15.75" customHeight="1" x14ac:dyDescent="0.2">
      <c r="A15" s="36">
        <v>100</v>
      </c>
      <c r="B15" s="37">
        <v>0.7</v>
      </c>
      <c r="C15" s="54">
        <v>5</v>
      </c>
      <c r="D15" s="35">
        <v>10</v>
      </c>
      <c r="E15" s="54">
        <v>1</v>
      </c>
      <c r="G15" s="41" t="s">
        <v>56</v>
      </c>
      <c r="H15" s="37"/>
      <c r="I15" s="42">
        <v>20</v>
      </c>
      <c r="J15" s="42"/>
      <c r="K15" s="42"/>
      <c r="L15" s="62"/>
      <c r="O15" s="38"/>
      <c r="P15" s="38"/>
      <c r="Q15" s="70"/>
      <c r="R15" s="39"/>
      <c r="S15" s="32"/>
      <c r="T15" s="38"/>
      <c r="U15" s="38"/>
      <c r="V15" s="38"/>
      <c r="W15" s="39"/>
      <c r="Y15" s="35">
        <f>Y14</f>
        <v>1</v>
      </c>
      <c r="Z15" s="35">
        <f>Z14</f>
        <v>0</v>
      </c>
      <c r="AA15" s="39">
        <f t="shared" ref="AA15:AC15" si="2">AA14</f>
        <v>1.4</v>
      </c>
      <c r="AB15" s="39">
        <f t="shared" si="2"/>
        <v>0.60000000000000009</v>
      </c>
      <c r="AC15" s="39">
        <f t="shared" si="2"/>
        <v>2</v>
      </c>
      <c r="AE15" s="40">
        <f>AE14</f>
        <v>0</v>
      </c>
      <c r="AF15" s="54">
        <f t="shared" ref="AF15:AH15" si="3">AF14</f>
        <v>0</v>
      </c>
      <c r="AG15" s="40">
        <f t="shared" si="3"/>
        <v>0</v>
      </c>
      <c r="AH15" s="54">
        <f t="shared" si="3"/>
        <v>0</v>
      </c>
      <c r="AI15" s="40">
        <f>AI14</f>
        <v>0</v>
      </c>
      <c r="AJ15" s="58">
        <f>AI15/K14</f>
        <v>0</v>
      </c>
      <c r="AK15" s="64"/>
      <c r="AL15" s="40">
        <f>AL14</f>
        <v>0</v>
      </c>
      <c r="AM15" s="54">
        <f t="shared" ref="AM15" si="4">AM14</f>
        <v>0</v>
      </c>
      <c r="AN15" s="40">
        <f t="shared" ref="AN15" si="5">AN14</f>
        <v>0</v>
      </c>
      <c r="AO15" s="54">
        <f t="shared" ref="AO15" si="6">AO14</f>
        <v>0</v>
      </c>
      <c r="AP15" s="40">
        <f>AP14</f>
        <v>0</v>
      </c>
      <c r="AQ15" s="54">
        <f t="shared" ref="AQ15" si="7">AQ14</f>
        <v>0</v>
      </c>
      <c r="AR15" s="53"/>
      <c r="AS15" s="40">
        <f>AE15+AL15</f>
        <v>0</v>
      </c>
      <c r="AT15" s="54">
        <f t="shared" ref="AT15" si="8">AT14</f>
        <v>0</v>
      </c>
      <c r="AU15" s="40">
        <f t="shared" ref="AU15" si="9">AU14</f>
        <v>0</v>
      </c>
      <c r="AV15" s="54">
        <f t="shared" ref="AV15" si="10">AV14</f>
        <v>0</v>
      </c>
      <c r="AW15" s="70">
        <f>I15</f>
        <v>20</v>
      </c>
      <c r="AX15" s="70">
        <f>AS15+AU15+AW15</f>
        <v>20</v>
      </c>
      <c r="AY15" s="58">
        <f>AX15/(P14+U14)</f>
        <v>0.1</v>
      </c>
    </row>
    <row r="16" spans="1:51" ht="15.75" customHeight="1" x14ac:dyDescent="0.2">
      <c r="A16" s="33">
        <v>300</v>
      </c>
      <c r="B16" s="29">
        <v>0.7</v>
      </c>
      <c r="C16" s="53">
        <v>5</v>
      </c>
      <c r="D16">
        <v>10</v>
      </c>
      <c r="E16" s="53">
        <v>1</v>
      </c>
      <c r="G16" t="s">
        <v>34</v>
      </c>
      <c r="H16" s="33">
        <v>250</v>
      </c>
      <c r="I16" s="33"/>
      <c r="J16" s="33"/>
      <c r="K16" s="33">
        <v>400</v>
      </c>
      <c r="L16" s="53">
        <f>K16/H16</f>
        <v>1.6</v>
      </c>
      <c r="O16" s="31">
        <f>O14</f>
        <v>100</v>
      </c>
      <c r="P16" s="31">
        <v>140</v>
      </c>
      <c r="Q16" s="68">
        <f>(H14+(H14*(D14/100)))/(1-E14/100)</f>
        <v>111.11111111111111</v>
      </c>
      <c r="R16" s="32">
        <v>1.4</v>
      </c>
      <c r="S16" s="32"/>
      <c r="T16" s="31">
        <v>100</v>
      </c>
      <c r="U16" s="31">
        <v>60.000000000000007</v>
      </c>
      <c r="V16" s="68">
        <f>(H14+(H14*(D14/100)))/(1-E14/100)</f>
        <v>111.11111111111111</v>
      </c>
      <c r="W16" s="32">
        <v>0.60000000000000009</v>
      </c>
      <c r="Y16">
        <f>Y14+1</f>
        <v>2</v>
      </c>
      <c r="Z16">
        <f>Z15</f>
        <v>0</v>
      </c>
      <c r="AA16" s="32">
        <f>AA15+R17</f>
        <v>3</v>
      </c>
      <c r="AB16" s="32">
        <f>AB15</f>
        <v>0.60000000000000009</v>
      </c>
      <c r="AC16" s="32">
        <f>AA16+AB16</f>
        <v>3.6</v>
      </c>
      <c r="AE16" s="55">
        <f>AE15</f>
        <v>0</v>
      </c>
      <c r="AF16" s="53">
        <f>AF15</f>
        <v>0</v>
      </c>
      <c r="AG16" s="55">
        <f>AG15</f>
        <v>0</v>
      </c>
      <c r="AH16" s="53">
        <f>AH15</f>
        <v>0</v>
      </c>
      <c r="AI16" s="55">
        <f>AI15</f>
        <v>0</v>
      </c>
      <c r="AJ16" s="69">
        <f>AI16 / (K14+K16)</f>
        <v>0</v>
      </c>
      <c r="AK16" s="64"/>
      <c r="AL16" s="55">
        <f>(A16*AA16)-(P16+P17)</f>
        <v>360</v>
      </c>
      <c r="AM16" s="57">
        <f>AL16/(P16+P17)</f>
        <v>0.66666666666666663</v>
      </c>
      <c r="AN16" s="55">
        <f>(AB16*A16)-U16</f>
        <v>120.00000000000003</v>
      </c>
      <c r="AO16" s="56">
        <f>AN16/(T16*W16)</f>
        <v>2.0000000000000004</v>
      </c>
      <c r="AP16" s="55">
        <f>AL16+AN16</f>
        <v>480</v>
      </c>
      <c r="AQ16" s="66">
        <f>AP16/(P16+P17+U16)</f>
        <v>0.8</v>
      </c>
      <c r="AR16" s="66"/>
      <c r="AS16" s="55">
        <f>AE16+AL16</f>
        <v>360</v>
      </c>
      <c r="AT16" s="57">
        <f>AM16</f>
        <v>0.66666666666666663</v>
      </c>
      <c r="AU16" s="55">
        <f>AG16+AN16</f>
        <v>120.00000000000003</v>
      </c>
      <c r="AV16" s="56">
        <f>AU16/U16</f>
        <v>2.0000000000000004</v>
      </c>
      <c r="AW16" s="68">
        <f>AW15</f>
        <v>20</v>
      </c>
      <c r="AX16" s="55">
        <f>AS16+AU16+AW16</f>
        <v>500</v>
      </c>
      <c r="AY16" s="57">
        <f>AX16/(P16+P17+U16)</f>
        <v>0.83333333333333337</v>
      </c>
    </row>
    <row r="17" spans="1:51" ht="15.75" customHeight="1" x14ac:dyDescent="0.2">
      <c r="C17" s="53"/>
      <c r="E17" s="53"/>
      <c r="L17" s="53"/>
      <c r="O17" s="31">
        <f>H16</f>
        <v>250</v>
      </c>
      <c r="P17" s="31">
        <f>K16</f>
        <v>400</v>
      </c>
      <c r="Q17" s="68">
        <f>(H16+(H16*(D16/100)))/(1-E16/100)</f>
        <v>277.77777777777777</v>
      </c>
      <c r="R17" s="32">
        <f>P17/O17</f>
        <v>1.6</v>
      </c>
      <c r="S17" s="32"/>
      <c r="T17" s="52" t="s">
        <v>35</v>
      </c>
      <c r="U17" s="52" t="s">
        <v>35</v>
      </c>
      <c r="V17" s="52" t="s">
        <v>35</v>
      </c>
      <c r="W17" s="52" t="s">
        <v>35</v>
      </c>
      <c r="AF17" s="53"/>
      <c r="AH17" s="53"/>
      <c r="AJ17" s="57"/>
      <c r="AK17" s="53"/>
      <c r="AL17" s="31"/>
      <c r="AM17" s="57"/>
      <c r="AO17" s="53"/>
      <c r="AQ17" s="53"/>
      <c r="AR17" s="53"/>
      <c r="AT17" s="53"/>
      <c r="AV17" s="53"/>
      <c r="AW17" s="68"/>
      <c r="AY17" s="53"/>
    </row>
    <row r="18" spans="1:51" ht="15.75" customHeight="1" x14ac:dyDescent="0.2">
      <c r="A18" s="36">
        <v>910</v>
      </c>
      <c r="B18" s="37">
        <v>0.7</v>
      </c>
      <c r="C18" s="54">
        <v>5</v>
      </c>
      <c r="D18" s="35">
        <v>10</v>
      </c>
      <c r="E18" s="54">
        <v>1</v>
      </c>
      <c r="G18" s="35" t="s">
        <v>36</v>
      </c>
      <c r="H18" s="36">
        <v>900</v>
      </c>
      <c r="I18" s="36"/>
      <c r="J18" s="36"/>
      <c r="K18" s="36">
        <v>350</v>
      </c>
      <c r="L18" s="54">
        <f>K18/H18</f>
        <v>0.3888888888888889</v>
      </c>
      <c r="O18" s="38">
        <f>O16</f>
        <v>100</v>
      </c>
      <c r="P18" s="38">
        <v>140</v>
      </c>
      <c r="Q18" s="70">
        <f>Q16</f>
        <v>111.11111111111111</v>
      </c>
      <c r="R18" s="39">
        <v>1.4</v>
      </c>
      <c r="S18" s="32"/>
      <c r="T18" s="38">
        <v>100</v>
      </c>
      <c r="U18" s="38">
        <v>60.000000000000007</v>
      </c>
      <c r="V18" s="70">
        <f>V16</f>
        <v>111.11111111111111</v>
      </c>
      <c r="W18" s="39">
        <v>0.60000000000000009</v>
      </c>
      <c r="Y18" s="35">
        <f>Y16+1</f>
        <v>3</v>
      </c>
      <c r="Z18" s="35">
        <f>Z16</f>
        <v>0</v>
      </c>
      <c r="AA18" s="39">
        <f>AA16</f>
        <v>3</v>
      </c>
      <c r="AB18" s="39">
        <f>AB16+W19</f>
        <v>0.98888888888888893</v>
      </c>
      <c r="AC18" s="39">
        <f>AA18+AB18</f>
        <v>3.9888888888888889</v>
      </c>
      <c r="AE18" s="40">
        <f t="shared" ref="AE18:AJ18" si="11">AE16</f>
        <v>0</v>
      </c>
      <c r="AF18" s="54">
        <f t="shared" si="11"/>
        <v>0</v>
      </c>
      <c r="AG18" s="40">
        <f t="shared" si="11"/>
        <v>0</v>
      </c>
      <c r="AH18" s="54">
        <f t="shared" si="11"/>
        <v>0</v>
      </c>
      <c r="AI18" s="40">
        <f t="shared" si="11"/>
        <v>0</v>
      </c>
      <c r="AJ18" s="58">
        <f t="shared" si="11"/>
        <v>0</v>
      </c>
      <c r="AK18" s="64"/>
      <c r="AL18" s="40">
        <f>(A18*AA18)-(P18+P19)</f>
        <v>2190</v>
      </c>
      <c r="AM18" s="58">
        <f>AL18/(P18+P19)</f>
        <v>4.0555555555555554</v>
      </c>
      <c r="AN18" s="40">
        <f>(AB18*A18)-(U18+U19)</f>
        <v>489.88888888888891</v>
      </c>
      <c r="AO18" s="58">
        <f>AN18/(U18+U19)</f>
        <v>1.1948509485094851</v>
      </c>
      <c r="AP18" s="40">
        <f>AL18+AN18</f>
        <v>2679.8888888888887</v>
      </c>
      <c r="AQ18" s="58">
        <f>AP18/(P18+P19+U18+U19)</f>
        <v>2.8209356725146195</v>
      </c>
      <c r="AR18" s="53"/>
      <c r="AS18" s="40">
        <f>AE18+AL18</f>
        <v>2190</v>
      </c>
      <c r="AT18" s="58">
        <f>AM18</f>
        <v>4.0555555555555554</v>
      </c>
      <c r="AU18" s="40">
        <f>AG18+AN18</f>
        <v>489.88888888888891</v>
      </c>
      <c r="AV18" s="58">
        <f>AU18/(U18+U19)</f>
        <v>1.1948509485094851</v>
      </c>
      <c r="AW18" s="70">
        <f>AW16</f>
        <v>20</v>
      </c>
      <c r="AX18" s="40">
        <f>AS18+AU18+AW18</f>
        <v>2699.8888888888887</v>
      </c>
      <c r="AY18" s="58">
        <f>AX18/(P18+P19+U18+U19)</f>
        <v>2.841988304093567</v>
      </c>
    </row>
    <row r="19" spans="1:51" ht="15.75" customHeight="1" x14ac:dyDescent="0.2">
      <c r="A19" s="35"/>
      <c r="B19" s="35"/>
      <c r="C19" s="54"/>
      <c r="D19" s="35"/>
      <c r="E19" s="54"/>
      <c r="G19" s="35"/>
      <c r="H19" s="35"/>
      <c r="I19" s="35"/>
      <c r="J19" s="35"/>
      <c r="K19" s="35"/>
      <c r="L19" s="54"/>
      <c r="O19" s="38">
        <f>O17</f>
        <v>250</v>
      </c>
      <c r="P19" s="38">
        <v>400</v>
      </c>
      <c r="Q19" s="70">
        <f>Q17</f>
        <v>277.77777777777777</v>
      </c>
      <c r="R19" s="39">
        <v>1.6</v>
      </c>
      <c r="S19" s="32"/>
      <c r="T19" s="36">
        <f>H18</f>
        <v>900</v>
      </c>
      <c r="U19" s="36">
        <f>K18</f>
        <v>350</v>
      </c>
      <c r="V19" s="70">
        <f>(H18+(H18*(D18/100)))/(1-E18/100)</f>
        <v>1000</v>
      </c>
      <c r="W19" s="39">
        <f>U19/T19</f>
        <v>0.3888888888888889</v>
      </c>
      <c r="AF19" s="53"/>
      <c r="AH19" s="53"/>
      <c r="AJ19" s="53"/>
      <c r="AK19" s="53"/>
      <c r="AM19" s="53"/>
      <c r="AO19" s="53"/>
      <c r="AQ19" s="53"/>
      <c r="AR19" s="53"/>
      <c r="AT19" s="53"/>
      <c r="AV19" s="53"/>
      <c r="AW19" s="68"/>
      <c r="AY19" s="53"/>
    </row>
    <row r="20" spans="1:51" ht="15.75" customHeight="1" x14ac:dyDescent="0.2">
      <c r="A20" s="33">
        <v>910</v>
      </c>
      <c r="B20" s="29">
        <v>0.7</v>
      </c>
      <c r="C20" s="53">
        <v>5</v>
      </c>
      <c r="D20">
        <v>10</v>
      </c>
      <c r="E20" s="53">
        <v>1</v>
      </c>
      <c r="G20" t="s">
        <v>54</v>
      </c>
      <c r="I20" s="33">
        <v>10</v>
      </c>
      <c r="J20" s="33"/>
      <c r="L20" s="53"/>
      <c r="O20" s="31"/>
      <c r="P20" s="31"/>
      <c r="Q20" s="31"/>
      <c r="R20" s="31"/>
      <c r="S20" s="31"/>
      <c r="T20" s="33"/>
      <c r="U20" s="33"/>
      <c r="V20" s="31"/>
      <c r="W20" s="32"/>
      <c r="Y20">
        <f>Y18</f>
        <v>3</v>
      </c>
      <c r="Z20">
        <f>Z18</f>
        <v>0</v>
      </c>
      <c r="AA20" s="32">
        <f>AA18</f>
        <v>3</v>
      </c>
      <c r="AB20" s="32">
        <f>AB18+W21</f>
        <v>1.588888888888889</v>
      </c>
      <c r="AC20" s="32">
        <f>AA20+AB20</f>
        <v>4.5888888888888886</v>
      </c>
      <c r="AE20" s="55">
        <f t="shared" ref="AE20:AJ21" si="12">AE18</f>
        <v>0</v>
      </c>
      <c r="AF20" s="53">
        <f t="shared" si="12"/>
        <v>0</v>
      </c>
      <c r="AG20" s="55">
        <f t="shared" si="12"/>
        <v>0</v>
      </c>
      <c r="AH20" s="53">
        <f t="shared" si="12"/>
        <v>0</v>
      </c>
      <c r="AI20" s="55">
        <f t="shared" si="12"/>
        <v>0</v>
      </c>
      <c r="AJ20" s="66">
        <f t="shared" si="12"/>
        <v>0</v>
      </c>
      <c r="AK20" s="64"/>
      <c r="AL20" s="55">
        <f t="shared" ref="AL20:AQ20" si="13">AL18</f>
        <v>2190</v>
      </c>
      <c r="AM20" s="66">
        <f t="shared" si="13"/>
        <v>4.0555555555555554</v>
      </c>
      <c r="AN20" s="55">
        <f t="shared" si="13"/>
        <v>489.88888888888891</v>
      </c>
      <c r="AO20" s="66">
        <f t="shared" si="13"/>
        <v>1.1948509485094851</v>
      </c>
      <c r="AP20" s="55">
        <f t="shared" si="13"/>
        <v>2679.8888888888887</v>
      </c>
      <c r="AQ20" s="66">
        <f t="shared" si="13"/>
        <v>2.8209356725146195</v>
      </c>
      <c r="AR20" s="53"/>
      <c r="AS20" s="55">
        <f>AS18</f>
        <v>2190</v>
      </c>
      <c r="AT20" s="66">
        <f>AT18</f>
        <v>4.0555555555555554</v>
      </c>
      <c r="AU20" s="55">
        <f>AU18</f>
        <v>489.88888888888891</v>
      </c>
      <c r="AV20" s="66">
        <f>AV18</f>
        <v>1.1948509485094851</v>
      </c>
      <c r="AW20" s="68">
        <f>AW18+I20</f>
        <v>30</v>
      </c>
      <c r="AX20" s="55">
        <f>AS20+AU20+AW20</f>
        <v>2709.8888888888887</v>
      </c>
      <c r="AY20" s="66">
        <f>AX20/(P18+P19+U18+U19)</f>
        <v>2.8525146198830407</v>
      </c>
    </row>
    <row r="21" spans="1:51" ht="15.75" customHeight="1" x14ac:dyDescent="0.2">
      <c r="A21" s="36">
        <v>510</v>
      </c>
      <c r="B21" s="37">
        <v>0.7</v>
      </c>
      <c r="C21" s="54">
        <v>5</v>
      </c>
      <c r="D21" s="35">
        <v>10</v>
      </c>
      <c r="E21" s="54">
        <v>1</v>
      </c>
      <c r="G21" s="35" t="s">
        <v>37</v>
      </c>
      <c r="H21" s="40">
        <v>500.34</v>
      </c>
      <c r="I21" s="40"/>
      <c r="J21" s="40"/>
      <c r="K21" s="36">
        <v>100</v>
      </c>
      <c r="L21" s="54">
        <f>K21/H21</f>
        <v>0.19986409241715633</v>
      </c>
      <c r="O21" s="38">
        <v>100</v>
      </c>
      <c r="P21" s="38">
        <v>140</v>
      </c>
      <c r="Q21" s="38">
        <f>Q18</f>
        <v>111.11111111111111</v>
      </c>
      <c r="R21" s="39">
        <v>1.4</v>
      </c>
      <c r="S21" s="32"/>
      <c r="T21" s="38">
        <v>100</v>
      </c>
      <c r="U21" s="38">
        <v>60.000000000000007</v>
      </c>
      <c r="V21" s="38">
        <f>V18</f>
        <v>111.11111111111111</v>
      </c>
      <c r="W21" s="39">
        <v>0.60000000000000009</v>
      </c>
      <c r="Y21" s="35">
        <f>Y20+1</f>
        <v>4</v>
      </c>
      <c r="Z21" s="35">
        <f>Z19</f>
        <v>0</v>
      </c>
      <c r="AA21" s="39">
        <f>R21+R22+R23</f>
        <v>3.1399048646920096</v>
      </c>
      <c r="AB21" s="39">
        <f>W21+W22+W23</f>
        <v>1.0488481166140358</v>
      </c>
      <c r="AC21" s="39">
        <f>AA21+AB21</f>
        <v>4.1887529813060453</v>
      </c>
      <c r="AE21" s="40">
        <f t="shared" si="12"/>
        <v>0</v>
      </c>
      <c r="AF21" s="54">
        <f t="shared" si="12"/>
        <v>0</v>
      </c>
      <c r="AG21" s="40">
        <f t="shared" si="12"/>
        <v>0</v>
      </c>
      <c r="AH21" s="54">
        <f t="shared" si="12"/>
        <v>0</v>
      </c>
      <c r="AI21" s="40">
        <f t="shared" si="12"/>
        <v>0</v>
      </c>
      <c r="AJ21" s="58">
        <f t="shared" si="12"/>
        <v>0</v>
      </c>
      <c r="AK21" s="64"/>
      <c r="AL21" s="40">
        <f>(A21*AA21)-(P21+P22+P23)</f>
        <v>991.35148099292496</v>
      </c>
      <c r="AM21" s="58">
        <f>AL21/(P21+P22+P23)</f>
        <v>1.6251663622834835</v>
      </c>
      <c r="AN21" s="40">
        <f>(AB21*A21)-(U21+U22+U23)</f>
        <v>94.91253947315829</v>
      </c>
      <c r="AO21" s="58">
        <f>AN21/(U21+U22+U23)</f>
        <v>0.21571031698445067</v>
      </c>
      <c r="AP21" s="40">
        <f>AL21+AN21</f>
        <v>1086.2640204660834</v>
      </c>
      <c r="AQ21" s="58">
        <f>AP21/(P21+P22+P23+U21+U22+U23)</f>
        <v>1.0345371623486508</v>
      </c>
      <c r="AR21" s="53"/>
      <c r="AS21" s="40">
        <f>AE21+AL21</f>
        <v>991.35148099292496</v>
      </c>
      <c r="AT21" s="58">
        <f>AM21</f>
        <v>1.6251663622834835</v>
      </c>
      <c r="AU21" s="40">
        <f>AG21+AN21</f>
        <v>94.91253947315829</v>
      </c>
      <c r="AV21" s="58">
        <f>AU21/(U21+U22+U23)</f>
        <v>0.21571031698445067</v>
      </c>
      <c r="AW21" s="70">
        <f>AW20</f>
        <v>30</v>
      </c>
      <c r="AX21" s="40">
        <f>AS21+AU21+AW21</f>
        <v>1116.2640204660834</v>
      </c>
      <c r="AY21" s="58">
        <f>AX21/(P21+P22+P23+U21+U22+U23)</f>
        <v>1.0631085909200795</v>
      </c>
    </row>
    <row r="22" spans="1:51" ht="15.75" customHeight="1" x14ac:dyDescent="0.2">
      <c r="A22" s="35"/>
      <c r="B22" s="35"/>
      <c r="C22" s="54"/>
      <c r="D22" s="35"/>
      <c r="E22" s="54"/>
      <c r="G22" s="35"/>
      <c r="H22" s="35"/>
      <c r="I22" s="35"/>
      <c r="J22" s="35"/>
      <c r="K22" s="35"/>
      <c r="L22" s="54"/>
      <c r="O22" s="38">
        <v>250</v>
      </c>
      <c r="P22" s="38">
        <v>400</v>
      </c>
      <c r="Q22" s="38">
        <f>Q19</f>
        <v>277.77777777777777</v>
      </c>
      <c r="R22" s="39">
        <v>1.6</v>
      </c>
      <c r="S22" s="32"/>
      <c r="T22" s="36">
        <v>900</v>
      </c>
      <c r="U22" s="36">
        <v>350</v>
      </c>
      <c r="V22" s="38">
        <f>V19</f>
        <v>1000</v>
      </c>
      <c r="W22" s="39">
        <v>0.3888888888888889</v>
      </c>
      <c r="Y22" s="35"/>
      <c r="Z22" s="35"/>
      <c r="AA22" s="35"/>
      <c r="AB22" s="35"/>
      <c r="AC22" s="35"/>
      <c r="AE22" s="35"/>
      <c r="AF22" s="54"/>
      <c r="AG22" s="35"/>
      <c r="AH22" s="54"/>
      <c r="AI22" s="35"/>
      <c r="AJ22" s="54"/>
      <c r="AK22" s="53"/>
      <c r="AL22" s="35"/>
      <c r="AM22" s="54"/>
      <c r="AN22" s="35"/>
      <c r="AO22" s="54"/>
      <c r="AP22" s="35"/>
      <c r="AQ22" s="54"/>
      <c r="AR22" s="53"/>
      <c r="AS22" s="35"/>
      <c r="AT22" s="54"/>
      <c r="AU22" s="35"/>
      <c r="AV22" s="54"/>
      <c r="AW22" s="35"/>
      <c r="AX22" s="35"/>
      <c r="AY22" s="54"/>
    </row>
    <row r="23" spans="1:51" ht="15.75" customHeight="1" x14ac:dyDescent="0.2">
      <c r="A23" s="35"/>
      <c r="B23" s="35"/>
      <c r="C23" s="54"/>
      <c r="D23" s="35"/>
      <c r="E23" s="54"/>
      <c r="G23" s="35"/>
      <c r="H23" s="35"/>
      <c r="I23" s="35"/>
      <c r="J23" s="35"/>
      <c r="K23" s="35"/>
      <c r="L23" s="54"/>
      <c r="O23" s="40">
        <f>H21</f>
        <v>500.34</v>
      </c>
      <c r="P23" s="36">
        <f>K21*B21</f>
        <v>70</v>
      </c>
      <c r="Q23" s="70">
        <f>(H21+(H21*(D21/100)))/(1-E21/100)</f>
        <v>555.93333333333339</v>
      </c>
      <c r="R23" s="39">
        <f>P23/O23</f>
        <v>0.13990486469200944</v>
      </c>
      <c r="S23" s="31"/>
      <c r="T23" s="40">
        <f>H21</f>
        <v>500.34</v>
      </c>
      <c r="U23" s="36">
        <f>K21*(1-B21)</f>
        <v>30.000000000000004</v>
      </c>
      <c r="V23" s="70">
        <f>(H21+(H21*(D21/100)))/(1-E21/100)</f>
        <v>555.93333333333339</v>
      </c>
      <c r="W23" s="39">
        <f>U23/T23</f>
        <v>5.9959227725146912E-2</v>
      </c>
      <c r="Y23" s="35"/>
      <c r="Z23" s="35"/>
      <c r="AA23" s="35"/>
      <c r="AB23" s="35"/>
      <c r="AC23" s="35"/>
      <c r="AE23" s="35"/>
      <c r="AF23" s="54"/>
      <c r="AG23" s="35"/>
      <c r="AH23" s="54"/>
      <c r="AI23" s="35"/>
      <c r="AJ23" s="54"/>
      <c r="AK23" s="53"/>
      <c r="AL23" s="35"/>
      <c r="AM23" s="54"/>
      <c r="AN23" s="35"/>
      <c r="AO23" s="54"/>
      <c r="AP23" s="35"/>
      <c r="AQ23" s="54"/>
      <c r="AR23" s="53"/>
      <c r="AS23" s="35"/>
      <c r="AT23" s="54"/>
      <c r="AU23" s="35"/>
      <c r="AV23" s="54"/>
      <c r="AW23" s="35"/>
      <c r="AX23" s="35"/>
      <c r="AY23" s="54"/>
    </row>
    <row r="24" spans="1:51" ht="15.75" customHeight="1" x14ac:dyDescent="0.2">
      <c r="C24" s="53"/>
      <c r="E24" s="53"/>
      <c r="L24" s="53"/>
      <c r="O24" s="55"/>
      <c r="P24" s="33"/>
      <c r="Q24" s="33"/>
      <c r="R24" s="32"/>
      <c r="S24" s="31"/>
      <c r="T24" s="55"/>
      <c r="U24" s="33"/>
      <c r="V24" s="33"/>
      <c r="W24" s="32"/>
      <c r="AF24" s="53"/>
      <c r="AH24" s="53"/>
      <c r="AJ24" s="53"/>
      <c r="AK24" s="53"/>
      <c r="AM24" s="53"/>
      <c r="AO24" s="53"/>
      <c r="AQ24" s="53"/>
      <c r="AR24" s="53"/>
      <c r="AT24" s="53"/>
      <c r="AV24" s="53"/>
      <c r="AY24" s="53"/>
    </row>
    <row r="25" spans="1:51" ht="15.75" customHeight="1" x14ac:dyDescent="0.2">
      <c r="A25" s="71" t="s">
        <v>76</v>
      </c>
      <c r="O25" s="59" t="s">
        <v>28</v>
      </c>
      <c r="P25" s="12"/>
      <c r="Q25" s="12"/>
      <c r="R25" s="12"/>
      <c r="S25" s="12"/>
      <c r="T25" s="59" t="s">
        <v>29</v>
      </c>
      <c r="U25" s="12"/>
      <c r="V25" s="12"/>
      <c r="W25" s="12"/>
      <c r="Y25" s="34" t="s">
        <v>63</v>
      </c>
      <c r="AE25" s="34" t="s">
        <v>57</v>
      </c>
      <c r="AL25" s="34" t="s">
        <v>58</v>
      </c>
      <c r="AS25" s="34" t="s">
        <v>74</v>
      </c>
    </row>
    <row r="26" spans="1:51" ht="15.75" customHeight="1" x14ac:dyDescent="0.2">
      <c r="A26" s="28" t="s">
        <v>69</v>
      </c>
      <c r="B26" s="28" t="s">
        <v>30</v>
      </c>
      <c r="C26" s="60" t="s">
        <v>71</v>
      </c>
      <c r="D26" s="60" t="s">
        <v>81</v>
      </c>
      <c r="E26" s="60" t="s">
        <v>72</v>
      </c>
      <c r="G26" s="28" t="s">
        <v>3</v>
      </c>
      <c r="H26" s="28" t="s">
        <v>0</v>
      </c>
      <c r="I26" s="60" t="s">
        <v>55</v>
      </c>
      <c r="J26" s="60" t="s">
        <v>79</v>
      </c>
      <c r="K26" s="28" t="s">
        <v>1</v>
      </c>
      <c r="L26" s="60" t="s">
        <v>70</v>
      </c>
      <c r="O26" s="28" t="s">
        <v>31</v>
      </c>
      <c r="P26" s="28" t="s">
        <v>1</v>
      </c>
      <c r="Q26" s="60" t="s">
        <v>10</v>
      </c>
      <c r="R26" s="60" t="s">
        <v>73</v>
      </c>
      <c r="S26" s="63"/>
      <c r="T26" s="28" t="s">
        <v>31</v>
      </c>
      <c r="U26" s="28" t="s">
        <v>1</v>
      </c>
      <c r="V26" s="60" t="s">
        <v>10</v>
      </c>
      <c r="W26" s="60" t="s">
        <v>73</v>
      </c>
      <c r="Y26" s="28" t="s">
        <v>64</v>
      </c>
      <c r="Z26" s="28" t="s">
        <v>65</v>
      </c>
      <c r="AA26" s="28" t="s">
        <v>66</v>
      </c>
      <c r="AB26" s="28" t="s">
        <v>67</v>
      </c>
      <c r="AC26" s="28" t="s">
        <v>68</v>
      </c>
      <c r="AE26" s="65" t="s">
        <v>59</v>
      </c>
      <c r="AF26" s="65" t="s">
        <v>62</v>
      </c>
      <c r="AG26" s="65" t="s">
        <v>60</v>
      </c>
      <c r="AH26" s="65" t="s">
        <v>62</v>
      </c>
      <c r="AI26" s="65" t="s">
        <v>61</v>
      </c>
      <c r="AJ26" s="65" t="s">
        <v>62</v>
      </c>
      <c r="AK26" s="63"/>
      <c r="AL26" s="28" t="s">
        <v>59</v>
      </c>
      <c r="AM26" s="28" t="s">
        <v>62</v>
      </c>
      <c r="AN26" s="28" t="s">
        <v>60</v>
      </c>
      <c r="AO26" s="28" t="s">
        <v>62</v>
      </c>
      <c r="AP26" s="28" t="s">
        <v>61</v>
      </c>
      <c r="AQ26" s="28" t="s">
        <v>62</v>
      </c>
      <c r="AR26" s="63"/>
      <c r="AS26" s="65" t="s">
        <v>59</v>
      </c>
      <c r="AT26" s="65" t="s">
        <v>62</v>
      </c>
      <c r="AU26" s="65" t="s">
        <v>60</v>
      </c>
      <c r="AV26" s="65" t="s">
        <v>62</v>
      </c>
      <c r="AW26" s="65" t="s">
        <v>75</v>
      </c>
      <c r="AX26" s="65" t="s">
        <v>61</v>
      </c>
      <c r="AY26" s="65" t="s">
        <v>62</v>
      </c>
    </row>
    <row r="27" spans="1:51" ht="15.75" customHeight="1" x14ac:dyDescent="0.2">
      <c r="A27" s="33">
        <v>200</v>
      </c>
      <c r="B27" s="29">
        <v>0.6</v>
      </c>
      <c r="C27" s="53">
        <v>5</v>
      </c>
      <c r="D27">
        <v>10</v>
      </c>
      <c r="E27" s="53">
        <v>0</v>
      </c>
      <c r="G27" s="12" t="s">
        <v>77</v>
      </c>
      <c r="H27" s="13">
        <v>200</v>
      </c>
      <c r="I27" s="13"/>
      <c r="J27" s="13"/>
      <c r="K27" s="13">
        <v>400</v>
      </c>
      <c r="L27" s="61">
        <f>K27/H27</f>
        <v>2</v>
      </c>
      <c r="O27" s="31">
        <f>H27</f>
        <v>200</v>
      </c>
      <c r="P27" s="31">
        <f>K27*B27</f>
        <v>240</v>
      </c>
      <c r="Q27" s="68">
        <f>(H27+(H27*(D27/100)))/(1-E27/100)</f>
        <v>220</v>
      </c>
      <c r="R27" s="32">
        <f>P27/O27</f>
        <v>1.2</v>
      </c>
      <c r="S27" s="32"/>
      <c r="T27" s="31">
        <f>H27</f>
        <v>200</v>
      </c>
      <c r="U27" s="31">
        <f>K27*(1-B27)</f>
        <v>160</v>
      </c>
      <c r="V27" s="68">
        <f>(H27+(H27*(D27/100)))/(1-E27/100)</f>
        <v>220</v>
      </c>
      <c r="W27" s="32">
        <f>U27/T27</f>
        <v>0.8</v>
      </c>
      <c r="Y27">
        <v>1</v>
      </c>
      <c r="Z27">
        <v>0</v>
      </c>
      <c r="AA27" s="32">
        <f>R27</f>
        <v>1.2</v>
      </c>
      <c r="AB27" s="32">
        <f>W27</f>
        <v>0.8</v>
      </c>
      <c r="AC27" s="32">
        <f>AA27+AB27</f>
        <v>2</v>
      </c>
      <c r="AE27" s="55">
        <v>0</v>
      </c>
      <c r="AF27" s="53">
        <v>0</v>
      </c>
      <c r="AG27" s="55">
        <v>0</v>
      </c>
      <c r="AH27" s="53">
        <v>0</v>
      </c>
      <c r="AI27" s="55">
        <v>0</v>
      </c>
      <c r="AJ27" s="57">
        <v>0</v>
      </c>
      <c r="AK27" s="53"/>
      <c r="AL27" s="55">
        <v>0</v>
      </c>
      <c r="AM27" s="53">
        <v>0</v>
      </c>
      <c r="AN27" s="55">
        <v>0</v>
      </c>
      <c r="AO27" s="53">
        <v>0</v>
      </c>
      <c r="AP27" s="55">
        <v>0</v>
      </c>
      <c r="AQ27" s="53">
        <v>0</v>
      </c>
      <c r="AR27" s="53"/>
      <c r="AS27" s="55">
        <v>0</v>
      </c>
      <c r="AT27" s="53">
        <v>0</v>
      </c>
      <c r="AU27" s="55">
        <v>0</v>
      </c>
      <c r="AV27" s="53">
        <v>0</v>
      </c>
      <c r="AW27" s="55">
        <v>0</v>
      </c>
      <c r="AX27" s="55">
        <v>0</v>
      </c>
      <c r="AY27" s="53">
        <v>0</v>
      </c>
    </row>
    <row r="28" spans="1:51" ht="15.75" customHeight="1" x14ac:dyDescent="0.2">
      <c r="A28" s="36">
        <v>100</v>
      </c>
      <c r="B28" s="37">
        <v>0.6</v>
      </c>
      <c r="C28" s="54">
        <v>5</v>
      </c>
      <c r="D28" s="35">
        <v>10</v>
      </c>
      <c r="E28" s="54">
        <v>0</v>
      </c>
      <c r="G28" s="41" t="s">
        <v>78</v>
      </c>
      <c r="H28" s="42"/>
      <c r="I28" s="35"/>
      <c r="J28" s="62">
        <v>2</v>
      </c>
      <c r="K28" s="42"/>
      <c r="L28" s="62"/>
      <c r="O28" s="38">
        <f>O27/J28</f>
        <v>100</v>
      </c>
      <c r="P28" s="38">
        <f>P27</f>
        <v>240</v>
      </c>
      <c r="Q28" s="70">
        <f>Q27/J28</f>
        <v>110</v>
      </c>
      <c r="R28" s="39">
        <f>R27*J28</f>
        <v>2.4</v>
      </c>
      <c r="S28" s="32"/>
      <c r="T28" s="38">
        <f>T27/J28</f>
        <v>100</v>
      </c>
      <c r="U28" s="38">
        <f>U27</f>
        <v>160</v>
      </c>
      <c r="V28" s="70">
        <f>V27/J28</f>
        <v>110</v>
      </c>
      <c r="W28" s="39">
        <f>W27*J28</f>
        <v>1.6</v>
      </c>
      <c r="Y28" s="35">
        <f>Y27</f>
        <v>1</v>
      </c>
      <c r="Z28" s="35">
        <f>Z27</f>
        <v>0</v>
      </c>
      <c r="AA28" s="39">
        <f>AA27*J28</f>
        <v>2.4</v>
      </c>
      <c r="AB28" s="39">
        <f>AB27*J28</f>
        <v>1.6</v>
      </c>
      <c r="AC28" s="39">
        <f>AA28+AB28</f>
        <v>4</v>
      </c>
      <c r="AE28" s="40">
        <f t="shared" ref="AE28:AJ28" si="14">AE27</f>
        <v>0</v>
      </c>
      <c r="AF28" s="54">
        <f t="shared" si="14"/>
        <v>0</v>
      </c>
      <c r="AG28" s="40">
        <f t="shared" si="14"/>
        <v>0</v>
      </c>
      <c r="AH28" s="54">
        <f t="shared" si="14"/>
        <v>0</v>
      </c>
      <c r="AI28" s="40">
        <f t="shared" si="14"/>
        <v>0</v>
      </c>
      <c r="AJ28" s="58">
        <f t="shared" si="14"/>
        <v>0</v>
      </c>
      <c r="AK28" s="53"/>
      <c r="AL28" s="40">
        <f t="shared" ref="AL28:AQ28" si="15">AL27</f>
        <v>0</v>
      </c>
      <c r="AM28" s="54">
        <f t="shared" si="15"/>
        <v>0</v>
      </c>
      <c r="AN28" s="40">
        <f t="shared" si="15"/>
        <v>0</v>
      </c>
      <c r="AO28" s="54">
        <f t="shared" si="15"/>
        <v>0</v>
      </c>
      <c r="AP28" s="40">
        <f t="shared" si="15"/>
        <v>0</v>
      </c>
      <c r="AQ28" s="54">
        <f t="shared" si="15"/>
        <v>0</v>
      </c>
      <c r="AR28" s="53"/>
      <c r="AS28" s="40">
        <f t="shared" ref="AS28:AY28" si="16">AS27</f>
        <v>0</v>
      </c>
      <c r="AT28" s="54">
        <f t="shared" si="16"/>
        <v>0</v>
      </c>
      <c r="AU28" s="40">
        <f t="shared" si="16"/>
        <v>0</v>
      </c>
      <c r="AV28" s="54">
        <f t="shared" si="16"/>
        <v>0</v>
      </c>
      <c r="AW28" s="40">
        <f t="shared" si="16"/>
        <v>0</v>
      </c>
      <c r="AX28" s="40">
        <f t="shared" si="16"/>
        <v>0</v>
      </c>
      <c r="AY28" s="54">
        <f t="shared" si="16"/>
        <v>0</v>
      </c>
    </row>
    <row r="29" spans="1:51" ht="15.75" customHeight="1" x14ac:dyDescent="0.2">
      <c r="A29" s="33">
        <v>100</v>
      </c>
      <c r="B29" s="29">
        <v>0.6</v>
      </c>
      <c r="C29" s="53">
        <v>5</v>
      </c>
      <c r="D29">
        <v>10</v>
      </c>
      <c r="E29" s="53">
        <v>0</v>
      </c>
      <c r="G29" s="12" t="s">
        <v>80</v>
      </c>
      <c r="H29" s="33">
        <v>120</v>
      </c>
      <c r="I29" s="13"/>
      <c r="J29" s="13"/>
      <c r="K29" s="13">
        <v>300</v>
      </c>
      <c r="L29" s="61">
        <f>K29/H29</f>
        <v>2.5</v>
      </c>
      <c r="O29" s="31">
        <f>H29</f>
        <v>120</v>
      </c>
      <c r="P29" s="31">
        <f>K29*B29</f>
        <v>180</v>
      </c>
      <c r="Q29" s="68">
        <f>(H29+(H29*(D29/100)))/(1-E29/100)</f>
        <v>132</v>
      </c>
      <c r="R29" s="32">
        <f>P29/O29</f>
        <v>1.5</v>
      </c>
      <c r="S29" s="32"/>
      <c r="T29" s="31">
        <f>H29</f>
        <v>120</v>
      </c>
      <c r="U29" s="31">
        <f>K29*(1-B29)</f>
        <v>120</v>
      </c>
      <c r="V29" s="68">
        <f>(H29+(H29*(D29/100)))/(1-E29/100)</f>
        <v>132</v>
      </c>
      <c r="W29" s="32">
        <f>U29/T29</f>
        <v>1</v>
      </c>
      <c r="Y29">
        <f>Y28+1</f>
        <v>2</v>
      </c>
      <c r="Z29">
        <f>Z27</f>
        <v>0</v>
      </c>
      <c r="AA29" s="32">
        <f>R29+R30</f>
        <v>3.9</v>
      </c>
      <c r="AB29" s="32">
        <f>W29+W30</f>
        <v>2.6</v>
      </c>
      <c r="AC29" s="32">
        <f>AA29+AB29</f>
        <v>6.5</v>
      </c>
      <c r="AE29" s="55">
        <f>AE27</f>
        <v>0</v>
      </c>
      <c r="AF29" s="53">
        <f t="shared" ref="AF29:AH29" si="17">AF27</f>
        <v>0</v>
      </c>
      <c r="AG29" s="55">
        <f t="shared" si="17"/>
        <v>0</v>
      </c>
      <c r="AH29" s="53">
        <f t="shared" si="17"/>
        <v>0</v>
      </c>
      <c r="AI29" s="55">
        <f>AI27</f>
        <v>0</v>
      </c>
      <c r="AJ29" s="66">
        <f>AI29/K27</f>
        <v>0</v>
      </c>
      <c r="AK29" s="64"/>
      <c r="AL29" s="68">
        <f>(A29*AA29)-(P29+P30)</f>
        <v>-30</v>
      </c>
      <c r="AM29" s="66">
        <f>AL29/(P29+P30)</f>
        <v>-7.1428571428571425E-2</v>
      </c>
      <c r="AN29" s="68">
        <f>(AB29*A29)-(U29+U30)</f>
        <v>-20</v>
      </c>
      <c r="AO29" s="66">
        <f>AN29/(U29+U30)</f>
        <v>-7.1428571428571425E-2</v>
      </c>
      <c r="AP29" s="68">
        <f>AL29+AN29</f>
        <v>-50</v>
      </c>
      <c r="AQ29" s="66">
        <f>AP29/(P29+P30+U29+U30)</f>
        <v>-7.1428571428571425E-2</v>
      </c>
      <c r="AR29" s="53"/>
      <c r="AS29" s="68">
        <f>AE29+AL29</f>
        <v>-30</v>
      </c>
      <c r="AT29" s="66">
        <f>AM29</f>
        <v>-7.1428571428571425E-2</v>
      </c>
      <c r="AU29" s="68">
        <f>AG29+AN29</f>
        <v>-20</v>
      </c>
      <c r="AV29" s="66">
        <f>AU29/(U29+U30)</f>
        <v>-7.1428571428571425E-2</v>
      </c>
      <c r="AW29" s="68">
        <f>AW27</f>
        <v>0</v>
      </c>
      <c r="AX29" s="68">
        <f>AS29+AU29+AW29</f>
        <v>-50</v>
      </c>
      <c r="AY29" s="66">
        <f>AX29/(P29+P30+U29+U30)</f>
        <v>-7.1428571428571425E-2</v>
      </c>
    </row>
    <row r="30" spans="1:51" ht="15.75" customHeight="1" x14ac:dyDescent="0.2">
      <c r="A30" s="33"/>
      <c r="B30" s="29"/>
      <c r="C30" s="53"/>
      <c r="E30" s="53"/>
      <c r="G30" s="12"/>
      <c r="H30" s="33"/>
      <c r="I30" s="13"/>
      <c r="J30" s="13"/>
      <c r="K30" s="13"/>
      <c r="L30" s="61"/>
      <c r="O30" s="31">
        <f>O28</f>
        <v>100</v>
      </c>
      <c r="P30" s="31">
        <f>P28</f>
        <v>240</v>
      </c>
      <c r="Q30" s="68">
        <f>Q28</f>
        <v>110</v>
      </c>
      <c r="R30" s="32">
        <f>R28</f>
        <v>2.4</v>
      </c>
      <c r="S30" s="32"/>
      <c r="T30" s="31">
        <f>T28</f>
        <v>100</v>
      </c>
      <c r="U30" s="31">
        <f>U28</f>
        <v>160</v>
      </c>
      <c r="V30" s="68">
        <f>V28</f>
        <v>110</v>
      </c>
      <c r="W30" s="32">
        <f>W28</f>
        <v>1.6</v>
      </c>
      <c r="AA30" s="32"/>
      <c r="AB30" s="32"/>
      <c r="AC30" s="32"/>
      <c r="AE30" s="55"/>
      <c r="AF30" s="53"/>
      <c r="AG30" s="55"/>
      <c r="AH30" s="53"/>
      <c r="AI30" s="55"/>
      <c r="AJ30" s="66"/>
      <c r="AK30" s="64"/>
      <c r="AL30" s="55"/>
      <c r="AM30" s="53"/>
      <c r="AN30" s="55"/>
      <c r="AO30" s="53"/>
      <c r="AP30" s="55"/>
      <c r="AQ30" s="53"/>
      <c r="AR30" s="53"/>
      <c r="AS30" s="55"/>
      <c r="AT30" s="53"/>
      <c r="AU30" s="55"/>
      <c r="AV30" s="53"/>
      <c r="AW30" s="68"/>
      <c r="AX30" s="68"/>
      <c r="AY30" s="66"/>
    </row>
    <row r="31" spans="1:51" ht="15.75" customHeight="1" x14ac:dyDescent="0.2">
      <c r="A31" s="33"/>
      <c r="B31" s="29"/>
      <c r="C31" s="53"/>
      <c r="E31" s="53"/>
      <c r="G31" s="12"/>
      <c r="H31" s="33"/>
      <c r="I31" s="13"/>
      <c r="J31" s="13"/>
      <c r="K31" s="13"/>
      <c r="L31" s="61"/>
      <c r="O31" s="31"/>
      <c r="P31" s="31"/>
      <c r="Q31" s="68"/>
      <c r="R31" s="32"/>
      <c r="S31" s="32"/>
      <c r="T31" s="31"/>
      <c r="U31" s="31"/>
      <c r="V31" s="68"/>
      <c r="W31" s="32"/>
      <c r="AA31" s="32"/>
      <c r="AB31" s="32"/>
      <c r="AC31" s="32"/>
      <c r="AE31" s="55"/>
      <c r="AF31" s="53"/>
      <c r="AG31" s="55"/>
      <c r="AH31" s="53"/>
      <c r="AI31" s="55"/>
      <c r="AJ31" s="66"/>
      <c r="AK31" s="64"/>
      <c r="AL31" s="55"/>
      <c r="AM31" s="53"/>
      <c r="AN31" s="55"/>
      <c r="AO31" s="53"/>
      <c r="AP31" s="55"/>
      <c r="AQ31" s="53"/>
      <c r="AR31" s="53"/>
      <c r="AS31" s="55"/>
      <c r="AT31" s="53"/>
      <c r="AU31" s="55"/>
      <c r="AV31" s="53"/>
      <c r="AW31" s="68"/>
      <c r="AX31" s="68"/>
      <c r="AY31" s="66"/>
    </row>
    <row r="32" spans="1:51" ht="15.75" customHeight="1" x14ac:dyDescent="0.2">
      <c r="A32" s="72" t="s">
        <v>38</v>
      </c>
      <c r="H32" s="12"/>
      <c r="I32" s="12"/>
      <c r="J32" s="12"/>
      <c r="K32" s="12"/>
      <c r="L32" s="12"/>
      <c r="M32" s="12"/>
      <c r="N32" s="12"/>
      <c r="O32" s="59" t="s">
        <v>28</v>
      </c>
      <c r="P32" s="12"/>
      <c r="Q32" s="12"/>
      <c r="R32" s="12"/>
      <c r="S32" s="12"/>
      <c r="T32" s="59" t="s">
        <v>29</v>
      </c>
      <c r="U32" s="12"/>
      <c r="V32" s="12"/>
      <c r="W32" s="12"/>
      <c r="AF32" s="33"/>
      <c r="AL32" s="68"/>
    </row>
    <row r="33" spans="1:32" ht="15.75" customHeight="1" x14ac:dyDescent="0.2">
      <c r="A33" s="28" t="s">
        <v>69</v>
      </c>
      <c r="B33" s="28" t="s">
        <v>30</v>
      </c>
      <c r="C33" s="60" t="s">
        <v>71</v>
      </c>
      <c r="D33" s="60" t="s">
        <v>81</v>
      </c>
      <c r="E33" s="60" t="s">
        <v>72</v>
      </c>
      <c r="G33" s="28" t="s">
        <v>3</v>
      </c>
      <c r="H33" s="28" t="s">
        <v>0</v>
      </c>
      <c r="I33" s="28"/>
      <c r="J33" s="60" t="s">
        <v>79</v>
      </c>
      <c r="K33" s="28" t="s">
        <v>1</v>
      </c>
      <c r="L33" s="60" t="s">
        <v>70</v>
      </c>
      <c r="M33" s="63"/>
      <c r="N33" s="12"/>
      <c r="O33" s="28" t="s">
        <v>31</v>
      </c>
      <c r="P33" s="28" t="s">
        <v>1</v>
      </c>
      <c r="Q33" s="60" t="s">
        <v>10</v>
      </c>
      <c r="R33" s="60" t="s">
        <v>73</v>
      </c>
      <c r="S33" s="63"/>
      <c r="T33" s="28" t="s">
        <v>31</v>
      </c>
      <c r="U33" s="28" t="s">
        <v>1</v>
      </c>
      <c r="V33" s="60" t="s">
        <v>10</v>
      </c>
      <c r="W33" s="60" t="s">
        <v>73</v>
      </c>
      <c r="AF33" s="33"/>
    </row>
    <row r="34" spans="1:32" ht="15.75" customHeight="1" x14ac:dyDescent="0.2">
      <c r="A34" s="33">
        <v>100</v>
      </c>
      <c r="B34" s="29">
        <v>0.6</v>
      </c>
      <c r="C34" s="53">
        <v>5</v>
      </c>
      <c r="D34">
        <v>10</v>
      </c>
      <c r="E34" s="53">
        <v>0</v>
      </c>
      <c r="G34" t="s">
        <v>39</v>
      </c>
      <c r="H34" s="33">
        <v>10</v>
      </c>
      <c r="I34" s="33"/>
      <c r="J34" s="33"/>
      <c r="K34" s="33">
        <v>200</v>
      </c>
      <c r="L34" s="33"/>
      <c r="M34" s="73"/>
      <c r="O34" s="33">
        <f>H34</f>
        <v>10</v>
      </c>
      <c r="P34" s="33">
        <f>K34*B34</f>
        <v>120</v>
      </c>
      <c r="Q34" s="33"/>
      <c r="R34" s="46">
        <f>P34/O34</f>
        <v>12</v>
      </c>
      <c r="S34" s="46"/>
      <c r="T34" s="33">
        <f>H34</f>
        <v>10</v>
      </c>
      <c r="U34" s="31">
        <f>K34*(1-B34)</f>
        <v>80</v>
      </c>
      <c r="V34" s="33"/>
      <c r="W34" s="32">
        <f>U34/T34</f>
        <v>8</v>
      </c>
    </row>
    <row r="35" spans="1:32" ht="15.75" customHeight="1" x14ac:dyDescent="0.2">
      <c r="A35" s="36">
        <v>100</v>
      </c>
      <c r="B35" s="37">
        <v>0.6</v>
      </c>
      <c r="C35" s="54">
        <v>5</v>
      </c>
      <c r="D35" s="35">
        <v>10</v>
      </c>
      <c r="E35" s="54">
        <v>0</v>
      </c>
      <c r="G35" s="35" t="s">
        <v>40</v>
      </c>
      <c r="H35" s="35"/>
      <c r="I35" s="35"/>
      <c r="J35" s="35"/>
      <c r="K35" s="35"/>
      <c r="L35" s="35"/>
      <c r="O35" s="38" t="s">
        <v>35</v>
      </c>
      <c r="P35" s="38" t="s">
        <v>35</v>
      </c>
      <c r="Q35" s="38"/>
      <c r="R35" s="38" t="s">
        <v>35</v>
      </c>
      <c r="S35" s="31"/>
      <c r="T35" s="38" t="s">
        <v>35</v>
      </c>
      <c r="U35" s="38" t="s">
        <v>35</v>
      </c>
      <c r="V35" s="38"/>
      <c r="W35" s="38" t="s">
        <v>35</v>
      </c>
    </row>
    <row r="36" spans="1:32" ht="15.75" customHeight="1" x14ac:dyDescent="0.2">
      <c r="A36" s="33">
        <v>100</v>
      </c>
      <c r="B36" s="29">
        <v>0.6</v>
      </c>
      <c r="C36" s="53">
        <v>5</v>
      </c>
      <c r="D36">
        <v>10</v>
      </c>
      <c r="E36" s="53">
        <v>0</v>
      </c>
      <c r="G36" t="s">
        <v>41</v>
      </c>
      <c r="H36" s="33">
        <v>25</v>
      </c>
      <c r="I36" s="33"/>
      <c r="J36" s="33"/>
      <c r="K36" s="33">
        <v>500</v>
      </c>
      <c r="L36" s="33"/>
      <c r="M36" s="73"/>
      <c r="O36" s="33">
        <f>H36</f>
        <v>25</v>
      </c>
      <c r="P36" s="33">
        <f>K36</f>
        <v>500</v>
      </c>
      <c r="Q36" s="33"/>
      <c r="R36" s="46">
        <f>P36/O36</f>
        <v>20</v>
      </c>
      <c r="S36" s="46"/>
      <c r="T36" s="31" t="s">
        <v>35</v>
      </c>
      <c r="U36" s="31" t="s">
        <v>35</v>
      </c>
      <c r="V36" s="33"/>
      <c r="W36" s="31" t="s">
        <v>35</v>
      </c>
    </row>
    <row r="37" spans="1:32" ht="15.75" customHeight="1" x14ac:dyDescent="0.2">
      <c r="A37" s="36">
        <v>100</v>
      </c>
      <c r="B37" s="37">
        <v>0.6</v>
      </c>
      <c r="C37" s="54">
        <v>5</v>
      </c>
      <c r="D37" s="35">
        <v>10</v>
      </c>
      <c r="E37" s="54">
        <v>0</v>
      </c>
      <c r="G37" s="35" t="s">
        <v>42</v>
      </c>
      <c r="H37" s="35"/>
      <c r="I37" s="35"/>
      <c r="J37" s="35"/>
      <c r="K37" s="35"/>
      <c r="L37" s="35"/>
      <c r="O37" s="38" t="s">
        <v>35</v>
      </c>
      <c r="P37" s="38" t="s">
        <v>35</v>
      </c>
      <c r="Q37" s="38"/>
      <c r="R37" s="38" t="s">
        <v>35</v>
      </c>
      <c r="S37" s="31"/>
      <c r="T37" s="38" t="s">
        <v>35</v>
      </c>
      <c r="U37" s="38" t="s">
        <v>35</v>
      </c>
      <c r="V37" s="38"/>
      <c r="W37" s="38" t="s">
        <v>35</v>
      </c>
    </row>
    <row r="38" spans="1:32" ht="15.75" customHeight="1" x14ac:dyDescent="0.2">
      <c r="A38" s="33">
        <v>100</v>
      </c>
      <c r="B38" s="29">
        <v>0.6</v>
      </c>
      <c r="C38" s="53">
        <v>5</v>
      </c>
      <c r="D38">
        <v>10</v>
      </c>
      <c r="E38" s="53">
        <v>0</v>
      </c>
      <c r="G38" t="s">
        <v>43</v>
      </c>
      <c r="H38" s="33">
        <v>7</v>
      </c>
      <c r="I38" s="33"/>
      <c r="J38" s="33"/>
      <c r="K38" s="33">
        <v>350</v>
      </c>
      <c r="L38" s="33"/>
      <c r="M38" s="73"/>
      <c r="O38" s="31" t="s">
        <v>35</v>
      </c>
      <c r="P38" s="31" t="s">
        <v>35</v>
      </c>
      <c r="Q38" s="31"/>
      <c r="R38" s="31" t="s">
        <v>35</v>
      </c>
      <c r="S38" s="31"/>
      <c r="T38" s="33">
        <f>H38</f>
        <v>7</v>
      </c>
      <c r="U38" s="31">
        <f>K38*(1-B38)</f>
        <v>140</v>
      </c>
      <c r="V38" s="31"/>
      <c r="W38" s="32">
        <f>U38/T38</f>
        <v>20</v>
      </c>
    </row>
    <row r="39" spans="1:32" ht="15.75" customHeight="1" x14ac:dyDescent="0.2">
      <c r="A39" s="36">
        <v>100</v>
      </c>
      <c r="B39" s="37">
        <v>0.6</v>
      </c>
      <c r="C39" s="54">
        <v>5</v>
      </c>
      <c r="D39" s="35">
        <v>10</v>
      </c>
      <c r="E39" s="54">
        <v>0</v>
      </c>
      <c r="G39" s="35" t="s">
        <v>44</v>
      </c>
      <c r="H39" s="35"/>
      <c r="I39" s="35"/>
      <c r="J39" s="35"/>
      <c r="K39" s="35"/>
      <c r="L39" s="35"/>
      <c r="O39" s="38" t="s">
        <v>35</v>
      </c>
      <c r="P39" s="38" t="s">
        <v>35</v>
      </c>
      <c r="Q39" s="38"/>
      <c r="R39" s="38" t="s">
        <v>35</v>
      </c>
      <c r="S39" s="31"/>
      <c r="T39" s="38" t="s">
        <v>35</v>
      </c>
      <c r="U39" s="38" t="s">
        <v>35</v>
      </c>
      <c r="V39" s="38"/>
      <c r="W39" s="38" t="s">
        <v>35</v>
      </c>
    </row>
    <row r="41" spans="1:32" ht="15.75" customHeight="1" x14ac:dyDescent="0.2">
      <c r="A41" s="71" t="s">
        <v>45</v>
      </c>
      <c r="O41" s="59" t="s">
        <v>28</v>
      </c>
      <c r="P41" s="12"/>
      <c r="Q41" s="12"/>
      <c r="R41" s="12"/>
      <c r="S41" s="12"/>
      <c r="T41" s="59" t="s">
        <v>29</v>
      </c>
      <c r="V41" s="12"/>
    </row>
    <row r="42" spans="1:32" ht="15.75" customHeight="1" x14ac:dyDescent="0.2">
      <c r="A42" s="28" t="s">
        <v>69</v>
      </c>
      <c r="B42" s="28" t="s">
        <v>30</v>
      </c>
      <c r="C42" s="60" t="s">
        <v>71</v>
      </c>
      <c r="D42" s="60" t="s">
        <v>81</v>
      </c>
      <c r="E42" s="60" t="s">
        <v>72</v>
      </c>
      <c r="G42" s="28" t="s">
        <v>3</v>
      </c>
      <c r="H42" s="28" t="s">
        <v>0</v>
      </c>
      <c r="I42" s="28"/>
      <c r="J42" s="60" t="s">
        <v>79</v>
      </c>
      <c r="K42" s="28" t="s">
        <v>1</v>
      </c>
      <c r="L42" s="60" t="s">
        <v>70</v>
      </c>
      <c r="M42" s="63"/>
      <c r="N42" s="12"/>
      <c r="O42" s="28" t="s">
        <v>31</v>
      </c>
      <c r="P42" s="28" t="s">
        <v>1</v>
      </c>
      <c r="Q42" s="60" t="s">
        <v>10</v>
      </c>
      <c r="R42" s="60" t="s">
        <v>73</v>
      </c>
      <c r="S42" s="63"/>
      <c r="T42" s="28" t="s">
        <v>31</v>
      </c>
      <c r="U42" s="28" t="s">
        <v>1</v>
      </c>
      <c r="V42" s="60" t="s">
        <v>10</v>
      </c>
      <c r="W42" s="60" t="s">
        <v>73</v>
      </c>
    </row>
    <row r="43" spans="1:32" ht="15.75" customHeight="1" x14ac:dyDescent="0.2">
      <c r="A43" s="33">
        <v>100</v>
      </c>
      <c r="B43" s="29">
        <v>0.3</v>
      </c>
      <c r="C43" s="53">
        <v>5</v>
      </c>
      <c r="D43">
        <v>10</v>
      </c>
      <c r="E43" s="53">
        <v>0</v>
      </c>
      <c r="G43" s="47" t="s">
        <v>52</v>
      </c>
      <c r="H43" s="33">
        <v>100</v>
      </c>
      <c r="I43" s="33"/>
      <c r="J43" s="33"/>
      <c r="K43" s="33">
        <v>200</v>
      </c>
      <c r="L43" s="33"/>
      <c r="M43" s="73"/>
      <c r="O43" s="33">
        <f>H43</f>
        <v>100</v>
      </c>
      <c r="P43" s="33">
        <f>K43*B43</f>
        <v>60</v>
      </c>
      <c r="Q43" s="33"/>
      <c r="R43" s="46">
        <f>P43/O43</f>
        <v>0.6</v>
      </c>
      <c r="S43" s="46"/>
      <c r="T43" s="33">
        <f>H43</f>
        <v>100</v>
      </c>
      <c r="U43" s="31">
        <f>K43*(1-B43)</f>
        <v>140</v>
      </c>
      <c r="V43" s="33"/>
      <c r="W43" s="32">
        <f>U43/T43</f>
        <v>1.4</v>
      </c>
    </row>
    <row r="44" spans="1:32" ht="15.75" customHeight="1" x14ac:dyDescent="0.2">
      <c r="A44" s="36">
        <v>100</v>
      </c>
      <c r="B44" s="37">
        <v>0.3</v>
      </c>
      <c r="C44" s="54">
        <v>5</v>
      </c>
      <c r="D44" s="35">
        <v>10</v>
      </c>
      <c r="E44" s="54">
        <v>0</v>
      </c>
      <c r="G44" s="50" t="s">
        <v>50</v>
      </c>
      <c r="H44" s="36">
        <v>100</v>
      </c>
      <c r="I44" s="36"/>
      <c r="J44" s="36"/>
      <c r="K44" s="36">
        <v>300</v>
      </c>
      <c r="L44" s="36"/>
      <c r="M44" s="73"/>
      <c r="O44" s="36">
        <f>H44</f>
        <v>100</v>
      </c>
      <c r="P44" s="36">
        <f>K44+P43</f>
        <v>360</v>
      </c>
      <c r="Q44" s="36"/>
      <c r="R44" s="51">
        <f>P44/O44</f>
        <v>3.6</v>
      </c>
      <c r="S44" s="46"/>
      <c r="T44" s="36">
        <v>100</v>
      </c>
      <c r="U44" s="38">
        <f>U43</f>
        <v>140</v>
      </c>
      <c r="V44" s="36"/>
      <c r="W44" s="39">
        <v>1.4</v>
      </c>
    </row>
    <row r="45" spans="1:32" ht="15.75" customHeight="1" x14ac:dyDescent="0.2">
      <c r="A45" s="33">
        <v>100</v>
      </c>
      <c r="B45" s="29">
        <v>0.3</v>
      </c>
      <c r="C45" s="53">
        <v>5</v>
      </c>
      <c r="D45">
        <v>10</v>
      </c>
      <c r="E45" s="53">
        <v>0</v>
      </c>
      <c r="G45" s="47" t="s">
        <v>51</v>
      </c>
      <c r="H45" s="33">
        <v>100</v>
      </c>
      <c r="I45" s="33"/>
      <c r="J45" s="33"/>
      <c r="K45" s="33">
        <v>400</v>
      </c>
      <c r="L45" s="33"/>
      <c r="O45" s="33">
        <v>100</v>
      </c>
      <c r="P45" s="33">
        <f>P44</f>
        <v>360</v>
      </c>
      <c r="Q45" s="33"/>
      <c r="R45" s="46">
        <v>3.6</v>
      </c>
      <c r="S45" s="46"/>
      <c r="T45" s="33">
        <f>H45</f>
        <v>100</v>
      </c>
      <c r="U45" s="33">
        <f>K45+U44</f>
        <v>540</v>
      </c>
      <c r="V45" s="33"/>
      <c r="W45" s="32">
        <f>U45/T45</f>
        <v>5.4</v>
      </c>
    </row>
    <row r="46" spans="1:32" ht="15.75" customHeight="1" x14ac:dyDescent="0.2">
      <c r="A46" s="36">
        <v>100</v>
      </c>
      <c r="B46" s="37">
        <v>0.3</v>
      </c>
      <c r="C46" s="54">
        <v>5</v>
      </c>
      <c r="D46" s="35">
        <v>10</v>
      </c>
      <c r="E46" s="54">
        <v>0</v>
      </c>
      <c r="G46" s="50" t="s">
        <v>53</v>
      </c>
      <c r="H46" s="36">
        <v>100</v>
      </c>
      <c r="I46" s="36"/>
      <c r="J46" s="36"/>
      <c r="K46" s="36">
        <v>500</v>
      </c>
      <c r="L46" s="36"/>
      <c r="M46" s="73"/>
      <c r="O46" s="36">
        <f>H46</f>
        <v>100</v>
      </c>
      <c r="P46" s="36">
        <f>P45+(K46*B46)</f>
        <v>510</v>
      </c>
      <c r="Q46" s="36"/>
      <c r="R46" s="51">
        <f>P46/O46</f>
        <v>5.0999999999999996</v>
      </c>
      <c r="S46" s="46"/>
      <c r="T46" s="36">
        <f>H46</f>
        <v>100</v>
      </c>
      <c r="U46" s="36">
        <f>U45+(K46*(1-B46))</f>
        <v>890</v>
      </c>
      <c r="V46" s="36"/>
      <c r="W46" s="39">
        <f>U46/T46</f>
        <v>8.9</v>
      </c>
    </row>
  </sheetData>
  <pageMargins left="0.7" right="0.7" top="0.75" bottom="0.75" header="0.3" footer="0.3"/>
  <ignoredErrors>
    <ignoredError sqref="AA16 O17 AB18 AC15 AT16 AT18 AT21 Z29 O28:P28 T28:W28 Q28:R28 AT29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2025-08-30T22:37:54Z</dcterms:modified>
</cp:coreProperties>
</file>