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1B192429-9A8B-4852-81B7-47A0F675773D}" xr6:coauthVersionLast="47" xr6:coauthVersionMax="47" xr10:uidLastSave="{00000000-0000-0000-0000-000000000000}"/>
  <bookViews>
    <workbookView xWindow="6600" yWindow="12615" windowWidth="44445" windowHeight="10455" firstSheet="8" activeTab="9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5" l="1"/>
  <c r="C49" i="15"/>
  <c r="C48" i="15"/>
  <c r="C47" i="15"/>
  <c r="C46" i="15"/>
  <c r="C44" i="15"/>
  <c r="C43" i="15"/>
  <c r="C42" i="15"/>
  <c r="C41" i="15"/>
  <c r="C37" i="15"/>
  <c r="C36" i="15"/>
  <c r="C35" i="15"/>
  <c r="C34" i="15"/>
  <c r="M50" i="14"/>
  <c r="X50" i="14"/>
  <c r="X51" i="14" s="1"/>
  <c r="X52" i="14" s="1"/>
  <c r="X53" i="14" s="1"/>
  <c r="W50" i="14"/>
  <c r="Y50" i="14" s="1"/>
  <c r="Y51" i="14" s="1"/>
  <c r="R50" i="14"/>
  <c r="R51" i="14" s="1"/>
  <c r="R52" i="14" s="1"/>
  <c r="R53" i="14" s="1"/>
  <c r="Q50" i="14"/>
  <c r="Q51" i="14" s="1"/>
  <c r="Q52" i="14" s="1"/>
  <c r="Q53" i="14" s="1"/>
  <c r="AA90" i="14"/>
  <c r="AF90" i="14" s="1"/>
  <c r="Y88" i="14"/>
  <c r="Y87" i="14"/>
  <c r="Y86" i="14"/>
  <c r="Y85" i="14"/>
  <c r="Y84" i="14"/>
  <c r="Y94" i="14"/>
  <c r="Y93" i="14"/>
  <c r="Y92" i="14"/>
  <c r="AG83" i="14"/>
  <c r="Y83" i="14"/>
  <c r="AA77" i="14"/>
  <c r="AA75" i="14"/>
  <c r="AE69" i="14"/>
  <c r="AD69" i="14"/>
  <c r="Y70" i="14" s="1"/>
  <c r="AA70" i="14" s="1"/>
  <c r="AF70" i="14" s="1"/>
  <c r="AG69" i="14"/>
  <c r="AA74" i="14"/>
  <c r="AF74" i="14" s="1"/>
  <c r="AF75" i="14" s="1"/>
  <c r="AF76" i="14" s="1"/>
  <c r="Y73" i="14"/>
  <c r="AA72" i="14"/>
  <c r="AF72" i="14" s="1"/>
  <c r="Y71" i="14"/>
  <c r="AC71" i="14" s="1"/>
  <c r="AC72" i="14" s="1"/>
  <c r="AC73" i="14" s="1"/>
  <c r="AC74" i="14" s="1"/>
  <c r="Y69" i="14"/>
  <c r="X43" i="14"/>
  <c r="X44" i="14" s="1"/>
  <c r="X45" i="14" s="1"/>
  <c r="X46" i="14" s="1"/>
  <c r="R43" i="14"/>
  <c r="R44" i="14" s="1"/>
  <c r="R45" i="14" s="1"/>
  <c r="R46" i="14" s="1"/>
  <c r="R36" i="14"/>
  <c r="X38" i="14"/>
  <c r="X34" i="14"/>
  <c r="R34" i="14"/>
  <c r="Y29" i="14"/>
  <c r="Y27" i="14"/>
  <c r="Y28" i="14" s="1"/>
  <c r="Y30" i="14" s="1"/>
  <c r="S29" i="14"/>
  <c r="S27" i="14"/>
  <c r="Y23" i="14"/>
  <c r="Y19" i="14"/>
  <c r="Y22" i="14" s="1"/>
  <c r="S23" i="14"/>
  <c r="Y16" i="14"/>
  <c r="Y18" i="14" s="1"/>
  <c r="Y21" i="14" s="1"/>
  <c r="Y14" i="14"/>
  <c r="S17" i="14"/>
  <c r="S19" i="14" s="1"/>
  <c r="S22" i="14" s="1"/>
  <c r="S16" i="14"/>
  <c r="S18" i="14" s="1"/>
  <c r="S21" i="14" s="1"/>
  <c r="S14" i="14"/>
  <c r="AZ29" i="14"/>
  <c r="W29" i="14"/>
  <c r="R29" i="14"/>
  <c r="Q29" i="14"/>
  <c r="X29" i="14"/>
  <c r="M29" i="14"/>
  <c r="BB28" i="14"/>
  <c r="BA28" i="14"/>
  <c r="AZ28" i="14"/>
  <c r="AY28" i="14"/>
  <c r="AX28" i="14"/>
  <c r="AW28" i="14"/>
  <c r="AV28" i="14"/>
  <c r="AT28" i="14"/>
  <c r="AS28" i="14"/>
  <c r="AR28" i="14"/>
  <c r="AQ28" i="14"/>
  <c r="AP28" i="14"/>
  <c r="AO28" i="14"/>
  <c r="AM28" i="14"/>
  <c r="AL28" i="14"/>
  <c r="AK28" i="14"/>
  <c r="AJ28" i="14"/>
  <c r="AI28" i="14"/>
  <c r="AH28" i="14"/>
  <c r="AL29" i="14"/>
  <c r="AM29" i="14" s="1"/>
  <c r="AK29" i="14"/>
  <c r="AJ29" i="14"/>
  <c r="AI29" i="14"/>
  <c r="AH29" i="14"/>
  <c r="X27" i="14"/>
  <c r="X28" i="14" s="1"/>
  <c r="X30" i="14" s="1"/>
  <c r="W27" i="14"/>
  <c r="W28" i="14" s="1"/>
  <c r="W30" i="14" s="1"/>
  <c r="R27" i="14"/>
  <c r="R28" i="14" s="1"/>
  <c r="R30" i="14" s="1"/>
  <c r="Q27" i="14"/>
  <c r="M27" i="14"/>
  <c r="AM21" i="14"/>
  <c r="AL21" i="14"/>
  <c r="AK21" i="14"/>
  <c r="AJ21" i="14"/>
  <c r="AI21" i="14"/>
  <c r="AH21" i="14"/>
  <c r="AZ15" i="14"/>
  <c r="AZ16" i="14" s="1"/>
  <c r="AZ18" i="14" s="1"/>
  <c r="AZ20" i="14" s="1"/>
  <c r="AZ21" i="14" s="1"/>
  <c r="AL15" i="14"/>
  <c r="AL16" i="14" s="1"/>
  <c r="M21" i="14"/>
  <c r="M18" i="14"/>
  <c r="M16" i="14"/>
  <c r="M14" i="14"/>
  <c r="AX15" i="14"/>
  <c r="AW15" i="14"/>
  <c r="AT15" i="14"/>
  <c r="AS15" i="14"/>
  <c r="AR15" i="14"/>
  <c r="AQ15" i="14"/>
  <c r="AP15" i="14"/>
  <c r="AO15" i="14"/>
  <c r="AY15" i="14"/>
  <c r="AK15" i="14"/>
  <c r="AK16" i="14" s="1"/>
  <c r="AK18" i="14" s="1"/>
  <c r="AK20" i="14" s="1"/>
  <c r="AI15" i="14"/>
  <c r="AI16" i="14" s="1"/>
  <c r="AI18" i="14" s="1"/>
  <c r="AI20" i="14" s="1"/>
  <c r="AJ15" i="14"/>
  <c r="AJ16" i="14" s="1"/>
  <c r="AJ18" i="14" s="1"/>
  <c r="AH15" i="14"/>
  <c r="AH16" i="14" s="1"/>
  <c r="AH18" i="14" s="1"/>
  <c r="W46" i="14"/>
  <c r="Q46" i="14"/>
  <c r="W45" i="14"/>
  <c r="Q44" i="14"/>
  <c r="W43" i="14"/>
  <c r="Q43" i="14"/>
  <c r="W38" i="14"/>
  <c r="Q36" i="14"/>
  <c r="W34" i="14"/>
  <c r="Q34" i="14"/>
  <c r="X23" i="14"/>
  <c r="W23" i="14"/>
  <c r="R23" i="14"/>
  <c r="Q23" i="14"/>
  <c r="X19" i="14"/>
  <c r="W19" i="14"/>
  <c r="R17" i="14"/>
  <c r="Q17" i="14"/>
  <c r="Q19" i="14" s="1"/>
  <c r="X14" i="14"/>
  <c r="W14" i="14"/>
  <c r="R14" i="14"/>
  <c r="Q14" i="14"/>
  <c r="Q16" i="14" s="1"/>
  <c r="Q18" i="14" s="1"/>
  <c r="Q10" i="14"/>
  <c r="X10" i="14"/>
  <c r="AA10" i="14" s="1"/>
  <c r="R10" i="14"/>
  <c r="X6" i="14"/>
  <c r="W6" i="14"/>
  <c r="R6" i="14"/>
  <c r="Q6" i="14"/>
  <c r="W5" i="14"/>
  <c r="Q5" i="14"/>
  <c r="Q7" i="14" s="1"/>
  <c r="Q9" i="14" s="1"/>
  <c r="X4" i="14"/>
  <c r="X5" i="14" s="1"/>
  <c r="W4" i="14"/>
  <c r="R4" i="14"/>
  <c r="Q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S50" i="14" l="1"/>
  <c r="T50" i="14" s="1"/>
  <c r="Z51" i="14"/>
  <c r="Y52" i="14"/>
  <c r="Z50" i="14"/>
  <c r="S51" i="14"/>
  <c r="U50" i="14"/>
  <c r="U51" i="14" s="1"/>
  <c r="U52" i="14" s="1"/>
  <c r="U53" i="14" s="1"/>
  <c r="AA50" i="14"/>
  <c r="AA51" i="14" s="1"/>
  <c r="AA52" i="14" s="1"/>
  <c r="AA53" i="14" s="1"/>
  <c r="U29" i="14"/>
  <c r="AH69" i="14"/>
  <c r="AG84" i="14"/>
  <c r="AG85" i="14" s="1"/>
  <c r="AG86" i="14" s="1"/>
  <c r="AG87" i="14" s="1"/>
  <c r="AG88" i="14" s="1"/>
  <c r="AG89" i="14" s="1"/>
  <c r="AG90" i="14" s="1"/>
  <c r="AH83" i="14"/>
  <c r="AC83" i="14"/>
  <c r="AC84" i="14" s="1"/>
  <c r="AC85" i="14" s="1"/>
  <c r="AD71" i="14"/>
  <c r="AD72" i="14" s="1"/>
  <c r="AD73" i="14" s="1"/>
  <c r="AD74" i="14" s="1"/>
  <c r="AD75" i="14" s="1"/>
  <c r="AD76" i="14" s="1"/>
  <c r="AD77" i="14" s="1"/>
  <c r="AD78" i="14" s="1"/>
  <c r="AE71" i="14"/>
  <c r="AE72" i="14" s="1"/>
  <c r="AE73" i="14" s="1"/>
  <c r="AE74" i="14" s="1"/>
  <c r="AE75" i="14" s="1"/>
  <c r="AE76" i="14" s="1"/>
  <c r="AE77" i="14" s="1"/>
  <c r="AE78" i="14" s="1"/>
  <c r="AG70" i="14"/>
  <c r="U6" i="14"/>
  <c r="AA29" i="14"/>
  <c r="S28" i="14"/>
  <c r="S30" i="14" s="1"/>
  <c r="Q28" i="14"/>
  <c r="Q30" i="14" s="1"/>
  <c r="U27" i="14"/>
  <c r="U28" i="14" s="1"/>
  <c r="U30" i="14" s="1"/>
  <c r="AC29" i="14" s="1"/>
  <c r="AA27" i="14"/>
  <c r="AA28" i="14" s="1"/>
  <c r="AA30" i="14" s="1"/>
  <c r="AE29" i="14" s="1"/>
  <c r="AQ29" i="14" s="1"/>
  <c r="AH20" i="14"/>
  <c r="AV15" i="14"/>
  <c r="BA15" i="14" s="1"/>
  <c r="BB15" i="14" s="1"/>
  <c r="AJ20" i="14"/>
  <c r="AM15" i="14"/>
  <c r="AA46" i="14"/>
  <c r="U44" i="14"/>
  <c r="AA45" i="14"/>
  <c r="U10" i="14"/>
  <c r="U46" i="14"/>
  <c r="U34" i="14"/>
  <c r="U43" i="14"/>
  <c r="AA34" i="14"/>
  <c r="U36" i="14"/>
  <c r="AA6" i="14"/>
  <c r="AA38" i="14"/>
  <c r="AA43" i="14"/>
  <c r="AA23" i="14"/>
  <c r="AE21" i="14" s="1"/>
  <c r="AQ21" i="14" s="1"/>
  <c r="AR21" i="14" s="1"/>
  <c r="AA4" i="14"/>
  <c r="U23" i="14"/>
  <c r="AC21" i="14" s="1"/>
  <c r="AA19" i="14"/>
  <c r="AA14" i="14"/>
  <c r="AE14" i="14" s="1"/>
  <c r="AE15" i="14" s="1"/>
  <c r="AE16" i="14" s="1"/>
  <c r="U14" i="14"/>
  <c r="AC14" i="14" s="1"/>
  <c r="U17" i="14"/>
  <c r="Q8" i="14"/>
  <c r="U4" i="14"/>
  <c r="R5" i="14"/>
  <c r="R7" i="14" s="1"/>
  <c r="U7" i="14" s="1"/>
  <c r="O8" i="12"/>
  <c r="O7" i="12" s="1"/>
  <c r="O8" i="9"/>
  <c r="O7" i="9" s="1"/>
  <c r="X7" i="14"/>
  <c r="AA7" i="14" s="1"/>
  <c r="AA5" i="14"/>
  <c r="O8" i="11"/>
  <c r="O7" i="11" s="1"/>
  <c r="O8" i="6"/>
  <c r="O7" i="6" s="1"/>
  <c r="J3" i="9"/>
  <c r="J3" i="12"/>
  <c r="J4" i="6"/>
  <c r="J4" i="12"/>
  <c r="J4" i="9"/>
  <c r="J5" i="12"/>
  <c r="J5" i="9"/>
  <c r="J6" i="12"/>
  <c r="T51" i="14" l="1"/>
  <c r="S52" i="14"/>
  <c r="Z52" i="14"/>
  <c r="Y53" i="14"/>
  <c r="Z53" i="14" s="1"/>
  <c r="AH85" i="14"/>
  <c r="AC86" i="14"/>
  <c r="AH84" i="14"/>
  <c r="AE83" i="14"/>
  <c r="AD83" i="14"/>
  <c r="AD84" i="14" s="1"/>
  <c r="AD85" i="14" s="1"/>
  <c r="AD86" i="14" s="1"/>
  <c r="AD87" i="14" s="1"/>
  <c r="AD88" i="14" s="1"/>
  <c r="AD89" i="14" s="1"/>
  <c r="AD90" i="14" s="1"/>
  <c r="AG71" i="14"/>
  <c r="AG72" i="14" s="1"/>
  <c r="AH72" i="14" s="1"/>
  <c r="AC75" i="14"/>
  <c r="AC76" i="14" s="1"/>
  <c r="AC77" i="14" s="1"/>
  <c r="AC78" i="14" s="1"/>
  <c r="AH71" i="14"/>
  <c r="AF77" i="14"/>
  <c r="AH70" i="14"/>
  <c r="AR29" i="14"/>
  <c r="AX29" i="14"/>
  <c r="AY29" i="14" s="1"/>
  <c r="AF29" i="14"/>
  <c r="AO29" i="14"/>
  <c r="AE27" i="14"/>
  <c r="AE28" i="14" s="1"/>
  <c r="AC27" i="14"/>
  <c r="AC28" i="14" s="1"/>
  <c r="AF28" i="14" s="1"/>
  <c r="AQ16" i="14"/>
  <c r="AX16" i="14" s="1"/>
  <c r="AY16" i="14" s="1"/>
  <c r="AE18" i="14"/>
  <c r="AO21" i="14"/>
  <c r="AF21" i="14"/>
  <c r="AX21" i="14"/>
  <c r="AY21" i="14" s="1"/>
  <c r="AM16" i="14"/>
  <c r="AM18" i="14" s="1"/>
  <c r="AM20" i="14" s="1"/>
  <c r="AL18" i="14"/>
  <c r="AL20" i="14" s="1"/>
  <c r="AF14" i="14"/>
  <c r="AF15" i="14" s="1"/>
  <c r="AC15" i="14"/>
  <c r="AC16" i="14" s="1"/>
  <c r="AO16" i="14" s="1"/>
  <c r="AP16" i="14" s="1"/>
  <c r="U5" i="14"/>
  <c r="T52" i="14" l="1"/>
  <c r="S53" i="14"/>
  <c r="T53" i="14" s="1"/>
  <c r="AH86" i="14"/>
  <c r="AC87" i="14"/>
  <c r="AE84" i="14"/>
  <c r="AE85" i="14" s="1"/>
  <c r="AE86" i="14" s="1"/>
  <c r="AE87" i="14" s="1"/>
  <c r="AE88" i="14" s="1"/>
  <c r="AE89" i="14" s="1"/>
  <c r="AE90" i="14" s="1"/>
  <c r="AE91" i="14" s="1"/>
  <c r="AE92" i="14" s="1"/>
  <c r="AG73" i="14"/>
  <c r="AG74" i="14" s="1"/>
  <c r="AG75" i="14" s="1"/>
  <c r="AH75" i="14" s="1"/>
  <c r="AH73" i="14"/>
  <c r="AS29" i="14"/>
  <c r="AT29" i="14" s="1"/>
  <c r="AV29" i="14"/>
  <c r="BA29" i="14" s="1"/>
  <c r="BB29" i="14" s="1"/>
  <c r="AP29" i="14"/>
  <c r="AW29" i="14" s="1"/>
  <c r="AF27" i="14"/>
  <c r="AR16" i="14"/>
  <c r="AP21" i="14"/>
  <c r="AW21" i="14" s="1"/>
  <c r="AV21" i="14"/>
  <c r="BA21" i="14" s="1"/>
  <c r="BB21" i="14" s="1"/>
  <c r="AS21" i="14"/>
  <c r="AT21" i="14" s="1"/>
  <c r="AE20" i="14"/>
  <c r="AQ18" i="14"/>
  <c r="AV16" i="14"/>
  <c r="BA16" i="14" s="1"/>
  <c r="BB16" i="14" s="1"/>
  <c r="AC18" i="14"/>
  <c r="AF16" i="14"/>
  <c r="AH87" i="14" l="1"/>
  <c r="AC88" i="14"/>
  <c r="Y91" i="14"/>
  <c r="AA91" i="14" s="1"/>
  <c r="AF91" i="14" s="1"/>
  <c r="AE93" i="14"/>
  <c r="AE94" i="14" s="1"/>
  <c r="AA89" i="14"/>
  <c r="AF89" i="14" s="1"/>
  <c r="AG76" i="14"/>
  <c r="AH74" i="14"/>
  <c r="AO18" i="14"/>
  <c r="AS18" i="14" s="1"/>
  <c r="AF18" i="14"/>
  <c r="AC20" i="14"/>
  <c r="AF20" i="14" s="1"/>
  <c r="AR18" i="14"/>
  <c r="AR20" i="14" s="1"/>
  <c r="AQ20" i="14"/>
  <c r="AX18" i="14"/>
  <c r="AS16" i="14"/>
  <c r="AT16" i="14" s="1"/>
  <c r="AW16" i="14"/>
  <c r="AH88" i="14" l="1"/>
  <c r="AC89" i="14"/>
  <c r="AC90" i="14" s="1"/>
  <c r="AD91" i="14"/>
  <c r="AD92" i="14" s="1"/>
  <c r="AD93" i="14" s="1"/>
  <c r="AD94" i="14" s="1"/>
  <c r="AC91" i="14"/>
  <c r="AG91" i="14"/>
  <c r="AG92" i="14" s="1"/>
  <c r="AG93" i="14" s="1"/>
  <c r="AG94" i="14" s="1"/>
  <c r="AH89" i="14"/>
  <c r="AG77" i="14"/>
  <c r="AG78" i="14" s="1"/>
  <c r="AH78" i="14" s="1"/>
  <c r="AH76" i="14"/>
  <c r="AY18" i="14"/>
  <c r="AY20" i="14" s="1"/>
  <c r="AX20" i="14"/>
  <c r="AT18" i="14"/>
  <c r="AT20" i="14" s="1"/>
  <c r="AS20" i="14"/>
  <c r="AP18" i="14"/>
  <c r="AO20" i="14"/>
  <c r="AV18" i="14"/>
  <c r="AH90" i="14" l="1"/>
  <c r="AC92" i="14"/>
  <c r="AH91" i="14"/>
  <c r="AH77" i="14"/>
  <c r="BA18" i="14"/>
  <c r="BB18" i="14" s="1"/>
  <c r="AV20" i="14"/>
  <c r="BA20" i="14" s="1"/>
  <c r="BB20" i="14" s="1"/>
  <c r="AW18" i="14"/>
  <c r="AW20" i="14" s="1"/>
  <c r="AP20" i="14"/>
  <c r="AH92" i="14" l="1"/>
  <c r="AC93" i="14"/>
  <c r="AC94" i="14" s="1"/>
  <c r="AH94" i="14" s="1"/>
  <c r="AH9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H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V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W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X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Y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Z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A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B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O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H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O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<sst xmlns="http://schemas.openxmlformats.org/spreadsheetml/2006/main" count="768" uniqueCount="182">
  <si>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</si>
  <si>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</si>
  <si>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</si>
  <si>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</si>
  <si>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</si>
  <si>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</si>
  <si>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</si>
  <si>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</si>
  <si>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</si>
  <si>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</si>
  <si>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</si>
  <si>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</si>
  <si>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</si>
  <si>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</si>
  <si>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</si>
  <si>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</si>
  <si>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</si>
  <si>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</si>
  <si>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</si>
  <si>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</si>
  <si>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</si>
  <si>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</si>
  <si>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</si>
  <si>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</si>
  <si>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</si>
  <si>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</si>
  <si>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</si>
  <si>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</si>
  <si>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</si>
  <si>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</si>
  <si>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</si>
  <si>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</si>
  <si>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</si>
  <si>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</si>
  <si>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</si>
  <si>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</si>
  <si>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</si>
  <si>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</si>
  <si>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</si>
  <si>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</si>
  <si>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</si>
  <si>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</si>
  <si>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</si>
  <si>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</si>
  <si>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</si>
  <si>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</si>
  <si>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</si>
  <si>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</si>
  <si>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</si>
  <si>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</si>
  <si>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</si>
  <si>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</si>
  <si>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</si>
  <si>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</si>
  <si>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</si>
  <si>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</si>
  <si>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</si>
  <si>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</si>
  <si>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</si>
  <si>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</si>
  <si>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</si>
  <si>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</si>
  <si>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</si>
  <si>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</si>
  <si>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</si>
  <si>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</si>
  <si>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</si>
  <si>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</si>
  <si>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</si>
  <si>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</si>
  <si>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</si>
  <si>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</si>
  <si>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</si>
  <si>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</si>
  <si>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</si>
  <si>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</si>
  <si>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</si>
  <si>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</si>
  <si>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</si>
  <si>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</si>
  <si>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</si>
  <si>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</si>
  <si>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</si>
  <si>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</si>
  <si>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</si>
  <si>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</si>
  <si>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</si>
  <si>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</si>
  <si>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</si>
  <si>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</si>
  <si>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</si>
  <si>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</si>
  <si>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</si>
  <si>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</si>
  <si>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</si>
  <si>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</si>
  <si>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</si>
  <si>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</si>
  <si>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</si>
  <si>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</si>
  <si>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</si>
  <si>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</si>
  <si>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</si>
  <si>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</si>
  <si>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</si>
  <si>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</si>
  <si>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</si>
  <si>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</si>
  <si>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</si>
  <si>
    <t>portfolio-overview.spec.ts</t>
  </si>
  <si>
    <t>Ticker</t>
  </si>
  <si>
    <t>Name</t>
  </si>
  <si>
    <t>Security Type</t>
  </si>
  <si>
    <t>Region</t>
  </si>
  <si>
    <t>Market</t>
  </si>
  <si>
    <t>Max Risk</t>
  </si>
  <si>
    <t>Test Price</t>
  </si>
  <si>
    <t>Trend</t>
  </si>
  <si>
    <t>Comm</t>
  </si>
  <si>
    <t>Commission</t>
  </si>
  <si>
    <t>Stock</t>
  </si>
  <si>
    <t>US</t>
  </si>
  <si>
    <t>US Index</t>
  </si>
  <si>
    <t>Market Sector</t>
  </si>
  <si>
    <t>Opportunity</t>
  </si>
  <si>
    <t>Risk Profile</t>
  </si>
  <si>
    <t>Hare</t>
  </si>
  <si>
    <t>Tied-Up</t>
  </si>
  <si>
    <t>r-Inv</t>
  </si>
  <si>
    <t>1. Add new stock in PortfolioAddEditStockModal</t>
  </si>
  <si>
    <t>2. Check PortfolioTable if new stock exists, by Ticker</t>
  </si>
  <si>
    <t>3. Continue to check PortfolioTable the following values exist for the new stock. Make sure their visibility is toggled on first.</t>
  </si>
  <si>
    <t>Tied-up</t>
  </si>
  <si>
    <t>Market Value</t>
  </si>
  <si>
    <t>APAC</t>
  </si>
  <si>
    <t>EU</t>
  </si>
  <si>
    <t>Intl</t>
  </si>
  <si>
    <t>4+. Replicating the 1 to 3 steps, create the following stocks and check if their values exist</t>
  </si>
  <si>
    <t>E2EPortfolioOverviewRegionUS</t>
  </si>
  <si>
    <t>ETF</t>
  </si>
  <si>
    <t>APAC Index</t>
  </si>
  <si>
    <t>Tortoise</t>
  </si>
  <si>
    <t>Europe Index</t>
  </si>
  <si>
    <t>Crypto</t>
  </si>
  <si>
    <t>E2EPortfolioOverviewUS2</t>
  </si>
  <si>
    <t>E2E Portfolio Overview Intl2</t>
  </si>
  <si>
    <t>E2EPortfolioOverviewUS1</t>
  </si>
  <si>
    <t>E2E Portfolio Overview US1</t>
  </si>
  <si>
    <t>E2EPortfolioOverviewIntl2</t>
  </si>
  <si>
    <t>E2EPortfolioOverviewIntl1</t>
  </si>
  <si>
    <t>E2EPortfolioOverviewAPAC1</t>
  </si>
  <si>
    <t>E2EPortfolioOverviewEU1</t>
  </si>
  <si>
    <t>E2E Portfolio Overview APAC1</t>
  </si>
  <si>
    <t>E2E Portfolio Overview Intl1</t>
  </si>
  <si>
    <t>E2E Portfolio Overview EU1</t>
  </si>
  <si>
    <t>E2E Portfolio Overview US2</t>
  </si>
  <si>
    <t>E2EPortfolioOverviewAPAC2</t>
  </si>
  <si>
    <t>E2E Portfolio Overview APAC2</t>
  </si>
  <si>
    <t>E2EPortfolioOverviewAPAC3</t>
  </si>
  <si>
    <t>E2E Portfolio Overview APAC3</t>
  </si>
  <si>
    <t>China Index</t>
  </si>
  <si>
    <t>E2EPortfolioOverviewIntl3</t>
  </si>
  <si>
    <t>E2E Portfolio Overview Intl3</t>
  </si>
  <si>
    <t>International Index</t>
  </si>
  <si>
    <t>E2EPortfolioOverviewIntl4</t>
  </si>
  <si>
    <t>E2E Portfolio Overview Intl4</t>
  </si>
  <si>
    <t>Emerging Index</t>
  </si>
  <si>
    <t>E2EPortfolioOverviewUS3</t>
  </si>
  <si>
    <t>E2E Portfolio Overview US3</t>
  </si>
  <si>
    <t>Oil</t>
  </si>
  <si>
    <t>E2EPortfolioOverviewEU2</t>
  </si>
  <si>
    <t>E2E Portfolio Overview EU2</t>
  </si>
  <si>
    <t>Metals</t>
  </si>
  <si>
    <t>E2EPortfolioOverviewAPAC4</t>
  </si>
  <si>
    <t>E2E Portfolio Overview APAC4</t>
  </si>
  <si>
    <t>E2EPortfolioOverviewEU3</t>
  </si>
  <si>
    <t>E2E Portfolio Overview EU3</t>
  </si>
  <si>
    <t>E2EPortfolioOverviewIntl5</t>
  </si>
  <si>
    <t>E2E Portfolio Overview Intl5</t>
  </si>
  <si>
    <t>5. Check PortfolioOverview, Region table</t>
  </si>
  <si>
    <t>6. Check PortfolioOverview, Region table</t>
  </si>
  <si>
    <t>signals-5dd-lbd.spec.ts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</si>
</sst>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10" fontId="0" fillId="0" borderId="0" xfId="0" applyNumberFormat="1"/>
    <xf numFmtId="0" fontId="11" fillId="0" borderId="0" xfId="0" quotePrefix="1" applyFont="1"/>
    <xf numFmtId="164" fontId="0" fillId="0" borderId="0" xfId="2" applyNumberFormat="1" applyFont="1"/>
    <xf numFmtId="0" fontId="8" fillId="10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40-63E6-4AF7-81AA-62B1973154A2}">
  <dimension ref="B2:O50"/>
  <sheetViews>
    <sheetView tabSelected="1" topLeftCell="A34" workbookViewId="0">
      <selection activeCell="C24" sqref="C24"/>
    </sheetView>
  </sheetViews>
  <sheetFormatPr defaultRowHeight="12.75" x14ac:dyDescent="0.2"/>
  <cols>
    <col min="2" max="2" width="30.140625" customWidth="1"/>
    <col min="3" max="3" width="33.28515625" customWidth="1"/>
    <col min="4" max="4" width="12.42578125" bestFit="1" customWidth="1"/>
    <col min="5" max="5" width="10.5703125" bestFit="1" customWidth="1"/>
    <col min="6" max="6" width="16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6.42578125" bestFit="1" customWidth="1"/>
    <col min="11" max="11" width="11.28515625" bestFit="1" customWidth="1"/>
    <col min="12" max="13" width="4.85546875" bestFit="1" customWidth="1"/>
    <col min="14" max="15" width="4.5703125" bestFit="1" customWidth="1"/>
  </cols>
  <sheetData>
    <row r="2" spans="2:15" x14ac:dyDescent="0.2">
      <c r="B2" s="47" t="s">
        <v>129</v>
      </c>
    </row>
    <row r="3" spans="2:15" x14ac:dyDescent="0.2">
      <c r="B3" s="76" t="s">
        <v>110</v>
      </c>
      <c r="C3" s="76" t="s">
        <v>111</v>
      </c>
      <c r="D3" s="76" t="s">
        <v>112</v>
      </c>
      <c r="E3" s="76" t="s">
        <v>113</v>
      </c>
      <c r="F3" s="76" t="s">
        <v>123</v>
      </c>
      <c r="G3" s="76" t="s">
        <v>125</v>
      </c>
      <c r="H3" s="76" t="s">
        <v>116</v>
      </c>
      <c r="I3" s="76" t="s">
        <v>115</v>
      </c>
      <c r="J3" s="76" t="s">
        <v>117</v>
      </c>
      <c r="K3" s="76" t="s">
        <v>119</v>
      </c>
      <c r="L3" s="76" t="s">
        <v>30</v>
      </c>
      <c r="M3" s="76" t="s">
        <v>68</v>
      </c>
      <c r="N3" s="76" t="s">
        <v>78</v>
      </c>
      <c r="O3" s="76" t="s">
        <v>105</v>
      </c>
    </row>
    <row r="4" spans="2:15" x14ac:dyDescent="0.2">
      <c r="B4" s="47" t="s">
        <v>146</v>
      </c>
      <c r="C4" s="47" t="s">
        <v>147</v>
      </c>
      <c r="D4" s="47" t="s">
        <v>120</v>
      </c>
      <c r="E4" s="47" t="s">
        <v>121</v>
      </c>
      <c r="F4" s="47" t="s">
        <v>124</v>
      </c>
      <c r="G4" s="47" t="s">
        <v>126</v>
      </c>
      <c r="I4">
        <v>1200</v>
      </c>
      <c r="J4" s="47"/>
      <c r="L4">
        <v>50</v>
      </c>
      <c r="M4">
        <v>5</v>
      </c>
      <c r="N4">
        <v>10</v>
      </c>
      <c r="O4">
        <v>20</v>
      </c>
    </row>
    <row r="6" spans="2:15" x14ac:dyDescent="0.2">
      <c r="B6" s="47" t="s">
        <v>130</v>
      </c>
    </row>
    <row r="7" spans="2:15" x14ac:dyDescent="0.2">
      <c r="B7" s="76" t="s">
        <v>110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2:15" x14ac:dyDescent="0.2">
      <c r="B8" s="47" t="s">
        <v>138</v>
      </c>
    </row>
    <row r="10" spans="2:15" x14ac:dyDescent="0.2">
      <c r="B10" s="47" t="s">
        <v>131</v>
      </c>
    </row>
    <row r="11" spans="2:15" x14ac:dyDescent="0.2">
      <c r="B11" s="76" t="s">
        <v>110</v>
      </c>
      <c r="C11" s="76" t="s">
        <v>82</v>
      </c>
      <c r="D11" s="76" t="s">
        <v>113</v>
      </c>
      <c r="E11" s="76" t="s">
        <v>114</v>
      </c>
      <c r="F11" s="76" t="s">
        <v>125</v>
      </c>
      <c r="G11" s="76" t="s">
        <v>68</v>
      </c>
      <c r="H11" s="76" t="s">
        <v>78</v>
      </c>
      <c r="I11" s="76" t="s">
        <v>105</v>
      </c>
      <c r="J11" s="76" t="s">
        <v>118</v>
      </c>
      <c r="K11" s="76" t="s">
        <v>115</v>
      </c>
      <c r="L11" s="76" t="s">
        <v>85</v>
      </c>
      <c r="M11" s="76" t="s">
        <v>127</v>
      </c>
      <c r="N11" s="76" t="s">
        <v>128</v>
      </c>
    </row>
    <row r="12" spans="2:15" x14ac:dyDescent="0.2">
      <c r="B12" s="47" t="s">
        <v>138</v>
      </c>
      <c r="C12" s="47" t="s">
        <v>120</v>
      </c>
      <c r="D12" s="47" t="s">
        <v>121</v>
      </c>
      <c r="E12" s="47" t="s">
        <v>124</v>
      </c>
      <c r="F12" s="47" t="s">
        <v>126</v>
      </c>
      <c r="G12">
        <v>5</v>
      </c>
      <c r="H12">
        <v>10</v>
      </c>
      <c r="I12">
        <v>20</v>
      </c>
      <c r="J12" s="105" t="s">
        <v>35</v>
      </c>
      <c r="K12" s="33">
        <v>1200</v>
      </c>
      <c r="L12" s="105" t="s">
        <v>35</v>
      </c>
      <c r="M12" s="105" t="s">
        <v>35</v>
      </c>
      <c r="N12" s="105" t="s">
        <v>35</v>
      </c>
    </row>
    <row r="14" spans="2:15" x14ac:dyDescent="0.2">
      <c r="B14" s="47" t="s">
        <v>137</v>
      </c>
    </row>
    <row r="15" spans="2:15" x14ac:dyDescent="0.2">
      <c r="B15" s="76" t="s">
        <v>110</v>
      </c>
      <c r="C15" s="76" t="s">
        <v>111</v>
      </c>
      <c r="D15" s="76" t="s">
        <v>112</v>
      </c>
      <c r="E15" s="76" t="s">
        <v>113</v>
      </c>
      <c r="F15" s="76" t="s">
        <v>123</v>
      </c>
      <c r="G15" s="76" t="s">
        <v>125</v>
      </c>
      <c r="H15" s="76" t="s">
        <v>116</v>
      </c>
      <c r="I15" s="76" t="s">
        <v>115</v>
      </c>
      <c r="J15" s="76" t="s">
        <v>117</v>
      </c>
      <c r="K15" s="76" t="s">
        <v>119</v>
      </c>
      <c r="L15" s="76" t="s">
        <v>30</v>
      </c>
      <c r="M15" s="76" t="s">
        <v>68</v>
      </c>
      <c r="N15" s="76" t="s">
        <v>78</v>
      </c>
      <c r="O15" s="76" t="s">
        <v>105</v>
      </c>
    </row>
    <row r="16" spans="2:15" x14ac:dyDescent="0.2">
      <c r="B16" s="47" t="s">
        <v>150</v>
      </c>
      <c r="C16" s="47" t="s">
        <v>152</v>
      </c>
      <c r="D16" s="47" t="s">
        <v>139</v>
      </c>
      <c r="E16" s="47" t="s">
        <v>134</v>
      </c>
      <c r="F16" s="47" t="s">
        <v>140</v>
      </c>
      <c r="G16" s="47" t="s">
        <v>141</v>
      </c>
      <c r="I16">
        <v>2000</v>
      </c>
      <c r="J16" s="105"/>
      <c r="K16">
        <v>0.1</v>
      </c>
      <c r="L16">
        <v>50</v>
      </c>
      <c r="M16">
        <v>5</v>
      </c>
      <c r="N16">
        <v>10</v>
      </c>
      <c r="O16">
        <v>20</v>
      </c>
    </row>
    <row r="17" spans="2:15" x14ac:dyDescent="0.2">
      <c r="B17" s="47" t="s">
        <v>149</v>
      </c>
      <c r="C17" s="47" t="s">
        <v>153</v>
      </c>
      <c r="D17" s="47" t="s">
        <v>139</v>
      </c>
      <c r="E17" s="47" t="s">
        <v>136</v>
      </c>
      <c r="F17" s="47" t="s">
        <v>166</v>
      </c>
      <c r="G17" s="47" t="s">
        <v>141</v>
      </c>
      <c r="I17">
        <v>3000</v>
      </c>
      <c r="J17" s="105"/>
      <c r="K17">
        <v>0.2</v>
      </c>
      <c r="L17">
        <v>50</v>
      </c>
      <c r="M17">
        <v>5</v>
      </c>
      <c r="N17">
        <v>10</v>
      </c>
      <c r="O17">
        <v>20</v>
      </c>
    </row>
    <row r="18" spans="2:15" x14ac:dyDescent="0.2">
      <c r="B18" s="47" t="s">
        <v>151</v>
      </c>
      <c r="C18" s="47" t="s">
        <v>154</v>
      </c>
      <c r="D18" s="47" t="s">
        <v>120</v>
      </c>
      <c r="E18" s="47" t="s">
        <v>135</v>
      </c>
      <c r="F18" s="47" t="s">
        <v>124</v>
      </c>
      <c r="G18" s="47" t="s">
        <v>126</v>
      </c>
      <c r="I18">
        <v>1500</v>
      </c>
      <c r="J18" s="105"/>
      <c r="L18">
        <v>50</v>
      </c>
      <c r="M18">
        <v>5</v>
      </c>
      <c r="N18">
        <v>10</v>
      </c>
      <c r="O18">
        <v>20</v>
      </c>
    </row>
    <row r="19" spans="2:15" x14ac:dyDescent="0.2">
      <c r="B19" s="47" t="s">
        <v>148</v>
      </c>
      <c r="C19" s="47" t="s">
        <v>145</v>
      </c>
      <c r="D19" s="47" t="s">
        <v>143</v>
      </c>
      <c r="E19" s="47" t="s">
        <v>136</v>
      </c>
      <c r="F19" s="47" t="s">
        <v>143</v>
      </c>
      <c r="G19" s="47" t="s">
        <v>126</v>
      </c>
      <c r="I19">
        <v>500</v>
      </c>
      <c r="J19" s="47"/>
      <c r="K19">
        <v>0.85</v>
      </c>
      <c r="L19">
        <v>50</v>
      </c>
      <c r="M19">
        <v>5</v>
      </c>
      <c r="N19">
        <v>10</v>
      </c>
      <c r="O19">
        <v>20</v>
      </c>
    </row>
    <row r="20" spans="2:15" x14ac:dyDescent="0.2">
      <c r="B20" s="47" t="s">
        <v>144</v>
      </c>
      <c r="C20" s="47" t="s">
        <v>155</v>
      </c>
      <c r="D20" s="47" t="s">
        <v>139</v>
      </c>
      <c r="E20" s="47" t="s">
        <v>121</v>
      </c>
      <c r="F20" s="47" t="s">
        <v>122</v>
      </c>
      <c r="G20" s="47" t="s">
        <v>141</v>
      </c>
      <c r="I20">
        <v>1200</v>
      </c>
      <c r="J20" s="47"/>
      <c r="K20">
        <v>0.5</v>
      </c>
      <c r="L20">
        <v>50</v>
      </c>
      <c r="M20">
        <v>5</v>
      </c>
      <c r="N20">
        <v>10</v>
      </c>
      <c r="O20">
        <v>20</v>
      </c>
    </row>
    <row r="21" spans="2:15" x14ac:dyDescent="0.2">
      <c r="B21" s="47" t="s">
        <v>156</v>
      </c>
      <c r="C21" s="47" t="s">
        <v>157</v>
      </c>
      <c r="D21" s="47" t="s">
        <v>143</v>
      </c>
      <c r="E21" s="47" t="s">
        <v>134</v>
      </c>
      <c r="F21" s="47" t="s">
        <v>143</v>
      </c>
      <c r="G21" s="47" t="s">
        <v>126</v>
      </c>
      <c r="I21">
        <v>1000</v>
      </c>
      <c r="J21" s="105"/>
      <c r="K21">
        <v>0.2</v>
      </c>
      <c r="L21">
        <v>50</v>
      </c>
      <c r="M21">
        <v>5</v>
      </c>
      <c r="N21">
        <v>10</v>
      </c>
      <c r="O21">
        <v>20</v>
      </c>
    </row>
    <row r="22" spans="2:15" x14ac:dyDescent="0.2">
      <c r="B22" s="47" t="s">
        <v>158</v>
      </c>
      <c r="C22" s="47" t="s">
        <v>159</v>
      </c>
      <c r="D22" s="47" t="s">
        <v>139</v>
      </c>
      <c r="E22" s="47" t="s">
        <v>134</v>
      </c>
      <c r="F22" s="47" t="s">
        <v>160</v>
      </c>
      <c r="G22" s="47" t="s">
        <v>141</v>
      </c>
      <c r="I22">
        <v>1300</v>
      </c>
      <c r="J22" s="105"/>
      <c r="K22">
        <v>0.5</v>
      </c>
      <c r="L22">
        <v>50</v>
      </c>
      <c r="M22">
        <v>5</v>
      </c>
      <c r="N22">
        <v>10</v>
      </c>
      <c r="O22">
        <v>20</v>
      </c>
    </row>
    <row r="23" spans="2:15" x14ac:dyDescent="0.2">
      <c r="B23" s="47" t="s">
        <v>161</v>
      </c>
      <c r="C23" s="47" t="s">
        <v>162</v>
      </c>
      <c r="D23" s="47" t="s">
        <v>139</v>
      </c>
      <c r="E23" s="47" t="s">
        <v>136</v>
      </c>
      <c r="F23" s="47" t="s">
        <v>163</v>
      </c>
      <c r="G23" s="47" t="s">
        <v>126</v>
      </c>
      <c r="I23">
        <v>1000</v>
      </c>
      <c r="J23" s="47"/>
      <c r="K23">
        <v>0.5</v>
      </c>
      <c r="L23">
        <v>50</v>
      </c>
      <c r="M23">
        <v>5</v>
      </c>
      <c r="N23">
        <v>10</v>
      </c>
      <c r="O23">
        <v>20</v>
      </c>
    </row>
    <row r="24" spans="2:15" x14ac:dyDescent="0.2">
      <c r="B24" s="47" t="s">
        <v>164</v>
      </c>
      <c r="C24" s="47" t="s">
        <v>165</v>
      </c>
      <c r="D24" s="47" t="s">
        <v>120</v>
      </c>
      <c r="E24" s="47" t="s">
        <v>136</v>
      </c>
      <c r="F24" s="47" t="s">
        <v>166</v>
      </c>
      <c r="G24" s="47" t="s">
        <v>126</v>
      </c>
      <c r="I24">
        <v>1600</v>
      </c>
      <c r="J24" s="47"/>
      <c r="L24">
        <v>50</v>
      </c>
      <c r="M24">
        <v>5</v>
      </c>
      <c r="N24">
        <v>10</v>
      </c>
      <c r="O24">
        <v>20</v>
      </c>
    </row>
    <row r="25" spans="2:15" x14ac:dyDescent="0.2">
      <c r="B25" s="47" t="s">
        <v>167</v>
      </c>
      <c r="C25" s="47" t="s">
        <v>168</v>
      </c>
      <c r="D25" s="47" t="s">
        <v>120</v>
      </c>
      <c r="E25" s="47" t="s">
        <v>121</v>
      </c>
      <c r="F25" s="47" t="s">
        <v>169</v>
      </c>
      <c r="G25" s="47" t="s">
        <v>141</v>
      </c>
      <c r="I25">
        <v>1200</v>
      </c>
      <c r="J25" s="47"/>
      <c r="L25">
        <v>50</v>
      </c>
      <c r="M25">
        <v>5</v>
      </c>
      <c r="N25">
        <v>10</v>
      </c>
      <c r="O25">
        <v>20</v>
      </c>
    </row>
    <row r="26" spans="2:15" x14ac:dyDescent="0.2">
      <c r="B26" s="47" t="s">
        <v>170</v>
      </c>
      <c r="C26" s="47" t="s">
        <v>171</v>
      </c>
      <c r="D26" s="47" t="s">
        <v>139</v>
      </c>
      <c r="E26" s="47" t="s">
        <v>135</v>
      </c>
      <c r="F26" s="47" t="s">
        <v>172</v>
      </c>
      <c r="G26" s="47" t="s">
        <v>126</v>
      </c>
      <c r="I26">
        <v>1500</v>
      </c>
      <c r="J26" s="105"/>
      <c r="K26">
        <v>0.1</v>
      </c>
      <c r="L26">
        <v>50</v>
      </c>
      <c r="M26">
        <v>5</v>
      </c>
      <c r="N26">
        <v>10</v>
      </c>
      <c r="O26">
        <v>20</v>
      </c>
    </row>
    <row r="27" spans="2:15" x14ac:dyDescent="0.2">
      <c r="B27" s="47" t="s">
        <v>173</v>
      </c>
      <c r="C27" s="47" t="s">
        <v>174</v>
      </c>
      <c r="D27" s="47" t="s">
        <v>120</v>
      </c>
      <c r="E27" s="47" t="s">
        <v>134</v>
      </c>
      <c r="F27" s="47" t="s">
        <v>140</v>
      </c>
      <c r="G27" s="47" t="s">
        <v>126</v>
      </c>
      <c r="I27">
        <v>1500</v>
      </c>
      <c r="J27" s="105"/>
      <c r="L27">
        <v>50</v>
      </c>
      <c r="M27">
        <v>5</v>
      </c>
      <c r="N27">
        <v>10</v>
      </c>
      <c r="O27">
        <v>20</v>
      </c>
    </row>
    <row r="28" spans="2:15" x14ac:dyDescent="0.2">
      <c r="B28" s="47" t="s">
        <v>175</v>
      </c>
      <c r="C28" s="47" t="s">
        <v>176</v>
      </c>
      <c r="D28" s="47" t="s">
        <v>120</v>
      </c>
      <c r="E28" s="47" t="s">
        <v>135</v>
      </c>
      <c r="F28" s="47" t="s">
        <v>172</v>
      </c>
      <c r="G28" s="47" t="s">
        <v>126</v>
      </c>
      <c r="I28">
        <v>1100</v>
      </c>
      <c r="J28" s="105"/>
      <c r="L28">
        <v>50</v>
      </c>
      <c r="M28">
        <v>5</v>
      </c>
      <c r="N28">
        <v>10</v>
      </c>
      <c r="O28">
        <v>20</v>
      </c>
    </row>
    <row r="29" spans="2:15" x14ac:dyDescent="0.2">
      <c r="B29" s="47" t="s">
        <v>177</v>
      </c>
      <c r="C29" s="47" t="s">
        <v>178</v>
      </c>
      <c r="D29" s="47" t="s">
        <v>139</v>
      </c>
      <c r="E29" s="47" t="s">
        <v>136</v>
      </c>
      <c r="F29" s="47" t="s">
        <v>163</v>
      </c>
      <c r="G29" s="47" t="s">
        <v>141</v>
      </c>
      <c r="I29">
        <v>800</v>
      </c>
      <c r="J29" s="47"/>
      <c r="K29">
        <v>0.25</v>
      </c>
      <c r="L29">
        <v>50</v>
      </c>
      <c r="M29">
        <v>5</v>
      </c>
      <c r="N29">
        <v>10</v>
      </c>
      <c r="O29">
        <v>20</v>
      </c>
    </row>
    <row r="30" spans="2:15" x14ac:dyDescent="0.2">
      <c r="B30" s="47"/>
      <c r="C30" s="47"/>
      <c r="D30" s="47"/>
      <c r="E30" s="47"/>
      <c r="F30" s="47"/>
      <c r="G30" s="47"/>
      <c r="J30" s="47"/>
    </row>
    <row r="31" spans="2:15" x14ac:dyDescent="0.2">
      <c r="B31" s="47"/>
      <c r="C31" s="47"/>
      <c r="D31" s="47"/>
      <c r="E31" s="47"/>
      <c r="F31" s="47"/>
      <c r="G31" s="47"/>
      <c r="J31" s="47"/>
    </row>
    <row r="32" spans="2:15" x14ac:dyDescent="0.2">
      <c r="B32" s="47" t="s">
        <v>179</v>
      </c>
    </row>
    <row r="33" spans="2:7" x14ac:dyDescent="0.2">
      <c r="B33" s="76" t="s">
        <v>113</v>
      </c>
      <c r="C33" s="76" t="s">
        <v>115</v>
      </c>
      <c r="D33" s="76" t="s">
        <v>85</v>
      </c>
      <c r="E33" s="76" t="s">
        <v>132</v>
      </c>
      <c r="F33" s="76" t="s">
        <v>133</v>
      </c>
      <c r="G33" s="76" t="s">
        <v>88</v>
      </c>
    </row>
    <row r="34" spans="2:7" x14ac:dyDescent="0.2">
      <c r="B34" s="47" t="s">
        <v>134</v>
      </c>
      <c r="C34" s="106">
        <f>I16+I21+I22+I27</f>
        <v>5800</v>
      </c>
      <c r="D34" s="105" t="s">
        <v>35</v>
      </c>
      <c r="E34" s="105" t="s">
        <v>35</v>
      </c>
      <c r="F34" s="105" t="s">
        <v>35</v>
      </c>
      <c r="G34" s="105" t="s">
        <v>35</v>
      </c>
    </row>
    <row r="35" spans="2:7" x14ac:dyDescent="0.2">
      <c r="B35" s="47" t="s">
        <v>135</v>
      </c>
      <c r="C35" s="106">
        <f>I18+I26+I28</f>
        <v>4100</v>
      </c>
      <c r="D35" s="105" t="s">
        <v>35</v>
      </c>
      <c r="E35" s="105" t="s">
        <v>35</v>
      </c>
      <c r="F35" s="105" t="s">
        <v>35</v>
      </c>
      <c r="G35" s="105" t="s">
        <v>35</v>
      </c>
    </row>
    <row r="36" spans="2:7" x14ac:dyDescent="0.2">
      <c r="B36" s="47" t="s">
        <v>136</v>
      </c>
      <c r="C36" s="106">
        <f>I17+I19+I23+I24+I29</f>
        <v>6900</v>
      </c>
      <c r="D36" s="105" t="s">
        <v>35</v>
      </c>
      <c r="E36" s="105" t="s">
        <v>35</v>
      </c>
      <c r="F36" s="105" t="s">
        <v>35</v>
      </c>
      <c r="G36" s="105" t="s">
        <v>35</v>
      </c>
    </row>
    <row r="37" spans="2:7" x14ac:dyDescent="0.2">
      <c r="B37" s="47" t="s">
        <v>121</v>
      </c>
      <c r="C37" s="106">
        <f>I4+I20+I25</f>
        <v>3600</v>
      </c>
      <c r="D37" s="105" t="s">
        <v>35</v>
      </c>
      <c r="E37" s="105" t="s">
        <v>35</v>
      </c>
      <c r="F37" s="105" t="s">
        <v>35</v>
      </c>
      <c r="G37" s="105" t="s">
        <v>35</v>
      </c>
    </row>
    <row r="39" spans="2:7" x14ac:dyDescent="0.2">
      <c r="B39" s="47" t="s">
        <v>180</v>
      </c>
    </row>
    <row r="40" spans="2:7" x14ac:dyDescent="0.2">
      <c r="B40" s="76" t="s">
        <v>113</v>
      </c>
      <c r="C40" s="76" t="s">
        <v>115</v>
      </c>
      <c r="D40" s="76" t="s">
        <v>85</v>
      </c>
      <c r="E40" s="76" t="s">
        <v>132</v>
      </c>
      <c r="F40" s="76" t="s">
        <v>133</v>
      </c>
      <c r="G40" s="76" t="s">
        <v>88</v>
      </c>
    </row>
    <row r="41" spans="2:7" x14ac:dyDescent="0.2">
      <c r="B41" s="47" t="s">
        <v>140</v>
      </c>
      <c r="C41" s="68">
        <f>I16+I27</f>
        <v>3500</v>
      </c>
      <c r="D41" s="105" t="s">
        <v>35</v>
      </c>
      <c r="E41" s="105" t="s">
        <v>35</v>
      </c>
      <c r="F41" s="105" t="s">
        <v>35</v>
      </c>
      <c r="G41" s="105" t="s">
        <v>35</v>
      </c>
    </row>
    <row r="42" spans="2:7" x14ac:dyDescent="0.2">
      <c r="B42" s="47" t="s">
        <v>160</v>
      </c>
      <c r="C42" s="68">
        <f>I22</f>
        <v>1300</v>
      </c>
      <c r="D42" s="105" t="s">
        <v>35</v>
      </c>
      <c r="E42" s="105" t="s">
        <v>35</v>
      </c>
      <c r="F42" s="105" t="s">
        <v>35</v>
      </c>
      <c r="G42" s="105" t="s">
        <v>35</v>
      </c>
    </row>
    <row r="43" spans="2:7" x14ac:dyDescent="0.2">
      <c r="B43" s="47" t="s">
        <v>143</v>
      </c>
      <c r="C43" s="68">
        <f>I19+I21</f>
        <v>1500</v>
      </c>
      <c r="D43" s="105" t="s">
        <v>35</v>
      </c>
      <c r="E43" s="105" t="s">
        <v>35</v>
      </c>
      <c r="F43" s="105" t="s">
        <v>35</v>
      </c>
      <c r="G43" s="105" t="s">
        <v>35</v>
      </c>
    </row>
    <row r="44" spans="2:7" x14ac:dyDescent="0.2">
      <c r="B44" s="47" t="s">
        <v>166</v>
      </c>
      <c r="C44" s="68">
        <f>I17+I24</f>
        <v>4600</v>
      </c>
      <c r="D44" s="105" t="s">
        <v>35</v>
      </c>
      <c r="E44" s="105" t="s">
        <v>35</v>
      </c>
      <c r="F44" s="105" t="s">
        <v>35</v>
      </c>
      <c r="G44" s="105" t="s">
        <v>35</v>
      </c>
    </row>
    <row r="45" spans="2:7" x14ac:dyDescent="0.2">
      <c r="B45" s="47" t="s">
        <v>142</v>
      </c>
      <c r="C45" s="68">
        <v>0</v>
      </c>
      <c r="D45" s="105" t="s">
        <v>35</v>
      </c>
      <c r="E45" s="105" t="s">
        <v>35</v>
      </c>
      <c r="F45" s="105" t="s">
        <v>35</v>
      </c>
      <c r="G45" s="105" t="s">
        <v>35</v>
      </c>
    </row>
    <row r="46" spans="2:7" x14ac:dyDescent="0.2">
      <c r="B46" s="47" t="s">
        <v>163</v>
      </c>
      <c r="C46" s="68">
        <f>I23+I29</f>
        <v>1800</v>
      </c>
      <c r="D46" s="105" t="s">
        <v>35</v>
      </c>
      <c r="E46" s="105" t="s">
        <v>35</v>
      </c>
      <c r="F46" s="105" t="s">
        <v>35</v>
      </c>
      <c r="G46" s="105" t="s">
        <v>35</v>
      </c>
    </row>
    <row r="47" spans="2:7" x14ac:dyDescent="0.2">
      <c r="B47" s="47" t="s">
        <v>172</v>
      </c>
      <c r="C47" s="68">
        <f>I26+I28</f>
        <v>2600</v>
      </c>
      <c r="D47" s="105" t="s">
        <v>35</v>
      </c>
      <c r="E47" s="105" t="s">
        <v>35</v>
      </c>
      <c r="F47" s="105" t="s">
        <v>35</v>
      </c>
      <c r="G47" s="105" t="s">
        <v>35</v>
      </c>
    </row>
    <row r="48" spans="2:7" x14ac:dyDescent="0.2">
      <c r="B48" s="47" t="s">
        <v>169</v>
      </c>
      <c r="C48" s="68">
        <f>I25</f>
        <v>1200</v>
      </c>
      <c r="D48" s="105" t="s">
        <v>35</v>
      </c>
      <c r="E48" s="105" t="s">
        <v>35</v>
      </c>
      <c r="F48" s="105" t="s">
        <v>35</v>
      </c>
      <c r="G48" s="105" t="s">
        <v>35</v>
      </c>
    </row>
    <row r="49" spans="2:7" x14ac:dyDescent="0.2">
      <c r="B49" s="47" t="s">
        <v>124</v>
      </c>
      <c r="C49" s="68">
        <f>I4+I18</f>
        <v>2700</v>
      </c>
      <c r="D49" s="105" t="s">
        <v>35</v>
      </c>
      <c r="E49" s="105" t="s">
        <v>35</v>
      </c>
      <c r="F49" s="105" t="s">
        <v>35</v>
      </c>
      <c r="G49" s="105" t="s">
        <v>35</v>
      </c>
    </row>
    <row r="50" spans="2:7" x14ac:dyDescent="0.2">
      <c r="B50" s="47" t="s">
        <v>122</v>
      </c>
      <c r="C50" s="68">
        <f>I20</f>
        <v>1200</v>
      </c>
      <c r="D50" s="105" t="s">
        <v>35</v>
      </c>
      <c r="E50" s="105" t="s">
        <v>35</v>
      </c>
      <c r="F50" s="105" t="s">
        <v>35</v>
      </c>
      <c r="G50" s="10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B94"/>
  <sheetViews>
    <sheetView topLeftCell="A44" workbookViewId="0">
      <selection activeCell="A62" sqref="A62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6" width="4.5703125" customWidth="1"/>
    <col min="7" max="7" width="6.42578125" customWidth="1"/>
    <col min="8" max="8" width="21.28515625" customWidth="1"/>
    <col min="9" max="9" width="8.140625" bestFit="1" customWidth="1"/>
    <col min="10" max="10" width="7.42578125" bestFit="1" customWidth="1"/>
    <col min="11" max="11" width="7.42578125" customWidth="1"/>
    <col min="12" max="12" width="5.5703125" bestFit="1" customWidth="1"/>
    <col min="13" max="13" width="6.5703125" bestFit="1" customWidth="1"/>
    <col min="14" max="14" width="12" bestFit="1" customWidth="1"/>
    <col min="15" max="15" width="10.28515625" bestFit="1" customWidth="1"/>
    <col min="16" max="16" width="4.85546875" customWidth="1"/>
    <col min="17" max="17" width="16.5703125" bestFit="1" customWidth="1"/>
    <col min="18" max="18" width="17.5703125" bestFit="1" customWidth="1"/>
    <col min="19" max="19" width="8.5703125" bestFit="1" customWidth="1"/>
    <col min="20" max="20" width="8.5703125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140625" customWidth="1"/>
    <col min="27" max="27" width="9.42578125" bestFit="1" customWidth="1"/>
    <col min="28" max="28" width="9.42578125" customWidth="1"/>
    <col min="29" max="29" width="9.85546875" bestFit="1" customWidth="1"/>
    <col min="30" max="30" width="9.5703125" customWidth="1"/>
    <col min="31" max="31" width="8.28515625" bestFit="1" customWidth="1"/>
    <col min="32" max="32" width="9.28515625" bestFit="1" customWidth="1"/>
    <col min="33" max="33" width="9.7109375" bestFit="1" customWidth="1"/>
    <col min="34" max="34" width="36.42578125" customWidth="1"/>
    <col min="35" max="35" width="5.5703125" bestFit="1" customWidth="1"/>
    <col min="36" max="36" width="6.28515625" bestFit="1" customWidth="1"/>
    <col min="37" max="37" width="4.5703125" bestFit="1" customWidth="1"/>
    <col min="38" max="38" width="7.42578125" bestFit="1" customWidth="1"/>
    <col min="39" max="39" width="7.28515625" bestFit="1" customWidth="1"/>
    <col min="40" max="40" width="4.5703125" customWidth="1"/>
    <col min="41" max="41" width="14.5703125" bestFit="1" customWidth="1"/>
    <col min="42" max="42" width="8.28515625" bestFit="1" customWidth="1"/>
    <col min="43" max="43" width="8.140625" bestFit="1" customWidth="1"/>
    <col min="44" max="44" width="8.28515625" bestFit="1" customWidth="1"/>
    <col min="45" max="45" width="9.7109375" bestFit="1" customWidth="1"/>
    <col min="46" max="46" width="8.28515625" bestFit="1" customWidth="1"/>
    <col min="47" max="47" width="4.7109375" customWidth="1"/>
    <col min="48" max="48" width="14" bestFit="1" customWidth="1"/>
    <col min="49" max="49" width="8.28515625" bestFit="1" customWidth="1"/>
    <col min="50" max="50" width="8.140625" bestFit="1" customWidth="1"/>
    <col min="51" max="51" width="8.28515625" bestFit="1" customWidth="1"/>
    <col min="52" max="52" width="8.5703125" bestFit="1" customWidth="1"/>
    <col min="53" max="53" width="9.7109375" bestFit="1" customWidth="1"/>
    <col min="54" max="54" width="9.28515625" bestFit="1" customWidth="1"/>
  </cols>
  <sheetData>
    <row r="1" spans="1:54" ht="12.75" x14ac:dyDescent="0.2"/>
    <row r="2" spans="1:54" ht="12.75" x14ac:dyDescent="0.2">
      <c r="A2" s="72" t="s">
        <v>27</v>
      </c>
      <c r="I2" s="12"/>
      <c r="J2" s="12"/>
      <c r="K2" s="12"/>
      <c r="L2" s="12"/>
      <c r="M2" s="12"/>
      <c r="N2" s="12"/>
      <c r="O2" s="12"/>
      <c r="P2" s="12"/>
      <c r="Q2" s="59" t="s">
        <v>28</v>
      </c>
      <c r="R2" s="12"/>
      <c r="S2" s="12"/>
      <c r="T2" s="12"/>
      <c r="U2" s="12"/>
      <c r="V2" s="12"/>
      <c r="W2" s="59" t="s">
        <v>29</v>
      </c>
      <c r="X2" s="12"/>
      <c r="Y2" s="12"/>
      <c r="Z2" s="12"/>
      <c r="AA2" s="12"/>
      <c r="AB2" s="12"/>
    </row>
    <row r="3" spans="1:54" ht="12.75" x14ac:dyDescent="0.2">
      <c r="A3" s="28" t="s">
        <v>66</v>
      </c>
      <c r="B3" s="28" t="s">
        <v>30</v>
      </c>
      <c r="C3" s="60" t="s">
        <v>68</v>
      </c>
      <c r="D3" s="60" t="s">
        <v>78</v>
      </c>
      <c r="E3" s="60"/>
      <c r="F3" s="60" t="s">
        <v>69</v>
      </c>
      <c r="H3" s="28" t="s">
        <v>3</v>
      </c>
      <c r="I3" s="28" t="s">
        <v>0</v>
      </c>
      <c r="J3" s="28" t="s">
        <v>55</v>
      </c>
      <c r="K3" s="60" t="s">
        <v>76</v>
      </c>
      <c r="L3" s="28" t="s">
        <v>1</v>
      </c>
      <c r="M3" s="60" t="s">
        <v>67</v>
      </c>
      <c r="N3" s="60"/>
      <c r="O3" s="28" t="s">
        <v>30</v>
      </c>
      <c r="P3" s="12"/>
      <c r="Q3" s="28" t="s">
        <v>31</v>
      </c>
      <c r="R3" s="28" t="s">
        <v>1</v>
      </c>
      <c r="S3" s="60" t="s">
        <v>10</v>
      </c>
      <c r="T3" s="60"/>
      <c r="U3" s="60" t="s">
        <v>70</v>
      </c>
      <c r="V3" s="63"/>
      <c r="W3" s="28" t="s">
        <v>31</v>
      </c>
      <c r="X3" s="28" t="s">
        <v>1</v>
      </c>
      <c r="Y3" s="60" t="s">
        <v>10</v>
      </c>
      <c r="Z3" s="60"/>
      <c r="AA3" s="60" t="s">
        <v>70</v>
      </c>
      <c r="AB3" s="60"/>
    </row>
    <row r="4" spans="1:54" ht="12.75" x14ac:dyDescent="0.2">
      <c r="A4" s="33">
        <v>100</v>
      </c>
      <c r="B4" s="29">
        <v>0.3</v>
      </c>
      <c r="C4" s="53">
        <v>5</v>
      </c>
      <c r="D4">
        <v>10</v>
      </c>
      <c r="F4" s="53">
        <v>0</v>
      </c>
      <c r="H4" s="47" t="s">
        <v>46</v>
      </c>
      <c r="I4" s="13">
        <v>100</v>
      </c>
      <c r="J4" s="13"/>
      <c r="K4" s="13"/>
      <c r="L4" s="13">
        <v>200</v>
      </c>
      <c r="M4" s="13"/>
      <c r="N4" s="13"/>
      <c r="O4" s="29">
        <v>0.3</v>
      </c>
      <c r="P4" s="12"/>
      <c r="Q4" s="13">
        <f>I4</f>
        <v>100</v>
      </c>
      <c r="R4" s="13">
        <f>L4*O4</f>
        <v>60</v>
      </c>
      <c r="S4" s="13"/>
      <c r="T4" s="13"/>
      <c r="U4" s="30">
        <f>R4/Q4</f>
        <v>0.6</v>
      </c>
      <c r="V4" s="30"/>
      <c r="W4" s="13">
        <f>I4</f>
        <v>100</v>
      </c>
      <c r="X4" s="13">
        <f>L4*(1-O4)</f>
        <v>140</v>
      </c>
      <c r="Y4" s="13"/>
      <c r="Z4" s="13"/>
      <c r="AA4" s="30">
        <f>X4/W4</f>
        <v>1.4</v>
      </c>
      <c r="AB4" s="30"/>
    </row>
    <row r="5" spans="1:54" ht="12.75" x14ac:dyDescent="0.2">
      <c r="A5" s="36">
        <v>100</v>
      </c>
      <c r="B5" s="37">
        <v>0.3</v>
      </c>
      <c r="C5" s="54">
        <v>5</v>
      </c>
      <c r="D5" s="35">
        <v>10</v>
      </c>
      <c r="E5" s="35"/>
      <c r="F5" s="54">
        <v>0</v>
      </c>
      <c r="H5" s="48" t="s">
        <v>47</v>
      </c>
      <c r="I5" s="42">
        <v>100</v>
      </c>
      <c r="J5" s="42"/>
      <c r="K5" s="42"/>
      <c r="L5" s="42">
        <v>300</v>
      </c>
      <c r="M5" s="42"/>
      <c r="N5" s="42"/>
      <c r="O5" s="37">
        <v>0.3</v>
      </c>
      <c r="P5" s="12"/>
      <c r="Q5" s="42">
        <f>I5</f>
        <v>100</v>
      </c>
      <c r="R5" s="42">
        <f>(L5*O5)+R4</f>
        <v>150</v>
      </c>
      <c r="S5" s="42"/>
      <c r="T5" s="42"/>
      <c r="U5" s="43">
        <f>R5/Q5</f>
        <v>1.5</v>
      </c>
      <c r="V5" s="30"/>
      <c r="W5" s="42">
        <f>I5</f>
        <v>100</v>
      </c>
      <c r="X5" s="42">
        <f>L5*(1-O5)+X4</f>
        <v>350</v>
      </c>
      <c r="Y5" s="42"/>
      <c r="Z5" s="42"/>
      <c r="AA5" s="43">
        <f>X5/W5</f>
        <v>3.5</v>
      </c>
      <c r="AB5" s="43"/>
    </row>
    <row r="6" spans="1:54" ht="12.75" x14ac:dyDescent="0.2">
      <c r="A6" s="33">
        <v>100</v>
      </c>
      <c r="B6" s="29">
        <v>0.3</v>
      </c>
      <c r="C6" s="53">
        <v>5</v>
      </c>
      <c r="D6">
        <v>10</v>
      </c>
      <c r="F6" s="53">
        <v>0</v>
      </c>
      <c r="H6" s="49" t="s">
        <v>48</v>
      </c>
      <c r="I6" s="13">
        <v>10</v>
      </c>
      <c r="J6" s="13"/>
      <c r="K6" s="13"/>
      <c r="L6" s="13">
        <v>200</v>
      </c>
      <c r="M6" s="13"/>
      <c r="N6" s="13"/>
      <c r="O6" s="29">
        <v>0.3</v>
      </c>
      <c r="P6" s="12"/>
      <c r="Q6" s="13">
        <f>I6</f>
        <v>10</v>
      </c>
      <c r="R6" s="13">
        <f>L6*O6</f>
        <v>60</v>
      </c>
      <c r="S6" s="13"/>
      <c r="T6" s="13"/>
      <c r="U6" s="30">
        <f t="shared" ref="U6:U7" si="0">R6/Q6</f>
        <v>6</v>
      </c>
      <c r="V6" s="30"/>
      <c r="W6" s="13">
        <f>I6</f>
        <v>10</v>
      </c>
      <c r="X6" s="13">
        <f>L6*(1-O6)</f>
        <v>140</v>
      </c>
      <c r="Y6" s="13"/>
      <c r="Z6" s="13"/>
      <c r="AA6" s="30">
        <f t="shared" ref="AA6:AA7" si="1">X6/W6</f>
        <v>14</v>
      </c>
      <c r="AB6" s="30"/>
    </row>
    <row r="7" spans="1:54" ht="12.75" x14ac:dyDescent="0.2">
      <c r="H7" s="12"/>
      <c r="I7" s="12"/>
      <c r="J7" s="12"/>
      <c r="K7" s="12"/>
      <c r="L7" s="12"/>
      <c r="M7" s="12"/>
      <c r="N7" s="12"/>
      <c r="O7" s="12"/>
      <c r="P7" s="12"/>
      <c r="Q7" s="13">
        <f>Q5</f>
        <v>100</v>
      </c>
      <c r="R7" s="13">
        <f>R5-R4</f>
        <v>90</v>
      </c>
      <c r="S7" s="13"/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13"/>
      <c r="AA7" s="30">
        <f t="shared" si="1"/>
        <v>2.1</v>
      </c>
      <c r="AB7" s="30"/>
    </row>
    <row r="8" spans="1:54" ht="12.75" x14ac:dyDescent="0.2">
      <c r="A8" s="36">
        <v>100</v>
      </c>
      <c r="B8" s="37">
        <v>0.3</v>
      </c>
      <c r="C8" s="54">
        <v>5</v>
      </c>
      <c r="D8" s="35">
        <v>10</v>
      </c>
      <c r="E8" s="35"/>
      <c r="F8" s="54">
        <v>0</v>
      </c>
      <c r="H8" s="48" t="s">
        <v>49</v>
      </c>
      <c r="I8" s="42">
        <v>8</v>
      </c>
      <c r="J8" s="42"/>
      <c r="K8" s="42"/>
      <c r="L8" s="42">
        <v>300</v>
      </c>
      <c r="M8" s="42"/>
      <c r="N8" s="42"/>
      <c r="O8" s="37">
        <v>0.3</v>
      </c>
      <c r="P8" s="12"/>
      <c r="Q8" s="42">
        <f>Q6</f>
        <v>10</v>
      </c>
      <c r="R8" s="42">
        <v>60</v>
      </c>
      <c r="S8" s="42"/>
      <c r="T8" s="42"/>
      <c r="U8" s="43">
        <v>6</v>
      </c>
      <c r="V8" s="30"/>
      <c r="W8" s="42">
        <v>10</v>
      </c>
      <c r="X8" s="42">
        <v>140</v>
      </c>
      <c r="Y8" s="42"/>
      <c r="Z8" s="42"/>
      <c r="AA8" s="43">
        <v>14</v>
      </c>
      <c r="AB8" s="43"/>
    </row>
    <row r="9" spans="1:54" ht="12.75" x14ac:dyDescent="0.2">
      <c r="H9" s="41"/>
      <c r="I9" s="41"/>
      <c r="J9" s="41"/>
      <c r="K9" s="41"/>
      <c r="L9" s="41"/>
      <c r="M9" s="41"/>
      <c r="N9" s="41"/>
      <c r="O9" s="41"/>
      <c r="P9" s="12"/>
      <c r="Q9" s="44">
        <f>Q7</f>
        <v>100</v>
      </c>
      <c r="R9" s="44">
        <v>90</v>
      </c>
      <c r="S9" s="44"/>
      <c r="T9" s="44"/>
      <c r="U9" s="45">
        <v>0.9</v>
      </c>
      <c r="V9" s="67"/>
      <c r="W9" s="44">
        <v>100</v>
      </c>
      <c r="X9" s="44">
        <v>210</v>
      </c>
      <c r="Y9" s="44"/>
      <c r="Z9" s="44"/>
      <c r="AA9" s="45">
        <v>2.1</v>
      </c>
      <c r="AB9" s="45"/>
    </row>
    <row r="10" spans="1:54" ht="12.75" x14ac:dyDescent="0.2">
      <c r="H10" s="41"/>
      <c r="I10" s="41"/>
      <c r="J10" s="41"/>
      <c r="K10" s="41"/>
      <c r="L10" s="41"/>
      <c r="M10" s="41"/>
      <c r="N10" s="41"/>
      <c r="O10" s="41"/>
      <c r="P10" s="12"/>
      <c r="Q10" s="42">
        <f>I8</f>
        <v>8</v>
      </c>
      <c r="R10" s="42">
        <f>L8*O8</f>
        <v>90</v>
      </c>
      <c r="S10" s="42"/>
      <c r="T10" s="42"/>
      <c r="U10" s="43">
        <f>R10/Q10</f>
        <v>11.25</v>
      </c>
      <c r="V10" s="30"/>
      <c r="W10" s="42">
        <v>8</v>
      </c>
      <c r="X10" s="42">
        <f>L8*(1-O8)</f>
        <v>210</v>
      </c>
      <c r="Y10" s="42"/>
      <c r="Z10" s="42"/>
      <c r="AA10" s="43">
        <f>X10/W10</f>
        <v>26.25</v>
      </c>
      <c r="AB10" s="43"/>
    </row>
    <row r="12" spans="1:54" ht="15.75" customHeight="1" x14ac:dyDescent="0.2">
      <c r="A12" s="71" t="s">
        <v>32</v>
      </c>
      <c r="Q12" s="59" t="s">
        <v>28</v>
      </c>
      <c r="R12" s="12"/>
      <c r="S12" s="12"/>
      <c r="T12" s="12"/>
      <c r="U12" s="12"/>
      <c r="V12" s="12"/>
      <c r="W12" s="59" t="s">
        <v>29</v>
      </c>
      <c r="X12" s="12"/>
      <c r="Y12" s="12"/>
      <c r="Z12" s="12"/>
      <c r="AA12" s="12"/>
      <c r="AB12" s="12"/>
      <c r="AH12" s="34" t="s">
        <v>57</v>
      </c>
      <c r="AO12" s="34" t="s">
        <v>58</v>
      </c>
      <c r="AV12" s="34" t="s">
        <v>71</v>
      </c>
    </row>
    <row r="13" spans="1:54" ht="15.75" customHeight="1" x14ac:dyDescent="0.2">
      <c r="A13" s="28" t="s">
        <v>66</v>
      </c>
      <c r="B13" s="28" t="s">
        <v>30</v>
      </c>
      <c r="C13" s="60" t="s">
        <v>68</v>
      </c>
      <c r="D13" s="60" t="s">
        <v>78</v>
      </c>
      <c r="E13" s="60"/>
      <c r="F13" s="60" t="s">
        <v>69</v>
      </c>
      <c r="H13" s="28" t="s">
        <v>3</v>
      </c>
      <c r="I13" s="28" t="s">
        <v>0</v>
      </c>
      <c r="J13" s="60" t="s">
        <v>55</v>
      </c>
      <c r="K13" s="60" t="s">
        <v>76</v>
      </c>
      <c r="L13" s="28" t="s">
        <v>1</v>
      </c>
      <c r="M13" s="60" t="s">
        <v>67</v>
      </c>
      <c r="N13" s="60"/>
      <c r="Q13" s="28" t="s">
        <v>31</v>
      </c>
      <c r="R13" s="28" t="s">
        <v>1</v>
      </c>
      <c r="S13" s="60" t="s">
        <v>10</v>
      </c>
      <c r="T13" s="60"/>
      <c r="U13" s="60" t="s">
        <v>70</v>
      </c>
      <c r="V13" s="63"/>
      <c r="W13" s="28" t="s">
        <v>31</v>
      </c>
      <c r="X13" s="28" t="s">
        <v>1</v>
      </c>
      <c r="Y13" s="60" t="s">
        <v>10</v>
      </c>
      <c r="Z13" s="60"/>
      <c r="AA13" s="60" t="s">
        <v>70</v>
      </c>
      <c r="AB13" s="60"/>
      <c r="AC13" s="28" t="s">
        <v>63</v>
      </c>
      <c r="AD13" s="28"/>
      <c r="AE13" s="28" t="s">
        <v>64</v>
      </c>
      <c r="AF13" s="28" t="s">
        <v>65</v>
      </c>
      <c r="AH13" s="65" t="s">
        <v>59</v>
      </c>
      <c r="AI13" s="65" t="s">
        <v>62</v>
      </c>
      <c r="AJ13" s="65" t="s">
        <v>60</v>
      </c>
      <c r="AK13" s="65" t="s">
        <v>62</v>
      </c>
      <c r="AL13" s="65" t="s">
        <v>61</v>
      </c>
      <c r="AM13" s="65" t="s">
        <v>62</v>
      </c>
      <c r="AN13" s="63"/>
      <c r="AO13" s="28" t="s">
        <v>59</v>
      </c>
      <c r="AP13" s="28" t="s">
        <v>62</v>
      </c>
      <c r="AQ13" s="28" t="s">
        <v>60</v>
      </c>
      <c r="AR13" s="28" t="s">
        <v>62</v>
      </c>
      <c r="AS13" s="28" t="s">
        <v>61</v>
      </c>
      <c r="AT13" s="28" t="s">
        <v>62</v>
      </c>
      <c r="AU13" s="63"/>
      <c r="AV13" s="65" t="s">
        <v>59</v>
      </c>
      <c r="AW13" s="65" t="s">
        <v>62</v>
      </c>
      <c r="AX13" s="65" t="s">
        <v>60</v>
      </c>
      <c r="AY13" s="65" t="s">
        <v>62</v>
      </c>
      <c r="AZ13" s="65" t="s">
        <v>72</v>
      </c>
      <c r="BA13" s="65" t="s">
        <v>61</v>
      </c>
      <c r="BB13" s="65" t="s">
        <v>62</v>
      </c>
    </row>
    <row r="14" spans="1:54" ht="15.75" customHeight="1" x14ac:dyDescent="0.2">
      <c r="A14" s="33">
        <v>100</v>
      </c>
      <c r="B14" s="29">
        <v>0.7</v>
      </c>
      <c r="C14" s="53">
        <v>5</v>
      </c>
      <c r="D14">
        <v>10</v>
      </c>
      <c r="F14" s="53">
        <v>1</v>
      </c>
      <c r="H14" s="12" t="s">
        <v>33</v>
      </c>
      <c r="I14" s="13">
        <v>100</v>
      </c>
      <c r="J14" s="13"/>
      <c r="K14" s="13"/>
      <c r="L14" s="13">
        <v>200</v>
      </c>
      <c r="M14" s="61">
        <f>L14/I14</f>
        <v>2</v>
      </c>
      <c r="N14" s="61"/>
      <c r="Q14" s="31">
        <f>I14</f>
        <v>100</v>
      </c>
      <c r="R14" s="31">
        <f>L14*B14</f>
        <v>140</v>
      </c>
      <c r="S14" s="68">
        <f>(I14+(I14*(D14/100)))/(1-F14/100)</f>
        <v>111.11111111111111</v>
      </c>
      <c r="T14" s="68"/>
      <c r="U14" s="32">
        <f>R14/Q14</f>
        <v>1.4</v>
      </c>
      <c r="V14" s="32"/>
      <c r="W14" s="31">
        <f>I14</f>
        <v>100</v>
      </c>
      <c r="X14" s="31">
        <f>L14*(1-B14)</f>
        <v>60.000000000000007</v>
      </c>
      <c r="Y14" s="68">
        <f>(I14+(I14*(D14/100)))/(1-F14/100)</f>
        <v>111.11111111111111</v>
      </c>
      <c r="Z14" s="68"/>
      <c r="AA14" s="32">
        <f>X14/W14</f>
        <v>0.60000000000000009</v>
      </c>
      <c r="AB14" s="32"/>
      <c r="AC14" s="32">
        <f>U14</f>
        <v>1.4</v>
      </c>
      <c r="AD14" s="32"/>
      <c r="AE14" s="32">
        <f>AA14</f>
        <v>0.60000000000000009</v>
      </c>
      <c r="AF14" s="32">
        <f>AC14+AE14</f>
        <v>2</v>
      </c>
      <c r="AH14" s="55">
        <v>0</v>
      </c>
      <c r="AI14" s="53">
        <v>0</v>
      </c>
      <c r="AJ14" s="55">
        <v>0</v>
      </c>
      <c r="AK14" s="53">
        <v>0</v>
      </c>
      <c r="AL14" s="55">
        <v>0</v>
      </c>
      <c r="AM14" s="57">
        <v>0</v>
      </c>
      <c r="AN14" s="53"/>
      <c r="AO14" s="55">
        <v>0</v>
      </c>
      <c r="AP14" s="53">
        <v>0</v>
      </c>
      <c r="AQ14" s="55">
        <v>0</v>
      </c>
      <c r="AR14" s="53">
        <v>0</v>
      </c>
      <c r="AS14" s="55">
        <v>0</v>
      </c>
      <c r="AT14" s="53">
        <v>0</v>
      </c>
      <c r="AU14" s="53"/>
      <c r="AV14" s="55">
        <v>0</v>
      </c>
      <c r="AW14" s="53">
        <v>0</v>
      </c>
      <c r="AX14" s="55">
        <v>0</v>
      </c>
      <c r="AY14" s="53">
        <v>0</v>
      </c>
      <c r="AZ14" s="55">
        <v>0</v>
      </c>
      <c r="BA14" s="55">
        <v>0</v>
      </c>
      <c r="BB14" s="53">
        <v>0</v>
      </c>
    </row>
    <row r="15" spans="1:54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35"/>
      <c r="F15" s="54">
        <v>1</v>
      </c>
      <c r="H15" s="41" t="s">
        <v>56</v>
      </c>
      <c r="I15" s="37"/>
      <c r="J15" s="42">
        <v>20</v>
      </c>
      <c r="K15" s="42"/>
      <c r="L15" s="42"/>
      <c r="M15" s="62"/>
      <c r="N15" s="62"/>
      <c r="Q15" s="38"/>
      <c r="R15" s="38"/>
      <c r="S15" s="70"/>
      <c r="T15" s="70"/>
      <c r="U15" s="39"/>
      <c r="V15" s="32"/>
      <c r="W15" s="38"/>
      <c r="X15" s="38"/>
      <c r="Y15" s="38"/>
      <c r="Z15" s="38"/>
      <c r="AA15" s="39"/>
      <c r="AB15" s="39"/>
      <c r="AC15" s="39">
        <f t="shared" ref="AC15:AF15" si="2">AC14</f>
        <v>1.4</v>
      </c>
      <c r="AD15" s="39"/>
      <c r="AE15" s="39">
        <f t="shared" si="2"/>
        <v>0.60000000000000009</v>
      </c>
      <c r="AF15" s="39">
        <f t="shared" si="2"/>
        <v>2</v>
      </c>
      <c r="AH15" s="40">
        <f>AH14</f>
        <v>0</v>
      </c>
      <c r="AI15" s="54">
        <f t="shared" ref="AI15:AK15" si="3">AI14</f>
        <v>0</v>
      </c>
      <c r="AJ15" s="40">
        <f t="shared" si="3"/>
        <v>0</v>
      </c>
      <c r="AK15" s="54">
        <f t="shared" si="3"/>
        <v>0</v>
      </c>
      <c r="AL15" s="40">
        <f>AL14</f>
        <v>0</v>
      </c>
      <c r="AM15" s="58">
        <f>AL15/L14</f>
        <v>0</v>
      </c>
      <c r="AN15" s="64"/>
      <c r="AO15" s="40">
        <f>AO14</f>
        <v>0</v>
      </c>
      <c r="AP15" s="54">
        <f t="shared" ref="AP15" si="4">AP14</f>
        <v>0</v>
      </c>
      <c r="AQ15" s="40">
        <f t="shared" ref="AQ15" si="5">AQ14</f>
        <v>0</v>
      </c>
      <c r="AR15" s="54">
        <f t="shared" ref="AR15" si="6">AR14</f>
        <v>0</v>
      </c>
      <c r="AS15" s="40">
        <f>AS14</f>
        <v>0</v>
      </c>
      <c r="AT15" s="54">
        <f t="shared" ref="AT15" si="7">AT14</f>
        <v>0</v>
      </c>
      <c r="AU15" s="53"/>
      <c r="AV15" s="40">
        <f>AH15+AO15</f>
        <v>0</v>
      </c>
      <c r="AW15" s="54">
        <f t="shared" ref="AW15" si="8">AW14</f>
        <v>0</v>
      </c>
      <c r="AX15" s="40">
        <f t="shared" ref="AX15" si="9">AX14</f>
        <v>0</v>
      </c>
      <c r="AY15" s="54">
        <f t="shared" ref="AY15" si="10">AY14</f>
        <v>0</v>
      </c>
      <c r="AZ15" s="70">
        <f>J15</f>
        <v>20</v>
      </c>
      <c r="BA15" s="70">
        <f>AV15+AX15+AZ15</f>
        <v>20</v>
      </c>
      <c r="BB15" s="58">
        <f>BA15/(R14+X14)</f>
        <v>0.1</v>
      </c>
    </row>
    <row r="16" spans="1:54" ht="15.75" customHeight="1" x14ac:dyDescent="0.2">
      <c r="A16" s="33">
        <v>300</v>
      </c>
      <c r="B16" s="29">
        <v>0.7</v>
      </c>
      <c r="C16" s="53">
        <v>5</v>
      </c>
      <c r="D16">
        <v>10</v>
      </c>
      <c r="F16" s="53">
        <v>1</v>
      </c>
      <c r="H16" t="s">
        <v>34</v>
      </c>
      <c r="I16" s="33">
        <v>250</v>
      </c>
      <c r="J16" s="33"/>
      <c r="K16" s="33"/>
      <c r="L16" s="33">
        <v>400</v>
      </c>
      <c r="M16" s="53">
        <f>L16/I16</f>
        <v>1.6</v>
      </c>
      <c r="N16" s="53"/>
      <c r="Q16" s="31">
        <f>Q14</f>
        <v>100</v>
      </c>
      <c r="R16" s="31">
        <v>140</v>
      </c>
      <c r="S16" s="68">
        <f>(I14+(I14*(D14/100)))/(1-F14/100)</f>
        <v>111.11111111111111</v>
      </c>
      <c r="T16" s="68"/>
      <c r="U16" s="32">
        <v>1.4</v>
      </c>
      <c r="V16" s="32"/>
      <c r="W16" s="31">
        <v>100</v>
      </c>
      <c r="X16" s="31">
        <v>60.000000000000007</v>
      </c>
      <c r="Y16" s="68">
        <f>(I14+(I14*(D14/100)))/(1-F14/100)</f>
        <v>111.11111111111111</v>
      </c>
      <c r="Z16" s="68"/>
      <c r="AA16" s="32">
        <v>0.60000000000000009</v>
      </c>
      <c r="AB16" s="32"/>
      <c r="AC16" s="32">
        <f>AC15+U17</f>
        <v>3</v>
      </c>
      <c r="AD16" s="32"/>
      <c r="AE16" s="32">
        <f>AE15</f>
        <v>0.60000000000000009</v>
      </c>
      <c r="AF16" s="32">
        <f>AC16+AE16</f>
        <v>3.6</v>
      </c>
      <c r="AH16" s="55">
        <f>AH15</f>
        <v>0</v>
      </c>
      <c r="AI16" s="53">
        <f>AI15</f>
        <v>0</v>
      </c>
      <c r="AJ16" s="55">
        <f>AJ15</f>
        <v>0</v>
      </c>
      <c r="AK16" s="53">
        <f>AK15</f>
        <v>0</v>
      </c>
      <c r="AL16" s="55">
        <f>AL15</f>
        <v>0</v>
      </c>
      <c r="AM16" s="69">
        <f>AL16 / (L14+L16)</f>
        <v>0</v>
      </c>
      <c r="AN16" s="64"/>
      <c r="AO16" s="55">
        <f>(A16*AC16)-(R16+R17)</f>
        <v>360</v>
      </c>
      <c r="AP16" s="57">
        <f>AO16/(R16+R17)</f>
        <v>0.66666666666666663</v>
      </c>
      <c r="AQ16" s="55">
        <f>(AE16*A16)-X16</f>
        <v>120.00000000000003</v>
      </c>
      <c r="AR16" s="56">
        <f>AQ16/(W16*AA16)</f>
        <v>2.0000000000000004</v>
      </c>
      <c r="AS16" s="55">
        <f>AO16+AQ16</f>
        <v>480</v>
      </c>
      <c r="AT16" s="66">
        <f>AS16/(R16+R17+X16)</f>
        <v>0.8</v>
      </c>
      <c r="AU16" s="66"/>
      <c r="AV16" s="55">
        <f>AH16+AO16</f>
        <v>360</v>
      </c>
      <c r="AW16" s="57">
        <f>AP16</f>
        <v>0.66666666666666663</v>
      </c>
      <c r="AX16" s="55">
        <f>AJ16+AQ16</f>
        <v>120.00000000000003</v>
      </c>
      <c r="AY16" s="56">
        <f>AX16/X16</f>
        <v>2.0000000000000004</v>
      </c>
      <c r="AZ16" s="68">
        <f>AZ15</f>
        <v>20</v>
      </c>
      <c r="BA16" s="55">
        <f>AV16+AX16+AZ16</f>
        <v>500</v>
      </c>
      <c r="BB16" s="57">
        <f>BA16/(R16+R17+X16)</f>
        <v>0.83333333333333337</v>
      </c>
    </row>
    <row r="17" spans="1:54" ht="15.75" customHeight="1" x14ac:dyDescent="0.2">
      <c r="C17" s="53"/>
      <c r="F17" s="53"/>
      <c r="M17" s="53"/>
      <c r="N17" s="53"/>
      <c r="Q17" s="31">
        <f>I16</f>
        <v>250</v>
      </c>
      <c r="R17" s="31">
        <f>L16</f>
        <v>400</v>
      </c>
      <c r="S17" s="68">
        <f>(I16+(I16*(D16/100)))/(1-F16/100)</f>
        <v>277.77777777777777</v>
      </c>
      <c r="T17" s="68"/>
      <c r="U17" s="32">
        <f>R17/Q17</f>
        <v>1.6</v>
      </c>
      <c r="V17" s="32"/>
      <c r="W17" s="52" t="s">
        <v>35</v>
      </c>
      <c r="X17" s="52" t="s">
        <v>35</v>
      </c>
      <c r="Y17" s="52" t="s">
        <v>35</v>
      </c>
      <c r="Z17" s="52"/>
      <c r="AA17" s="52" t="s">
        <v>35</v>
      </c>
      <c r="AB17" s="52"/>
      <c r="AI17" s="53"/>
      <c r="AK17" s="53"/>
      <c r="AM17" s="57"/>
      <c r="AN17" s="53"/>
      <c r="AO17" s="31"/>
      <c r="AP17" s="57"/>
      <c r="AR17" s="53"/>
      <c r="AT17" s="53"/>
      <c r="AU17" s="53"/>
      <c r="AW17" s="53"/>
      <c r="AY17" s="53"/>
      <c r="AZ17" s="68"/>
      <c r="BB17" s="53"/>
    </row>
    <row r="18" spans="1:54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35"/>
      <c r="F18" s="54">
        <v>1</v>
      </c>
      <c r="H18" s="35" t="s">
        <v>36</v>
      </c>
      <c r="I18" s="36">
        <v>900</v>
      </c>
      <c r="J18" s="36"/>
      <c r="K18" s="36"/>
      <c r="L18" s="36">
        <v>350</v>
      </c>
      <c r="M18" s="54">
        <f>L18/I18</f>
        <v>0.3888888888888889</v>
      </c>
      <c r="N18" s="54"/>
      <c r="Q18" s="38">
        <f>Q16</f>
        <v>100</v>
      </c>
      <c r="R18" s="38">
        <v>140</v>
      </c>
      <c r="S18" s="70">
        <f>S16</f>
        <v>111.11111111111111</v>
      </c>
      <c r="T18" s="70"/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70"/>
      <c r="AA18" s="39">
        <v>0.60000000000000009</v>
      </c>
      <c r="AB18" s="39"/>
      <c r="AC18" s="39">
        <f>AC16</f>
        <v>3</v>
      </c>
      <c r="AD18" s="39"/>
      <c r="AE18" s="39">
        <f>AE16+AA19</f>
        <v>0.98888888888888893</v>
      </c>
      <c r="AF18" s="39">
        <f>AC18+AE18</f>
        <v>3.9888888888888889</v>
      </c>
      <c r="AH18" s="40">
        <f t="shared" ref="AH18:AM18" si="11">AH16</f>
        <v>0</v>
      </c>
      <c r="AI18" s="54">
        <f t="shared" si="11"/>
        <v>0</v>
      </c>
      <c r="AJ18" s="40">
        <f t="shared" si="11"/>
        <v>0</v>
      </c>
      <c r="AK18" s="54">
        <f t="shared" si="11"/>
        <v>0</v>
      </c>
      <c r="AL18" s="40">
        <f t="shared" si="11"/>
        <v>0</v>
      </c>
      <c r="AM18" s="58">
        <f t="shared" si="11"/>
        <v>0</v>
      </c>
      <c r="AN18" s="64"/>
      <c r="AO18" s="40">
        <f>(A18*AC18)-(R18+R19)</f>
        <v>2190</v>
      </c>
      <c r="AP18" s="58">
        <f>AO18/(R18+R19)</f>
        <v>4.0555555555555554</v>
      </c>
      <c r="AQ18" s="40">
        <f>(AE18*A18)-(X18+X19)</f>
        <v>489.88888888888891</v>
      </c>
      <c r="AR18" s="58">
        <f>AQ18/(X18+X19)</f>
        <v>1.1948509485094851</v>
      </c>
      <c r="AS18" s="40">
        <f>AO18+AQ18</f>
        <v>2679.8888888888887</v>
      </c>
      <c r="AT18" s="58">
        <f>AS18/(R18+R19+X18+X19)</f>
        <v>2.8209356725146195</v>
      </c>
      <c r="AU18" s="53"/>
      <c r="AV18" s="40">
        <f>AH18+AO18</f>
        <v>2190</v>
      </c>
      <c r="AW18" s="58">
        <f>AP18</f>
        <v>4.0555555555555554</v>
      </c>
      <c r="AX18" s="40">
        <f>AJ18+AQ18</f>
        <v>489.88888888888891</v>
      </c>
      <c r="AY18" s="58">
        <f>AX18/(X18+X19)</f>
        <v>1.1948509485094851</v>
      </c>
      <c r="AZ18" s="70">
        <f>AZ16</f>
        <v>20</v>
      </c>
      <c r="BA18" s="40">
        <f>AV18+AX18+AZ18</f>
        <v>2699.8888888888887</v>
      </c>
      <c r="BB18" s="58">
        <f>BA18/(R18+R19+X18+X19)</f>
        <v>2.841988304093567</v>
      </c>
    </row>
    <row r="19" spans="1:54" ht="15.75" customHeight="1" x14ac:dyDescent="0.2">
      <c r="A19" s="35"/>
      <c r="B19" s="35"/>
      <c r="C19" s="54"/>
      <c r="D19" s="35"/>
      <c r="E19" s="35"/>
      <c r="F19" s="54"/>
      <c r="H19" s="35"/>
      <c r="I19" s="35"/>
      <c r="J19" s="35"/>
      <c r="K19" s="35"/>
      <c r="L19" s="35"/>
      <c r="M19" s="54"/>
      <c r="N19" s="54"/>
      <c r="Q19" s="38">
        <f>Q17</f>
        <v>250</v>
      </c>
      <c r="R19" s="38">
        <v>400</v>
      </c>
      <c r="S19" s="70">
        <f>S17</f>
        <v>277.77777777777777</v>
      </c>
      <c r="T19" s="70"/>
      <c r="U19" s="39">
        <v>1.6</v>
      </c>
      <c r="V19" s="32"/>
      <c r="W19" s="36">
        <f>I18</f>
        <v>900</v>
      </c>
      <c r="X19" s="36">
        <f>L18</f>
        <v>350</v>
      </c>
      <c r="Y19" s="70">
        <f>(I18+(I18*(D18/100)))/(1-F18/100)</f>
        <v>1000</v>
      </c>
      <c r="Z19" s="70"/>
      <c r="AA19" s="39">
        <f>X19/W19</f>
        <v>0.3888888888888889</v>
      </c>
      <c r="AB19" s="39"/>
      <c r="AI19" s="53"/>
      <c r="AK19" s="53"/>
      <c r="AM19" s="53"/>
      <c r="AN19" s="53"/>
      <c r="AP19" s="53"/>
      <c r="AR19" s="53"/>
      <c r="AT19" s="53"/>
      <c r="AU19" s="53"/>
      <c r="AW19" s="53"/>
      <c r="AY19" s="53"/>
      <c r="AZ19" s="68"/>
      <c r="BB19" s="53"/>
    </row>
    <row r="20" spans="1:54" ht="15.75" customHeight="1" x14ac:dyDescent="0.2">
      <c r="A20" s="33">
        <v>910</v>
      </c>
      <c r="B20" s="29">
        <v>0.7</v>
      </c>
      <c r="C20" s="53">
        <v>5</v>
      </c>
      <c r="D20">
        <v>10</v>
      </c>
      <c r="F20" s="53">
        <v>1</v>
      </c>
      <c r="H20" t="s">
        <v>54</v>
      </c>
      <c r="J20" s="33">
        <v>10</v>
      </c>
      <c r="K20" s="33"/>
      <c r="M20" s="53"/>
      <c r="N20" s="53"/>
      <c r="Q20" s="31"/>
      <c r="R20" s="31"/>
      <c r="S20" s="31"/>
      <c r="T20" s="31"/>
      <c r="U20" s="31"/>
      <c r="V20" s="31"/>
      <c r="W20" s="33"/>
      <c r="X20" s="33"/>
      <c r="Y20" s="31"/>
      <c r="Z20" s="31"/>
      <c r="AA20" s="32"/>
      <c r="AB20" s="32"/>
      <c r="AC20" s="32">
        <f>AC18</f>
        <v>3</v>
      </c>
      <c r="AD20" s="32"/>
      <c r="AE20" s="32">
        <f>AE18+AA21</f>
        <v>1.588888888888889</v>
      </c>
      <c r="AF20" s="32">
        <f>AC20+AE20</f>
        <v>4.5888888888888886</v>
      </c>
      <c r="AH20" s="55">
        <f t="shared" ref="AH20:AM21" si="12">AH18</f>
        <v>0</v>
      </c>
      <c r="AI20" s="53">
        <f t="shared" si="12"/>
        <v>0</v>
      </c>
      <c r="AJ20" s="55">
        <f t="shared" si="12"/>
        <v>0</v>
      </c>
      <c r="AK20" s="53">
        <f t="shared" si="12"/>
        <v>0</v>
      </c>
      <c r="AL20" s="55">
        <f t="shared" si="12"/>
        <v>0</v>
      </c>
      <c r="AM20" s="66">
        <f t="shared" si="12"/>
        <v>0</v>
      </c>
      <c r="AN20" s="64"/>
      <c r="AO20" s="55">
        <f t="shared" ref="AO20:AT20" si="13">AO18</f>
        <v>2190</v>
      </c>
      <c r="AP20" s="66">
        <f t="shared" si="13"/>
        <v>4.0555555555555554</v>
      </c>
      <c r="AQ20" s="55">
        <f t="shared" si="13"/>
        <v>489.88888888888891</v>
      </c>
      <c r="AR20" s="66">
        <f t="shared" si="13"/>
        <v>1.1948509485094851</v>
      </c>
      <c r="AS20" s="55">
        <f t="shared" si="13"/>
        <v>2679.8888888888887</v>
      </c>
      <c r="AT20" s="66">
        <f t="shared" si="13"/>
        <v>2.8209356725146195</v>
      </c>
      <c r="AU20" s="53"/>
      <c r="AV20" s="55">
        <f>AV18</f>
        <v>2190</v>
      </c>
      <c r="AW20" s="66">
        <f>AW18</f>
        <v>4.0555555555555554</v>
      </c>
      <c r="AX20" s="55">
        <f>AX18</f>
        <v>489.88888888888891</v>
      </c>
      <c r="AY20" s="66">
        <f>AY18</f>
        <v>1.1948509485094851</v>
      </c>
      <c r="AZ20" s="68">
        <f>AZ18+J20</f>
        <v>30</v>
      </c>
      <c r="BA20" s="55">
        <f>AV20+AX20+AZ20</f>
        <v>2709.8888888888887</v>
      </c>
      <c r="BB20" s="66">
        <f>BA20/(R18+R19+X18+X19)</f>
        <v>2.8525146198830407</v>
      </c>
    </row>
    <row r="21" spans="1:54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35"/>
      <c r="F21" s="54">
        <v>1</v>
      </c>
      <c r="H21" s="35" t="s">
        <v>37</v>
      </c>
      <c r="I21" s="40">
        <v>500.34</v>
      </c>
      <c r="J21" s="40"/>
      <c r="K21" s="40"/>
      <c r="L21" s="36">
        <v>100</v>
      </c>
      <c r="M21" s="54">
        <f>L21/I21</f>
        <v>0.19986409241715633</v>
      </c>
      <c r="N21" s="54"/>
      <c r="Q21" s="38">
        <v>100</v>
      </c>
      <c r="R21" s="38">
        <v>140</v>
      </c>
      <c r="S21" s="38">
        <f>S18</f>
        <v>111.11111111111111</v>
      </c>
      <c r="T21" s="38"/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8"/>
      <c r="AA21" s="39">
        <v>0.60000000000000009</v>
      </c>
      <c r="AB21" s="39"/>
      <c r="AC21" s="39">
        <f>U21+U22+U23</f>
        <v>3.1399048646920096</v>
      </c>
      <c r="AD21" s="39"/>
      <c r="AE21" s="39">
        <f>AA21+AA22+AA23</f>
        <v>1.0488481166140358</v>
      </c>
      <c r="AF21" s="39">
        <f>AC21+AE21</f>
        <v>4.1887529813060453</v>
      </c>
      <c r="AH21" s="40">
        <f t="shared" si="12"/>
        <v>0</v>
      </c>
      <c r="AI21" s="54">
        <f t="shared" si="12"/>
        <v>0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8">
        <f t="shared" si="12"/>
        <v>0</v>
      </c>
      <c r="AN21" s="64"/>
      <c r="AO21" s="40">
        <f>(A21*AC21)-(R21+R22+R23)</f>
        <v>991.35148099292496</v>
      </c>
      <c r="AP21" s="58">
        <f>AO21/(R21+R22+R23)</f>
        <v>1.6251663622834835</v>
      </c>
      <c r="AQ21" s="40">
        <f>(AE21*A21)-(X21+X22+X23)</f>
        <v>94.91253947315829</v>
      </c>
      <c r="AR21" s="58">
        <f>AQ21/(X21+X22+X23)</f>
        <v>0.21571031698445067</v>
      </c>
      <c r="AS21" s="40">
        <f>AO21+AQ21</f>
        <v>1086.2640204660834</v>
      </c>
      <c r="AT21" s="58">
        <f>AS21/(R21+R22+R23+X21+X22+X23)</f>
        <v>1.0345371623486508</v>
      </c>
      <c r="AU21" s="53"/>
      <c r="AV21" s="40">
        <f>AH21+AO21</f>
        <v>991.35148099292496</v>
      </c>
      <c r="AW21" s="58">
        <f>AP21</f>
        <v>1.6251663622834835</v>
      </c>
      <c r="AX21" s="40">
        <f>AJ21+AQ21</f>
        <v>94.91253947315829</v>
      </c>
      <c r="AY21" s="58">
        <f>AX21/(X21+X22+X23)</f>
        <v>0.21571031698445067</v>
      </c>
      <c r="AZ21" s="70">
        <f>AZ20</f>
        <v>30</v>
      </c>
      <c r="BA21" s="40">
        <f>AV21+AX21+AZ21</f>
        <v>1116.2640204660834</v>
      </c>
      <c r="BB21" s="58">
        <f>BA21/(R21+R22+R23+X21+X22+X23)</f>
        <v>1.0631085909200795</v>
      </c>
    </row>
    <row r="22" spans="1:54" ht="15.75" customHeight="1" x14ac:dyDescent="0.2">
      <c r="A22" s="35"/>
      <c r="B22" s="35"/>
      <c r="C22" s="54"/>
      <c r="D22" s="35"/>
      <c r="E22" s="35"/>
      <c r="F22" s="54"/>
      <c r="H22" s="35"/>
      <c r="I22" s="35"/>
      <c r="J22" s="35"/>
      <c r="K22" s="35"/>
      <c r="L22" s="35"/>
      <c r="M22" s="54"/>
      <c r="N22" s="54"/>
      <c r="Q22" s="38">
        <v>250</v>
      </c>
      <c r="R22" s="38">
        <v>400</v>
      </c>
      <c r="S22" s="38">
        <f>S19</f>
        <v>277.77777777777777</v>
      </c>
      <c r="T22" s="38"/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8"/>
      <c r="AA22" s="39">
        <v>0.3888888888888889</v>
      </c>
      <c r="AB22" s="39"/>
      <c r="AC22" s="35"/>
      <c r="AD22" s="35"/>
      <c r="AE22" s="35"/>
      <c r="AF22" s="35"/>
      <c r="AH22" s="35"/>
      <c r="AI22" s="54"/>
      <c r="AJ22" s="35"/>
      <c r="AK22" s="54"/>
      <c r="AL22" s="35"/>
      <c r="AM22" s="54"/>
      <c r="AN22" s="53"/>
      <c r="AO22" s="35"/>
      <c r="AP22" s="54"/>
      <c r="AQ22" s="35"/>
      <c r="AR22" s="54"/>
      <c r="AS22" s="35"/>
      <c r="AT22" s="54"/>
      <c r="AU22" s="53"/>
      <c r="AV22" s="35"/>
      <c r="AW22" s="54"/>
      <c r="AX22" s="35"/>
      <c r="AY22" s="54"/>
      <c r="AZ22" s="35"/>
      <c r="BA22" s="35"/>
      <c r="BB22" s="54"/>
    </row>
    <row r="23" spans="1:54" ht="15.75" customHeight="1" x14ac:dyDescent="0.2">
      <c r="A23" s="35"/>
      <c r="B23" s="35"/>
      <c r="C23" s="54"/>
      <c r="D23" s="35"/>
      <c r="E23" s="35"/>
      <c r="F23" s="54"/>
      <c r="H23" s="35"/>
      <c r="I23" s="35"/>
      <c r="J23" s="35"/>
      <c r="K23" s="35"/>
      <c r="L23" s="35"/>
      <c r="M23" s="54"/>
      <c r="N23" s="54"/>
      <c r="Q23" s="40">
        <f>I21</f>
        <v>500.34</v>
      </c>
      <c r="R23" s="36">
        <f>L21*B21</f>
        <v>70</v>
      </c>
      <c r="S23" s="70">
        <f>(I21+(I21*(D21/100)))/(1-F21/100)</f>
        <v>555.93333333333339</v>
      </c>
      <c r="T23" s="70"/>
      <c r="U23" s="39">
        <f>R23/Q23</f>
        <v>0.13990486469200944</v>
      </c>
      <c r="V23" s="31"/>
      <c r="W23" s="40">
        <f>I21</f>
        <v>500.34</v>
      </c>
      <c r="X23" s="36">
        <f>L21*(1-B21)</f>
        <v>30.000000000000004</v>
      </c>
      <c r="Y23" s="70">
        <f>(I21+(I21*(D21/100)))/(1-F21/100)</f>
        <v>555.93333333333339</v>
      </c>
      <c r="Z23" s="70"/>
      <c r="AA23" s="39">
        <f>X23/W23</f>
        <v>5.9959227725146912E-2</v>
      </c>
      <c r="AB23" s="39"/>
      <c r="AC23" s="35"/>
      <c r="AD23" s="35"/>
      <c r="AE23" s="35"/>
      <c r="AF23" s="35"/>
      <c r="AH23" s="35"/>
      <c r="AI23" s="54"/>
      <c r="AJ23" s="35"/>
      <c r="AK23" s="54"/>
      <c r="AL23" s="35"/>
      <c r="AM23" s="54"/>
      <c r="AN23" s="53"/>
      <c r="AO23" s="35"/>
      <c r="AP23" s="54"/>
      <c r="AQ23" s="35"/>
      <c r="AR23" s="54"/>
      <c r="AS23" s="35"/>
      <c r="AT23" s="54"/>
      <c r="AU23" s="53"/>
      <c r="AV23" s="35"/>
      <c r="AW23" s="54"/>
      <c r="AX23" s="35"/>
      <c r="AY23" s="54"/>
      <c r="AZ23" s="35"/>
      <c r="BA23" s="35"/>
      <c r="BB23" s="54"/>
    </row>
    <row r="24" spans="1:54" ht="15.75" customHeight="1" x14ac:dyDescent="0.2">
      <c r="C24" s="53"/>
      <c r="F24" s="53"/>
      <c r="M24" s="53"/>
      <c r="N24" s="53"/>
      <c r="Q24" s="55"/>
      <c r="R24" s="33"/>
      <c r="S24" s="33"/>
      <c r="T24" s="33"/>
      <c r="U24" s="32"/>
      <c r="V24" s="31"/>
      <c r="W24" s="55"/>
      <c r="X24" s="33"/>
      <c r="Y24" s="33"/>
      <c r="Z24" s="33"/>
      <c r="AA24" s="32"/>
      <c r="AB24" s="32"/>
      <c r="AI24" s="53"/>
      <c r="AK24" s="53"/>
      <c r="AM24" s="53"/>
      <c r="AN24" s="53"/>
      <c r="AP24" s="53"/>
      <c r="AR24" s="53"/>
      <c r="AT24" s="53"/>
      <c r="AU24" s="53"/>
      <c r="AW24" s="53"/>
      <c r="AY24" s="53"/>
      <c r="BB24" s="53"/>
    </row>
    <row r="25" spans="1:54" ht="15.75" customHeight="1" x14ac:dyDescent="0.2">
      <c r="A25" s="71" t="s">
        <v>73</v>
      </c>
      <c r="Q25" s="59" t="s">
        <v>28</v>
      </c>
      <c r="R25" s="12"/>
      <c r="S25" s="12"/>
      <c r="T25" s="12"/>
      <c r="U25" s="12"/>
      <c r="V25" s="12"/>
      <c r="W25" s="59" t="s">
        <v>29</v>
      </c>
      <c r="X25" s="12"/>
      <c r="Y25" s="12"/>
      <c r="Z25" s="12"/>
      <c r="AA25" s="12"/>
      <c r="AB25" s="12"/>
      <c r="AH25" s="34" t="s">
        <v>57</v>
      </c>
      <c r="AO25" s="34" t="s">
        <v>58</v>
      </c>
      <c r="AV25" s="34" t="s">
        <v>71</v>
      </c>
    </row>
    <row r="26" spans="1:54" ht="15.75" customHeight="1" x14ac:dyDescent="0.2">
      <c r="A26" s="28" t="s">
        <v>66</v>
      </c>
      <c r="B26" s="28" t="s">
        <v>30</v>
      </c>
      <c r="C26" s="60" t="s">
        <v>68</v>
      </c>
      <c r="D26" s="60" t="s">
        <v>78</v>
      </c>
      <c r="E26" s="60"/>
      <c r="F26" s="60" t="s">
        <v>69</v>
      </c>
      <c r="H26" s="28" t="s">
        <v>3</v>
      </c>
      <c r="I26" s="28" t="s">
        <v>0</v>
      </c>
      <c r="J26" s="60" t="s">
        <v>55</v>
      </c>
      <c r="K26" s="60" t="s">
        <v>76</v>
      </c>
      <c r="L26" s="28" t="s">
        <v>1</v>
      </c>
      <c r="M26" s="60" t="s">
        <v>67</v>
      </c>
      <c r="N26" s="60"/>
      <c r="Q26" s="28" t="s">
        <v>31</v>
      </c>
      <c r="R26" s="28" t="s">
        <v>1</v>
      </c>
      <c r="S26" s="60" t="s">
        <v>10</v>
      </c>
      <c r="T26" s="60"/>
      <c r="U26" s="60" t="s">
        <v>70</v>
      </c>
      <c r="V26" s="63"/>
      <c r="W26" s="28" t="s">
        <v>31</v>
      </c>
      <c r="X26" s="28" t="s">
        <v>1</v>
      </c>
      <c r="Y26" s="60" t="s">
        <v>10</v>
      </c>
      <c r="Z26" s="60"/>
      <c r="AA26" s="60" t="s">
        <v>70</v>
      </c>
      <c r="AB26" s="60"/>
      <c r="AC26" s="28" t="s">
        <v>63</v>
      </c>
      <c r="AD26" s="28"/>
      <c r="AE26" s="28" t="s">
        <v>64</v>
      </c>
      <c r="AF26" s="28" t="s">
        <v>65</v>
      </c>
      <c r="AH26" s="65" t="s">
        <v>59</v>
      </c>
      <c r="AI26" s="65" t="s">
        <v>62</v>
      </c>
      <c r="AJ26" s="65" t="s">
        <v>60</v>
      </c>
      <c r="AK26" s="65" t="s">
        <v>62</v>
      </c>
      <c r="AL26" s="65" t="s">
        <v>61</v>
      </c>
      <c r="AM26" s="65" t="s">
        <v>62</v>
      </c>
      <c r="AN26" s="63"/>
      <c r="AO26" s="28" t="s">
        <v>59</v>
      </c>
      <c r="AP26" s="28" t="s">
        <v>62</v>
      </c>
      <c r="AQ26" s="28" t="s">
        <v>60</v>
      </c>
      <c r="AR26" s="28" t="s">
        <v>62</v>
      </c>
      <c r="AS26" s="28" t="s">
        <v>61</v>
      </c>
      <c r="AT26" s="28" t="s">
        <v>62</v>
      </c>
      <c r="AU26" s="63"/>
      <c r="AV26" s="65" t="s">
        <v>59</v>
      </c>
      <c r="AW26" s="65" t="s">
        <v>62</v>
      </c>
      <c r="AX26" s="65" t="s">
        <v>60</v>
      </c>
      <c r="AY26" s="65" t="s">
        <v>62</v>
      </c>
      <c r="AZ26" s="65" t="s">
        <v>72</v>
      </c>
      <c r="BA26" s="65" t="s">
        <v>61</v>
      </c>
      <c r="BB26" s="65" t="s">
        <v>62</v>
      </c>
    </row>
    <row r="27" spans="1:54" ht="15.75" customHeight="1" x14ac:dyDescent="0.2">
      <c r="A27" s="33">
        <v>200</v>
      </c>
      <c r="B27" s="29">
        <v>0.6</v>
      </c>
      <c r="C27" s="53">
        <v>5</v>
      </c>
      <c r="D27">
        <v>10</v>
      </c>
      <c r="F27" s="53">
        <v>0</v>
      </c>
      <c r="H27" s="12" t="s">
        <v>74</v>
      </c>
      <c r="I27" s="13">
        <v>200</v>
      </c>
      <c r="J27" s="13"/>
      <c r="K27" s="13"/>
      <c r="L27" s="13">
        <v>400</v>
      </c>
      <c r="M27" s="61">
        <f>L27/I27</f>
        <v>2</v>
      </c>
      <c r="N27" s="61"/>
      <c r="Q27" s="31">
        <f>I27</f>
        <v>200</v>
      </c>
      <c r="R27" s="31">
        <f>L27*B27</f>
        <v>240</v>
      </c>
      <c r="S27" s="68">
        <f>(I27+(I27*(D27/100)))/(1-F27/100)</f>
        <v>220</v>
      </c>
      <c r="T27" s="68"/>
      <c r="U27" s="32">
        <f>R27/Q27</f>
        <v>1.2</v>
      </c>
      <c r="V27" s="32"/>
      <c r="W27" s="31">
        <f>I27</f>
        <v>200</v>
      </c>
      <c r="X27" s="31">
        <f>L27*(1-B27)</f>
        <v>160</v>
      </c>
      <c r="Y27" s="68">
        <f>(I27+(I27*(D27/100)))/(1-F27/100)</f>
        <v>220</v>
      </c>
      <c r="Z27" s="68"/>
      <c r="AA27" s="32">
        <f>X27/W27</f>
        <v>0.8</v>
      </c>
      <c r="AB27" s="32"/>
      <c r="AC27" s="32">
        <f>U27</f>
        <v>1.2</v>
      </c>
      <c r="AD27" s="32"/>
      <c r="AE27" s="32">
        <f>AA27</f>
        <v>0.8</v>
      </c>
      <c r="AF27" s="32">
        <f>AC27+AE27</f>
        <v>2</v>
      </c>
      <c r="AH27" s="55">
        <v>0</v>
      </c>
      <c r="AI27" s="53">
        <v>0</v>
      </c>
      <c r="AJ27" s="55">
        <v>0</v>
      </c>
      <c r="AK27" s="53">
        <v>0</v>
      </c>
      <c r="AL27" s="55">
        <v>0</v>
      </c>
      <c r="AM27" s="57">
        <v>0</v>
      </c>
      <c r="AN27" s="53"/>
      <c r="AO27" s="55">
        <v>0</v>
      </c>
      <c r="AP27" s="53">
        <v>0</v>
      </c>
      <c r="AQ27" s="55">
        <v>0</v>
      </c>
      <c r="AR27" s="53">
        <v>0</v>
      </c>
      <c r="AS27" s="55">
        <v>0</v>
      </c>
      <c r="AT27" s="53">
        <v>0</v>
      </c>
      <c r="AU27" s="53"/>
      <c r="AV27" s="55">
        <v>0</v>
      </c>
      <c r="AW27" s="53">
        <v>0</v>
      </c>
      <c r="AX27" s="55">
        <v>0</v>
      </c>
      <c r="AY27" s="53">
        <v>0</v>
      </c>
      <c r="AZ27" s="55">
        <v>0</v>
      </c>
      <c r="BA27" s="55">
        <v>0</v>
      </c>
      <c r="BB27" s="53">
        <v>0</v>
      </c>
    </row>
    <row r="28" spans="1:54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35"/>
      <c r="F28" s="54">
        <v>0</v>
      </c>
      <c r="H28" s="41" t="s">
        <v>75</v>
      </c>
      <c r="I28" s="42"/>
      <c r="J28" s="35"/>
      <c r="K28" s="62">
        <v>2</v>
      </c>
      <c r="L28" s="42"/>
      <c r="M28" s="62"/>
      <c r="N28" s="62"/>
      <c r="Q28" s="38">
        <f>Q27/K28</f>
        <v>100</v>
      </c>
      <c r="R28" s="38">
        <f>R27</f>
        <v>240</v>
      </c>
      <c r="S28" s="70">
        <f>S27/K28</f>
        <v>110</v>
      </c>
      <c r="T28" s="70"/>
      <c r="U28" s="39">
        <f>U27*K28</f>
        <v>2.4</v>
      </c>
      <c r="V28" s="32"/>
      <c r="W28" s="38">
        <f>W27/K28</f>
        <v>100</v>
      </c>
      <c r="X28" s="38">
        <f>X27</f>
        <v>160</v>
      </c>
      <c r="Y28" s="70">
        <f>Y27/K28</f>
        <v>110</v>
      </c>
      <c r="Z28" s="70"/>
      <c r="AA28" s="39">
        <f>AA27*K28</f>
        <v>1.6</v>
      </c>
      <c r="AB28" s="39"/>
      <c r="AC28" s="39">
        <f>AC27*K28</f>
        <v>2.4</v>
      </c>
      <c r="AD28" s="39"/>
      <c r="AE28" s="39">
        <f>AE27*K28</f>
        <v>1.6</v>
      </c>
      <c r="AF28" s="39">
        <f>AC28+AE28</f>
        <v>4</v>
      </c>
      <c r="AH28" s="40">
        <f t="shared" ref="AH28:AM28" si="14">AH27</f>
        <v>0</v>
      </c>
      <c r="AI28" s="54">
        <f t="shared" si="14"/>
        <v>0</v>
      </c>
      <c r="AJ28" s="40">
        <f t="shared" si="14"/>
        <v>0</v>
      </c>
      <c r="AK28" s="54">
        <f t="shared" si="14"/>
        <v>0</v>
      </c>
      <c r="AL28" s="40">
        <f t="shared" si="14"/>
        <v>0</v>
      </c>
      <c r="AM28" s="58">
        <f t="shared" si="14"/>
        <v>0</v>
      </c>
      <c r="AN28" s="53"/>
      <c r="AO28" s="40">
        <f t="shared" ref="AO28:AT28" si="15">AO27</f>
        <v>0</v>
      </c>
      <c r="AP28" s="54">
        <f t="shared" si="15"/>
        <v>0</v>
      </c>
      <c r="AQ28" s="40">
        <f t="shared" si="15"/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53"/>
      <c r="AV28" s="40">
        <f t="shared" ref="AV28:BB28" si="16">AV27</f>
        <v>0</v>
      </c>
      <c r="AW28" s="54">
        <f t="shared" si="16"/>
        <v>0</v>
      </c>
      <c r="AX28" s="40">
        <f t="shared" si="16"/>
        <v>0</v>
      </c>
      <c r="AY28" s="54">
        <f t="shared" si="16"/>
        <v>0</v>
      </c>
      <c r="AZ28" s="40">
        <f t="shared" si="16"/>
        <v>0</v>
      </c>
      <c r="BA28" s="40">
        <f t="shared" si="16"/>
        <v>0</v>
      </c>
      <c r="BB28" s="54">
        <f t="shared" si="16"/>
        <v>0</v>
      </c>
    </row>
    <row r="29" spans="1:54" ht="15.75" customHeight="1" x14ac:dyDescent="0.2">
      <c r="A29" s="33">
        <v>100</v>
      </c>
      <c r="B29" s="29">
        <v>0.6</v>
      </c>
      <c r="C29" s="53">
        <v>5</v>
      </c>
      <c r="D29">
        <v>10</v>
      </c>
      <c r="F29" s="53">
        <v>0</v>
      </c>
      <c r="H29" s="12" t="s">
        <v>77</v>
      </c>
      <c r="I29" s="33">
        <v>120</v>
      </c>
      <c r="J29" s="13"/>
      <c r="K29" s="13"/>
      <c r="L29" s="13">
        <v>300</v>
      </c>
      <c r="M29" s="61">
        <f>L29/I29</f>
        <v>2.5</v>
      </c>
      <c r="N29" s="61"/>
      <c r="Q29" s="31">
        <f>I29</f>
        <v>120</v>
      </c>
      <c r="R29" s="31">
        <f>L29*B29</f>
        <v>180</v>
      </c>
      <c r="S29" s="68">
        <f>(I29+(I29*(D29/100)))/(1-F29/100)</f>
        <v>132</v>
      </c>
      <c r="T29" s="68"/>
      <c r="U29" s="32">
        <f>R29/Q29</f>
        <v>1.5</v>
      </c>
      <c r="V29" s="32"/>
      <c r="W29" s="31">
        <f>I29</f>
        <v>120</v>
      </c>
      <c r="X29" s="31">
        <f>L29*(1-B29)</f>
        <v>120</v>
      </c>
      <c r="Y29" s="68">
        <f>(I29+(I29*(D29/100)))/(1-F29/100)</f>
        <v>132</v>
      </c>
      <c r="Z29" s="68"/>
      <c r="AA29" s="32">
        <f>X29/W29</f>
        <v>1</v>
      </c>
      <c r="AB29" s="32"/>
      <c r="AC29" s="32">
        <f>U29+U30</f>
        <v>3.9</v>
      </c>
      <c r="AD29" s="32"/>
      <c r="AE29" s="32">
        <f>AA29+AA30</f>
        <v>2.6</v>
      </c>
      <c r="AF29" s="32">
        <f>AC29+AE29</f>
        <v>6.5</v>
      </c>
      <c r="AH29" s="55">
        <f>AH27</f>
        <v>0</v>
      </c>
      <c r="AI29" s="53">
        <f t="shared" ref="AI29:AK29" si="17">AI27</f>
        <v>0</v>
      </c>
      <c r="AJ29" s="55">
        <f t="shared" si="17"/>
        <v>0</v>
      </c>
      <c r="AK29" s="53">
        <f t="shared" si="17"/>
        <v>0</v>
      </c>
      <c r="AL29" s="55">
        <f>AL27</f>
        <v>0</v>
      </c>
      <c r="AM29" s="66">
        <f>AL29/L27</f>
        <v>0</v>
      </c>
      <c r="AN29" s="64"/>
      <c r="AO29" s="68">
        <f>(A29*AC29)-(R29+R30)</f>
        <v>-30</v>
      </c>
      <c r="AP29" s="66">
        <f>AO29/(R29+R30)</f>
        <v>-7.1428571428571425E-2</v>
      </c>
      <c r="AQ29" s="68">
        <f>(AE29*A29)-(X29+X30)</f>
        <v>-20</v>
      </c>
      <c r="AR29" s="66">
        <f>AQ29/(X29+X30)</f>
        <v>-7.1428571428571425E-2</v>
      </c>
      <c r="AS29" s="68">
        <f>AO29+AQ29</f>
        <v>-50</v>
      </c>
      <c r="AT29" s="66">
        <f>AS29/(R29+R30+X29+X30)</f>
        <v>-7.1428571428571425E-2</v>
      </c>
      <c r="AU29" s="53"/>
      <c r="AV29" s="68">
        <f>AH29+AO29</f>
        <v>-30</v>
      </c>
      <c r="AW29" s="66">
        <f>AP29</f>
        <v>-7.1428571428571425E-2</v>
      </c>
      <c r="AX29" s="68">
        <f>AJ29+AQ29</f>
        <v>-20</v>
      </c>
      <c r="AY29" s="66">
        <f>AX29/(X29+X30)</f>
        <v>-7.1428571428571425E-2</v>
      </c>
      <c r="AZ29" s="68">
        <f>AZ27</f>
        <v>0</v>
      </c>
      <c r="BA29" s="68">
        <f>AV29+AX29+AZ29</f>
        <v>-50</v>
      </c>
      <c r="BB29" s="66">
        <f>BA29/(R29+R30+X29+X30)</f>
        <v>-7.1428571428571425E-2</v>
      </c>
    </row>
    <row r="30" spans="1:54" ht="15.75" customHeight="1" x14ac:dyDescent="0.2">
      <c r="A30" s="33"/>
      <c r="B30" s="29"/>
      <c r="C30" s="53"/>
      <c r="F30" s="53"/>
      <c r="H30" s="12"/>
      <c r="I30" s="33"/>
      <c r="J30" s="13"/>
      <c r="K30" s="13"/>
      <c r="L30" s="13"/>
      <c r="M30" s="61"/>
      <c r="N30" s="61"/>
      <c r="Q30" s="31">
        <f>Q28</f>
        <v>100</v>
      </c>
      <c r="R30" s="31">
        <f>R28</f>
        <v>240</v>
      </c>
      <c r="S30" s="68">
        <f>S28</f>
        <v>110</v>
      </c>
      <c r="T30" s="68"/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68"/>
      <c r="AA30" s="32">
        <f>AA28</f>
        <v>1.6</v>
      </c>
      <c r="AB30" s="32"/>
      <c r="AC30" s="32"/>
      <c r="AD30" s="32"/>
      <c r="AE30" s="32"/>
      <c r="AF30" s="32"/>
      <c r="AH30" s="55"/>
      <c r="AI30" s="53"/>
      <c r="AJ30" s="55"/>
      <c r="AK30" s="53"/>
      <c r="AL30" s="55"/>
      <c r="AM30" s="66"/>
      <c r="AN30" s="64"/>
      <c r="AO30" s="55"/>
      <c r="AP30" s="53"/>
      <c r="AQ30" s="55"/>
      <c r="AR30" s="53"/>
      <c r="AS30" s="55"/>
      <c r="AT30" s="53"/>
      <c r="AU30" s="53"/>
      <c r="AV30" s="55"/>
      <c r="AW30" s="53"/>
      <c r="AX30" s="55"/>
      <c r="AY30" s="53"/>
      <c r="AZ30" s="68"/>
      <c r="BA30" s="68"/>
      <c r="BB30" s="66"/>
    </row>
    <row r="31" spans="1:54" ht="15.75" customHeight="1" x14ac:dyDescent="0.2">
      <c r="A31" s="33"/>
      <c r="B31" s="29"/>
      <c r="C31" s="53"/>
      <c r="F31" s="53"/>
      <c r="H31" s="12"/>
      <c r="I31" s="33"/>
      <c r="J31" s="13"/>
      <c r="K31" s="13"/>
      <c r="L31" s="13"/>
      <c r="M31" s="61"/>
      <c r="N31" s="61"/>
      <c r="Q31" s="31"/>
      <c r="R31" s="31"/>
      <c r="S31" s="68"/>
      <c r="T31" s="68"/>
      <c r="U31" s="32"/>
      <c r="V31" s="32"/>
      <c r="W31" s="31"/>
      <c r="X31" s="31"/>
      <c r="Y31" s="68"/>
      <c r="Z31" s="68"/>
      <c r="AA31" s="32"/>
      <c r="AB31" s="32"/>
      <c r="AC31" s="32"/>
      <c r="AD31" s="32"/>
      <c r="AE31" s="32"/>
      <c r="AF31" s="32"/>
      <c r="AH31" s="55"/>
      <c r="AI31" s="53"/>
      <c r="AJ31" s="55"/>
      <c r="AK31" s="53"/>
      <c r="AL31" s="55"/>
      <c r="AM31" s="66"/>
      <c r="AN31" s="64"/>
      <c r="AO31" s="55"/>
      <c r="AP31" s="53"/>
      <c r="AQ31" s="55"/>
      <c r="AR31" s="53"/>
      <c r="AS31" s="55"/>
      <c r="AT31" s="53"/>
      <c r="AU31" s="53"/>
      <c r="AV31" s="55"/>
      <c r="AW31" s="53"/>
      <c r="AX31" s="55"/>
      <c r="AY31" s="53"/>
      <c r="AZ31" s="68"/>
      <c r="BA31" s="68"/>
      <c r="BB31" s="66"/>
    </row>
    <row r="32" spans="1:54" ht="15.75" customHeight="1" x14ac:dyDescent="0.2">
      <c r="A32" s="72" t="s">
        <v>38</v>
      </c>
      <c r="I32" s="12"/>
      <c r="J32" s="12"/>
      <c r="K32" s="12"/>
      <c r="L32" s="12"/>
      <c r="M32" s="12"/>
      <c r="N32" s="12"/>
      <c r="O32" s="12"/>
      <c r="P32" s="12"/>
      <c r="Q32" s="59" t="s">
        <v>28</v>
      </c>
      <c r="R32" s="12"/>
      <c r="S32" s="12"/>
      <c r="T32" s="12"/>
      <c r="U32" s="12"/>
      <c r="V32" s="12"/>
      <c r="W32" s="59" t="s">
        <v>29</v>
      </c>
      <c r="X32" s="12"/>
      <c r="Y32" s="12"/>
      <c r="Z32" s="12"/>
      <c r="AA32" s="12"/>
      <c r="AB32" s="12"/>
      <c r="AI32" s="33"/>
      <c r="AO32" s="68"/>
    </row>
    <row r="33" spans="1:35" ht="15.75" customHeight="1" x14ac:dyDescent="0.2">
      <c r="A33" s="28" t="s">
        <v>66</v>
      </c>
      <c r="B33" s="28" t="s">
        <v>30</v>
      </c>
      <c r="C33" s="60" t="s">
        <v>68</v>
      </c>
      <c r="D33" s="60" t="s">
        <v>78</v>
      </c>
      <c r="E33" s="60"/>
      <c r="F33" s="60" t="s">
        <v>69</v>
      </c>
      <c r="H33" s="28" t="s">
        <v>3</v>
      </c>
      <c r="I33" s="28" t="s">
        <v>0</v>
      </c>
      <c r="J33" s="28"/>
      <c r="K33" s="60" t="s">
        <v>76</v>
      </c>
      <c r="L33" s="28" t="s">
        <v>1</v>
      </c>
      <c r="M33" s="60" t="s">
        <v>67</v>
      </c>
      <c r="N33" s="60"/>
      <c r="O33" s="63"/>
      <c r="P33" s="12"/>
      <c r="Q33" s="28" t="s">
        <v>31</v>
      </c>
      <c r="R33" s="28" t="s">
        <v>1</v>
      </c>
      <c r="S33" s="60" t="s">
        <v>10</v>
      </c>
      <c r="T33" s="60"/>
      <c r="U33" s="60" t="s">
        <v>70</v>
      </c>
      <c r="V33" s="63"/>
      <c r="W33" s="28" t="s">
        <v>31</v>
      </c>
      <c r="X33" s="28" t="s">
        <v>1</v>
      </c>
      <c r="Y33" s="60" t="s">
        <v>10</v>
      </c>
      <c r="Z33" s="60"/>
      <c r="AA33" s="60" t="s">
        <v>70</v>
      </c>
      <c r="AB33" s="60"/>
      <c r="AI33" s="33"/>
    </row>
    <row r="34" spans="1:35" ht="15.75" customHeight="1" x14ac:dyDescent="0.2">
      <c r="A34" s="33">
        <v>100</v>
      </c>
      <c r="B34" s="29">
        <v>0.6</v>
      </c>
      <c r="C34" s="53">
        <v>5</v>
      </c>
      <c r="D34">
        <v>10</v>
      </c>
      <c r="F34" s="53">
        <v>0</v>
      </c>
      <c r="H34" t="s">
        <v>39</v>
      </c>
      <c r="I34" s="33">
        <v>10</v>
      </c>
      <c r="J34" s="33"/>
      <c r="K34" s="33"/>
      <c r="L34" s="33">
        <v>200</v>
      </c>
      <c r="M34" s="33"/>
      <c r="N34" s="33"/>
      <c r="O34" s="73"/>
      <c r="Q34" s="33">
        <f>I34</f>
        <v>10</v>
      </c>
      <c r="R34" s="33">
        <f>L34*B34</f>
        <v>120</v>
      </c>
      <c r="S34" s="33"/>
      <c r="T34" s="33"/>
      <c r="U34" s="46">
        <f>R34/Q34</f>
        <v>12</v>
      </c>
      <c r="V34" s="46"/>
      <c r="W34" s="33">
        <f>I34</f>
        <v>10</v>
      </c>
      <c r="X34" s="31">
        <f>L34*(1-B34)</f>
        <v>80</v>
      </c>
      <c r="Y34" s="33"/>
      <c r="Z34" s="33"/>
      <c r="AA34" s="32">
        <f>X34/W34</f>
        <v>8</v>
      </c>
      <c r="AB34" s="32"/>
    </row>
    <row r="35" spans="1:35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35"/>
      <c r="F35" s="54">
        <v>0</v>
      </c>
      <c r="H35" s="35" t="s">
        <v>40</v>
      </c>
      <c r="I35" s="35"/>
      <c r="J35" s="35"/>
      <c r="K35" s="35"/>
      <c r="L35" s="35"/>
      <c r="M35" s="35"/>
      <c r="N35" s="35"/>
      <c r="Q35" s="38" t="s">
        <v>35</v>
      </c>
      <c r="R35" s="38" t="s">
        <v>35</v>
      </c>
      <c r="S35" s="38"/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/>
      <c r="AA35" s="38" t="s">
        <v>35</v>
      </c>
      <c r="AB35" s="38"/>
    </row>
    <row r="36" spans="1:35" ht="15.75" customHeight="1" x14ac:dyDescent="0.2">
      <c r="A36" s="33">
        <v>100</v>
      </c>
      <c r="B36" s="29">
        <v>0.6</v>
      </c>
      <c r="C36" s="53">
        <v>5</v>
      </c>
      <c r="D36">
        <v>10</v>
      </c>
      <c r="F36" s="53">
        <v>0</v>
      </c>
      <c r="H36" t="s">
        <v>41</v>
      </c>
      <c r="I36" s="33">
        <v>25</v>
      </c>
      <c r="J36" s="33"/>
      <c r="K36" s="33"/>
      <c r="L36" s="33">
        <v>500</v>
      </c>
      <c r="M36" s="33"/>
      <c r="N36" s="33"/>
      <c r="O36" s="73"/>
      <c r="Q36" s="33">
        <f>I36</f>
        <v>25</v>
      </c>
      <c r="R36" s="33">
        <f>L36</f>
        <v>500</v>
      </c>
      <c r="S36" s="33"/>
      <c r="T36" s="33"/>
      <c r="U36" s="46">
        <f>R36/Q36</f>
        <v>20</v>
      </c>
      <c r="V36" s="46"/>
      <c r="W36" s="31" t="s">
        <v>35</v>
      </c>
      <c r="X36" s="31" t="s">
        <v>35</v>
      </c>
      <c r="Y36" s="33"/>
      <c r="Z36" s="33"/>
      <c r="AA36" s="31" t="s">
        <v>35</v>
      </c>
      <c r="AB36" s="31"/>
    </row>
    <row r="37" spans="1:35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35"/>
      <c r="F37" s="54">
        <v>0</v>
      </c>
      <c r="H37" s="35" t="s">
        <v>42</v>
      </c>
      <c r="I37" s="35"/>
      <c r="J37" s="35"/>
      <c r="K37" s="35"/>
      <c r="L37" s="35"/>
      <c r="M37" s="35"/>
      <c r="N37" s="35"/>
      <c r="Q37" s="38" t="s">
        <v>35</v>
      </c>
      <c r="R37" s="38" t="s">
        <v>35</v>
      </c>
      <c r="S37" s="38"/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/>
      <c r="AA37" s="38" t="s">
        <v>35</v>
      </c>
      <c r="AB37" s="38"/>
    </row>
    <row r="38" spans="1:35" ht="15.75" customHeight="1" x14ac:dyDescent="0.2">
      <c r="A38" s="33">
        <v>100</v>
      </c>
      <c r="B38" s="29">
        <v>0.6</v>
      </c>
      <c r="C38" s="53">
        <v>5</v>
      </c>
      <c r="D38">
        <v>10</v>
      </c>
      <c r="F38" s="53">
        <v>0</v>
      </c>
      <c r="H38" t="s">
        <v>43</v>
      </c>
      <c r="I38" s="33">
        <v>7</v>
      </c>
      <c r="J38" s="33"/>
      <c r="K38" s="33"/>
      <c r="L38" s="33">
        <v>350</v>
      </c>
      <c r="M38" s="33"/>
      <c r="N38" s="33"/>
      <c r="O38" s="73"/>
      <c r="Q38" s="31" t="s">
        <v>35</v>
      </c>
      <c r="R38" s="31" t="s">
        <v>35</v>
      </c>
      <c r="S38" s="31"/>
      <c r="T38" s="31"/>
      <c r="U38" s="31" t="s">
        <v>35</v>
      </c>
      <c r="V38" s="31"/>
      <c r="W38" s="33">
        <f>I38</f>
        <v>7</v>
      </c>
      <c r="X38" s="31">
        <f>L38*(1-B38)</f>
        <v>140</v>
      </c>
      <c r="Y38" s="31"/>
      <c r="Z38" s="31"/>
      <c r="AA38" s="32">
        <f>X38/W38</f>
        <v>20</v>
      </c>
      <c r="AB38" s="32"/>
    </row>
    <row r="39" spans="1:35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35"/>
      <c r="F39" s="54">
        <v>0</v>
      </c>
      <c r="H39" s="35" t="s">
        <v>44</v>
      </c>
      <c r="I39" s="35"/>
      <c r="J39" s="35"/>
      <c r="K39" s="35"/>
      <c r="L39" s="35"/>
      <c r="M39" s="35"/>
      <c r="N39" s="35"/>
      <c r="Q39" s="38" t="s">
        <v>35</v>
      </c>
      <c r="R39" s="38" t="s">
        <v>35</v>
      </c>
      <c r="S39" s="38"/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/>
      <c r="AA39" s="38" t="s">
        <v>35</v>
      </c>
      <c r="AB39" s="38"/>
    </row>
    <row r="41" spans="1:35" ht="15.75" customHeight="1" x14ac:dyDescent="0.2">
      <c r="A41" s="71" t="s">
        <v>45</v>
      </c>
      <c r="Q41" s="59" t="s">
        <v>28</v>
      </c>
      <c r="R41" s="12"/>
      <c r="S41" s="12"/>
      <c r="T41" s="12"/>
      <c r="U41" s="12"/>
      <c r="V41" s="12"/>
      <c r="W41" s="59" t="s">
        <v>29</v>
      </c>
      <c r="Y41" s="12"/>
      <c r="Z41" s="12"/>
    </row>
    <row r="42" spans="1:35" ht="15.75" customHeight="1" x14ac:dyDescent="0.2">
      <c r="A42" s="28" t="s">
        <v>66</v>
      </c>
      <c r="B42" s="28" t="s">
        <v>30</v>
      </c>
      <c r="C42" s="60" t="s">
        <v>68</v>
      </c>
      <c r="D42" s="60" t="s">
        <v>78</v>
      </c>
      <c r="E42" s="60"/>
      <c r="F42" s="60" t="s">
        <v>69</v>
      </c>
      <c r="H42" s="28" t="s">
        <v>3</v>
      </c>
      <c r="I42" s="28" t="s">
        <v>0</v>
      </c>
      <c r="J42" s="28"/>
      <c r="K42" s="60" t="s">
        <v>76</v>
      </c>
      <c r="L42" s="28" t="s">
        <v>1</v>
      </c>
      <c r="M42" s="60" t="s">
        <v>67</v>
      </c>
      <c r="N42" s="60"/>
      <c r="O42" s="63"/>
      <c r="P42" s="12"/>
      <c r="Q42" s="28" t="s">
        <v>31</v>
      </c>
      <c r="R42" s="28" t="s">
        <v>1</v>
      </c>
      <c r="S42" s="60" t="s">
        <v>10</v>
      </c>
      <c r="T42" s="60"/>
      <c r="U42" s="60" t="s">
        <v>70</v>
      </c>
      <c r="V42" s="63"/>
      <c r="W42" s="28" t="s">
        <v>31</v>
      </c>
      <c r="X42" s="28" t="s">
        <v>1</v>
      </c>
      <c r="Y42" s="60" t="s">
        <v>10</v>
      </c>
      <c r="Z42" s="60"/>
      <c r="AA42" s="60" t="s">
        <v>70</v>
      </c>
      <c r="AB42" s="60"/>
    </row>
    <row r="43" spans="1:35" ht="15.75" customHeight="1" x14ac:dyDescent="0.2">
      <c r="A43" s="33">
        <v>100</v>
      </c>
      <c r="B43" s="29">
        <v>0.3</v>
      </c>
      <c r="C43" s="53">
        <v>5</v>
      </c>
      <c r="D43">
        <v>10</v>
      </c>
      <c r="F43" s="53">
        <v>0</v>
      </c>
      <c r="H43" s="47" t="s">
        <v>52</v>
      </c>
      <c r="I43" s="33">
        <v>100</v>
      </c>
      <c r="J43" s="33"/>
      <c r="K43" s="33"/>
      <c r="L43" s="33">
        <v>200</v>
      </c>
      <c r="M43" s="33"/>
      <c r="N43" s="33"/>
      <c r="O43" s="73"/>
      <c r="Q43" s="33">
        <f>I43</f>
        <v>100</v>
      </c>
      <c r="R43" s="33">
        <f>L43*B43</f>
        <v>60</v>
      </c>
      <c r="S43" s="33"/>
      <c r="T43" s="33"/>
      <c r="U43" s="46">
        <f>R43/Q43</f>
        <v>0.6</v>
      </c>
      <c r="V43" s="46"/>
      <c r="W43" s="33">
        <f>I43</f>
        <v>100</v>
      </c>
      <c r="X43" s="31">
        <f>L43*(1-B43)</f>
        <v>140</v>
      </c>
      <c r="Y43" s="33"/>
      <c r="Z43" s="33"/>
      <c r="AA43" s="32">
        <f>X43/W43</f>
        <v>1.4</v>
      </c>
      <c r="AB43" s="32"/>
    </row>
    <row r="44" spans="1:35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35"/>
      <c r="F44" s="54">
        <v>0</v>
      </c>
      <c r="H44" s="50" t="s">
        <v>50</v>
      </c>
      <c r="I44" s="36">
        <v>100</v>
      </c>
      <c r="J44" s="36"/>
      <c r="K44" s="36"/>
      <c r="L44" s="36">
        <v>300</v>
      </c>
      <c r="M44" s="36"/>
      <c r="N44" s="36"/>
      <c r="O44" s="73"/>
      <c r="Q44" s="36">
        <f>I44</f>
        <v>100</v>
      </c>
      <c r="R44" s="36">
        <f>L44+R43</f>
        <v>360</v>
      </c>
      <c r="S44" s="36"/>
      <c r="T44" s="36"/>
      <c r="U44" s="51">
        <f>R44/Q44</f>
        <v>3.6</v>
      </c>
      <c r="V44" s="46"/>
      <c r="W44" s="36">
        <v>100</v>
      </c>
      <c r="X44" s="38">
        <f>X43</f>
        <v>140</v>
      </c>
      <c r="Y44" s="36"/>
      <c r="Z44" s="36"/>
      <c r="AA44" s="39">
        <v>1.4</v>
      </c>
      <c r="AB44" s="39"/>
    </row>
    <row r="45" spans="1:35" ht="15.75" customHeight="1" x14ac:dyDescent="0.2">
      <c r="A45" s="33">
        <v>100</v>
      </c>
      <c r="B45" s="29">
        <v>0.3</v>
      </c>
      <c r="C45" s="53">
        <v>5</v>
      </c>
      <c r="D45">
        <v>10</v>
      </c>
      <c r="F45" s="53">
        <v>0</v>
      </c>
      <c r="H45" s="47" t="s">
        <v>51</v>
      </c>
      <c r="I45" s="33">
        <v>100</v>
      </c>
      <c r="J45" s="33"/>
      <c r="K45" s="33"/>
      <c r="L45" s="33">
        <v>400</v>
      </c>
      <c r="M45" s="33"/>
      <c r="N45" s="33"/>
      <c r="Q45" s="33">
        <v>100</v>
      </c>
      <c r="R45" s="33">
        <f>R44</f>
        <v>360</v>
      </c>
      <c r="S45" s="33"/>
      <c r="T45" s="33"/>
      <c r="U45" s="46">
        <v>3.6</v>
      </c>
      <c r="V45" s="46"/>
      <c r="W45" s="33">
        <f>I45</f>
        <v>100</v>
      </c>
      <c r="X45" s="33">
        <f>L45+X44</f>
        <v>540</v>
      </c>
      <c r="Y45" s="33"/>
      <c r="Z45" s="33"/>
      <c r="AA45" s="32">
        <f>X45/W45</f>
        <v>5.4</v>
      </c>
      <c r="AB45" s="32"/>
    </row>
    <row r="46" spans="1:35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35"/>
      <c r="F46" s="54">
        <v>0</v>
      </c>
      <c r="H46" s="50" t="s">
        <v>53</v>
      </c>
      <c r="I46" s="36">
        <v>100</v>
      </c>
      <c r="J46" s="36"/>
      <c r="K46" s="36"/>
      <c r="L46" s="36">
        <v>500</v>
      </c>
      <c r="M46" s="36"/>
      <c r="N46" s="36"/>
      <c r="O46" s="73"/>
      <c r="Q46" s="36">
        <f>I46</f>
        <v>100</v>
      </c>
      <c r="R46" s="36">
        <f>R45+(L46*B46)</f>
        <v>510</v>
      </c>
      <c r="S46" s="36"/>
      <c r="T46" s="36"/>
      <c r="U46" s="51">
        <f>R46/Q46</f>
        <v>5.0999999999999996</v>
      </c>
      <c r="V46" s="46"/>
      <c r="W46" s="36">
        <f>I46</f>
        <v>100</v>
      </c>
      <c r="X46" s="36">
        <f>X45+(L46*(1-B46))</f>
        <v>890</v>
      </c>
      <c r="Y46" s="36"/>
      <c r="Z46" s="36"/>
      <c r="AA46" s="39">
        <f>X46/W46</f>
        <v>8.9</v>
      </c>
      <c r="AB46" s="39"/>
    </row>
    <row r="48" spans="1:35" ht="15.75" customHeight="1" x14ac:dyDescent="0.2">
      <c r="A48" s="71" t="s">
        <v>104</v>
      </c>
      <c r="Q48" s="59" t="s">
        <v>28</v>
      </c>
      <c r="R48" s="12"/>
      <c r="S48" s="12"/>
      <c r="T48" s="12"/>
      <c r="U48" s="12"/>
      <c r="V48" s="12"/>
      <c r="W48" s="59" t="s">
        <v>29</v>
      </c>
      <c r="Y48" s="12"/>
      <c r="Z48" s="12"/>
    </row>
    <row r="49" spans="1:28" ht="15.75" customHeight="1" x14ac:dyDescent="0.2">
      <c r="A49" s="28" t="s">
        <v>66</v>
      </c>
      <c r="B49" s="28" t="s">
        <v>30</v>
      </c>
      <c r="C49" s="60" t="s">
        <v>68</v>
      </c>
      <c r="D49" s="60" t="s">
        <v>78</v>
      </c>
      <c r="E49" s="60" t="s">
        <v>105</v>
      </c>
      <c r="F49" s="60" t="s">
        <v>69</v>
      </c>
      <c r="H49" s="28" t="s">
        <v>3</v>
      </c>
      <c r="I49" s="28" t="s">
        <v>0</v>
      </c>
      <c r="J49" s="28"/>
      <c r="K49" s="60" t="s">
        <v>76</v>
      </c>
      <c r="L49" s="28" t="s">
        <v>1</v>
      </c>
      <c r="M49" s="60" t="s">
        <v>67</v>
      </c>
      <c r="N49" s="60"/>
      <c r="O49" s="63"/>
      <c r="P49" s="12"/>
      <c r="Q49" s="28" t="s">
        <v>31</v>
      </c>
      <c r="R49" s="28" t="s">
        <v>1</v>
      </c>
      <c r="S49" s="60" t="s">
        <v>78</v>
      </c>
      <c r="T49" s="60" t="s">
        <v>106</v>
      </c>
      <c r="U49" s="60" t="s">
        <v>70</v>
      </c>
      <c r="V49" s="63"/>
      <c r="W49" s="28" t="s">
        <v>31</v>
      </c>
      <c r="X49" s="28" t="s">
        <v>1</v>
      </c>
      <c r="Y49" s="60" t="s">
        <v>105</v>
      </c>
      <c r="Z49" s="60" t="s">
        <v>107</v>
      </c>
      <c r="AA49" s="60" t="s">
        <v>70</v>
      </c>
      <c r="AB49" s="60"/>
    </row>
    <row r="50" spans="1:28" ht="15.75" customHeight="1" x14ac:dyDescent="0.2">
      <c r="A50" s="33">
        <v>100</v>
      </c>
      <c r="B50" s="29">
        <v>0.5</v>
      </c>
      <c r="C50" s="53">
        <v>5</v>
      </c>
      <c r="D50">
        <v>10</v>
      </c>
      <c r="E50">
        <v>20</v>
      </c>
      <c r="F50" s="53">
        <v>0</v>
      </c>
      <c r="H50" s="47" t="s">
        <v>108</v>
      </c>
      <c r="I50" s="33">
        <v>100</v>
      </c>
      <c r="J50" s="33"/>
      <c r="K50" s="33"/>
      <c r="L50" s="33">
        <v>200</v>
      </c>
      <c r="M50" s="53">
        <f>L50/I50</f>
        <v>2</v>
      </c>
      <c r="N50" s="33"/>
      <c r="O50" s="73"/>
      <c r="Q50" s="33">
        <f>I50</f>
        <v>100</v>
      </c>
      <c r="R50" s="33">
        <f>L50*B50</f>
        <v>100</v>
      </c>
      <c r="S50" s="33">
        <f>Q50+(Q50*D50%)</f>
        <v>110</v>
      </c>
      <c r="T50" s="104">
        <f>(A50-S50)/S50</f>
        <v>-9.0909090909090912E-2</v>
      </c>
      <c r="U50" s="46">
        <f>R50/Q50</f>
        <v>1</v>
      </c>
      <c r="V50" s="46"/>
      <c r="W50" s="33">
        <f>I50</f>
        <v>100</v>
      </c>
      <c r="X50" s="31">
        <f>L50*(1-B50)</f>
        <v>100</v>
      </c>
      <c r="Y50" s="33">
        <f>W50+(W50*E50%)</f>
        <v>120</v>
      </c>
      <c r="Z50" s="57">
        <f>(A50-Y50)/Y50</f>
        <v>-0.16666666666666666</v>
      </c>
      <c r="AA50" s="32">
        <f>X50/W50</f>
        <v>1</v>
      </c>
      <c r="AB50" s="32"/>
    </row>
    <row r="51" spans="1:28" ht="15.75" customHeight="1" x14ac:dyDescent="0.2">
      <c r="A51" s="36">
        <v>109</v>
      </c>
      <c r="B51" s="37">
        <v>0.5</v>
      </c>
      <c r="C51" s="54">
        <v>5</v>
      </c>
      <c r="D51" s="35">
        <v>10</v>
      </c>
      <c r="E51" s="35">
        <v>20</v>
      </c>
      <c r="F51" s="54">
        <v>0</v>
      </c>
      <c r="H51" s="50"/>
      <c r="I51" s="36"/>
      <c r="J51" s="36"/>
      <c r="K51" s="36"/>
      <c r="L51" s="36"/>
      <c r="M51" s="54"/>
      <c r="N51" s="36"/>
      <c r="O51" s="73"/>
      <c r="Q51" s="36">
        <f t="shared" ref="Q51:S53" si="18">Q50</f>
        <v>100</v>
      </c>
      <c r="R51" s="36">
        <f t="shared" si="18"/>
        <v>100</v>
      </c>
      <c r="S51" s="36">
        <f t="shared" si="18"/>
        <v>110</v>
      </c>
      <c r="T51" s="58">
        <f>(A51-S51)/S51</f>
        <v>-9.0909090909090905E-3</v>
      </c>
      <c r="U51" s="51">
        <f>U50</f>
        <v>1</v>
      </c>
      <c r="V51" s="46"/>
      <c r="W51" s="36">
        <v>100</v>
      </c>
      <c r="X51" s="38">
        <f t="shared" ref="X51:Y53" si="19">X50</f>
        <v>100</v>
      </c>
      <c r="Y51" s="36">
        <f t="shared" si="19"/>
        <v>120</v>
      </c>
      <c r="Z51" s="58">
        <f>(A51-Y51)/Y51</f>
        <v>-9.166666666666666E-2</v>
      </c>
      <c r="AA51" s="39">
        <f>AA50</f>
        <v>1</v>
      </c>
      <c r="AB51" s="39"/>
    </row>
    <row r="52" spans="1:28" ht="15.75" customHeight="1" x14ac:dyDescent="0.2">
      <c r="A52" s="33">
        <v>115</v>
      </c>
      <c r="B52" s="29">
        <v>0.5</v>
      </c>
      <c r="C52" s="53">
        <v>5</v>
      </c>
      <c r="D52">
        <v>10</v>
      </c>
      <c r="E52">
        <v>20</v>
      </c>
      <c r="F52" s="53">
        <v>0</v>
      </c>
      <c r="H52" s="47"/>
      <c r="I52" s="33"/>
      <c r="J52" s="33"/>
      <c r="K52" s="33"/>
      <c r="L52" s="33"/>
      <c r="M52" s="53"/>
      <c r="N52" s="33"/>
      <c r="Q52" s="33">
        <f t="shared" si="18"/>
        <v>100</v>
      </c>
      <c r="R52" s="33">
        <f t="shared" si="18"/>
        <v>100</v>
      </c>
      <c r="S52" s="33">
        <f t="shared" si="18"/>
        <v>110</v>
      </c>
      <c r="T52" s="66">
        <f>(A52-S52)/S52</f>
        <v>4.5454545454545456E-2</v>
      </c>
      <c r="U52" s="46">
        <f>U51</f>
        <v>1</v>
      </c>
      <c r="V52" s="46"/>
      <c r="W52" s="33">
        <v>100</v>
      </c>
      <c r="X52" s="31">
        <f t="shared" si="19"/>
        <v>100</v>
      </c>
      <c r="Y52" s="33">
        <f t="shared" si="19"/>
        <v>120</v>
      </c>
      <c r="Z52" s="66">
        <f>(A52-Y52)/Y52</f>
        <v>-4.1666666666666664E-2</v>
      </c>
      <c r="AA52" s="32">
        <f>AA51</f>
        <v>1</v>
      </c>
      <c r="AB52" s="32"/>
    </row>
    <row r="53" spans="1:28" ht="15.75" customHeight="1" x14ac:dyDescent="0.2">
      <c r="A53" s="36">
        <v>122</v>
      </c>
      <c r="B53" s="37">
        <v>0.5</v>
      </c>
      <c r="C53" s="54">
        <v>5</v>
      </c>
      <c r="D53" s="35">
        <v>10</v>
      </c>
      <c r="E53" s="35">
        <v>20</v>
      </c>
      <c r="F53" s="54">
        <v>0</v>
      </c>
      <c r="H53" s="50"/>
      <c r="I53" s="36"/>
      <c r="J53" s="36"/>
      <c r="K53" s="36"/>
      <c r="L53" s="36"/>
      <c r="M53" s="54"/>
      <c r="N53" s="36"/>
      <c r="O53" s="73"/>
      <c r="Q53" s="36">
        <f t="shared" si="18"/>
        <v>100</v>
      </c>
      <c r="R53" s="36">
        <f t="shared" si="18"/>
        <v>100</v>
      </c>
      <c r="S53" s="36">
        <f t="shared" si="18"/>
        <v>110</v>
      </c>
      <c r="T53" s="58">
        <f>(A53-S53)/S53</f>
        <v>0.10909090909090909</v>
      </c>
      <c r="U53" s="51">
        <f>U52</f>
        <v>1</v>
      </c>
      <c r="V53" s="46"/>
      <c r="W53" s="36">
        <v>100</v>
      </c>
      <c r="X53" s="38">
        <f t="shared" si="19"/>
        <v>100</v>
      </c>
      <c r="Y53" s="36">
        <f t="shared" si="19"/>
        <v>120</v>
      </c>
      <c r="Z53" s="58">
        <f>(A53-Y53)/Y53</f>
        <v>1.6666666666666666E-2</v>
      </c>
      <c r="AA53" s="39">
        <f>AA52</f>
        <v>1</v>
      </c>
      <c r="AB53" s="39"/>
    </row>
    <row r="55" spans="1:28" ht="15.75" customHeight="1" x14ac:dyDescent="0.2">
      <c r="A55" s="103" t="s">
        <v>109</v>
      </c>
    </row>
    <row r="56" spans="1:28" ht="15.75" customHeight="1" x14ac:dyDescent="0.2">
      <c r="A56" s="28" t="s">
        <v>66</v>
      </c>
      <c r="B56" s="28" t="s">
        <v>30</v>
      </c>
      <c r="C56" s="60" t="s">
        <v>68</v>
      </c>
      <c r="D56" s="60" t="s">
        <v>78</v>
      </c>
      <c r="E56" s="60" t="s">
        <v>105</v>
      </c>
      <c r="F56" s="60" t="s">
        <v>69</v>
      </c>
    </row>
    <row r="57" spans="1:28" ht="15.75" customHeight="1" x14ac:dyDescent="0.2">
      <c r="A57" s="33">
        <v>100</v>
      </c>
      <c r="B57" s="29">
        <v>0.5</v>
      </c>
      <c r="C57" s="53">
        <v>5</v>
      </c>
      <c r="D57">
        <v>10</v>
      </c>
      <c r="E57">
        <v>20</v>
      </c>
      <c r="F57" s="53">
        <v>0</v>
      </c>
    </row>
    <row r="58" spans="1:28" ht="15.75" customHeight="1" x14ac:dyDescent="0.2">
      <c r="A58" s="36">
        <v>109</v>
      </c>
      <c r="B58" s="37">
        <v>0.5</v>
      </c>
      <c r="C58" s="54">
        <v>5</v>
      </c>
      <c r="D58" s="35">
        <v>10</v>
      </c>
      <c r="E58" s="35">
        <v>20</v>
      </c>
      <c r="F58" s="54">
        <v>0</v>
      </c>
    </row>
    <row r="59" spans="1:28" ht="15.75" customHeight="1" x14ac:dyDescent="0.2">
      <c r="A59" s="33">
        <v>115</v>
      </c>
      <c r="B59" s="29">
        <v>0.5</v>
      </c>
      <c r="C59" s="53">
        <v>5</v>
      </c>
      <c r="D59">
        <v>10</v>
      </c>
      <c r="E59">
        <v>20</v>
      </c>
      <c r="F59" s="53">
        <v>0</v>
      </c>
    </row>
    <row r="60" spans="1:28" ht="15.75" customHeight="1" x14ac:dyDescent="0.2">
      <c r="A60" s="36">
        <v>122</v>
      </c>
      <c r="B60" s="37">
        <v>0.5</v>
      </c>
      <c r="C60" s="54">
        <v>5</v>
      </c>
      <c r="D60" s="35">
        <v>10</v>
      </c>
      <c r="E60" s="35">
        <v>20</v>
      </c>
      <c r="F60" s="54">
        <v>0</v>
      </c>
    </row>
    <row r="62" spans="1:28" ht="15.75" customHeight="1" x14ac:dyDescent="0.2">
      <c r="A62" s="107" t="s">
        <v>181</v>
      </c>
    </row>
    <row r="64" spans="1:28" ht="15.75" customHeight="1" x14ac:dyDescent="0.2">
      <c r="R64" s="74"/>
    </row>
    <row r="67" spans="7:34" ht="15.75" customHeight="1" x14ac:dyDescent="0.2">
      <c r="G67" s="100"/>
      <c r="R67" s="47" t="s">
        <v>80</v>
      </c>
      <c r="AC67" s="47" t="s">
        <v>100</v>
      </c>
    </row>
    <row r="68" spans="7:34" ht="15.75" customHeight="1" x14ac:dyDescent="0.2">
      <c r="R68" s="75" t="s">
        <v>2</v>
      </c>
      <c r="S68" s="76" t="s">
        <v>3</v>
      </c>
      <c r="T68" s="76"/>
      <c r="U68" s="76" t="s">
        <v>82</v>
      </c>
      <c r="V68" s="76" t="s">
        <v>4</v>
      </c>
      <c r="W68" s="76" t="s">
        <v>0</v>
      </c>
      <c r="X68" s="76" t="s">
        <v>1</v>
      </c>
      <c r="Y68" s="76" t="s">
        <v>67</v>
      </c>
      <c r="Z68" s="76"/>
      <c r="AA68" s="76" t="s">
        <v>83</v>
      </c>
      <c r="AB68" s="82"/>
      <c r="AC68" s="76" t="s">
        <v>90</v>
      </c>
      <c r="AD68" s="76" t="s">
        <v>89</v>
      </c>
      <c r="AE68" s="76" t="s">
        <v>7</v>
      </c>
      <c r="AF68" s="76" t="s">
        <v>87</v>
      </c>
      <c r="AG68" s="76" t="s">
        <v>85</v>
      </c>
      <c r="AH68" s="76" t="s">
        <v>88</v>
      </c>
    </row>
    <row r="69" spans="7:34" ht="15.75" customHeight="1" x14ac:dyDescent="0.2">
      <c r="R69" s="86">
        <v>45658</v>
      </c>
      <c r="S69" s="87" t="s">
        <v>81</v>
      </c>
      <c r="T69" s="87"/>
      <c r="U69" s="88" t="s">
        <v>91</v>
      </c>
      <c r="V69" s="87" t="s">
        <v>84</v>
      </c>
      <c r="W69" s="89">
        <v>200</v>
      </c>
      <c r="X69" s="89">
        <v>200</v>
      </c>
      <c r="Y69" s="90">
        <f>X69/W69</f>
        <v>1</v>
      </c>
      <c r="Z69" s="90"/>
      <c r="AA69" s="87"/>
      <c r="AB69" s="83"/>
      <c r="AC69" s="90">
        <v>1</v>
      </c>
      <c r="AD69" s="90">
        <f>AC69/2</f>
        <v>0.5</v>
      </c>
      <c r="AE69" s="91">
        <f>AC69/2</f>
        <v>0.5</v>
      </c>
      <c r="AF69" s="89">
        <v>0</v>
      </c>
      <c r="AG69" s="92">
        <f>ABS(AF69-X69)</f>
        <v>200</v>
      </c>
      <c r="AH69" s="93">
        <f>((AF69+(Y69*W69)-AG69)/AG69)</f>
        <v>0</v>
      </c>
    </row>
    <row r="70" spans="7:34" ht="15.75" customHeight="1" x14ac:dyDescent="0.2">
      <c r="R70" s="77">
        <v>45659</v>
      </c>
      <c r="S70" s="78" t="s">
        <v>79</v>
      </c>
      <c r="T70" s="78"/>
      <c r="U70" s="80" t="s">
        <v>92</v>
      </c>
      <c r="V70" s="78" t="s">
        <v>10</v>
      </c>
      <c r="W70" s="79">
        <v>220</v>
      </c>
      <c r="X70" s="78"/>
      <c r="Y70" s="81">
        <f>AD69</f>
        <v>0.5</v>
      </c>
      <c r="Z70" s="81"/>
      <c r="AA70" s="79">
        <f>W70*Y70</f>
        <v>110</v>
      </c>
      <c r="AB70" s="84"/>
      <c r="AC70" s="81">
        <v>0.5</v>
      </c>
      <c r="AD70" s="81">
        <v>0</v>
      </c>
      <c r="AE70" s="81">
        <v>0.5</v>
      </c>
      <c r="AF70" s="79">
        <f>AA70+AF69</f>
        <v>110</v>
      </c>
      <c r="AG70" s="79">
        <f>AG69</f>
        <v>200</v>
      </c>
      <c r="AH70" s="85">
        <f t="shared" ref="AH70:AH78" si="20">((AF70+(AC70*W70)-AG70)/AG70)</f>
        <v>0.1</v>
      </c>
    </row>
    <row r="71" spans="7:34" ht="15.75" customHeight="1" x14ac:dyDescent="0.2">
      <c r="R71" s="86">
        <v>45660</v>
      </c>
      <c r="S71" s="87" t="s">
        <v>81</v>
      </c>
      <c r="T71" s="87"/>
      <c r="U71" s="88" t="s">
        <v>93</v>
      </c>
      <c r="V71" s="87" t="s">
        <v>86</v>
      </c>
      <c r="W71" s="89">
        <v>220</v>
      </c>
      <c r="X71" s="89">
        <v>220</v>
      </c>
      <c r="Y71" s="90">
        <f>X71/W71</f>
        <v>1</v>
      </c>
      <c r="Z71" s="90"/>
      <c r="AA71" s="87"/>
      <c r="AB71" s="83"/>
      <c r="AC71" s="90">
        <f>Y71+AC70</f>
        <v>1.5</v>
      </c>
      <c r="AD71" s="90">
        <f>AD70+(Y71/2)</f>
        <v>0.5</v>
      </c>
      <c r="AE71" s="90">
        <f>AE70+(Y71/2)</f>
        <v>1</v>
      </c>
      <c r="AF71" s="89">
        <v>0</v>
      </c>
      <c r="AG71" s="89">
        <f>AG70+(X71-AF70)</f>
        <v>310</v>
      </c>
      <c r="AH71" s="93">
        <f t="shared" si="20"/>
        <v>6.4516129032258063E-2</v>
      </c>
    </row>
    <row r="72" spans="7:34" ht="15.75" customHeight="1" x14ac:dyDescent="0.2">
      <c r="R72" s="77">
        <v>45661</v>
      </c>
      <c r="S72" s="78" t="s">
        <v>79</v>
      </c>
      <c r="T72" s="78"/>
      <c r="U72" s="80" t="s">
        <v>94</v>
      </c>
      <c r="V72" s="78" t="s">
        <v>86</v>
      </c>
      <c r="W72" s="79">
        <v>190</v>
      </c>
      <c r="X72" s="78"/>
      <c r="Y72" s="81">
        <v>0.5</v>
      </c>
      <c r="Z72" s="81"/>
      <c r="AA72" s="79">
        <f>W72*Y72</f>
        <v>95</v>
      </c>
      <c r="AB72" s="84"/>
      <c r="AC72" s="81">
        <f>AC71-Y72</f>
        <v>1</v>
      </c>
      <c r="AD72" s="81">
        <f>AD71</f>
        <v>0.5</v>
      </c>
      <c r="AE72" s="81">
        <f>AE71-Y72</f>
        <v>0.5</v>
      </c>
      <c r="AF72" s="79">
        <f>AF71+AA72</f>
        <v>95</v>
      </c>
      <c r="AG72" s="79">
        <f>AG71</f>
        <v>310</v>
      </c>
      <c r="AH72" s="85">
        <f t="shared" si="20"/>
        <v>-8.0645161290322578E-2</v>
      </c>
    </row>
    <row r="73" spans="7:34" ht="15.75" customHeight="1" x14ac:dyDescent="0.2">
      <c r="R73" s="86">
        <v>45662</v>
      </c>
      <c r="S73" s="87" t="s">
        <v>81</v>
      </c>
      <c r="T73" s="87"/>
      <c r="U73" s="88" t="s">
        <v>95</v>
      </c>
      <c r="V73" s="87" t="s">
        <v>86</v>
      </c>
      <c r="W73" s="89">
        <v>200</v>
      </c>
      <c r="X73" s="89">
        <v>200</v>
      </c>
      <c r="Y73" s="90">
        <f>X73/W73</f>
        <v>1</v>
      </c>
      <c r="Z73" s="90"/>
      <c r="AA73" s="87"/>
      <c r="AB73" s="83"/>
      <c r="AC73" s="90">
        <f>AC72+Y73</f>
        <v>2</v>
      </c>
      <c r="AD73" s="90">
        <f>AD72+(Y73/2)</f>
        <v>1</v>
      </c>
      <c r="AE73" s="90">
        <f>AE72+(Y73/2)</f>
        <v>1</v>
      </c>
      <c r="AF73" s="89">
        <v>0</v>
      </c>
      <c r="AG73" s="89">
        <f>AG72+(X73-AF72)</f>
        <v>415</v>
      </c>
      <c r="AH73" s="93">
        <f t="shared" si="20"/>
        <v>-3.614457831325301E-2</v>
      </c>
    </row>
    <row r="74" spans="7:34" ht="15.75" customHeight="1" x14ac:dyDescent="0.2">
      <c r="R74" s="77">
        <v>45663</v>
      </c>
      <c r="S74" s="78" t="s">
        <v>79</v>
      </c>
      <c r="T74" s="78"/>
      <c r="U74" s="80" t="s">
        <v>96</v>
      </c>
      <c r="V74" s="78" t="s">
        <v>86</v>
      </c>
      <c r="W74" s="79">
        <v>210</v>
      </c>
      <c r="X74" s="78"/>
      <c r="Y74" s="81">
        <v>0.5</v>
      </c>
      <c r="Z74" s="81"/>
      <c r="AA74" s="79">
        <f>W74*Y74</f>
        <v>105</v>
      </c>
      <c r="AB74" s="84"/>
      <c r="AC74" s="81">
        <f>AC73-Y74</f>
        <v>1.5</v>
      </c>
      <c r="AD74" s="81">
        <f>AD73-Y74</f>
        <v>0.5</v>
      </c>
      <c r="AE74" s="81">
        <f>AE73</f>
        <v>1</v>
      </c>
      <c r="AF74" s="79">
        <f>AF73+AA74</f>
        <v>105</v>
      </c>
      <c r="AG74" s="79">
        <f>AG73</f>
        <v>415</v>
      </c>
      <c r="AH74" s="85">
        <f t="shared" si="20"/>
        <v>1.2048192771084338E-2</v>
      </c>
    </row>
    <row r="75" spans="7:34" ht="15.75" customHeight="1" x14ac:dyDescent="0.2">
      <c r="R75" s="77">
        <v>45664</v>
      </c>
      <c r="S75" s="78" t="s">
        <v>79</v>
      </c>
      <c r="T75" s="78"/>
      <c r="U75" s="80" t="s">
        <v>97</v>
      </c>
      <c r="V75" s="78" t="s">
        <v>86</v>
      </c>
      <c r="W75" s="79">
        <v>210</v>
      </c>
      <c r="X75" s="78"/>
      <c r="Y75" s="81">
        <v>0.5</v>
      </c>
      <c r="Z75" s="81"/>
      <c r="AA75" s="79">
        <f>W75/2</f>
        <v>105</v>
      </c>
      <c r="AB75" s="84"/>
      <c r="AC75" s="81">
        <f>AC74-Y75</f>
        <v>1</v>
      </c>
      <c r="AD75" s="81">
        <f>AD74</f>
        <v>0.5</v>
      </c>
      <c r="AE75" s="81">
        <f>AE74-Y75</f>
        <v>0.5</v>
      </c>
      <c r="AF75" s="79">
        <f>AA75+AF74</f>
        <v>210</v>
      </c>
      <c r="AG75" s="79">
        <f>AG74</f>
        <v>415</v>
      </c>
      <c r="AH75" s="85">
        <f t="shared" si="20"/>
        <v>1.2048192771084338E-2</v>
      </c>
    </row>
    <row r="76" spans="7:34" ht="15.75" customHeight="1" x14ac:dyDescent="0.2">
      <c r="O76" s="100"/>
      <c r="R76" s="86">
        <v>45665</v>
      </c>
      <c r="S76" s="88" t="s">
        <v>81</v>
      </c>
      <c r="T76" s="88"/>
      <c r="U76" s="88" t="s">
        <v>98</v>
      </c>
      <c r="V76" s="88" t="s">
        <v>86</v>
      </c>
      <c r="W76" s="89">
        <v>200</v>
      </c>
      <c r="X76" s="89">
        <v>200</v>
      </c>
      <c r="Y76" s="90">
        <v>1</v>
      </c>
      <c r="Z76" s="90"/>
      <c r="AA76" s="87"/>
      <c r="AB76" s="83"/>
      <c r="AC76" s="90">
        <f>AC75+Y76</f>
        <v>2</v>
      </c>
      <c r="AD76" s="90">
        <f>Y76+AD75</f>
        <v>1.5</v>
      </c>
      <c r="AE76" s="91">
        <f>AE75</f>
        <v>0.5</v>
      </c>
      <c r="AF76" s="89">
        <f>AF75-X76</f>
        <v>10</v>
      </c>
      <c r="AG76" s="89">
        <f>AG74</f>
        <v>415</v>
      </c>
      <c r="AH76" s="93">
        <f t="shared" si="20"/>
        <v>-1.2048192771084338E-2</v>
      </c>
    </row>
    <row r="77" spans="7:34" ht="15.75" customHeight="1" x14ac:dyDescent="0.2">
      <c r="O77" s="101"/>
      <c r="R77" s="77">
        <v>45666</v>
      </c>
      <c r="S77" s="80" t="s">
        <v>79</v>
      </c>
      <c r="T77" s="80"/>
      <c r="U77" s="80" t="s">
        <v>98</v>
      </c>
      <c r="V77" s="80" t="s">
        <v>86</v>
      </c>
      <c r="W77" s="79">
        <v>230</v>
      </c>
      <c r="X77" s="78"/>
      <c r="Y77" s="81">
        <v>0.5</v>
      </c>
      <c r="Z77" s="81"/>
      <c r="AA77" s="79">
        <f>W77/2</f>
        <v>115</v>
      </c>
      <c r="AB77" s="84"/>
      <c r="AC77" s="81">
        <f>AC76-Y77</f>
        <v>1.5</v>
      </c>
      <c r="AD77" s="81">
        <f>AD76-Y77</f>
        <v>1</v>
      </c>
      <c r="AE77" s="81">
        <f>AE76</f>
        <v>0.5</v>
      </c>
      <c r="AF77" s="79">
        <f>AF76+AA77</f>
        <v>125</v>
      </c>
      <c r="AG77" s="79">
        <f>AG76</f>
        <v>415</v>
      </c>
      <c r="AH77" s="85">
        <f t="shared" si="20"/>
        <v>0.13253012048192772</v>
      </c>
    </row>
    <row r="78" spans="7:34" ht="15.75" customHeight="1" x14ac:dyDescent="0.2">
      <c r="O78" s="101"/>
      <c r="R78" s="86">
        <v>45667</v>
      </c>
      <c r="S78" s="88" t="s">
        <v>81</v>
      </c>
      <c r="T78" s="88"/>
      <c r="U78" s="88" t="s">
        <v>99</v>
      </c>
      <c r="V78" s="88" t="s">
        <v>86</v>
      </c>
      <c r="W78" s="89">
        <v>230</v>
      </c>
      <c r="X78" s="89">
        <v>230</v>
      </c>
      <c r="Y78" s="90">
        <v>1</v>
      </c>
      <c r="Z78" s="90"/>
      <c r="AA78" s="87"/>
      <c r="AB78" s="83"/>
      <c r="AC78" s="90">
        <f>AC77+Y78</f>
        <v>2.5</v>
      </c>
      <c r="AD78" s="90">
        <f>AD77</f>
        <v>1</v>
      </c>
      <c r="AE78" s="90">
        <f>AE77+Y78</f>
        <v>1.5</v>
      </c>
      <c r="AF78" s="89">
        <v>0</v>
      </c>
      <c r="AG78" s="89">
        <f>AG77+(X78-AF77)</f>
        <v>520</v>
      </c>
      <c r="AH78" s="93">
        <f t="shared" si="20"/>
        <v>0.10576923076923077</v>
      </c>
    </row>
    <row r="79" spans="7:34" ht="15.75" customHeight="1" x14ac:dyDescent="0.2">
      <c r="O79" s="101"/>
    </row>
    <row r="80" spans="7:34" ht="15.75" customHeight="1" x14ac:dyDescent="0.2">
      <c r="O80" s="101"/>
    </row>
    <row r="81" spans="15:34" ht="12.75" x14ac:dyDescent="0.2">
      <c r="R81" s="47" t="s">
        <v>80</v>
      </c>
      <c r="AC81" s="47" t="s">
        <v>100</v>
      </c>
    </row>
    <row r="82" spans="15:34" ht="15.75" customHeight="1" x14ac:dyDescent="0.2">
      <c r="O82" s="57"/>
      <c r="R82" s="75" t="s">
        <v>2</v>
      </c>
      <c r="S82" s="76" t="s">
        <v>3</v>
      </c>
      <c r="T82" s="76"/>
      <c r="U82" s="76" t="s">
        <v>82</v>
      </c>
      <c r="V82" s="76" t="s">
        <v>4</v>
      </c>
      <c r="W82" s="76" t="s">
        <v>0</v>
      </c>
      <c r="X82" s="76" t="s">
        <v>1</v>
      </c>
      <c r="Y82" s="76" t="s">
        <v>67</v>
      </c>
      <c r="Z82" s="76"/>
      <c r="AA82" s="76" t="s">
        <v>83</v>
      </c>
      <c r="AB82" s="82"/>
      <c r="AC82" s="76" t="s">
        <v>90</v>
      </c>
      <c r="AD82" s="76" t="s">
        <v>89</v>
      </c>
      <c r="AE82" s="76" t="s">
        <v>7</v>
      </c>
      <c r="AF82" s="76" t="s">
        <v>87</v>
      </c>
      <c r="AG82" s="76" t="s">
        <v>85</v>
      </c>
      <c r="AH82" s="76" t="s">
        <v>88</v>
      </c>
    </row>
    <row r="83" spans="15:34" ht="15.75" customHeight="1" x14ac:dyDescent="0.2">
      <c r="O83" s="102"/>
      <c r="R83" s="86"/>
      <c r="S83" s="87" t="s">
        <v>81</v>
      </c>
      <c r="T83" s="87"/>
      <c r="U83" s="88" t="s">
        <v>76</v>
      </c>
      <c r="V83" s="87" t="s">
        <v>84</v>
      </c>
      <c r="W83" s="97">
        <v>232.37</v>
      </c>
      <c r="X83" s="89">
        <v>1000</v>
      </c>
      <c r="Y83" s="94">
        <f t="shared" ref="Y83:Y88" si="21">X83/W83</f>
        <v>4.3034815165468867</v>
      </c>
      <c r="Z83" s="94"/>
      <c r="AA83" s="97"/>
      <c r="AB83" s="83"/>
      <c r="AC83" s="94">
        <f>Y83</f>
        <v>4.3034815165468867</v>
      </c>
      <c r="AD83" s="94">
        <f>AC83/2</f>
        <v>2.1517407582734434</v>
      </c>
      <c r="AE83" s="96">
        <f>AC83/2</f>
        <v>2.1517407582734434</v>
      </c>
      <c r="AF83" s="97">
        <v>0</v>
      </c>
      <c r="AG83" s="99">
        <f>ABS(AF83-X83)</f>
        <v>1000</v>
      </c>
      <c r="AH83" s="93">
        <f>((AF83+(Y83*W83)-AG83)/AG83)</f>
        <v>1.1368683772161603E-16</v>
      </c>
    </row>
    <row r="84" spans="15:34" ht="15.75" customHeight="1" x14ac:dyDescent="0.2">
      <c r="R84" s="86"/>
      <c r="S84" s="87" t="s">
        <v>81</v>
      </c>
      <c r="T84" s="87"/>
      <c r="U84" s="88" t="s">
        <v>76</v>
      </c>
      <c r="V84" s="87" t="s">
        <v>86</v>
      </c>
      <c r="W84" s="97">
        <v>205.6</v>
      </c>
      <c r="X84" s="89">
        <v>500</v>
      </c>
      <c r="Y84" s="94">
        <f t="shared" si="21"/>
        <v>2.4319066147859925</v>
      </c>
      <c r="Z84" s="94"/>
      <c r="AA84" s="97"/>
      <c r="AB84" s="83"/>
      <c r="AC84" s="94">
        <f>Y84+AC83</f>
        <v>6.7353881313328792</v>
      </c>
      <c r="AD84" s="94">
        <f>AD83+(Y84/2)</f>
        <v>3.3676940656664396</v>
      </c>
      <c r="AE84" s="94">
        <f>AE83+(Y84/2)</f>
        <v>3.3676940656664396</v>
      </c>
      <c r="AF84" s="97">
        <v>0</v>
      </c>
      <c r="AG84" s="97">
        <f>AG83+(X84-AF83)</f>
        <v>1500</v>
      </c>
      <c r="AH84" s="93">
        <f t="shared" ref="AH84" si="22">((AF84+(AC84*W84)-AG84)/AG84)</f>
        <v>-7.6802800131973381E-2</v>
      </c>
    </row>
    <row r="85" spans="15:34" ht="15.75" customHeight="1" x14ac:dyDescent="0.2">
      <c r="R85" s="86"/>
      <c r="S85" s="87" t="s">
        <v>81</v>
      </c>
      <c r="T85" s="87"/>
      <c r="U85" s="88" t="s">
        <v>76</v>
      </c>
      <c r="V85" s="87" t="s">
        <v>86</v>
      </c>
      <c r="W85" s="97">
        <v>199.37</v>
      </c>
      <c r="X85" s="89">
        <v>500</v>
      </c>
      <c r="Y85" s="94">
        <f t="shared" si="21"/>
        <v>2.5078998846366054</v>
      </c>
      <c r="Z85" s="94"/>
      <c r="AA85" s="97"/>
      <c r="AB85" s="83"/>
      <c r="AC85" s="94">
        <f>Y85+AC84</f>
        <v>9.243288015969485</v>
      </c>
      <c r="AD85" s="94">
        <f>AD84+(Y85/2)</f>
        <v>4.6216440079847425</v>
      </c>
      <c r="AE85" s="94">
        <f>AE84+(Y85/2)</f>
        <v>4.6216440079847425</v>
      </c>
      <c r="AF85" s="97">
        <v>0</v>
      </c>
      <c r="AG85" s="97">
        <f>AG84+(X85-AF84)</f>
        <v>2000</v>
      </c>
      <c r="AH85" s="93">
        <f t="shared" ref="AH85" si="23">((AF85+(AC85*W85)-AG85)/AG85)</f>
        <v>-7.858283412808191E-2</v>
      </c>
    </row>
    <row r="86" spans="15:34" ht="15.75" customHeight="1" x14ac:dyDescent="0.2">
      <c r="R86" s="86"/>
      <c r="S86" s="87" t="s">
        <v>81</v>
      </c>
      <c r="T86" s="87"/>
      <c r="U86" s="88" t="s">
        <v>76</v>
      </c>
      <c r="V86" s="87" t="s">
        <v>86</v>
      </c>
      <c r="W86" s="97">
        <v>196.54</v>
      </c>
      <c r="X86" s="89">
        <v>500</v>
      </c>
      <c r="Y86" s="94">
        <f t="shared" si="21"/>
        <v>2.5440113971710594</v>
      </c>
      <c r="Z86" s="94"/>
      <c r="AA86" s="97"/>
      <c r="AB86" s="83"/>
      <c r="AC86" s="94">
        <f>Y86+AC85</f>
        <v>11.787299413140545</v>
      </c>
      <c r="AD86" s="94">
        <f>AD85+(Y86/2)</f>
        <v>5.8936497065702724</v>
      </c>
      <c r="AE86" s="94">
        <f>AE85+(Y86/2)</f>
        <v>5.8936497065702724</v>
      </c>
      <c r="AF86" s="97">
        <v>0</v>
      </c>
      <c r="AG86" s="97">
        <f>AG85+(X86-AF85)</f>
        <v>2500</v>
      </c>
      <c r="AH86" s="93">
        <f t="shared" ref="AH86" si="24">((AF86+(AC86*W86)-AG86)/AG86)</f>
        <v>-7.3329669336542974E-2</v>
      </c>
    </row>
    <row r="87" spans="15:34" ht="15.75" customHeight="1" x14ac:dyDescent="0.2">
      <c r="R87" s="86"/>
      <c r="S87" s="87" t="s">
        <v>81</v>
      </c>
      <c r="T87" s="87"/>
      <c r="U87" s="88" t="s">
        <v>76</v>
      </c>
      <c r="V87" s="87" t="s">
        <v>86</v>
      </c>
      <c r="W87" s="97">
        <v>184.88</v>
      </c>
      <c r="X87" s="89">
        <v>50</v>
      </c>
      <c r="Y87" s="94">
        <f t="shared" si="21"/>
        <v>0.27044569450454348</v>
      </c>
      <c r="Z87" s="94"/>
      <c r="AA87" s="97"/>
      <c r="AB87" s="83"/>
      <c r="AC87" s="94">
        <f>Y87+AC86</f>
        <v>12.057745107645088</v>
      </c>
      <c r="AD87" s="94">
        <f>AD86+(Y87/2)</f>
        <v>6.0288725538225441</v>
      </c>
      <c r="AE87" s="94">
        <f>AE86+(Y87/2)</f>
        <v>6.0288725538225441</v>
      </c>
      <c r="AF87" s="97">
        <v>0</v>
      </c>
      <c r="AG87" s="97">
        <f>AG86+(X87-AF86)</f>
        <v>2550</v>
      </c>
      <c r="AH87" s="93">
        <f t="shared" ref="AH87" si="25">((AF87+(AC87*W87)-AG87)/AG87)</f>
        <v>-0.12578983705826521</v>
      </c>
    </row>
    <row r="88" spans="15:34" ht="15.75" customHeight="1" x14ac:dyDescent="0.2">
      <c r="R88" s="86"/>
      <c r="S88" s="87" t="s">
        <v>81</v>
      </c>
      <c r="T88" s="87"/>
      <c r="U88" s="88" t="s">
        <v>76</v>
      </c>
      <c r="V88" s="87" t="s">
        <v>86</v>
      </c>
      <c r="W88" s="97">
        <v>180.62</v>
      </c>
      <c r="X88" s="89">
        <v>50</v>
      </c>
      <c r="Y88" s="94">
        <f t="shared" si="21"/>
        <v>0.27682427195216475</v>
      </c>
      <c r="Z88" s="94"/>
      <c r="AA88" s="97"/>
      <c r="AB88" s="83"/>
      <c r="AC88" s="94">
        <f>Y88+AC87</f>
        <v>12.334569379597253</v>
      </c>
      <c r="AD88" s="94">
        <f>AD87+(Y88/2)</f>
        <v>6.1672846897986267</v>
      </c>
      <c r="AE88" s="94">
        <f>AE87+(Y88/2)</f>
        <v>6.1672846897986267</v>
      </c>
      <c r="AF88" s="97">
        <v>0</v>
      </c>
      <c r="AG88" s="97">
        <f>AG87+(X88-AF87)</f>
        <v>2600</v>
      </c>
      <c r="AH88" s="93">
        <f t="shared" ref="AH88" si="26">((AF88+(AC88*W88)-AG88)/AG88)</f>
        <v>-0.14312695332967085</v>
      </c>
    </row>
    <row r="89" spans="15:34" ht="15.75" customHeight="1" x14ac:dyDescent="0.2">
      <c r="R89" s="77"/>
      <c r="S89" s="78" t="s">
        <v>79</v>
      </c>
      <c r="T89" s="78"/>
      <c r="U89" s="80" t="s">
        <v>28</v>
      </c>
      <c r="V89" s="78" t="s">
        <v>10</v>
      </c>
      <c r="W89" s="98">
        <v>208.59</v>
      </c>
      <c r="X89" s="78"/>
      <c r="Y89" s="95">
        <v>0.13841000000000001</v>
      </c>
      <c r="Z89" s="95"/>
      <c r="AA89" s="98">
        <f>W89*Y89</f>
        <v>28.870941900000002</v>
      </c>
      <c r="AB89" s="84"/>
      <c r="AC89" s="95">
        <f>AC88-Y89</f>
        <v>12.196159379597253</v>
      </c>
      <c r="AD89" s="95">
        <f>AD88-Y89</f>
        <v>6.0288746897986263</v>
      </c>
      <c r="AE89" s="95">
        <f>AE88</f>
        <v>6.1672846897986267</v>
      </c>
      <c r="AF89" s="98">
        <f>AA89+AF83</f>
        <v>28.870941900000002</v>
      </c>
      <c r="AG89" s="98">
        <f>AG88</f>
        <v>2600</v>
      </c>
      <c r="AH89" s="85">
        <f t="shared" ref="AH89:AH93" si="27">((AF89+(AC89*W89)-AG89)/AG89)</f>
        <v>-1.0435451196080277E-2</v>
      </c>
    </row>
    <row r="90" spans="15:34" ht="15.75" customHeight="1" x14ac:dyDescent="0.2">
      <c r="R90" s="86"/>
      <c r="S90" s="78" t="s">
        <v>79</v>
      </c>
      <c r="T90" s="78"/>
      <c r="U90" s="80" t="s">
        <v>28</v>
      </c>
      <c r="V90" s="78" t="s">
        <v>10</v>
      </c>
      <c r="W90" s="98">
        <v>208.54</v>
      </c>
      <c r="X90" s="78"/>
      <c r="Y90" s="95">
        <v>0.13522000000000001</v>
      </c>
      <c r="Z90" s="95"/>
      <c r="AA90" s="98">
        <f>W90*Y90</f>
        <v>28.198778799999999</v>
      </c>
      <c r="AB90" s="84"/>
      <c r="AC90" s="95">
        <f>AC89-Y90</f>
        <v>12.060939379597253</v>
      </c>
      <c r="AD90" s="95">
        <f>AD89-Y90</f>
        <v>5.8936546897986259</v>
      </c>
      <c r="AE90" s="95">
        <f>AE89</f>
        <v>6.1672846897986267</v>
      </c>
      <c r="AF90" s="98">
        <f>AA90+AF84</f>
        <v>28.198778799999999</v>
      </c>
      <c r="AG90" s="98">
        <f>AG89</f>
        <v>2600</v>
      </c>
      <c r="AH90" s="93">
        <f t="shared" si="27"/>
        <v>-2.1774201145688038E-2</v>
      </c>
    </row>
    <row r="91" spans="15:34" ht="15.75" customHeight="1" x14ac:dyDescent="0.2">
      <c r="R91" s="77"/>
      <c r="S91" s="78" t="s">
        <v>79</v>
      </c>
      <c r="T91" s="78"/>
      <c r="U91" s="80" t="s">
        <v>101</v>
      </c>
      <c r="V91" s="78" t="s">
        <v>86</v>
      </c>
      <c r="W91" s="98">
        <v>28.25</v>
      </c>
      <c r="X91" s="78"/>
      <c r="Y91" s="95">
        <f>AD90</f>
        <v>5.8936546897986259</v>
      </c>
      <c r="Z91" s="95"/>
      <c r="AA91" s="98">
        <f>W91*Y91</f>
        <v>166.49574498681119</v>
      </c>
      <c r="AB91" s="84"/>
      <c r="AC91" s="95">
        <f>AC90-Y91</f>
        <v>6.1672846897986267</v>
      </c>
      <c r="AD91" s="95">
        <f>AD90-Y91</f>
        <v>0</v>
      </c>
      <c r="AE91" s="95">
        <f>AE90</f>
        <v>6.1672846897986267</v>
      </c>
      <c r="AF91" s="98">
        <f>AF90+AA91</f>
        <v>194.6945237868112</v>
      </c>
      <c r="AG91" s="98">
        <f>AG90</f>
        <v>2600</v>
      </c>
      <c r="AH91" s="85">
        <f t="shared" si="27"/>
        <v>-0.85810757066399135</v>
      </c>
    </row>
    <row r="92" spans="15:34" ht="15.75" customHeight="1" x14ac:dyDescent="0.2">
      <c r="R92" s="86"/>
      <c r="S92" s="87" t="s">
        <v>81</v>
      </c>
      <c r="T92" s="87"/>
      <c r="U92" s="88" t="s">
        <v>95</v>
      </c>
      <c r="V92" s="87" t="s">
        <v>86</v>
      </c>
      <c r="W92" s="97">
        <v>28.39</v>
      </c>
      <c r="X92" s="89">
        <v>200</v>
      </c>
      <c r="Y92" s="94">
        <f>X92/W92</f>
        <v>7.0447340612891862</v>
      </c>
      <c r="Z92" s="94"/>
      <c r="AA92" s="97"/>
      <c r="AB92" s="83"/>
      <c r="AC92" s="94">
        <f>AC91+Y92</f>
        <v>13.212018751087813</v>
      </c>
      <c r="AD92" s="94">
        <f>AD91+(Y92/2)</f>
        <v>3.5223670306445931</v>
      </c>
      <c r="AE92" s="94">
        <f>AE91+(Y92/2)</f>
        <v>9.6896517204432193</v>
      </c>
      <c r="AF92" s="97">
        <v>0</v>
      </c>
      <c r="AG92" s="97">
        <f>AG91+(X92-AF91)</f>
        <v>2605.3054762131887</v>
      </c>
      <c r="AH92" s="93">
        <f t="shared" si="27"/>
        <v>-0.85602870152156774</v>
      </c>
    </row>
    <row r="93" spans="15:34" ht="15.75" customHeight="1" x14ac:dyDescent="0.2">
      <c r="R93" s="86"/>
      <c r="S93" s="88" t="s">
        <v>81</v>
      </c>
      <c r="T93" s="88"/>
      <c r="U93" s="88" t="s">
        <v>102</v>
      </c>
      <c r="V93" s="88" t="s">
        <v>86</v>
      </c>
      <c r="W93" s="97">
        <v>27.28</v>
      </c>
      <c r="X93" s="89">
        <v>200</v>
      </c>
      <c r="Y93" s="94">
        <f>X93/W93</f>
        <v>7.3313782991202343</v>
      </c>
      <c r="Z93" s="94"/>
      <c r="AA93" s="97"/>
      <c r="AB93" s="83"/>
      <c r="AC93" s="94">
        <f>AC92+Y93</f>
        <v>20.543397050208046</v>
      </c>
      <c r="AD93" s="94">
        <f>AD92+(Y93/2)</f>
        <v>7.1880561802047103</v>
      </c>
      <c r="AE93" s="94">
        <f>AE92+(Y93/2)</f>
        <v>13.355340870003337</v>
      </c>
      <c r="AF93" s="97">
        <v>0</v>
      </c>
      <c r="AG93" s="97">
        <f>AG92+(X93-AF92)</f>
        <v>2805.3054762131887</v>
      </c>
      <c r="AH93" s="93">
        <f t="shared" si="27"/>
        <v>-0.80022714949169182</v>
      </c>
    </row>
    <row r="94" spans="15:34" ht="15.75" customHeight="1" x14ac:dyDescent="0.2">
      <c r="R94" s="86"/>
      <c r="S94" s="88" t="s">
        <v>81</v>
      </c>
      <c r="T94" s="88"/>
      <c r="U94" s="88" t="s">
        <v>103</v>
      </c>
      <c r="V94" s="88" t="s">
        <v>86</v>
      </c>
      <c r="W94" s="97">
        <v>27.38</v>
      </c>
      <c r="X94" s="89">
        <v>200</v>
      </c>
      <c r="Y94" s="94">
        <f>X94/W94</f>
        <v>7.3046018991964941</v>
      </c>
      <c r="Z94" s="94"/>
      <c r="AA94" s="97"/>
      <c r="AB94" s="83"/>
      <c r="AC94" s="94">
        <f>AC93+Y94</f>
        <v>27.847998949404541</v>
      </c>
      <c r="AD94" s="94">
        <f>AD93+(Y94/2)</f>
        <v>10.840357129802957</v>
      </c>
      <c r="AE94" s="94">
        <f>AE93+(Y94/2)</f>
        <v>17.007641819601584</v>
      </c>
      <c r="AF94" s="97">
        <v>0</v>
      </c>
      <c r="AG94" s="97">
        <f>AG93+(X94-AF93)</f>
        <v>3005.3054762131887</v>
      </c>
      <c r="AH94" s="93">
        <f>((AF94+(AC94*W94)-AG94)/AG94)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C16 Q17 AE18 AF15 AW16 AW18 AW21 AA28 U28 AW29 Q28:S28 W28:Y28 T51:T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2025-09-24T02:24:21Z</dcterms:modified>
</cp:coreProperties>
</file>