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1EC29DC4-32DC-4F69-A4CC-3633B729C813}" xr6:coauthVersionLast="47" xr6:coauthVersionMax="47" xr10:uidLastSave="{00000000-0000-0000-0000-000000000000}"/>
  <bookViews>
    <workbookView xWindow="6570" yWindow="330" windowWidth="28980" windowHeight="1492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8" i="14" l="1"/>
  <c r="Y87" i="14"/>
  <c r="Z86" i="14"/>
  <c r="Z84" i="14"/>
  <c r="Y85" i="14" s="1"/>
  <c r="Y83" i="14"/>
  <c r="V78" i="14"/>
  <c r="U78" i="14"/>
  <c r="T78" i="14"/>
  <c r="W78" i="14"/>
  <c r="W72" i="14"/>
  <c r="W74" i="14" s="1"/>
  <c r="R65" i="14"/>
  <c r="R66" i="14" s="1"/>
  <c r="R67" i="14" s="1"/>
  <c r="R69" i="14" s="1"/>
  <c r="V74" i="14"/>
  <c r="U74" i="14"/>
  <c r="T74" i="14"/>
  <c r="Q65" i="14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L76" i="14"/>
  <c r="L74" i="14"/>
  <c r="L73" i="14"/>
  <c r="L70" i="14"/>
  <c r="L69" i="14"/>
  <c r="L75" i="14" s="1"/>
  <c r="L67" i="14"/>
  <c r="L72" i="14" s="1"/>
  <c r="L66" i="14"/>
  <c r="L71" i="14" s="1"/>
  <c r="L65" i="14"/>
  <c r="L68" i="14" s="1"/>
  <c r="W53" i="14"/>
  <c r="R53" i="14"/>
  <c r="W52" i="14"/>
  <c r="R51" i="14"/>
  <c r="X50" i="14"/>
  <c r="X51" i="14" s="1"/>
  <c r="X52" i="14" s="1"/>
  <c r="W50" i="14"/>
  <c r="S50" i="14"/>
  <c r="S51" i="14" s="1"/>
  <c r="R50" i="14"/>
  <c r="X43" i="14"/>
  <c r="X44" i="14" s="1"/>
  <c r="X45" i="14" s="1"/>
  <c r="X46" i="14" s="1"/>
  <c r="S43" i="14"/>
  <c r="S44" i="14" s="1"/>
  <c r="S45" i="14" s="1"/>
  <c r="S46" i="14" s="1"/>
  <c r="S36" i="14"/>
  <c r="X38" i="14"/>
  <c r="X34" i="14"/>
  <c r="S34" i="14"/>
  <c r="Y29" i="14"/>
  <c r="Y27" i="14"/>
  <c r="Y28" i="14" s="1"/>
  <c r="Y30" i="14" s="1"/>
  <c r="T29" i="14"/>
  <c r="T27" i="14"/>
  <c r="Y23" i="14"/>
  <c r="Y19" i="14"/>
  <c r="Y22" i="14" s="1"/>
  <c r="T23" i="14"/>
  <c r="Y16" i="14"/>
  <c r="Y18" i="14" s="1"/>
  <c r="Y21" i="14" s="1"/>
  <c r="Y14" i="14"/>
  <c r="T17" i="14"/>
  <c r="T19" i="14" s="1"/>
  <c r="T22" i="14" s="1"/>
  <c r="T16" i="14"/>
  <c r="T18" i="14" s="1"/>
  <c r="T21" i="14" s="1"/>
  <c r="T14" i="14"/>
  <c r="AZ29" i="14"/>
  <c r="W29" i="14"/>
  <c r="S29" i="14"/>
  <c r="R29" i="14"/>
  <c r="U29" i="14" s="1"/>
  <c r="X29" i="14"/>
  <c r="L29" i="14"/>
  <c r="BB28" i="14"/>
  <c r="BA28" i="14"/>
  <c r="AZ28" i="14"/>
  <c r="AY28" i="14"/>
  <c r="AX28" i="14"/>
  <c r="AW28" i="14"/>
  <c r="AV28" i="14"/>
  <c r="AT28" i="14"/>
  <c r="AS28" i="14"/>
  <c r="AR28" i="14"/>
  <c r="AQ28" i="14"/>
  <c r="AP28" i="14"/>
  <c r="AO28" i="14"/>
  <c r="AM28" i="14"/>
  <c r="AL28" i="14"/>
  <c r="AK28" i="14"/>
  <c r="AJ28" i="14"/>
  <c r="AI28" i="14"/>
  <c r="AH28" i="14"/>
  <c r="AC28" i="14"/>
  <c r="AA28" i="14"/>
  <c r="AA29" i="14" s="1"/>
  <c r="AL29" i="14"/>
  <c r="AM29" i="14" s="1"/>
  <c r="AK29" i="14"/>
  <c r="AJ29" i="14"/>
  <c r="AI29" i="14"/>
  <c r="AH29" i="14"/>
  <c r="AC29" i="14"/>
  <c r="X27" i="14"/>
  <c r="X28" i="14" s="1"/>
  <c r="X30" i="14" s="1"/>
  <c r="W27" i="14"/>
  <c r="W28" i="14" s="1"/>
  <c r="W30" i="14" s="1"/>
  <c r="S27" i="14"/>
  <c r="S28" i="14" s="1"/>
  <c r="S30" i="14" s="1"/>
  <c r="R27" i="14"/>
  <c r="L27" i="14"/>
  <c r="AM21" i="14"/>
  <c r="AL21" i="14"/>
  <c r="AK21" i="14"/>
  <c r="AJ21" i="14"/>
  <c r="AI21" i="14"/>
  <c r="AH21" i="14"/>
  <c r="AC21" i="14"/>
  <c r="AZ15" i="14"/>
  <c r="AZ16" i="14" s="1"/>
  <c r="AZ18" i="14" s="1"/>
  <c r="AZ20" i="14" s="1"/>
  <c r="AZ21" i="14" s="1"/>
  <c r="AL15" i="14"/>
  <c r="AL16" i="14" s="1"/>
  <c r="L21" i="14"/>
  <c r="L18" i="14"/>
  <c r="L16" i="14"/>
  <c r="L14" i="14"/>
  <c r="AA16" i="14"/>
  <c r="AA18" i="14" s="1"/>
  <c r="AA20" i="14" s="1"/>
  <c r="AA21" i="14" s="1"/>
  <c r="AX15" i="14"/>
  <c r="AW15" i="14"/>
  <c r="AT15" i="14"/>
  <c r="AS15" i="14"/>
  <c r="AR15" i="14"/>
  <c r="AQ15" i="14"/>
  <c r="AP15" i="14"/>
  <c r="AO15" i="14"/>
  <c r="AY15" i="14"/>
  <c r="AK15" i="14"/>
  <c r="AK16" i="14" s="1"/>
  <c r="AK18" i="14" s="1"/>
  <c r="AK20" i="14" s="1"/>
  <c r="AI15" i="14"/>
  <c r="AI16" i="14" s="1"/>
  <c r="AI18" i="14" s="1"/>
  <c r="AI20" i="14" s="1"/>
  <c r="AJ15" i="14"/>
  <c r="AJ16" i="14" s="1"/>
  <c r="AJ18" i="14" s="1"/>
  <c r="AH15" i="14"/>
  <c r="AH16" i="14" s="1"/>
  <c r="AH18" i="14" s="1"/>
  <c r="AC15" i="14"/>
  <c r="AC16" i="14" s="1"/>
  <c r="AC18" i="14" s="1"/>
  <c r="AC20" i="14" s="1"/>
  <c r="AA15" i="14"/>
  <c r="W46" i="14"/>
  <c r="R46" i="14"/>
  <c r="W45" i="14"/>
  <c r="R44" i="14"/>
  <c r="W43" i="14"/>
  <c r="R43" i="14"/>
  <c r="W38" i="14"/>
  <c r="R36" i="14"/>
  <c r="W34" i="14"/>
  <c r="R34" i="14"/>
  <c r="X23" i="14"/>
  <c r="W23" i="14"/>
  <c r="S23" i="14"/>
  <c r="R23" i="14"/>
  <c r="X19" i="14"/>
  <c r="W19" i="14"/>
  <c r="S17" i="14"/>
  <c r="R17" i="14"/>
  <c r="R19" i="14" s="1"/>
  <c r="X14" i="14"/>
  <c r="W14" i="14"/>
  <c r="S14" i="14"/>
  <c r="R14" i="14"/>
  <c r="R16" i="14" s="1"/>
  <c r="R18" i="14" s="1"/>
  <c r="R10" i="14"/>
  <c r="X10" i="14"/>
  <c r="Z10" i="14" s="1"/>
  <c r="S10" i="14"/>
  <c r="X6" i="14"/>
  <c r="W6" i="14"/>
  <c r="S6" i="14"/>
  <c r="R6" i="14"/>
  <c r="W5" i="14"/>
  <c r="R5" i="14"/>
  <c r="R7" i="14" s="1"/>
  <c r="R9" i="14" s="1"/>
  <c r="X4" i="14"/>
  <c r="X5" i="14" s="1"/>
  <c r="W4" i="14"/>
  <c r="S4" i="14"/>
  <c r="R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R70" i="14" l="1"/>
  <c r="R71" i="14" s="1"/>
  <c r="R72" i="14" s="1"/>
  <c r="R73" i="14" s="1"/>
  <c r="R74" i="14" s="1"/>
  <c r="R75" i="14" s="1"/>
  <c r="R76" i="14" s="1"/>
  <c r="R68" i="14"/>
  <c r="U6" i="14"/>
  <c r="Z29" i="14"/>
  <c r="S52" i="14"/>
  <c r="S53" i="14" s="1"/>
  <c r="U53" i="14" s="1"/>
  <c r="U51" i="14"/>
  <c r="X53" i="14"/>
  <c r="Z53" i="14" s="1"/>
  <c r="Z52" i="14"/>
  <c r="U50" i="14"/>
  <c r="Z50" i="14"/>
  <c r="T28" i="14"/>
  <c r="T30" i="14" s="1"/>
  <c r="R28" i="14"/>
  <c r="R30" i="14" s="1"/>
  <c r="U27" i="14"/>
  <c r="U28" i="14" s="1"/>
  <c r="U30" i="14" s="1"/>
  <c r="AD29" i="14" s="1"/>
  <c r="Z27" i="14"/>
  <c r="Z28" i="14" s="1"/>
  <c r="Z30" i="14" s="1"/>
  <c r="AE29" i="14" s="1"/>
  <c r="AQ29" i="14" s="1"/>
  <c r="AH20" i="14"/>
  <c r="AV15" i="14"/>
  <c r="BA15" i="14" s="1"/>
  <c r="BB15" i="14" s="1"/>
  <c r="AJ20" i="14"/>
  <c r="AM15" i="14"/>
  <c r="Z46" i="14"/>
  <c r="U44" i="14"/>
  <c r="Z45" i="14"/>
  <c r="U10" i="14"/>
  <c r="U46" i="14"/>
  <c r="U34" i="14"/>
  <c r="U43" i="14"/>
  <c r="Z34" i="14"/>
  <c r="U36" i="14"/>
  <c r="Z6" i="14"/>
  <c r="Z38" i="14"/>
  <c r="Z43" i="14"/>
  <c r="Z23" i="14"/>
  <c r="AE21" i="14" s="1"/>
  <c r="AQ21" i="14" s="1"/>
  <c r="AR21" i="14" s="1"/>
  <c r="Z4" i="14"/>
  <c r="U23" i="14"/>
  <c r="AD21" i="14" s="1"/>
  <c r="Z19" i="14"/>
  <c r="Z14" i="14"/>
  <c r="AE14" i="14" s="1"/>
  <c r="AE15" i="14" s="1"/>
  <c r="AE16" i="14" s="1"/>
  <c r="U14" i="14"/>
  <c r="AD14" i="14" s="1"/>
  <c r="U17" i="14"/>
  <c r="R8" i="14"/>
  <c r="U4" i="14"/>
  <c r="S5" i="14"/>
  <c r="S7" i="14" s="1"/>
  <c r="U7" i="14" s="1"/>
  <c r="O8" i="12"/>
  <c r="O7" i="12" s="1"/>
  <c r="O8" i="9"/>
  <c r="O7" i="9" s="1"/>
  <c r="X7" i="14"/>
  <c r="Z7" i="14" s="1"/>
  <c r="Z5" i="14"/>
  <c r="O8" i="11"/>
  <c r="O7" i="11" s="1"/>
  <c r="O8" i="6"/>
  <c r="O7" i="6" s="1"/>
  <c r="J3" i="9"/>
  <c r="J3" i="12"/>
  <c r="J4" i="6"/>
  <c r="J4" i="12"/>
  <c r="J4" i="9"/>
  <c r="J5" i="12"/>
  <c r="J5" i="9"/>
  <c r="J6" i="12"/>
  <c r="AR29" i="14" l="1"/>
  <c r="AX29" i="14"/>
  <c r="AY29" i="14" s="1"/>
  <c r="AF29" i="14"/>
  <c r="AO29" i="14"/>
  <c r="AE27" i="14"/>
  <c r="AE28" i="14" s="1"/>
  <c r="AD27" i="14"/>
  <c r="AD28" i="14" s="1"/>
  <c r="AF28" i="14" s="1"/>
  <c r="AQ16" i="14"/>
  <c r="AX16" i="14" s="1"/>
  <c r="AY16" i="14" s="1"/>
  <c r="AE18" i="14"/>
  <c r="AO21" i="14"/>
  <c r="AF21" i="14"/>
  <c r="AX21" i="14"/>
  <c r="AY21" i="14" s="1"/>
  <c r="AM16" i="14"/>
  <c r="AM18" i="14" s="1"/>
  <c r="AM20" i="14" s="1"/>
  <c r="AL18" i="14"/>
  <c r="AL20" i="14" s="1"/>
  <c r="AF14" i="14"/>
  <c r="AF15" i="14" s="1"/>
  <c r="AD15" i="14"/>
  <c r="AD16" i="14" s="1"/>
  <c r="AO16" i="14" s="1"/>
  <c r="AP16" i="14" s="1"/>
  <c r="U5" i="14"/>
  <c r="AS29" i="14" l="1"/>
  <c r="AT29" i="14" s="1"/>
  <c r="AV29" i="14"/>
  <c r="BA29" i="14" s="1"/>
  <c r="BB29" i="14" s="1"/>
  <c r="AP29" i="14"/>
  <c r="AW29" i="14" s="1"/>
  <c r="AF27" i="14"/>
  <c r="AR16" i="14"/>
  <c r="AP21" i="14"/>
  <c r="AW21" i="14" s="1"/>
  <c r="AV21" i="14"/>
  <c r="BA21" i="14" s="1"/>
  <c r="BB21" i="14" s="1"/>
  <c r="AS21" i="14"/>
  <c r="AT21" i="14" s="1"/>
  <c r="AE20" i="14"/>
  <c r="AQ18" i="14"/>
  <c r="AV16" i="14"/>
  <c r="BA16" i="14" s="1"/>
  <c r="BB16" i="14" s="1"/>
  <c r="AD18" i="14"/>
  <c r="AF16" i="14"/>
  <c r="AO18" i="14" l="1"/>
  <c r="AS18" i="14" s="1"/>
  <c r="AF18" i="14"/>
  <c r="AD20" i="14"/>
  <c r="AF20" i="14" s="1"/>
  <c r="AR18" i="14"/>
  <c r="AR20" i="14" s="1"/>
  <c r="AQ20" i="14"/>
  <c r="AX18" i="14"/>
  <c r="AS16" i="14"/>
  <c r="AT16" i="14" s="1"/>
  <c r="AW16" i="14"/>
  <c r="AY18" i="14" l="1"/>
  <c r="AY20" i="14" s="1"/>
  <c r="AX20" i="14"/>
  <c r="AT18" i="14"/>
  <c r="AT20" i="14" s="1"/>
  <c r="AS20" i="14"/>
  <c r="AP18" i="14"/>
  <c r="AO20" i="14"/>
  <c r="AV18" i="14"/>
  <c r="BA18" i="14" l="1"/>
  <c r="BB18" i="14" s="1"/>
  <c r="AV20" i="14"/>
  <c r="BA20" i="14" s="1"/>
  <c r="BB20" i="14" s="1"/>
  <c r="AW18" i="14"/>
  <c r="AW20" i="14" s="1"/>
  <c r="AP2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H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V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W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X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Y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Z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A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B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O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H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I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J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K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L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M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O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P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Q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R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S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T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<sst xmlns="http://schemas.openxmlformats.org/spreadsheetml/2006/main" count="523" uniqueCount="134">
  <si>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</si>
  <si>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</si>
  <si>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</si>
  <si>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</si>
  <si>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</si>
  <si>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</si>
  <si>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</si>
  <si>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</si>
  <si>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</si>
  <si>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</si>
  <si>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</si>
  <si>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</si>
  <si>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</si>
  <si>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</si>
  <si>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</si>
  <si>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</si>
  <si>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</si>
  <si>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</si>
  <si>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</si>
  <si>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</si>
  <si>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</si>
  <si>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</si>
  <si>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</si>
  <si>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</si>
  <si>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</si>
  <si>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</si>
  <si>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</si>
  <si>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</si>
  <si>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</si>
  <si>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</si>
  <si>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</si>
  <si>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</si>
  <si>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</si>
  <si>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</si>
  <si>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</si>
  <si>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</si>
  <si>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</si>
  <si>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</si>
  <si>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</si>
  <si>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</si>
  <si>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</si>
  <si>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</si>
  <si>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</si>
  <si>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</si>
  <si>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</si>
  <si>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</si>
  <si>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</si>
  <si>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</si>
  <si>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</si>
  <si>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</si>
  <si>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</si>
  <si>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</si>
  <si>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</si>
  <si>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</si>
  <si>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</si>
  <si>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</si>
  <si>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</si>
  <si>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</si>
  <si>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</si>
  <si>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</si>
  <si>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</si>
  <si>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</si>
  <si>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</si>
  <si>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</si>
  <si>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</si>
  <si>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</si>
  <si>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</si>
  <si>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</si>
  <si>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</si>
  <si>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</si>
  <si>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</si>
  <si>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</si>
  <si>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</si>
  <si>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</si>
  <si>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</si>
  <si>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</si>
  <si>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</si>
  <si>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</si>
  <si>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</si>
  <si>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</si>
  <si>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</si>
  <si>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</si>
  <si>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wallet-xirr-calculation.spec.ts</t>
  </si>
  <si>
    <t>Sell</t>
  </si>
  <si>
    <t>SellAllMV</t>
  </si>
  <si>
    <t>Current</t>
  </si>
  <si>
    <t>BuyASplitInitial</t>
  </si>
  <si>
    <t>BuyBSwingCust</t>
  </si>
  <si>
    <t>BuyCHoldCust</t>
  </si>
  <si>
    <t>BuyDSplitCust</t>
  </si>
  <si>
    <t>BuyESwingCust</t>
  </si>
  <si>
    <t>BuyFSplitCust</t>
  </si>
  <si>
    <t>BuyGHoldCust</t>
  </si>
  <si>
    <t>SellDSwingTP</t>
  </si>
  <si>
    <t>SellCHoldTP</t>
  </si>
  <si>
    <t>SellBSwingTP</t>
  </si>
  <si>
    <t>SellASwingTP</t>
  </si>
  <si>
    <t>BuyC</t>
  </si>
  <si>
    <t>BuyB</t>
  </si>
  <si>
    <t>BuyA</t>
  </si>
  <si>
    <t>SellA</t>
  </si>
  <si>
    <t>BuyD</t>
  </si>
  <si>
    <t>BuyE</t>
  </si>
  <si>
    <t>SellB</t>
  </si>
  <si>
    <t>SellC</t>
  </si>
  <si>
    <t>BuyF</t>
  </si>
  <si>
    <t>BuyG</t>
  </si>
  <si>
    <t>SellD</t>
  </si>
  <si>
    <t>Today's price</t>
  </si>
  <si>
    <t>Return to reinvest in the next buy</t>
  </si>
  <si>
    <t>Transaction</t>
  </si>
  <si>
    <t>Cash Flow</t>
  </si>
  <si>
    <t>BuyH</t>
  </si>
  <si>
    <t>Buy</t>
  </si>
  <si>
    <t>Account Inv</t>
  </si>
  <si>
    <t>Buy Investment</t>
  </si>
  <si>
    <t>Sell Revenue</t>
  </si>
  <si>
    <t>Sell Profit to reinv.</t>
  </si>
  <si>
    <t>Total out of pocket</t>
  </si>
  <si>
    <t>Type</t>
  </si>
  <si>
    <t>Sell $</t>
  </si>
  <si>
    <t>Initial</t>
  </si>
  <si>
    <t>OOP</t>
  </si>
  <si>
    <t>Cust</t>
  </si>
  <si>
    <t>Inv (min. $200)</t>
  </si>
  <si>
    <t>Details</t>
  </si>
  <si>
    <t>Reinvest $220</t>
  </si>
  <si>
    <t>Sell at a loss, now I only have $190 for the next investment, which means I have to come up with $10 out of pocket, for the minimum investment of $200.</t>
  </si>
  <si>
    <t>Initially invest $200. This will be the minimum investment.</t>
  </si>
  <si>
    <t>My out of pocket increases to $210 so I can close the gap to $200 min investment.</t>
  </si>
  <si>
    <t>I sell for a profit, but my out of pocket is still $200, basically the same as I started.</t>
  </si>
  <si>
    <t>After the final sell, I end up with a profit of $30</t>
  </si>
  <si>
    <t>Cash Balance</t>
  </si>
  <si>
    <t>The value is correct. Below ROIC I want to add two more metrics: OOP (Out Of Pocket) showing the total out of pocket at any time; Cash Balance showing the cash balance at any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</si>
</sst>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2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8" fillId="0" borderId="0" xfId="0" applyFont="1" applyFill="1"/>
    <xf numFmtId="14" fontId="0" fillId="0" borderId="0" xfId="0" applyNumberFormat="1"/>
    <xf numFmtId="14" fontId="0" fillId="3" borderId="0" xfId="0" applyNumberFormat="1" applyFill="1"/>
    <xf numFmtId="14" fontId="0" fillId="0" borderId="0" xfId="0" applyNumberFormat="1" applyFill="1"/>
    <xf numFmtId="0" fontId="11" fillId="0" borderId="0" xfId="0" applyFont="1" applyFill="1"/>
    <xf numFmtId="6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1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B91"/>
  <sheetViews>
    <sheetView tabSelected="1" topLeftCell="M70" workbookViewId="0">
      <selection activeCell="AF95" sqref="AF95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7.42578125" customWidth="1"/>
    <col min="11" max="11" width="5.5703125" bestFit="1" customWidth="1"/>
    <col min="12" max="12" width="6.5703125" bestFit="1" customWidth="1"/>
    <col min="13" max="13" width="8.140625" bestFit="1" customWidth="1"/>
    <col min="14" max="14" width="4.85546875" bestFit="1" customWidth="1"/>
    <col min="15" max="15" width="4.85546875" customWidth="1"/>
    <col min="16" max="16" width="28.85546875" bestFit="1" customWidth="1"/>
    <col min="17" max="17" width="14.5703125" bestFit="1" customWidth="1"/>
    <col min="18" max="18" width="16.5703125" bestFit="1" customWidth="1"/>
    <col min="19" max="19" width="17.5703125" bestFit="1" customWidth="1"/>
    <col min="20" max="20" width="8.5703125" bestFit="1" customWidth="1"/>
    <col min="21" max="21" width="9.42578125" bestFit="1" customWidth="1"/>
    <col min="22" max="22" width="6.7109375" bestFit="1" customWidth="1"/>
    <col min="23" max="23" width="9.140625" bestFit="1" customWidth="1"/>
    <col min="24" max="24" width="13.140625" bestFit="1" customWidth="1"/>
    <col min="25" max="25" width="9.140625" bestFit="1" customWidth="1"/>
    <col min="26" max="26" width="9.42578125" bestFit="1" customWidth="1"/>
    <col min="27" max="27" width="10.7109375" bestFit="1" customWidth="1"/>
    <col min="28" max="28" width="12.5703125" bestFit="1" customWidth="1"/>
    <col min="29" max="29" width="44.42578125" customWidth="1"/>
    <col min="30" max="30" width="9.5703125" bestFit="1" customWidth="1"/>
    <col min="31" max="31" width="8.28515625" bestFit="1" customWidth="1"/>
    <col min="32" max="32" width="8.5703125" bestFit="1" customWidth="1"/>
    <col min="33" max="33" width="4.7109375" customWidth="1"/>
    <col min="35" max="35" width="5.5703125" bestFit="1" customWidth="1"/>
    <col min="36" max="36" width="6.28515625" bestFit="1" customWidth="1"/>
    <col min="37" max="37" width="4.5703125" bestFit="1" customWidth="1"/>
    <col min="38" max="38" width="7.42578125" bestFit="1" customWidth="1"/>
    <col min="39" max="39" width="7.28515625" bestFit="1" customWidth="1"/>
    <col min="40" max="40" width="4.5703125" customWidth="1"/>
    <col min="41" max="41" width="14.5703125" bestFit="1" customWidth="1"/>
    <col min="42" max="42" width="8.28515625" bestFit="1" customWidth="1"/>
    <col min="43" max="43" width="8.140625" bestFit="1" customWidth="1"/>
    <col min="44" max="44" width="8.28515625" bestFit="1" customWidth="1"/>
    <col min="45" max="45" width="9.7109375" bestFit="1" customWidth="1"/>
    <col min="46" max="46" width="8.28515625" bestFit="1" customWidth="1"/>
    <col min="47" max="47" width="4.7109375" customWidth="1"/>
    <col min="48" max="48" width="14" bestFit="1" customWidth="1"/>
    <col min="49" max="49" width="8.28515625" bestFit="1" customWidth="1"/>
    <col min="50" max="50" width="8.140625" bestFit="1" customWidth="1"/>
    <col min="51" max="51" width="8.28515625" bestFit="1" customWidth="1"/>
    <col min="52" max="52" width="8.5703125" bestFit="1" customWidth="1"/>
    <col min="53" max="53" width="9.7109375" bestFit="1" customWidth="1"/>
    <col min="54" max="54" width="9.28515625" bestFit="1" customWidth="1"/>
  </cols>
  <sheetData>
    <row r="1" spans="1:54" ht="12.75" x14ac:dyDescent="0.2"/>
    <row r="2" spans="1:54" ht="12.75" x14ac:dyDescent="0.2">
      <c r="A2" s="72" t="s">
        <v>27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59" t="s">
        <v>28</v>
      </c>
      <c r="S2" s="12"/>
      <c r="T2" s="12"/>
      <c r="U2" s="12"/>
      <c r="V2" s="12"/>
      <c r="W2" s="59" t="s">
        <v>29</v>
      </c>
      <c r="X2" s="12"/>
      <c r="Y2" s="12"/>
      <c r="Z2" s="12"/>
    </row>
    <row r="3" spans="1:54" ht="12.75" x14ac:dyDescent="0.2">
      <c r="A3" s="28" t="s">
        <v>69</v>
      </c>
      <c r="B3" s="28" t="s">
        <v>30</v>
      </c>
      <c r="C3" s="60" t="s">
        <v>71</v>
      </c>
      <c r="D3" s="60" t="s">
        <v>81</v>
      </c>
      <c r="E3" s="60" t="s">
        <v>72</v>
      </c>
      <c r="G3" s="28" t="s">
        <v>3</v>
      </c>
      <c r="H3" s="28" t="s">
        <v>0</v>
      </c>
      <c r="I3" s="28" t="s">
        <v>55</v>
      </c>
      <c r="J3" s="60" t="s">
        <v>79</v>
      </c>
      <c r="K3" s="28" t="s">
        <v>1</v>
      </c>
      <c r="L3" s="60" t="s">
        <v>70</v>
      </c>
      <c r="M3" s="60"/>
      <c r="N3" s="28" t="s">
        <v>30</v>
      </c>
      <c r="O3" s="12"/>
      <c r="P3" s="12"/>
      <c r="Q3" s="12"/>
      <c r="R3" s="28" t="s">
        <v>31</v>
      </c>
      <c r="S3" s="28" t="s">
        <v>1</v>
      </c>
      <c r="T3" s="60" t="s">
        <v>10</v>
      </c>
      <c r="U3" s="60" t="s">
        <v>73</v>
      </c>
      <c r="V3" s="63"/>
      <c r="W3" s="28" t="s">
        <v>31</v>
      </c>
      <c r="X3" s="28" t="s">
        <v>1</v>
      </c>
      <c r="Y3" s="60" t="s">
        <v>10</v>
      </c>
      <c r="Z3" s="60" t="s">
        <v>73</v>
      </c>
    </row>
    <row r="4" spans="1:54" ht="12.75" x14ac:dyDescent="0.2">
      <c r="A4" s="33">
        <v>100</v>
      </c>
      <c r="B4" s="29">
        <v>0.3</v>
      </c>
      <c r="C4" s="53">
        <v>5</v>
      </c>
      <c r="D4">
        <v>10</v>
      </c>
      <c r="E4" s="53">
        <v>0</v>
      </c>
      <c r="G4" s="47" t="s">
        <v>46</v>
      </c>
      <c r="H4" s="13">
        <v>100</v>
      </c>
      <c r="I4" s="13"/>
      <c r="J4" s="13"/>
      <c r="K4" s="13">
        <v>200</v>
      </c>
      <c r="L4" s="13"/>
      <c r="M4" s="13"/>
      <c r="N4" s="29">
        <v>0.3</v>
      </c>
      <c r="O4" s="12"/>
      <c r="P4" s="12"/>
      <c r="Q4" s="12"/>
      <c r="R4" s="13">
        <f>H4</f>
        <v>100</v>
      </c>
      <c r="S4" s="13">
        <f>K4*N4</f>
        <v>60</v>
      </c>
      <c r="T4" s="13"/>
      <c r="U4" s="30">
        <f>S4/R4</f>
        <v>0.6</v>
      </c>
      <c r="V4" s="30"/>
      <c r="W4" s="13">
        <f>H4</f>
        <v>100</v>
      </c>
      <c r="X4" s="13">
        <f>K4*(1-N4)</f>
        <v>140</v>
      </c>
      <c r="Y4" s="13"/>
      <c r="Z4" s="30">
        <f>X4/W4</f>
        <v>1.4</v>
      </c>
    </row>
    <row r="5" spans="1:54" ht="12.75" x14ac:dyDescent="0.2">
      <c r="A5" s="36">
        <v>100</v>
      </c>
      <c r="B5" s="37">
        <v>0.3</v>
      </c>
      <c r="C5" s="54">
        <v>5</v>
      </c>
      <c r="D5" s="35">
        <v>10</v>
      </c>
      <c r="E5" s="54">
        <v>0</v>
      </c>
      <c r="G5" s="48" t="s">
        <v>47</v>
      </c>
      <c r="H5" s="42">
        <v>100</v>
      </c>
      <c r="I5" s="42"/>
      <c r="J5" s="42"/>
      <c r="K5" s="42">
        <v>300</v>
      </c>
      <c r="L5" s="42"/>
      <c r="M5" s="42"/>
      <c r="N5" s="37">
        <v>0.3</v>
      </c>
      <c r="O5" s="12"/>
      <c r="P5" s="12"/>
      <c r="Q5" s="12"/>
      <c r="R5" s="42">
        <f>H5</f>
        <v>100</v>
      </c>
      <c r="S5" s="42">
        <f>(K5*N5)+S4</f>
        <v>150</v>
      </c>
      <c r="T5" s="42"/>
      <c r="U5" s="43">
        <f>S5/R5</f>
        <v>1.5</v>
      </c>
      <c r="V5" s="30"/>
      <c r="W5" s="42">
        <f>H5</f>
        <v>100</v>
      </c>
      <c r="X5" s="42">
        <f>K5*(1-N5)+X4</f>
        <v>350</v>
      </c>
      <c r="Y5" s="42"/>
      <c r="Z5" s="43">
        <f>X5/W5</f>
        <v>3.5</v>
      </c>
    </row>
    <row r="6" spans="1:54" ht="12.75" x14ac:dyDescent="0.2">
      <c r="A6" s="33">
        <v>100</v>
      </c>
      <c r="B6" s="29">
        <v>0.3</v>
      </c>
      <c r="C6" s="53">
        <v>5</v>
      </c>
      <c r="D6">
        <v>10</v>
      </c>
      <c r="E6" s="53">
        <v>0</v>
      </c>
      <c r="G6" s="49" t="s">
        <v>48</v>
      </c>
      <c r="H6" s="13">
        <v>10</v>
      </c>
      <c r="I6" s="13"/>
      <c r="J6" s="13"/>
      <c r="K6" s="13">
        <v>200</v>
      </c>
      <c r="L6" s="13"/>
      <c r="M6" s="13"/>
      <c r="N6" s="29">
        <v>0.3</v>
      </c>
      <c r="O6" s="12"/>
      <c r="P6" s="12"/>
      <c r="Q6" s="12"/>
      <c r="R6" s="13">
        <f>H6</f>
        <v>10</v>
      </c>
      <c r="S6" s="13">
        <f>K6*N6</f>
        <v>60</v>
      </c>
      <c r="T6" s="13"/>
      <c r="U6" s="30">
        <f t="shared" ref="U6:U7" si="0">S6/R6</f>
        <v>6</v>
      </c>
      <c r="V6" s="30"/>
      <c r="W6" s="13">
        <f>H6</f>
        <v>10</v>
      </c>
      <c r="X6" s="13">
        <f>K6*(1-N6)</f>
        <v>140</v>
      </c>
      <c r="Y6" s="13"/>
      <c r="Z6" s="30">
        <f t="shared" ref="Z6:Z7" si="1">X6/W6</f>
        <v>14</v>
      </c>
    </row>
    <row r="7" spans="1:54" ht="12.75" x14ac:dyDescent="0.2"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>
        <f>R5</f>
        <v>100</v>
      </c>
      <c r="S7" s="13">
        <f>S5-S4</f>
        <v>90</v>
      </c>
      <c r="T7" s="13"/>
      <c r="U7" s="30">
        <f t="shared" si="0"/>
        <v>0.9</v>
      </c>
      <c r="V7" s="30"/>
      <c r="W7" s="13">
        <v>100</v>
      </c>
      <c r="X7" s="13">
        <f>X5-X6</f>
        <v>210</v>
      </c>
      <c r="Y7" s="13"/>
      <c r="Z7" s="30">
        <f t="shared" si="1"/>
        <v>2.1</v>
      </c>
    </row>
    <row r="8" spans="1:54" ht="12.75" x14ac:dyDescent="0.2">
      <c r="A8" s="36">
        <v>100</v>
      </c>
      <c r="B8" s="37">
        <v>0.3</v>
      </c>
      <c r="C8" s="54">
        <v>5</v>
      </c>
      <c r="D8" s="35">
        <v>10</v>
      </c>
      <c r="E8" s="54">
        <v>0</v>
      </c>
      <c r="G8" s="48" t="s">
        <v>49</v>
      </c>
      <c r="H8" s="42">
        <v>8</v>
      </c>
      <c r="I8" s="42"/>
      <c r="J8" s="42"/>
      <c r="K8" s="42">
        <v>300</v>
      </c>
      <c r="L8" s="42"/>
      <c r="M8" s="42"/>
      <c r="N8" s="37">
        <v>0.3</v>
      </c>
      <c r="O8" s="12"/>
      <c r="P8" s="12"/>
      <c r="Q8" s="12"/>
      <c r="R8" s="42">
        <f>R6</f>
        <v>10</v>
      </c>
      <c r="S8" s="42">
        <v>60</v>
      </c>
      <c r="T8" s="42"/>
      <c r="U8" s="43">
        <v>6</v>
      </c>
      <c r="V8" s="30"/>
      <c r="W8" s="42">
        <v>10</v>
      </c>
      <c r="X8" s="42">
        <v>140</v>
      </c>
      <c r="Y8" s="42"/>
      <c r="Z8" s="43">
        <v>14</v>
      </c>
    </row>
    <row r="9" spans="1:54" ht="12.75" x14ac:dyDescent="0.2">
      <c r="G9" s="41"/>
      <c r="H9" s="41"/>
      <c r="I9" s="41"/>
      <c r="J9" s="41"/>
      <c r="K9" s="41"/>
      <c r="L9" s="41"/>
      <c r="M9" s="41"/>
      <c r="N9" s="41"/>
      <c r="O9" s="12"/>
      <c r="P9" s="12"/>
      <c r="Q9" s="12"/>
      <c r="R9" s="44">
        <f>R7</f>
        <v>100</v>
      </c>
      <c r="S9" s="44">
        <v>90</v>
      </c>
      <c r="T9" s="44"/>
      <c r="U9" s="45">
        <v>0.9</v>
      </c>
      <c r="V9" s="67"/>
      <c r="W9" s="44">
        <v>100</v>
      </c>
      <c r="X9" s="44">
        <v>210</v>
      </c>
      <c r="Y9" s="44"/>
      <c r="Z9" s="45">
        <v>2.1</v>
      </c>
    </row>
    <row r="10" spans="1:54" ht="12.75" x14ac:dyDescent="0.2">
      <c r="G10" s="41"/>
      <c r="H10" s="41"/>
      <c r="I10" s="41"/>
      <c r="J10" s="41"/>
      <c r="K10" s="41"/>
      <c r="L10" s="41"/>
      <c r="M10" s="41"/>
      <c r="N10" s="41"/>
      <c r="O10" s="12"/>
      <c r="P10" s="12"/>
      <c r="Q10" s="12"/>
      <c r="R10" s="42">
        <f>H8</f>
        <v>8</v>
      </c>
      <c r="S10" s="42">
        <f>K8*N8</f>
        <v>90</v>
      </c>
      <c r="T10" s="42"/>
      <c r="U10" s="43">
        <f>S10/R10</f>
        <v>11.25</v>
      </c>
      <c r="V10" s="30"/>
      <c r="W10" s="42">
        <v>8</v>
      </c>
      <c r="X10" s="42">
        <f>K8*(1-N8)</f>
        <v>210</v>
      </c>
      <c r="Y10" s="42"/>
      <c r="Z10" s="43">
        <f>X10/W10</f>
        <v>26.25</v>
      </c>
    </row>
    <row r="12" spans="1:54" ht="15.75" customHeight="1" x14ac:dyDescent="0.2">
      <c r="A12" s="71" t="s">
        <v>32</v>
      </c>
      <c r="R12" s="59" t="s">
        <v>28</v>
      </c>
      <c r="S12" s="12"/>
      <c r="T12" s="12"/>
      <c r="U12" s="12"/>
      <c r="V12" s="12"/>
      <c r="W12" s="59" t="s">
        <v>29</v>
      </c>
      <c r="X12" s="12"/>
      <c r="Y12" s="12"/>
      <c r="Z12" s="12"/>
      <c r="AA12" s="34" t="s">
        <v>63</v>
      </c>
      <c r="AB12" s="34"/>
      <c r="AH12" s="34" t="s">
        <v>57</v>
      </c>
      <c r="AO12" s="34" t="s">
        <v>58</v>
      </c>
      <c r="AV12" s="34" t="s">
        <v>74</v>
      </c>
    </row>
    <row r="13" spans="1:54" ht="15.75" customHeight="1" x14ac:dyDescent="0.2">
      <c r="A13" s="28" t="s">
        <v>69</v>
      </c>
      <c r="B13" s="28" t="s">
        <v>30</v>
      </c>
      <c r="C13" s="60" t="s">
        <v>71</v>
      </c>
      <c r="D13" s="60" t="s">
        <v>81</v>
      </c>
      <c r="E13" s="60" t="s">
        <v>72</v>
      </c>
      <c r="G13" s="28" t="s">
        <v>3</v>
      </c>
      <c r="H13" s="28" t="s">
        <v>0</v>
      </c>
      <c r="I13" s="60" t="s">
        <v>55</v>
      </c>
      <c r="J13" s="60" t="s">
        <v>79</v>
      </c>
      <c r="K13" s="28" t="s">
        <v>1</v>
      </c>
      <c r="L13" s="60" t="s">
        <v>70</v>
      </c>
      <c r="M13" s="60"/>
      <c r="R13" s="28" t="s">
        <v>31</v>
      </c>
      <c r="S13" s="28" t="s">
        <v>1</v>
      </c>
      <c r="T13" s="60" t="s">
        <v>10</v>
      </c>
      <c r="U13" s="60" t="s">
        <v>73</v>
      </c>
      <c r="V13" s="63"/>
      <c r="W13" s="28" t="s">
        <v>31</v>
      </c>
      <c r="X13" s="28" t="s">
        <v>1</v>
      </c>
      <c r="Y13" s="60" t="s">
        <v>10</v>
      </c>
      <c r="Z13" s="60" t="s">
        <v>73</v>
      </c>
      <c r="AA13" s="28" t="s">
        <v>64</v>
      </c>
      <c r="AB13" s="28"/>
      <c r="AC13" s="28" t="s">
        <v>65</v>
      </c>
      <c r="AD13" s="28" t="s">
        <v>66</v>
      </c>
      <c r="AE13" s="28" t="s">
        <v>67</v>
      </c>
      <c r="AF13" s="28" t="s">
        <v>68</v>
      </c>
      <c r="AH13" s="65" t="s">
        <v>59</v>
      </c>
      <c r="AI13" s="65" t="s">
        <v>62</v>
      </c>
      <c r="AJ13" s="65" t="s">
        <v>60</v>
      </c>
      <c r="AK13" s="65" t="s">
        <v>62</v>
      </c>
      <c r="AL13" s="65" t="s">
        <v>61</v>
      </c>
      <c r="AM13" s="65" t="s">
        <v>62</v>
      </c>
      <c r="AN13" s="63"/>
      <c r="AO13" s="28" t="s">
        <v>59</v>
      </c>
      <c r="AP13" s="28" t="s">
        <v>62</v>
      </c>
      <c r="AQ13" s="28" t="s">
        <v>60</v>
      </c>
      <c r="AR13" s="28" t="s">
        <v>62</v>
      </c>
      <c r="AS13" s="28" t="s">
        <v>61</v>
      </c>
      <c r="AT13" s="28" t="s">
        <v>62</v>
      </c>
      <c r="AU13" s="63"/>
      <c r="AV13" s="65" t="s">
        <v>59</v>
      </c>
      <c r="AW13" s="65" t="s">
        <v>62</v>
      </c>
      <c r="AX13" s="65" t="s">
        <v>60</v>
      </c>
      <c r="AY13" s="65" t="s">
        <v>62</v>
      </c>
      <c r="AZ13" s="65" t="s">
        <v>75</v>
      </c>
      <c r="BA13" s="65" t="s">
        <v>61</v>
      </c>
      <c r="BB13" s="65" t="s">
        <v>62</v>
      </c>
    </row>
    <row r="14" spans="1:54" ht="15.75" customHeight="1" x14ac:dyDescent="0.2">
      <c r="A14" s="33">
        <v>100</v>
      </c>
      <c r="B14" s="29">
        <v>0.7</v>
      </c>
      <c r="C14" s="53">
        <v>5</v>
      </c>
      <c r="D14">
        <v>10</v>
      </c>
      <c r="E14" s="53">
        <v>1</v>
      </c>
      <c r="G14" s="12" t="s">
        <v>33</v>
      </c>
      <c r="H14" s="13">
        <v>100</v>
      </c>
      <c r="I14" s="13"/>
      <c r="J14" s="13"/>
      <c r="K14" s="13">
        <v>200</v>
      </c>
      <c r="L14" s="61">
        <f>K14/H14</f>
        <v>2</v>
      </c>
      <c r="M14" s="61"/>
      <c r="R14" s="31">
        <f>H14</f>
        <v>100</v>
      </c>
      <c r="S14" s="31">
        <f>K14*B14</f>
        <v>140</v>
      </c>
      <c r="T14" s="68">
        <f>(H14+(H14*(D14/100)))/(1-E14/100)</f>
        <v>111.11111111111111</v>
      </c>
      <c r="U14" s="32">
        <f>S14/R14</f>
        <v>1.4</v>
      </c>
      <c r="V14" s="32"/>
      <c r="W14" s="31">
        <f>H14</f>
        <v>100</v>
      </c>
      <c r="X14" s="31">
        <f>K14*(1-B14)</f>
        <v>60.000000000000007</v>
      </c>
      <c r="Y14" s="68">
        <f>(H14+(H14*(D14/100)))/(1-E14/100)</f>
        <v>111.11111111111111</v>
      </c>
      <c r="Z14" s="32">
        <f>X14/W14</f>
        <v>0.60000000000000009</v>
      </c>
      <c r="AA14">
        <v>1</v>
      </c>
      <c r="AC14">
        <v>0</v>
      </c>
      <c r="AD14" s="32">
        <f>U14</f>
        <v>1.4</v>
      </c>
      <c r="AE14" s="32">
        <f>Z14</f>
        <v>0.60000000000000009</v>
      </c>
      <c r="AF14" s="32">
        <f>AD14+AE14</f>
        <v>2</v>
      </c>
      <c r="AH14" s="55">
        <v>0</v>
      </c>
      <c r="AI14" s="53">
        <v>0</v>
      </c>
      <c r="AJ14" s="55">
        <v>0</v>
      </c>
      <c r="AK14" s="53">
        <v>0</v>
      </c>
      <c r="AL14" s="55">
        <v>0</v>
      </c>
      <c r="AM14" s="57">
        <v>0</v>
      </c>
      <c r="AN14" s="53"/>
      <c r="AO14" s="55">
        <v>0</v>
      </c>
      <c r="AP14" s="53">
        <v>0</v>
      </c>
      <c r="AQ14" s="55">
        <v>0</v>
      </c>
      <c r="AR14" s="53">
        <v>0</v>
      </c>
      <c r="AS14" s="55">
        <v>0</v>
      </c>
      <c r="AT14" s="53">
        <v>0</v>
      </c>
      <c r="AU14" s="53"/>
      <c r="AV14" s="55">
        <v>0</v>
      </c>
      <c r="AW14" s="53">
        <v>0</v>
      </c>
      <c r="AX14" s="55">
        <v>0</v>
      </c>
      <c r="AY14" s="53">
        <v>0</v>
      </c>
      <c r="AZ14" s="55">
        <v>0</v>
      </c>
      <c r="BA14" s="55">
        <v>0</v>
      </c>
      <c r="BB14" s="53">
        <v>0</v>
      </c>
    </row>
    <row r="15" spans="1:54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54">
        <v>1</v>
      </c>
      <c r="G15" s="41" t="s">
        <v>56</v>
      </c>
      <c r="H15" s="37"/>
      <c r="I15" s="42">
        <v>20</v>
      </c>
      <c r="J15" s="42"/>
      <c r="K15" s="42"/>
      <c r="L15" s="62"/>
      <c r="M15" s="62"/>
      <c r="R15" s="38"/>
      <c r="S15" s="38"/>
      <c r="T15" s="70"/>
      <c r="U15" s="39"/>
      <c r="V15" s="32"/>
      <c r="W15" s="38"/>
      <c r="X15" s="38"/>
      <c r="Y15" s="38"/>
      <c r="Z15" s="39"/>
      <c r="AA15" s="35">
        <f>AA14</f>
        <v>1</v>
      </c>
      <c r="AB15" s="35"/>
      <c r="AC15" s="35">
        <f>AC14</f>
        <v>0</v>
      </c>
      <c r="AD15" s="39">
        <f t="shared" ref="AD15:AF15" si="2">AD14</f>
        <v>1.4</v>
      </c>
      <c r="AE15" s="39">
        <f t="shared" si="2"/>
        <v>0.60000000000000009</v>
      </c>
      <c r="AF15" s="39">
        <f t="shared" si="2"/>
        <v>2</v>
      </c>
      <c r="AH15" s="40">
        <f>AH14</f>
        <v>0</v>
      </c>
      <c r="AI15" s="54">
        <f t="shared" ref="AI15:AK15" si="3">AI14</f>
        <v>0</v>
      </c>
      <c r="AJ15" s="40">
        <f t="shared" si="3"/>
        <v>0</v>
      </c>
      <c r="AK15" s="54">
        <f t="shared" si="3"/>
        <v>0</v>
      </c>
      <c r="AL15" s="40">
        <f>AL14</f>
        <v>0</v>
      </c>
      <c r="AM15" s="58">
        <f>AL15/K14</f>
        <v>0</v>
      </c>
      <c r="AN15" s="64"/>
      <c r="AO15" s="40">
        <f>AO14</f>
        <v>0</v>
      </c>
      <c r="AP15" s="54">
        <f t="shared" ref="AP15" si="4">AP14</f>
        <v>0</v>
      </c>
      <c r="AQ15" s="40">
        <f t="shared" ref="AQ15" si="5">AQ14</f>
        <v>0</v>
      </c>
      <c r="AR15" s="54">
        <f t="shared" ref="AR15" si="6">AR14</f>
        <v>0</v>
      </c>
      <c r="AS15" s="40">
        <f>AS14</f>
        <v>0</v>
      </c>
      <c r="AT15" s="54">
        <f t="shared" ref="AT15" si="7">AT14</f>
        <v>0</v>
      </c>
      <c r="AU15" s="53"/>
      <c r="AV15" s="40">
        <f>AH15+AO15</f>
        <v>0</v>
      </c>
      <c r="AW15" s="54">
        <f t="shared" ref="AW15" si="8">AW14</f>
        <v>0</v>
      </c>
      <c r="AX15" s="40">
        <f t="shared" ref="AX15" si="9">AX14</f>
        <v>0</v>
      </c>
      <c r="AY15" s="54">
        <f t="shared" ref="AY15" si="10">AY14</f>
        <v>0</v>
      </c>
      <c r="AZ15" s="70">
        <f>I15</f>
        <v>20</v>
      </c>
      <c r="BA15" s="70">
        <f>AV15+AX15+AZ15</f>
        <v>20</v>
      </c>
      <c r="BB15" s="58">
        <f>BA15/(S14+X14)</f>
        <v>0.1</v>
      </c>
    </row>
    <row r="16" spans="1:54" ht="15.75" customHeight="1" x14ac:dyDescent="0.2">
      <c r="A16" s="33">
        <v>300</v>
      </c>
      <c r="B16" s="29">
        <v>0.7</v>
      </c>
      <c r="C16" s="53">
        <v>5</v>
      </c>
      <c r="D16">
        <v>10</v>
      </c>
      <c r="E16" s="53">
        <v>1</v>
      </c>
      <c r="G16" t="s">
        <v>34</v>
      </c>
      <c r="H16" s="33">
        <v>250</v>
      </c>
      <c r="I16" s="33"/>
      <c r="J16" s="33"/>
      <c r="K16" s="33">
        <v>400</v>
      </c>
      <c r="L16" s="53">
        <f>K16/H16</f>
        <v>1.6</v>
      </c>
      <c r="M16" s="53"/>
      <c r="R16" s="31">
        <f>R14</f>
        <v>100</v>
      </c>
      <c r="S16" s="31">
        <v>140</v>
      </c>
      <c r="T16" s="68">
        <f>(H14+(H14*(D14/100)))/(1-E14/100)</f>
        <v>111.11111111111111</v>
      </c>
      <c r="U16" s="32">
        <v>1.4</v>
      </c>
      <c r="V16" s="32"/>
      <c r="W16" s="31">
        <v>100</v>
      </c>
      <c r="X16" s="31">
        <v>60.000000000000007</v>
      </c>
      <c r="Y16" s="68">
        <f>(H14+(H14*(D14/100)))/(1-E14/100)</f>
        <v>111.11111111111111</v>
      </c>
      <c r="Z16" s="32">
        <v>0.60000000000000009</v>
      </c>
      <c r="AA16">
        <f>AA14+1</f>
        <v>2</v>
      </c>
      <c r="AC16">
        <f>AC15</f>
        <v>0</v>
      </c>
      <c r="AD16" s="32">
        <f>AD15+U17</f>
        <v>3</v>
      </c>
      <c r="AE16" s="32">
        <f>AE15</f>
        <v>0.60000000000000009</v>
      </c>
      <c r="AF16" s="32">
        <f>AD16+AE16</f>
        <v>3.6</v>
      </c>
      <c r="AH16" s="55">
        <f>AH15</f>
        <v>0</v>
      </c>
      <c r="AI16" s="53">
        <f>AI15</f>
        <v>0</v>
      </c>
      <c r="AJ16" s="55">
        <f>AJ15</f>
        <v>0</v>
      </c>
      <c r="AK16" s="53">
        <f>AK15</f>
        <v>0</v>
      </c>
      <c r="AL16" s="55">
        <f>AL15</f>
        <v>0</v>
      </c>
      <c r="AM16" s="69">
        <f>AL16 / (K14+K16)</f>
        <v>0</v>
      </c>
      <c r="AN16" s="64"/>
      <c r="AO16" s="55">
        <f>(A16*AD16)-(S16+S17)</f>
        <v>360</v>
      </c>
      <c r="AP16" s="57">
        <f>AO16/(S16+S17)</f>
        <v>0.66666666666666663</v>
      </c>
      <c r="AQ16" s="55">
        <f>(AE16*A16)-X16</f>
        <v>120.00000000000003</v>
      </c>
      <c r="AR16" s="56">
        <f>AQ16/(W16*Z16)</f>
        <v>2.0000000000000004</v>
      </c>
      <c r="AS16" s="55">
        <f>AO16+AQ16</f>
        <v>480</v>
      </c>
      <c r="AT16" s="66">
        <f>AS16/(S16+S17+X16)</f>
        <v>0.8</v>
      </c>
      <c r="AU16" s="66"/>
      <c r="AV16" s="55">
        <f>AH16+AO16</f>
        <v>360</v>
      </c>
      <c r="AW16" s="57">
        <f>AP16</f>
        <v>0.66666666666666663</v>
      </c>
      <c r="AX16" s="55">
        <f>AJ16+AQ16</f>
        <v>120.00000000000003</v>
      </c>
      <c r="AY16" s="56">
        <f>AX16/X16</f>
        <v>2.0000000000000004</v>
      </c>
      <c r="AZ16" s="68">
        <f>AZ15</f>
        <v>20</v>
      </c>
      <c r="BA16" s="55">
        <f>AV16+AX16+AZ16</f>
        <v>500</v>
      </c>
      <c r="BB16" s="57">
        <f>BA16/(S16+S17+X16)</f>
        <v>0.83333333333333337</v>
      </c>
    </row>
    <row r="17" spans="1:54" ht="15.75" customHeight="1" x14ac:dyDescent="0.2">
      <c r="C17" s="53"/>
      <c r="E17" s="53"/>
      <c r="L17" s="53"/>
      <c r="M17" s="53"/>
      <c r="R17" s="31">
        <f>H16</f>
        <v>250</v>
      </c>
      <c r="S17" s="31">
        <f>K16</f>
        <v>400</v>
      </c>
      <c r="T17" s="68">
        <f>(H16+(H16*(D16/100)))/(1-E16/100)</f>
        <v>277.77777777777777</v>
      </c>
      <c r="U17" s="32">
        <f>S17/R17</f>
        <v>1.6</v>
      </c>
      <c r="V17" s="32"/>
      <c r="W17" s="52" t="s">
        <v>35</v>
      </c>
      <c r="X17" s="52" t="s">
        <v>35</v>
      </c>
      <c r="Y17" s="52" t="s">
        <v>35</v>
      </c>
      <c r="Z17" s="52" t="s">
        <v>35</v>
      </c>
      <c r="AI17" s="53"/>
      <c r="AK17" s="53"/>
      <c r="AM17" s="57"/>
      <c r="AN17" s="53"/>
      <c r="AO17" s="31"/>
      <c r="AP17" s="57"/>
      <c r="AR17" s="53"/>
      <c r="AT17" s="53"/>
      <c r="AU17" s="53"/>
      <c r="AW17" s="53"/>
      <c r="AY17" s="53"/>
      <c r="AZ17" s="68"/>
      <c r="BB17" s="53"/>
    </row>
    <row r="18" spans="1:54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54">
        <v>1</v>
      </c>
      <c r="G18" s="35" t="s">
        <v>36</v>
      </c>
      <c r="H18" s="36">
        <v>900</v>
      </c>
      <c r="I18" s="36"/>
      <c r="J18" s="36"/>
      <c r="K18" s="36">
        <v>350</v>
      </c>
      <c r="L18" s="54">
        <f>K18/H18</f>
        <v>0.3888888888888889</v>
      </c>
      <c r="M18" s="54"/>
      <c r="R18" s="38">
        <f>R16</f>
        <v>100</v>
      </c>
      <c r="S18" s="38">
        <v>140</v>
      </c>
      <c r="T18" s="70">
        <f>T16</f>
        <v>111.11111111111111</v>
      </c>
      <c r="U18" s="39">
        <v>1.4</v>
      </c>
      <c r="V18" s="32"/>
      <c r="W18" s="38">
        <v>100</v>
      </c>
      <c r="X18" s="38">
        <v>60.000000000000007</v>
      </c>
      <c r="Y18" s="70">
        <f>Y16</f>
        <v>111.11111111111111</v>
      </c>
      <c r="Z18" s="39">
        <v>0.60000000000000009</v>
      </c>
      <c r="AA18" s="35">
        <f>AA16+1</f>
        <v>3</v>
      </c>
      <c r="AB18" s="35"/>
      <c r="AC18" s="35">
        <f>AC16</f>
        <v>0</v>
      </c>
      <c r="AD18" s="39">
        <f>AD16</f>
        <v>3</v>
      </c>
      <c r="AE18" s="39">
        <f>AE16+Z19</f>
        <v>0.98888888888888893</v>
      </c>
      <c r="AF18" s="39">
        <f>AD18+AE18</f>
        <v>3.9888888888888889</v>
      </c>
      <c r="AH18" s="40">
        <f t="shared" ref="AH18:AM18" si="11">AH16</f>
        <v>0</v>
      </c>
      <c r="AI18" s="54">
        <f t="shared" si="11"/>
        <v>0</v>
      </c>
      <c r="AJ18" s="40">
        <f t="shared" si="11"/>
        <v>0</v>
      </c>
      <c r="AK18" s="54">
        <f t="shared" si="11"/>
        <v>0</v>
      </c>
      <c r="AL18" s="40">
        <f t="shared" si="11"/>
        <v>0</v>
      </c>
      <c r="AM18" s="58">
        <f t="shared" si="11"/>
        <v>0</v>
      </c>
      <c r="AN18" s="64"/>
      <c r="AO18" s="40">
        <f>(A18*AD18)-(S18+S19)</f>
        <v>2190</v>
      </c>
      <c r="AP18" s="58">
        <f>AO18/(S18+S19)</f>
        <v>4.0555555555555554</v>
      </c>
      <c r="AQ18" s="40">
        <f>(AE18*A18)-(X18+X19)</f>
        <v>489.88888888888891</v>
      </c>
      <c r="AR18" s="58">
        <f>AQ18/(X18+X19)</f>
        <v>1.1948509485094851</v>
      </c>
      <c r="AS18" s="40">
        <f>AO18+AQ18</f>
        <v>2679.8888888888887</v>
      </c>
      <c r="AT18" s="58">
        <f>AS18/(S18+S19+X18+X19)</f>
        <v>2.8209356725146195</v>
      </c>
      <c r="AU18" s="53"/>
      <c r="AV18" s="40">
        <f>AH18+AO18</f>
        <v>2190</v>
      </c>
      <c r="AW18" s="58">
        <f>AP18</f>
        <v>4.0555555555555554</v>
      </c>
      <c r="AX18" s="40">
        <f>AJ18+AQ18</f>
        <v>489.88888888888891</v>
      </c>
      <c r="AY18" s="58">
        <f>AX18/(X18+X19)</f>
        <v>1.1948509485094851</v>
      </c>
      <c r="AZ18" s="70">
        <f>AZ16</f>
        <v>20</v>
      </c>
      <c r="BA18" s="40">
        <f>AV18+AX18+AZ18</f>
        <v>2699.8888888888887</v>
      </c>
      <c r="BB18" s="58">
        <f>BA18/(S18+S19+X18+X19)</f>
        <v>2.841988304093567</v>
      </c>
    </row>
    <row r="19" spans="1:54" ht="15.75" customHeight="1" x14ac:dyDescent="0.2">
      <c r="A19" s="35"/>
      <c r="B19" s="35"/>
      <c r="C19" s="54"/>
      <c r="D19" s="35"/>
      <c r="E19" s="54"/>
      <c r="G19" s="35"/>
      <c r="H19" s="35"/>
      <c r="I19" s="35"/>
      <c r="J19" s="35"/>
      <c r="K19" s="35"/>
      <c r="L19" s="54"/>
      <c r="M19" s="54"/>
      <c r="R19" s="38">
        <f>R17</f>
        <v>250</v>
      </c>
      <c r="S19" s="38">
        <v>400</v>
      </c>
      <c r="T19" s="70">
        <f>T17</f>
        <v>277.77777777777777</v>
      </c>
      <c r="U19" s="39">
        <v>1.6</v>
      </c>
      <c r="V19" s="32"/>
      <c r="W19" s="36">
        <f>H18</f>
        <v>900</v>
      </c>
      <c r="X19" s="36">
        <f>K18</f>
        <v>350</v>
      </c>
      <c r="Y19" s="70">
        <f>(H18+(H18*(D18/100)))/(1-E18/100)</f>
        <v>1000</v>
      </c>
      <c r="Z19" s="39">
        <f>X19/W19</f>
        <v>0.3888888888888889</v>
      </c>
      <c r="AI19" s="53"/>
      <c r="AK19" s="53"/>
      <c r="AM19" s="53"/>
      <c r="AN19" s="53"/>
      <c r="AP19" s="53"/>
      <c r="AR19" s="53"/>
      <c r="AT19" s="53"/>
      <c r="AU19" s="53"/>
      <c r="AW19" s="53"/>
      <c r="AY19" s="53"/>
      <c r="AZ19" s="68"/>
      <c r="BB19" s="53"/>
    </row>
    <row r="20" spans="1:54" ht="15.75" customHeight="1" x14ac:dyDescent="0.2">
      <c r="A20" s="33">
        <v>910</v>
      </c>
      <c r="B20" s="29">
        <v>0.7</v>
      </c>
      <c r="C20" s="53">
        <v>5</v>
      </c>
      <c r="D20">
        <v>10</v>
      </c>
      <c r="E20" s="53">
        <v>1</v>
      </c>
      <c r="G20" t="s">
        <v>54</v>
      </c>
      <c r="I20" s="33">
        <v>10</v>
      </c>
      <c r="J20" s="33"/>
      <c r="L20" s="53"/>
      <c r="M20" s="53"/>
      <c r="R20" s="31"/>
      <c r="S20" s="31"/>
      <c r="T20" s="31"/>
      <c r="U20" s="31"/>
      <c r="V20" s="31"/>
      <c r="W20" s="33"/>
      <c r="X20" s="33"/>
      <c r="Y20" s="31"/>
      <c r="Z20" s="32"/>
      <c r="AA20">
        <f>AA18</f>
        <v>3</v>
      </c>
      <c r="AC20">
        <f>AC18</f>
        <v>0</v>
      </c>
      <c r="AD20" s="32">
        <f>AD18</f>
        <v>3</v>
      </c>
      <c r="AE20" s="32">
        <f>AE18+Z21</f>
        <v>1.588888888888889</v>
      </c>
      <c r="AF20" s="32">
        <f>AD20+AE20</f>
        <v>4.5888888888888886</v>
      </c>
      <c r="AH20" s="55">
        <f t="shared" ref="AH20:AM21" si="12">AH18</f>
        <v>0</v>
      </c>
      <c r="AI20" s="53">
        <f t="shared" si="12"/>
        <v>0</v>
      </c>
      <c r="AJ20" s="55">
        <f t="shared" si="12"/>
        <v>0</v>
      </c>
      <c r="AK20" s="53">
        <f t="shared" si="12"/>
        <v>0</v>
      </c>
      <c r="AL20" s="55">
        <f t="shared" si="12"/>
        <v>0</v>
      </c>
      <c r="AM20" s="66">
        <f t="shared" si="12"/>
        <v>0</v>
      </c>
      <c r="AN20" s="64"/>
      <c r="AO20" s="55">
        <f t="shared" ref="AO20:AT20" si="13">AO18</f>
        <v>2190</v>
      </c>
      <c r="AP20" s="66">
        <f t="shared" si="13"/>
        <v>4.0555555555555554</v>
      </c>
      <c r="AQ20" s="55">
        <f t="shared" si="13"/>
        <v>489.88888888888891</v>
      </c>
      <c r="AR20" s="66">
        <f t="shared" si="13"/>
        <v>1.1948509485094851</v>
      </c>
      <c r="AS20" s="55">
        <f t="shared" si="13"/>
        <v>2679.8888888888887</v>
      </c>
      <c r="AT20" s="66">
        <f t="shared" si="13"/>
        <v>2.8209356725146195</v>
      </c>
      <c r="AU20" s="53"/>
      <c r="AV20" s="55">
        <f>AV18</f>
        <v>2190</v>
      </c>
      <c r="AW20" s="66">
        <f>AW18</f>
        <v>4.0555555555555554</v>
      </c>
      <c r="AX20" s="55">
        <f>AX18</f>
        <v>489.88888888888891</v>
      </c>
      <c r="AY20" s="66">
        <f>AY18</f>
        <v>1.1948509485094851</v>
      </c>
      <c r="AZ20" s="68">
        <f>AZ18+I20</f>
        <v>30</v>
      </c>
      <c r="BA20" s="55">
        <f>AV20+AX20+AZ20</f>
        <v>2709.8888888888887</v>
      </c>
      <c r="BB20" s="66">
        <f>BA20/(S18+S19+X18+X19)</f>
        <v>2.8525146198830407</v>
      </c>
    </row>
    <row r="21" spans="1:54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54">
        <v>1</v>
      </c>
      <c r="G21" s="35" t="s">
        <v>37</v>
      </c>
      <c r="H21" s="40">
        <v>500.34</v>
      </c>
      <c r="I21" s="40"/>
      <c r="J21" s="40"/>
      <c r="K21" s="36">
        <v>100</v>
      </c>
      <c r="L21" s="54">
        <f>K21/H21</f>
        <v>0.19986409241715633</v>
      </c>
      <c r="M21" s="54"/>
      <c r="R21" s="38">
        <v>100</v>
      </c>
      <c r="S21" s="38">
        <v>140</v>
      </c>
      <c r="T21" s="38">
        <f>T18</f>
        <v>111.11111111111111</v>
      </c>
      <c r="U21" s="39">
        <v>1.4</v>
      </c>
      <c r="V21" s="32"/>
      <c r="W21" s="38">
        <v>100</v>
      </c>
      <c r="X21" s="38">
        <v>60.000000000000007</v>
      </c>
      <c r="Y21" s="38">
        <f>Y18</f>
        <v>111.11111111111111</v>
      </c>
      <c r="Z21" s="39">
        <v>0.60000000000000009</v>
      </c>
      <c r="AA21" s="35">
        <f>AA20+1</f>
        <v>4</v>
      </c>
      <c r="AB21" s="35"/>
      <c r="AC21" s="35">
        <f>AC19</f>
        <v>0</v>
      </c>
      <c r="AD21" s="39">
        <f>U21+U22+U23</f>
        <v>3.1399048646920096</v>
      </c>
      <c r="AE21" s="39">
        <f>Z21+Z22+Z23</f>
        <v>1.0488481166140358</v>
      </c>
      <c r="AF21" s="39">
        <f>AD21+AE21</f>
        <v>4.1887529813060453</v>
      </c>
      <c r="AH21" s="40">
        <f t="shared" si="12"/>
        <v>0</v>
      </c>
      <c r="AI21" s="54">
        <f t="shared" si="12"/>
        <v>0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8">
        <f t="shared" si="12"/>
        <v>0</v>
      </c>
      <c r="AN21" s="64"/>
      <c r="AO21" s="40">
        <f>(A21*AD21)-(S21+S22+S23)</f>
        <v>991.35148099292496</v>
      </c>
      <c r="AP21" s="58">
        <f>AO21/(S21+S22+S23)</f>
        <v>1.6251663622834835</v>
      </c>
      <c r="AQ21" s="40">
        <f>(AE21*A21)-(X21+X22+X23)</f>
        <v>94.91253947315829</v>
      </c>
      <c r="AR21" s="58">
        <f>AQ21/(X21+X22+X23)</f>
        <v>0.21571031698445067</v>
      </c>
      <c r="AS21" s="40">
        <f>AO21+AQ21</f>
        <v>1086.2640204660834</v>
      </c>
      <c r="AT21" s="58">
        <f>AS21/(S21+S22+S23+X21+X22+X23)</f>
        <v>1.0345371623486508</v>
      </c>
      <c r="AU21" s="53"/>
      <c r="AV21" s="40">
        <f>AH21+AO21</f>
        <v>991.35148099292496</v>
      </c>
      <c r="AW21" s="58">
        <f>AP21</f>
        <v>1.6251663622834835</v>
      </c>
      <c r="AX21" s="40">
        <f>AJ21+AQ21</f>
        <v>94.91253947315829</v>
      </c>
      <c r="AY21" s="58">
        <f>AX21/(X21+X22+X23)</f>
        <v>0.21571031698445067</v>
      </c>
      <c r="AZ21" s="70">
        <f>AZ20</f>
        <v>30</v>
      </c>
      <c r="BA21" s="40">
        <f>AV21+AX21+AZ21</f>
        <v>1116.2640204660834</v>
      </c>
      <c r="BB21" s="58">
        <f>BA21/(S21+S22+S23+X21+X22+X23)</f>
        <v>1.0631085909200795</v>
      </c>
    </row>
    <row r="22" spans="1:54" ht="15.75" customHeight="1" x14ac:dyDescent="0.2">
      <c r="A22" s="35"/>
      <c r="B22" s="35"/>
      <c r="C22" s="54"/>
      <c r="D22" s="35"/>
      <c r="E22" s="54"/>
      <c r="G22" s="35"/>
      <c r="H22" s="35"/>
      <c r="I22" s="35"/>
      <c r="J22" s="35"/>
      <c r="K22" s="35"/>
      <c r="L22" s="54"/>
      <c r="M22" s="54"/>
      <c r="R22" s="38">
        <v>250</v>
      </c>
      <c r="S22" s="38">
        <v>400</v>
      </c>
      <c r="T22" s="38">
        <f>T19</f>
        <v>277.77777777777777</v>
      </c>
      <c r="U22" s="39">
        <v>1.6</v>
      </c>
      <c r="V22" s="32"/>
      <c r="W22" s="36">
        <v>900</v>
      </c>
      <c r="X22" s="36">
        <v>350</v>
      </c>
      <c r="Y22" s="38">
        <f>Y19</f>
        <v>1000</v>
      </c>
      <c r="Z22" s="39">
        <v>0.3888888888888889</v>
      </c>
      <c r="AA22" s="35"/>
      <c r="AB22" s="35"/>
      <c r="AC22" s="35"/>
      <c r="AD22" s="35"/>
      <c r="AE22" s="35"/>
      <c r="AF22" s="35"/>
      <c r="AH22" s="35"/>
      <c r="AI22" s="54"/>
      <c r="AJ22" s="35"/>
      <c r="AK22" s="54"/>
      <c r="AL22" s="35"/>
      <c r="AM22" s="54"/>
      <c r="AN22" s="53"/>
      <c r="AO22" s="35"/>
      <c r="AP22" s="54"/>
      <c r="AQ22" s="35"/>
      <c r="AR22" s="54"/>
      <c r="AS22" s="35"/>
      <c r="AT22" s="54"/>
      <c r="AU22" s="53"/>
      <c r="AV22" s="35"/>
      <c r="AW22" s="54"/>
      <c r="AX22" s="35"/>
      <c r="AY22" s="54"/>
      <c r="AZ22" s="35"/>
      <c r="BA22" s="35"/>
      <c r="BB22" s="54"/>
    </row>
    <row r="23" spans="1:54" ht="15.75" customHeight="1" x14ac:dyDescent="0.2">
      <c r="A23" s="35"/>
      <c r="B23" s="35"/>
      <c r="C23" s="54"/>
      <c r="D23" s="35"/>
      <c r="E23" s="54"/>
      <c r="G23" s="35"/>
      <c r="H23" s="35"/>
      <c r="I23" s="35"/>
      <c r="J23" s="35"/>
      <c r="K23" s="35"/>
      <c r="L23" s="54"/>
      <c r="M23" s="54"/>
      <c r="R23" s="40">
        <f>H21</f>
        <v>500.34</v>
      </c>
      <c r="S23" s="36">
        <f>K21*B21</f>
        <v>70</v>
      </c>
      <c r="T23" s="70">
        <f>(H21+(H21*(D21/100)))/(1-E21/100)</f>
        <v>555.93333333333339</v>
      </c>
      <c r="U23" s="39">
        <f>S23/R23</f>
        <v>0.13990486469200944</v>
      </c>
      <c r="V23" s="31"/>
      <c r="W23" s="40">
        <f>H21</f>
        <v>500.34</v>
      </c>
      <c r="X23" s="36">
        <f>K21*(1-B21)</f>
        <v>30.000000000000004</v>
      </c>
      <c r="Y23" s="70">
        <f>(H21+(H21*(D21/100)))/(1-E21/100)</f>
        <v>555.93333333333339</v>
      </c>
      <c r="Z23" s="39">
        <f>X23/W23</f>
        <v>5.9959227725146912E-2</v>
      </c>
      <c r="AA23" s="35"/>
      <c r="AB23" s="35"/>
      <c r="AC23" s="35"/>
      <c r="AD23" s="35"/>
      <c r="AE23" s="35"/>
      <c r="AF23" s="35"/>
      <c r="AH23" s="35"/>
      <c r="AI23" s="54"/>
      <c r="AJ23" s="35"/>
      <c r="AK23" s="54"/>
      <c r="AL23" s="35"/>
      <c r="AM23" s="54"/>
      <c r="AN23" s="53"/>
      <c r="AO23" s="35"/>
      <c r="AP23" s="54"/>
      <c r="AQ23" s="35"/>
      <c r="AR23" s="54"/>
      <c r="AS23" s="35"/>
      <c r="AT23" s="54"/>
      <c r="AU23" s="53"/>
      <c r="AV23" s="35"/>
      <c r="AW23" s="54"/>
      <c r="AX23" s="35"/>
      <c r="AY23" s="54"/>
      <c r="AZ23" s="35"/>
      <c r="BA23" s="35"/>
      <c r="BB23" s="54"/>
    </row>
    <row r="24" spans="1:54" ht="15.75" customHeight="1" x14ac:dyDescent="0.2">
      <c r="C24" s="53"/>
      <c r="E24" s="53"/>
      <c r="L24" s="53"/>
      <c r="M24" s="53"/>
      <c r="R24" s="55"/>
      <c r="S24" s="33"/>
      <c r="T24" s="33"/>
      <c r="U24" s="32"/>
      <c r="V24" s="31"/>
      <c r="W24" s="55"/>
      <c r="X24" s="33"/>
      <c r="Y24" s="33"/>
      <c r="Z24" s="32"/>
      <c r="AI24" s="53"/>
      <c r="AK24" s="53"/>
      <c r="AM24" s="53"/>
      <c r="AN24" s="53"/>
      <c r="AP24" s="53"/>
      <c r="AR24" s="53"/>
      <c r="AT24" s="53"/>
      <c r="AU24" s="53"/>
      <c r="AW24" s="53"/>
      <c r="AY24" s="53"/>
      <c r="BB24" s="53"/>
    </row>
    <row r="25" spans="1:54" ht="15.75" customHeight="1" x14ac:dyDescent="0.2">
      <c r="A25" s="71" t="s">
        <v>76</v>
      </c>
      <c r="R25" s="59" t="s">
        <v>28</v>
      </c>
      <c r="S25" s="12"/>
      <c r="T25" s="12"/>
      <c r="U25" s="12"/>
      <c r="V25" s="12"/>
      <c r="W25" s="59" t="s">
        <v>29</v>
      </c>
      <c r="X25" s="12"/>
      <c r="Y25" s="12"/>
      <c r="Z25" s="12"/>
      <c r="AA25" s="34" t="s">
        <v>63</v>
      </c>
      <c r="AB25" s="34"/>
      <c r="AH25" s="34" t="s">
        <v>57</v>
      </c>
      <c r="AO25" s="34" t="s">
        <v>58</v>
      </c>
      <c r="AV25" s="34" t="s">
        <v>74</v>
      </c>
    </row>
    <row r="26" spans="1:54" ht="15.75" customHeight="1" x14ac:dyDescent="0.2">
      <c r="A26" s="28" t="s">
        <v>69</v>
      </c>
      <c r="B26" s="28" t="s">
        <v>30</v>
      </c>
      <c r="C26" s="60" t="s">
        <v>71</v>
      </c>
      <c r="D26" s="60" t="s">
        <v>81</v>
      </c>
      <c r="E26" s="60" t="s">
        <v>72</v>
      </c>
      <c r="G26" s="28" t="s">
        <v>3</v>
      </c>
      <c r="H26" s="28" t="s">
        <v>0</v>
      </c>
      <c r="I26" s="60" t="s">
        <v>55</v>
      </c>
      <c r="J26" s="60" t="s">
        <v>79</v>
      </c>
      <c r="K26" s="28" t="s">
        <v>1</v>
      </c>
      <c r="L26" s="60" t="s">
        <v>70</v>
      </c>
      <c r="M26" s="60"/>
      <c r="R26" s="28" t="s">
        <v>31</v>
      </c>
      <c r="S26" s="28" t="s">
        <v>1</v>
      </c>
      <c r="T26" s="60" t="s">
        <v>10</v>
      </c>
      <c r="U26" s="60" t="s">
        <v>73</v>
      </c>
      <c r="V26" s="63"/>
      <c r="W26" s="28" t="s">
        <v>31</v>
      </c>
      <c r="X26" s="28" t="s">
        <v>1</v>
      </c>
      <c r="Y26" s="60" t="s">
        <v>10</v>
      </c>
      <c r="Z26" s="60" t="s">
        <v>73</v>
      </c>
      <c r="AA26" s="28" t="s">
        <v>64</v>
      </c>
      <c r="AB26" s="28"/>
      <c r="AC26" s="28" t="s">
        <v>65</v>
      </c>
      <c r="AD26" s="28" t="s">
        <v>66</v>
      </c>
      <c r="AE26" s="28" t="s">
        <v>67</v>
      </c>
      <c r="AF26" s="28" t="s">
        <v>68</v>
      </c>
      <c r="AH26" s="65" t="s">
        <v>59</v>
      </c>
      <c r="AI26" s="65" t="s">
        <v>62</v>
      </c>
      <c r="AJ26" s="65" t="s">
        <v>60</v>
      </c>
      <c r="AK26" s="65" t="s">
        <v>62</v>
      </c>
      <c r="AL26" s="65" t="s">
        <v>61</v>
      </c>
      <c r="AM26" s="65" t="s">
        <v>62</v>
      </c>
      <c r="AN26" s="63"/>
      <c r="AO26" s="28" t="s">
        <v>59</v>
      </c>
      <c r="AP26" s="28" t="s">
        <v>62</v>
      </c>
      <c r="AQ26" s="28" t="s">
        <v>60</v>
      </c>
      <c r="AR26" s="28" t="s">
        <v>62</v>
      </c>
      <c r="AS26" s="28" t="s">
        <v>61</v>
      </c>
      <c r="AT26" s="28" t="s">
        <v>62</v>
      </c>
      <c r="AU26" s="63"/>
      <c r="AV26" s="65" t="s">
        <v>59</v>
      </c>
      <c r="AW26" s="65" t="s">
        <v>62</v>
      </c>
      <c r="AX26" s="65" t="s">
        <v>60</v>
      </c>
      <c r="AY26" s="65" t="s">
        <v>62</v>
      </c>
      <c r="AZ26" s="65" t="s">
        <v>75</v>
      </c>
      <c r="BA26" s="65" t="s">
        <v>61</v>
      </c>
      <c r="BB26" s="65" t="s">
        <v>62</v>
      </c>
    </row>
    <row r="27" spans="1:54" ht="15.75" customHeight="1" x14ac:dyDescent="0.2">
      <c r="A27" s="33">
        <v>200</v>
      </c>
      <c r="B27" s="29">
        <v>0.6</v>
      </c>
      <c r="C27" s="53">
        <v>5</v>
      </c>
      <c r="D27">
        <v>10</v>
      </c>
      <c r="E27" s="53">
        <v>0</v>
      </c>
      <c r="G27" s="12" t="s">
        <v>77</v>
      </c>
      <c r="H27" s="13">
        <v>200</v>
      </c>
      <c r="I27" s="13"/>
      <c r="J27" s="13"/>
      <c r="K27" s="13">
        <v>400</v>
      </c>
      <c r="L27" s="61">
        <f>K27/H27</f>
        <v>2</v>
      </c>
      <c r="M27" s="61"/>
      <c r="R27" s="31">
        <f>H27</f>
        <v>200</v>
      </c>
      <c r="S27" s="31">
        <f>K27*B27</f>
        <v>240</v>
      </c>
      <c r="T27" s="68">
        <f>(H27+(H27*(D27/100)))/(1-E27/100)</f>
        <v>220</v>
      </c>
      <c r="U27" s="32">
        <f>S27/R27</f>
        <v>1.2</v>
      </c>
      <c r="V27" s="32"/>
      <c r="W27" s="31">
        <f>H27</f>
        <v>200</v>
      </c>
      <c r="X27" s="31">
        <f>K27*(1-B27)</f>
        <v>160</v>
      </c>
      <c r="Y27" s="68">
        <f>(H27+(H27*(D27/100)))/(1-E27/100)</f>
        <v>220</v>
      </c>
      <c r="Z27" s="32">
        <f>X27/W27</f>
        <v>0.8</v>
      </c>
      <c r="AA27">
        <v>1</v>
      </c>
      <c r="AC27">
        <v>0</v>
      </c>
      <c r="AD27" s="32">
        <f>U27</f>
        <v>1.2</v>
      </c>
      <c r="AE27" s="32">
        <f>Z27</f>
        <v>0.8</v>
      </c>
      <c r="AF27" s="32">
        <f>AD27+AE27</f>
        <v>2</v>
      </c>
      <c r="AH27" s="55">
        <v>0</v>
      </c>
      <c r="AI27" s="53">
        <v>0</v>
      </c>
      <c r="AJ27" s="55">
        <v>0</v>
      </c>
      <c r="AK27" s="53">
        <v>0</v>
      </c>
      <c r="AL27" s="55">
        <v>0</v>
      </c>
      <c r="AM27" s="57">
        <v>0</v>
      </c>
      <c r="AN27" s="53"/>
      <c r="AO27" s="55">
        <v>0</v>
      </c>
      <c r="AP27" s="53">
        <v>0</v>
      </c>
      <c r="AQ27" s="55">
        <v>0</v>
      </c>
      <c r="AR27" s="53">
        <v>0</v>
      </c>
      <c r="AS27" s="55">
        <v>0</v>
      </c>
      <c r="AT27" s="53">
        <v>0</v>
      </c>
      <c r="AU27" s="53"/>
      <c r="AV27" s="55">
        <v>0</v>
      </c>
      <c r="AW27" s="53">
        <v>0</v>
      </c>
      <c r="AX27" s="55">
        <v>0</v>
      </c>
      <c r="AY27" s="53">
        <v>0</v>
      </c>
      <c r="AZ27" s="55">
        <v>0</v>
      </c>
      <c r="BA27" s="55">
        <v>0</v>
      </c>
      <c r="BB27" s="53">
        <v>0</v>
      </c>
    </row>
    <row r="28" spans="1:54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54">
        <v>0</v>
      </c>
      <c r="G28" s="41" t="s">
        <v>78</v>
      </c>
      <c r="H28" s="42"/>
      <c r="I28" s="35"/>
      <c r="J28" s="62">
        <v>2</v>
      </c>
      <c r="K28" s="42"/>
      <c r="L28" s="62"/>
      <c r="M28" s="62"/>
      <c r="R28" s="38">
        <f>R27/J28</f>
        <v>100</v>
      </c>
      <c r="S28" s="38">
        <f>S27</f>
        <v>240</v>
      </c>
      <c r="T28" s="70">
        <f>T27/J28</f>
        <v>110</v>
      </c>
      <c r="U28" s="39">
        <f>U27*J28</f>
        <v>2.4</v>
      </c>
      <c r="V28" s="32"/>
      <c r="W28" s="38">
        <f>W27/J28</f>
        <v>100</v>
      </c>
      <c r="X28" s="38">
        <f>X27</f>
        <v>160</v>
      </c>
      <c r="Y28" s="70">
        <f>Y27/J28</f>
        <v>110</v>
      </c>
      <c r="Z28" s="39">
        <f>Z27*J28</f>
        <v>1.6</v>
      </c>
      <c r="AA28" s="35">
        <f>AA27</f>
        <v>1</v>
      </c>
      <c r="AB28" s="35"/>
      <c r="AC28" s="35">
        <f>AC27</f>
        <v>0</v>
      </c>
      <c r="AD28" s="39">
        <f>AD27*J28</f>
        <v>2.4</v>
      </c>
      <c r="AE28" s="39">
        <f>AE27*J28</f>
        <v>1.6</v>
      </c>
      <c r="AF28" s="39">
        <f>AD28+AE28</f>
        <v>4</v>
      </c>
      <c r="AH28" s="40">
        <f t="shared" ref="AH28:AM28" si="14">AH27</f>
        <v>0</v>
      </c>
      <c r="AI28" s="54">
        <f t="shared" si="14"/>
        <v>0</v>
      </c>
      <c r="AJ28" s="40">
        <f t="shared" si="14"/>
        <v>0</v>
      </c>
      <c r="AK28" s="54">
        <f t="shared" si="14"/>
        <v>0</v>
      </c>
      <c r="AL28" s="40">
        <f t="shared" si="14"/>
        <v>0</v>
      </c>
      <c r="AM28" s="58">
        <f t="shared" si="14"/>
        <v>0</v>
      </c>
      <c r="AN28" s="53"/>
      <c r="AO28" s="40">
        <f t="shared" ref="AO28:AT28" si="15">AO27</f>
        <v>0</v>
      </c>
      <c r="AP28" s="54">
        <f t="shared" si="15"/>
        <v>0</v>
      </c>
      <c r="AQ28" s="40">
        <f t="shared" si="15"/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53"/>
      <c r="AV28" s="40">
        <f t="shared" ref="AV28:BB28" si="16">AV27</f>
        <v>0</v>
      </c>
      <c r="AW28" s="54">
        <f t="shared" si="16"/>
        <v>0</v>
      </c>
      <c r="AX28" s="40">
        <f t="shared" si="16"/>
        <v>0</v>
      </c>
      <c r="AY28" s="54">
        <f t="shared" si="16"/>
        <v>0</v>
      </c>
      <c r="AZ28" s="40">
        <f t="shared" si="16"/>
        <v>0</v>
      </c>
      <c r="BA28" s="40">
        <f t="shared" si="16"/>
        <v>0</v>
      </c>
      <c r="BB28" s="54">
        <f t="shared" si="16"/>
        <v>0</v>
      </c>
    </row>
    <row r="29" spans="1:54" ht="15.75" customHeight="1" x14ac:dyDescent="0.2">
      <c r="A29" s="33">
        <v>100</v>
      </c>
      <c r="B29" s="29">
        <v>0.6</v>
      </c>
      <c r="C29" s="53">
        <v>5</v>
      </c>
      <c r="D29">
        <v>10</v>
      </c>
      <c r="E29" s="53">
        <v>0</v>
      </c>
      <c r="G29" s="12" t="s">
        <v>80</v>
      </c>
      <c r="H29" s="33">
        <v>120</v>
      </c>
      <c r="I29" s="13"/>
      <c r="J29" s="13"/>
      <c r="K29" s="13">
        <v>300</v>
      </c>
      <c r="L29" s="61">
        <f>K29/H29</f>
        <v>2.5</v>
      </c>
      <c r="M29" s="61"/>
      <c r="R29" s="31">
        <f>H29</f>
        <v>120</v>
      </c>
      <c r="S29" s="31">
        <f>K29*B29</f>
        <v>180</v>
      </c>
      <c r="T29" s="68">
        <f>(H29+(H29*(D29/100)))/(1-E29/100)</f>
        <v>132</v>
      </c>
      <c r="U29" s="32">
        <f>S29/R29</f>
        <v>1.5</v>
      </c>
      <c r="V29" s="32"/>
      <c r="W29" s="31">
        <f>H29</f>
        <v>120</v>
      </c>
      <c r="X29" s="31">
        <f>K29*(1-B29)</f>
        <v>120</v>
      </c>
      <c r="Y29" s="68">
        <f>(H29+(H29*(D29/100)))/(1-E29/100)</f>
        <v>132</v>
      </c>
      <c r="Z29" s="32">
        <f>X29/W29</f>
        <v>1</v>
      </c>
      <c r="AA29">
        <f>AA28+1</f>
        <v>2</v>
      </c>
      <c r="AC29">
        <f>AC27</f>
        <v>0</v>
      </c>
      <c r="AD29" s="32">
        <f>U29+U30</f>
        <v>3.9</v>
      </c>
      <c r="AE29" s="32">
        <f>Z29+Z30</f>
        <v>2.6</v>
      </c>
      <c r="AF29" s="32">
        <f>AD29+AE29</f>
        <v>6.5</v>
      </c>
      <c r="AH29" s="55">
        <f>AH27</f>
        <v>0</v>
      </c>
      <c r="AI29" s="53">
        <f t="shared" ref="AI29:AK29" si="17">AI27</f>
        <v>0</v>
      </c>
      <c r="AJ29" s="55">
        <f t="shared" si="17"/>
        <v>0</v>
      </c>
      <c r="AK29" s="53">
        <f t="shared" si="17"/>
        <v>0</v>
      </c>
      <c r="AL29" s="55">
        <f>AL27</f>
        <v>0</v>
      </c>
      <c r="AM29" s="66">
        <f>AL29/K27</f>
        <v>0</v>
      </c>
      <c r="AN29" s="64"/>
      <c r="AO29" s="68">
        <f>(A29*AD29)-(S29+S30)</f>
        <v>-30</v>
      </c>
      <c r="AP29" s="66">
        <f>AO29/(S29+S30)</f>
        <v>-7.1428571428571425E-2</v>
      </c>
      <c r="AQ29" s="68">
        <f>(AE29*A29)-(X29+X30)</f>
        <v>-20</v>
      </c>
      <c r="AR29" s="66">
        <f>AQ29/(X29+X30)</f>
        <v>-7.1428571428571425E-2</v>
      </c>
      <c r="AS29" s="68">
        <f>AO29+AQ29</f>
        <v>-50</v>
      </c>
      <c r="AT29" s="66">
        <f>AS29/(S29+S30+X29+X30)</f>
        <v>-7.1428571428571425E-2</v>
      </c>
      <c r="AU29" s="53"/>
      <c r="AV29" s="68">
        <f>AH29+AO29</f>
        <v>-30</v>
      </c>
      <c r="AW29" s="66">
        <f>AP29</f>
        <v>-7.1428571428571425E-2</v>
      </c>
      <c r="AX29" s="68">
        <f>AJ29+AQ29</f>
        <v>-20</v>
      </c>
      <c r="AY29" s="66">
        <f>AX29/(X29+X30)</f>
        <v>-7.1428571428571425E-2</v>
      </c>
      <c r="AZ29" s="68">
        <f>AZ27</f>
        <v>0</v>
      </c>
      <c r="BA29" s="68">
        <f>AV29+AX29+AZ29</f>
        <v>-50</v>
      </c>
      <c r="BB29" s="66">
        <f>BA29/(S29+S30+X29+X30)</f>
        <v>-7.1428571428571425E-2</v>
      </c>
    </row>
    <row r="30" spans="1:54" ht="15.75" customHeight="1" x14ac:dyDescent="0.2">
      <c r="A30" s="33"/>
      <c r="B30" s="29"/>
      <c r="C30" s="53"/>
      <c r="E30" s="53"/>
      <c r="G30" s="12"/>
      <c r="H30" s="33"/>
      <c r="I30" s="13"/>
      <c r="J30" s="13"/>
      <c r="K30" s="13"/>
      <c r="L30" s="61"/>
      <c r="M30" s="61"/>
      <c r="R30" s="31">
        <f>R28</f>
        <v>100</v>
      </c>
      <c r="S30" s="31">
        <f>S28</f>
        <v>240</v>
      </c>
      <c r="T30" s="68">
        <f>T28</f>
        <v>110</v>
      </c>
      <c r="U30" s="32">
        <f>U28</f>
        <v>2.4</v>
      </c>
      <c r="V30" s="32"/>
      <c r="W30" s="31">
        <f>W28</f>
        <v>100</v>
      </c>
      <c r="X30" s="31">
        <f>X28</f>
        <v>160</v>
      </c>
      <c r="Y30" s="68">
        <f>Y28</f>
        <v>110</v>
      </c>
      <c r="Z30" s="32">
        <f>Z28</f>
        <v>1.6</v>
      </c>
      <c r="AD30" s="32"/>
      <c r="AE30" s="32"/>
      <c r="AF30" s="32"/>
      <c r="AH30" s="55"/>
      <c r="AI30" s="53"/>
      <c r="AJ30" s="55"/>
      <c r="AK30" s="53"/>
      <c r="AL30" s="55"/>
      <c r="AM30" s="66"/>
      <c r="AN30" s="64"/>
      <c r="AO30" s="55"/>
      <c r="AP30" s="53"/>
      <c r="AQ30" s="55"/>
      <c r="AR30" s="53"/>
      <c r="AS30" s="55"/>
      <c r="AT30" s="53"/>
      <c r="AU30" s="53"/>
      <c r="AV30" s="55"/>
      <c r="AW30" s="53"/>
      <c r="AX30" s="55"/>
      <c r="AY30" s="53"/>
      <c r="AZ30" s="68"/>
      <c r="BA30" s="68"/>
      <c r="BB30" s="66"/>
    </row>
    <row r="31" spans="1:54" ht="15.75" customHeight="1" x14ac:dyDescent="0.2">
      <c r="A31" s="33"/>
      <c r="B31" s="29"/>
      <c r="C31" s="53"/>
      <c r="E31" s="53"/>
      <c r="G31" s="12"/>
      <c r="H31" s="33"/>
      <c r="I31" s="13"/>
      <c r="J31" s="13"/>
      <c r="K31" s="13"/>
      <c r="L31" s="61"/>
      <c r="M31" s="61"/>
      <c r="R31" s="31"/>
      <c r="S31" s="31"/>
      <c r="T31" s="68"/>
      <c r="U31" s="32"/>
      <c r="V31" s="32"/>
      <c r="W31" s="31"/>
      <c r="X31" s="31"/>
      <c r="Y31" s="68"/>
      <c r="Z31" s="32"/>
      <c r="AD31" s="32"/>
      <c r="AE31" s="32"/>
      <c r="AF31" s="32"/>
      <c r="AH31" s="55"/>
      <c r="AI31" s="53"/>
      <c r="AJ31" s="55"/>
      <c r="AK31" s="53"/>
      <c r="AL31" s="55"/>
      <c r="AM31" s="66"/>
      <c r="AN31" s="64"/>
      <c r="AO31" s="55"/>
      <c r="AP31" s="53"/>
      <c r="AQ31" s="55"/>
      <c r="AR31" s="53"/>
      <c r="AS31" s="55"/>
      <c r="AT31" s="53"/>
      <c r="AU31" s="53"/>
      <c r="AV31" s="55"/>
      <c r="AW31" s="53"/>
      <c r="AX31" s="55"/>
      <c r="AY31" s="53"/>
      <c r="AZ31" s="68"/>
      <c r="BA31" s="68"/>
      <c r="BB31" s="66"/>
    </row>
    <row r="32" spans="1:54" ht="15.75" customHeight="1" x14ac:dyDescent="0.2">
      <c r="A32" s="72" t="s">
        <v>38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59" t="s">
        <v>28</v>
      </c>
      <c r="S32" s="12"/>
      <c r="T32" s="12"/>
      <c r="U32" s="12"/>
      <c r="V32" s="12"/>
      <c r="W32" s="59" t="s">
        <v>29</v>
      </c>
      <c r="X32" s="12"/>
      <c r="Y32" s="12"/>
      <c r="Z32" s="12"/>
      <c r="AI32" s="33"/>
      <c r="AO32" s="68"/>
    </row>
    <row r="33" spans="1:35" ht="15.75" customHeight="1" x14ac:dyDescent="0.2">
      <c r="A33" s="28" t="s">
        <v>69</v>
      </c>
      <c r="B33" s="28" t="s">
        <v>30</v>
      </c>
      <c r="C33" s="60" t="s">
        <v>71</v>
      </c>
      <c r="D33" s="60" t="s">
        <v>81</v>
      </c>
      <c r="E33" s="60" t="s">
        <v>72</v>
      </c>
      <c r="G33" s="28" t="s">
        <v>3</v>
      </c>
      <c r="H33" s="28" t="s">
        <v>0</v>
      </c>
      <c r="I33" s="28"/>
      <c r="J33" s="60" t="s">
        <v>79</v>
      </c>
      <c r="K33" s="28" t="s">
        <v>1</v>
      </c>
      <c r="L33" s="60" t="s">
        <v>70</v>
      </c>
      <c r="M33" s="60"/>
      <c r="N33" s="63"/>
      <c r="O33" s="12"/>
      <c r="P33" s="12"/>
      <c r="Q33" s="12"/>
      <c r="R33" s="28" t="s">
        <v>31</v>
      </c>
      <c r="S33" s="28" t="s">
        <v>1</v>
      </c>
      <c r="T33" s="60" t="s">
        <v>10</v>
      </c>
      <c r="U33" s="60" t="s">
        <v>73</v>
      </c>
      <c r="V33" s="63"/>
      <c r="W33" s="28" t="s">
        <v>31</v>
      </c>
      <c r="X33" s="28" t="s">
        <v>1</v>
      </c>
      <c r="Y33" s="60" t="s">
        <v>10</v>
      </c>
      <c r="Z33" s="60" t="s">
        <v>73</v>
      </c>
      <c r="AI33" s="33"/>
    </row>
    <row r="34" spans="1:35" ht="15.75" customHeight="1" x14ac:dyDescent="0.2">
      <c r="A34" s="33">
        <v>100</v>
      </c>
      <c r="B34" s="29">
        <v>0.6</v>
      </c>
      <c r="C34" s="53">
        <v>5</v>
      </c>
      <c r="D34">
        <v>10</v>
      </c>
      <c r="E34" s="53">
        <v>0</v>
      </c>
      <c r="G34" t="s">
        <v>39</v>
      </c>
      <c r="H34" s="33">
        <v>10</v>
      </c>
      <c r="I34" s="33"/>
      <c r="J34" s="33"/>
      <c r="K34" s="33">
        <v>200</v>
      </c>
      <c r="L34" s="33"/>
      <c r="M34" s="33"/>
      <c r="N34" s="73"/>
      <c r="R34" s="33">
        <f>H34</f>
        <v>10</v>
      </c>
      <c r="S34" s="33">
        <f>K34*B34</f>
        <v>120</v>
      </c>
      <c r="T34" s="33"/>
      <c r="U34" s="46">
        <f>S34/R34</f>
        <v>12</v>
      </c>
      <c r="V34" s="46"/>
      <c r="W34" s="33">
        <f>H34</f>
        <v>10</v>
      </c>
      <c r="X34" s="31">
        <f>K34*(1-B34)</f>
        <v>80</v>
      </c>
      <c r="Y34" s="33"/>
      <c r="Z34" s="32">
        <f>X34/W34</f>
        <v>8</v>
      </c>
    </row>
    <row r="35" spans="1:35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54">
        <v>0</v>
      </c>
      <c r="G35" s="35" t="s">
        <v>40</v>
      </c>
      <c r="H35" s="35"/>
      <c r="I35" s="35"/>
      <c r="J35" s="35"/>
      <c r="K35" s="35"/>
      <c r="L35" s="35"/>
      <c r="M35" s="35"/>
      <c r="R35" s="38" t="s">
        <v>35</v>
      </c>
      <c r="S35" s="38" t="s">
        <v>35</v>
      </c>
      <c r="T35" s="38"/>
      <c r="U35" s="38" t="s">
        <v>35</v>
      </c>
      <c r="V35" s="31"/>
      <c r="W35" s="38" t="s">
        <v>35</v>
      </c>
      <c r="X35" s="38" t="s">
        <v>35</v>
      </c>
      <c r="Y35" s="38"/>
      <c r="Z35" s="38" t="s">
        <v>35</v>
      </c>
    </row>
    <row r="36" spans="1:35" ht="15.75" customHeight="1" x14ac:dyDescent="0.2">
      <c r="A36" s="33">
        <v>100</v>
      </c>
      <c r="B36" s="29">
        <v>0.6</v>
      </c>
      <c r="C36" s="53">
        <v>5</v>
      </c>
      <c r="D36">
        <v>10</v>
      </c>
      <c r="E36" s="53">
        <v>0</v>
      </c>
      <c r="G36" t="s">
        <v>41</v>
      </c>
      <c r="H36" s="33">
        <v>25</v>
      </c>
      <c r="I36" s="33"/>
      <c r="J36" s="33"/>
      <c r="K36" s="33">
        <v>500</v>
      </c>
      <c r="L36" s="33"/>
      <c r="M36" s="33"/>
      <c r="N36" s="73"/>
      <c r="R36" s="33">
        <f>H36</f>
        <v>25</v>
      </c>
      <c r="S36" s="33">
        <f>K36</f>
        <v>500</v>
      </c>
      <c r="T36" s="33"/>
      <c r="U36" s="46">
        <f>S36/R36</f>
        <v>20</v>
      </c>
      <c r="V36" s="46"/>
      <c r="W36" s="31" t="s">
        <v>35</v>
      </c>
      <c r="X36" s="31" t="s">
        <v>35</v>
      </c>
      <c r="Y36" s="33"/>
      <c r="Z36" s="31" t="s">
        <v>35</v>
      </c>
    </row>
    <row r="37" spans="1:35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54">
        <v>0</v>
      </c>
      <c r="G37" s="35" t="s">
        <v>42</v>
      </c>
      <c r="H37" s="35"/>
      <c r="I37" s="35"/>
      <c r="J37" s="35"/>
      <c r="K37" s="35"/>
      <c r="L37" s="35"/>
      <c r="M37" s="35"/>
      <c r="R37" s="38" t="s">
        <v>35</v>
      </c>
      <c r="S37" s="38" t="s">
        <v>35</v>
      </c>
      <c r="T37" s="38"/>
      <c r="U37" s="38" t="s">
        <v>35</v>
      </c>
      <c r="V37" s="31"/>
      <c r="W37" s="38" t="s">
        <v>35</v>
      </c>
      <c r="X37" s="38" t="s">
        <v>35</v>
      </c>
      <c r="Y37" s="38"/>
      <c r="Z37" s="38" t="s">
        <v>35</v>
      </c>
    </row>
    <row r="38" spans="1:35" ht="15.75" customHeight="1" x14ac:dyDescent="0.2">
      <c r="A38" s="33">
        <v>100</v>
      </c>
      <c r="B38" s="29">
        <v>0.6</v>
      </c>
      <c r="C38" s="53">
        <v>5</v>
      </c>
      <c r="D38">
        <v>10</v>
      </c>
      <c r="E38" s="53">
        <v>0</v>
      </c>
      <c r="G38" t="s">
        <v>43</v>
      </c>
      <c r="H38" s="33">
        <v>7</v>
      </c>
      <c r="I38" s="33"/>
      <c r="J38" s="33"/>
      <c r="K38" s="33">
        <v>350</v>
      </c>
      <c r="L38" s="33"/>
      <c r="M38" s="33"/>
      <c r="N38" s="73"/>
      <c r="R38" s="31" t="s">
        <v>35</v>
      </c>
      <c r="S38" s="31" t="s">
        <v>35</v>
      </c>
      <c r="T38" s="31"/>
      <c r="U38" s="31" t="s">
        <v>35</v>
      </c>
      <c r="V38" s="31"/>
      <c r="W38" s="33">
        <f>H38</f>
        <v>7</v>
      </c>
      <c r="X38" s="31">
        <f>K38*(1-B38)</f>
        <v>140</v>
      </c>
      <c r="Y38" s="31"/>
      <c r="Z38" s="32">
        <f>X38/W38</f>
        <v>20</v>
      </c>
    </row>
    <row r="39" spans="1:35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54">
        <v>0</v>
      </c>
      <c r="G39" s="35" t="s">
        <v>44</v>
      </c>
      <c r="H39" s="35"/>
      <c r="I39" s="35"/>
      <c r="J39" s="35"/>
      <c r="K39" s="35"/>
      <c r="L39" s="35"/>
      <c r="M39" s="35"/>
      <c r="R39" s="38" t="s">
        <v>35</v>
      </c>
      <c r="S39" s="38" t="s">
        <v>35</v>
      </c>
      <c r="T39" s="38"/>
      <c r="U39" s="38" t="s">
        <v>35</v>
      </c>
      <c r="V39" s="31"/>
      <c r="W39" s="38" t="s">
        <v>35</v>
      </c>
      <c r="X39" s="38" t="s">
        <v>35</v>
      </c>
      <c r="Y39" s="38"/>
      <c r="Z39" s="38" t="s">
        <v>35</v>
      </c>
    </row>
    <row r="41" spans="1:35" ht="15.75" customHeight="1" x14ac:dyDescent="0.2">
      <c r="A41" s="71" t="s">
        <v>45</v>
      </c>
      <c r="R41" s="59" t="s">
        <v>28</v>
      </c>
      <c r="S41" s="12"/>
      <c r="T41" s="12"/>
      <c r="U41" s="12"/>
      <c r="V41" s="12"/>
      <c r="W41" s="59" t="s">
        <v>29</v>
      </c>
      <c r="Y41" s="12"/>
    </row>
    <row r="42" spans="1:35" ht="15.75" customHeight="1" x14ac:dyDescent="0.2">
      <c r="A42" s="28" t="s">
        <v>69</v>
      </c>
      <c r="B42" s="28" t="s">
        <v>30</v>
      </c>
      <c r="C42" s="60" t="s">
        <v>71</v>
      </c>
      <c r="D42" s="60" t="s">
        <v>81</v>
      </c>
      <c r="E42" s="60" t="s">
        <v>72</v>
      </c>
      <c r="G42" s="28" t="s">
        <v>3</v>
      </c>
      <c r="H42" s="28" t="s">
        <v>0</v>
      </c>
      <c r="I42" s="28"/>
      <c r="J42" s="60" t="s">
        <v>79</v>
      </c>
      <c r="K42" s="28" t="s">
        <v>1</v>
      </c>
      <c r="L42" s="60" t="s">
        <v>70</v>
      </c>
      <c r="M42" s="60"/>
      <c r="N42" s="63"/>
      <c r="O42" s="12"/>
      <c r="P42" s="12"/>
      <c r="Q42" s="12"/>
      <c r="R42" s="28" t="s">
        <v>31</v>
      </c>
      <c r="S42" s="28" t="s">
        <v>1</v>
      </c>
      <c r="T42" s="60" t="s">
        <v>10</v>
      </c>
      <c r="U42" s="60" t="s">
        <v>73</v>
      </c>
      <c r="V42" s="63"/>
      <c r="W42" s="28" t="s">
        <v>31</v>
      </c>
      <c r="X42" s="28" t="s">
        <v>1</v>
      </c>
      <c r="Y42" s="60" t="s">
        <v>10</v>
      </c>
      <c r="Z42" s="60" t="s">
        <v>73</v>
      </c>
    </row>
    <row r="43" spans="1:35" ht="15.75" customHeight="1" x14ac:dyDescent="0.2">
      <c r="A43" s="33">
        <v>100</v>
      </c>
      <c r="B43" s="29">
        <v>0.3</v>
      </c>
      <c r="C43" s="53">
        <v>5</v>
      </c>
      <c r="D43">
        <v>10</v>
      </c>
      <c r="E43" s="53">
        <v>0</v>
      </c>
      <c r="G43" s="47" t="s">
        <v>52</v>
      </c>
      <c r="H43" s="33">
        <v>100</v>
      </c>
      <c r="I43" s="33"/>
      <c r="J43" s="33"/>
      <c r="K43" s="33">
        <v>200</v>
      </c>
      <c r="L43" s="33"/>
      <c r="M43" s="33"/>
      <c r="N43" s="73"/>
      <c r="R43" s="33">
        <f>H43</f>
        <v>100</v>
      </c>
      <c r="S43" s="33">
        <f>K43*B43</f>
        <v>60</v>
      </c>
      <c r="T43" s="33"/>
      <c r="U43" s="46">
        <f>S43/R43</f>
        <v>0.6</v>
      </c>
      <c r="V43" s="46"/>
      <c r="W43" s="33">
        <f>H43</f>
        <v>100</v>
      </c>
      <c r="X43" s="31">
        <f>K43*(1-B43)</f>
        <v>140</v>
      </c>
      <c r="Y43" s="33"/>
      <c r="Z43" s="32">
        <f>X43/W43</f>
        <v>1.4</v>
      </c>
    </row>
    <row r="44" spans="1:35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54">
        <v>0</v>
      </c>
      <c r="G44" s="50" t="s">
        <v>50</v>
      </c>
      <c r="H44" s="36">
        <v>100</v>
      </c>
      <c r="I44" s="36"/>
      <c r="J44" s="36"/>
      <c r="K44" s="36">
        <v>300</v>
      </c>
      <c r="L44" s="36"/>
      <c r="M44" s="36"/>
      <c r="N44" s="73"/>
      <c r="R44" s="36">
        <f>H44</f>
        <v>100</v>
      </c>
      <c r="S44" s="36">
        <f>K44+S43</f>
        <v>360</v>
      </c>
      <c r="T44" s="36"/>
      <c r="U44" s="51">
        <f>S44/R44</f>
        <v>3.6</v>
      </c>
      <c r="V44" s="46"/>
      <c r="W44" s="36">
        <v>100</v>
      </c>
      <c r="X44" s="38">
        <f>X43</f>
        <v>140</v>
      </c>
      <c r="Y44" s="36"/>
      <c r="Z44" s="39">
        <v>1.4</v>
      </c>
    </row>
    <row r="45" spans="1:35" ht="15.75" customHeight="1" x14ac:dyDescent="0.2">
      <c r="A45" s="33">
        <v>100</v>
      </c>
      <c r="B45" s="29">
        <v>0.3</v>
      </c>
      <c r="C45" s="53">
        <v>5</v>
      </c>
      <c r="D45">
        <v>10</v>
      </c>
      <c r="E45" s="53">
        <v>0</v>
      </c>
      <c r="G45" s="47" t="s">
        <v>51</v>
      </c>
      <c r="H45" s="33">
        <v>100</v>
      </c>
      <c r="I45" s="33"/>
      <c r="J45" s="33"/>
      <c r="K45" s="33">
        <v>400</v>
      </c>
      <c r="L45" s="33"/>
      <c r="M45" s="33"/>
      <c r="R45" s="33">
        <v>100</v>
      </c>
      <c r="S45" s="33">
        <f>S44</f>
        <v>360</v>
      </c>
      <c r="T45" s="33"/>
      <c r="U45" s="46">
        <v>3.6</v>
      </c>
      <c r="V45" s="46"/>
      <c r="W45" s="33">
        <f>H45</f>
        <v>100</v>
      </c>
      <c r="X45" s="33">
        <f>K45+X44</f>
        <v>540</v>
      </c>
      <c r="Y45" s="33"/>
      <c r="Z45" s="32">
        <f>X45/W45</f>
        <v>5.4</v>
      </c>
    </row>
    <row r="46" spans="1:35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54">
        <v>0</v>
      </c>
      <c r="G46" s="50" t="s">
        <v>53</v>
      </c>
      <c r="H46" s="36">
        <v>100</v>
      </c>
      <c r="I46" s="36"/>
      <c r="J46" s="36"/>
      <c r="K46" s="36">
        <v>500</v>
      </c>
      <c r="L46" s="36"/>
      <c r="M46" s="36"/>
      <c r="N46" s="73"/>
      <c r="R46" s="36">
        <f>H46</f>
        <v>100</v>
      </c>
      <c r="S46" s="36">
        <f>S45+(K46*B46)</f>
        <v>510</v>
      </c>
      <c r="T46" s="36"/>
      <c r="U46" s="51">
        <f>S46/R46</f>
        <v>5.0999999999999996</v>
      </c>
      <c r="V46" s="46"/>
      <c r="W46" s="36">
        <f>H46</f>
        <v>100</v>
      </c>
      <c r="X46" s="36">
        <f>X45+(K46*(1-B46))</f>
        <v>890</v>
      </c>
      <c r="Y46" s="36"/>
      <c r="Z46" s="39">
        <f>X46/W46</f>
        <v>8.9</v>
      </c>
    </row>
    <row r="48" spans="1:35" ht="15.75" customHeight="1" x14ac:dyDescent="0.2">
      <c r="A48" s="74" t="s">
        <v>82</v>
      </c>
    </row>
    <row r="49" spans="1:26" ht="15.75" customHeight="1" x14ac:dyDescent="0.2">
      <c r="A49" s="28" t="s">
        <v>69</v>
      </c>
      <c r="B49" s="28" t="s">
        <v>30</v>
      </c>
      <c r="C49" s="60" t="s">
        <v>71</v>
      </c>
      <c r="D49" s="60" t="s">
        <v>81</v>
      </c>
      <c r="E49" s="60" t="s">
        <v>72</v>
      </c>
      <c r="G49" s="28" t="s">
        <v>3</v>
      </c>
      <c r="H49" s="28" t="s">
        <v>0</v>
      </c>
      <c r="I49" s="28"/>
      <c r="J49" s="60" t="s">
        <v>79</v>
      </c>
      <c r="K49" s="28" t="s">
        <v>1</v>
      </c>
      <c r="L49" s="60" t="s">
        <v>70</v>
      </c>
      <c r="M49" s="60" t="s">
        <v>2</v>
      </c>
      <c r="N49" s="63"/>
      <c r="O49" s="12"/>
      <c r="P49" s="12"/>
      <c r="Q49" s="12"/>
      <c r="R49" s="28" t="s">
        <v>31</v>
      </c>
      <c r="S49" s="28" t="s">
        <v>1</v>
      </c>
      <c r="T49" s="60" t="s">
        <v>10</v>
      </c>
      <c r="U49" s="60" t="s">
        <v>73</v>
      </c>
      <c r="V49" s="63"/>
      <c r="W49" s="28" t="s">
        <v>31</v>
      </c>
      <c r="X49" s="28" t="s">
        <v>1</v>
      </c>
      <c r="Y49" s="60" t="s">
        <v>10</v>
      </c>
      <c r="Z49" s="60" t="s">
        <v>73</v>
      </c>
    </row>
    <row r="50" spans="1:26" ht="15.75" customHeight="1" x14ac:dyDescent="0.2">
      <c r="A50" s="33"/>
      <c r="B50" s="29">
        <v>0.5</v>
      </c>
      <c r="C50" s="53">
        <v>3</v>
      </c>
      <c r="D50">
        <v>6</v>
      </c>
      <c r="E50" s="53">
        <v>0</v>
      </c>
      <c r="G50" s="47" t="s">
        <v>86</v>
      </c>
      <c r="H50" s="33">
        <v>100</v>
      </c>
      <c r="I50" s="33"/>
      <c r="J50" s="33"/>
      <c r="K50" s="33">
        <v>200</v>
      </c>
      <c r="L50" s="33"/>
      <c r="M50" s="75">
        <v>45658</v>
      </c>
      <c r="N50" s="73"/>
      <c r="R50" s="33">
        <f>H50</f>
        <v>100</v>
      </c>
      <c r="S50" s="33">
        <f>K50*B50</f>
        <v>100</v>
      </c>
      <c r="T50" s="33"/>
      <c r="U50" s="46">
        <f>S50/R50</f>
        <v>1</v>
      </c>
      <c r="V50" s="46"/>
      <c r="W50" s="33">
        <f>H50</f>
        <v>100</v>
      </c>
      <c r="X50" s="31">
        <f>K50*(1-B50)</f>
        <v>100</v>
      </c>
      <c r="Y50" s="33"/>
      <c r="Z50" s="32">
        <f>X50/W50</f>
        <v>1</v>
      </c>
    </row>
    <row r="51" spans="1:26" ht="15.75" customHeight="1" x14ac:dyDescent="0.2">
      <c r="A51" s="36"/>
      <c r="B51" s="37">
        <v>0.5</v>
      </c>
      <c r="C51" s="54">
        <v>3</v>
      </c>
      <c r="D51" s="35">
        <v>6</v>
      </c>
      <c r="E51" s="54">
        <v>0</v>
      </c>
      <c r="G51" s="50" t="s">
        <v>87</v>
      </c>
      <c r="H51" s="36">
        <v>110</v>
      </c>
      <c r="I51" s="36"/>
      <c r="J51" s="36"/>
      <c r="K51" s="36">
        <v>300</v>
      </c>
      <c r="L51" s="36"/>
      <c r="M51" s="76">
        <v>45659</v>
      </c>
      <c r="N51" s="73"/>
      <c r="R51" s="36">
        <f>H51</f>
        <v>110</v>
      </c>
      <c r="S51" s="36">
        <f>K51+S50</f>
        <v>400</v>
      </c>
      <c r="T51" s="36"/>
      <c r="U51" s="51">
        <f>S51/R51</f>
        <v>3.6363636363636362</v>
      </c>
      <c r="V51" s="46"/>
      <c r="W51" s="36">
        <v>100</v>
      </c>
      <c r="X51" s="38">
        <f>X50</f>
        <v>100</v>
      </c>
      <c r="Y51" s="36"/>
      <c r="Z51" s="39">
        <v>1.4</v>
      </c>
    </row>
    <row r="52" spans="1:26" ht="15.75" customHeight="1" x14ac:dyDescent="0.2">
      <c r="A52" s="33"/>
      <c r="B52" s="29">
        <v>0.5</v>
      </c>
      <c r="C52" s="53">
        <v>3</v>
      </c>
      <c r="D52">
        <v>6</v>
      </c>
      <c r="E52" s="53">
        <v>0</v>
      </c>
      <c r="G52" s="47" t="s">
        <v>88</v>
      </c>
      <c r="H52" s="33">
        <v>105</v>
      </c>
      <c r="I52" s="33"/>
      <c r="J52" s="33"/>
      <c r="K52" s="33">
        <v>150</v>
      </c>
      <c r="L52" s="33"/>
      <c r="M52" s="75">
        <v>45660</v>
      </c>
      <c r="R52" s="33">
        <v>100</v>
      </c>
      <c r="S52" s="33">
        <f>S51</f>
        <v>400</v>
      </c>
      <c r="T52" s="33"/>
      <c r="U52" s="46">
        <v>3.6</v>
      </c>
      <c r="V52" s="46"/>
      <c r="W52" s="33">
        <f>H52</f>
        <v>105</v>
      </c>
      <c r="X52" s="33">
        <f>K52+X51</f>
        <v>250</v>
      </c>
      <c r="Y52" s="33"/>
      <c r="Z52" s="32">
        <f>X52/W52</f>
        <v>2.3809523809523809</v>
      </c>
    </row>
    <row r="53" spans="1:26" ht="15.75" customHeight="1" x14ac:dyDescent="0.2">
      <c r="A53" s="36"/>
      <c r="B53" s="37">
        <v>0.5</v>
      </c>
      <c r="C53" s="54">
        <v>3</v>
      </c>
      <c r="D53" s="35">
        <v>6</v>
      </c>
      <c r="E53" s="54">
        <v>0</v>
      </c>
      <c r="G53" s="50" t="s">
        <v>96</v>
      </c>
      <c r="H53" s="36">
        <v>108</v>
      </c>
      <c r="I53" s="36"/>
      <c r="J53" s="36"/>
      <c r="K53" s="36"/>
      <c r="L53" s="36"/>
      <c r="M53" s="76">
        <v>45689</v>
      </c>
      <c r="N53" s="73"/>
      <c r="R53" s="36">
        <f>H53</f>
        <v>108</v>
      </c>
      <c r="S53" s="36">
        <f>S52+(K53*B53)</f>
        <v>400</v>
      </c>
      <c r="T53" s="36"/>
      <c r="U53" s="51">
        <f>S53/R53</f>
        <v>3.7037037037037037</v>
      </c>
      <c r="V53" s="46"/>
      <c r="W53" s="36">
        <f>H53</f>
        <v>108</v>
      </c>
      <c r="X53" s="36">
        <f>X52+(K53*(1-B53))</f>
        <v>250</v>
      </c>
      <c r="Y53" s="36"/>
      <c r="Z53" s="39">
        <f>X53/W53</f>
        <v>2.3148148148148149</v>
      </c>
    </row>
    <row r="54" spans="1:26" ht="15.75" customHeight="1" x14ac:dyDescent="0.2">
      <c r="G54" t="s">
        <v>89</v>
      </c>
      <c r="H54" s="33">
        <v>100</v>
      </c>
      <c r="K54" s="33">
        <v>300</v>
      </c>
      <c r="M54" s="77">
        <v>45690</v>
      </c>
    </row>
    <row r="55" spans="1:26" ht="15.75" customHeight="1" x14ac:dyDescent="0.2">
      <c r="G55" s="50" t="s">
        <v>90</v>
      </c>
      <c r="H55" s="36">
        <v>115</v>
      </c>
      <c r="I55" s="35"/>
      <c r="J55" s="35"/>
      <c r="K55" s="36">
        <v>200</v>
      </c>
      <c r="L55" s="35"/>
      <c r="M55" s="76">
        <v>45691</v>
      </c>
    </row>
    <row r="56" spans="1:26" ht="15.75" customHeight="1" x14ac:dyDescent="0.2">
      <c r="G56" t="s">
        <v>95</v>
      </c>
      <c r="H56" s="33">
        <v>106</v>
      </c>
      <c r="M56" s="77">
        <v>45692</v>
      </c>
    </row>
    <row r="57" spans="1:26" ht="15.75" customHeight="1" x14ac:dyDescent="0.2">
      <c r="G57" s="50" t="s">
        <v>94</v>
      </c>
      <c r="H57" s="36">
        <v>108</v>
      </c>
      <c r="I57" s="35"/>
      <c r="J57" s="35"/>
      <c r="K57" s="35"/>
      <c r="L57" s="35"/>
      <c r="M57" s="76">
        <v>45717</v>
      </c>
    </row>
    <row r="58" spans="1:26" ht="15.75" customHeight="1" x14ac:dyDescent="0.2">
      <c r="G58" t="s">
        <v>91</v>
      </c>
      <c r="H58" s="33">
        <v>110</v>
      </c>
      <c r="K58" s="33">
        <v>100</v>
      </c>
      <c r="M58" s="77">
        <v>45718</v>
      </c>
    </row>
    <row r="59" spans="1:26" ht="15.75" customHeight="1" x14ac:dyDescent="0.2">
      <c r="G59" s="50" t="s">
        <v>92</v>
      </c>
      <c r="H59" s="36">
        <v>120</v>
      </c>
      <c r="I59" s="35"/>
      <c r="J59" s="35"/>
      <c r="K59" s="36">
        <v>200</v>
      </c>
      <c r="L59" s="35"/>
      <c r="M59" s="76">
        <v>45719</v>
      </c>
    </row>
    <row r="60" spans="1:26" ht="15.75" customHeight="1" x14ac:dyDescent="0.2">
      <c r="G60" t="s">
        <v>93</v>
      </c>
      <c r="H60" s="33">
        <v>118</v>
      </c>
      <c r="M60" s="77">
        <v>45720</v>
      </c>
    </row>
    <row r="61" spans="1:26" ht="15.75" customHeight="1" x14ac:dyDescent="0.2">
      <c r="G61" s="50" t="s">
        <v>84</v>
      </c>
      <c r="H61" s="36">
        <v>117</v>
      </c>
      <c r="I61" s="35"/>
      <c r="J61" s="35"/>
      <c r="K61" s="35"/>
      <c r="L61" s="35"/>
      <c r="M61" s="35" t="s">
        <v>85</v>
      </c>
    </row>
    <row r="63" spans="1:26" ht="15.75" customHeight="1" x14ac:dyDescent="0.2">
      <c r="A63" s="74" t="s">
        <v>82</v>
      </c>
    </row>
    <row r="64" spans="1:26" ht="15.75" customHeight="1" x14ac:dyDescent="0.2">
      <c r="A64" s="28" t="s">
        <v>69</v>
      </c>
      <c r="B64" s="28" t="s">
        <v>30</v>
      </c>
      <c r="C64" s="60" t="s">
        <v>71</v>
      </c>
      <c r="D64" s="60" t="s">
        <v>81</v>
      </c>
      <c r="E64" s="60" t="s">
        <v>72</v>
      </c>
      <c r="G64" s="28" t="s">
        <v>110</v>
      </c>
      <c r="H64" s="28" t="s">
        <v>0</v>
      </c>
      <c r="I64" s="28"/>
      <c r="J64" s="60"/>
      <c r="K64" s="28" t="s">
        <v>1</v>
      </c>
      <c r="L64" s="60" t="s">
        <v>70</v>
      </c>
      <c r="M64" s="60" t="s">
        <v>2</v>
      </c>
      <c r="P64" s="60" t="s">
        <v>109</v>
      </c>
      <c r="Q64" s="60" t="s">
        <v>111</v>
      </c>
      <c r="R64" s="60" t="s">
        <v>114</v>
      </c>
    </row>
    <row r="65" spans="1:23" ht="15.75" customHeight="1" x14ac:dyDescent="0.2">
      <c r="A65" s="33"/>
      <c r="B65" s="29">
        <v>0.5</v>
      </c>
      <c r="C65" s="53">
        <v>3</v>
      </c>
      <c r="D65">
        <v>6</v>
      </c>
      <c r="E65" s="53">
        <v>0</v>
      </c>
      <c r="G65" s="47" t="s">
        <v>99</v>
      </c>
      <c r="H65" s="33">
        <v>100</v>
      </c>
      <c r="I65" s="33"/>
      <c r="J65" s="33"/>
      <c r="K65" s="33">
        <v>200</v>
      </c>
      <c r="L65" s="53">
        <f>K65/H65</f>
        <v>2</v>
      </c>
      <c r="M65" s="75">
        <v>45658</v>
      </c>
      <c r="Q65" s="33">
        <f>-K65</f>
        <v>-200</v>
      </c>
      <c r="R65" s="33">
        <f>K65</f>
        <v>200</v>
      </c>
    </row>
    <row r="66" spans="1:23" ht="15.75" customHeight="1" x14ac:dyDescent="0.2">
      <c r="A66" s="36"/>
      <c r="B66" s="37">
        <v>0.5</v>
      </c>
      <c r="C66" s="54">
        <v>3</v>
      </c>
      <c r="D66" s="35">
        <v>6</v>
      </c>
      <c r="E66" s="54">
        <v>0</v>
      </c>
      <c r="G66" s="50" t="s">
        <v>98</v>
      </c>
      <c r="H66" s="36">
        <v>110</v>
      </c>
      <c r="I66" s="36"/>
      <c r="J66" s="36"/>
      <c r="K66" s="36">
        <v>300</v>
      </c>
      <c r="L66" s="54">
        <f>K66/H66</f>
        <v>2.7272727272727271</v>
      </c>
      <c r="M66" s="76">
        <v>45659</v>
      </c>
      <c r="Q66" s="33">
        <f>Q65-K66</f>
        <v>-500</v>
      </c>
      <c r="R66" s="33">
        <f>K66+R65</f>
        <v>500</v>
      </c>
    </row>
    <row r="67" spans="1:23" ht="15.75" customHeight="1" x14ac:dyDescent="0.2">
      <c r="A67" s="33"/>
      <c r="B67" s="29">
        <v>0.5</v>
      </c>
      <c r="C67" s="53">
        <v>3</v>
      </c>
      <c r="D67">
        <v>6</v>
      </c>
      <c r="E67" s="53">
        <v>0</v>
      </c>
      <c r="G67" s="47" t="s">
        <v>97</v>
      </c>
      <c r="H67" s="33">
        <v>105</v>
      </c>
      <c r="I67" s="33"/>
      <c r="J67" s="33"/>
      <c r="K67" s="33">
        <v>150</v>
      </c>
      <c r="L67" s="53">
        <f>K67/H67</f>
        <v>1.4285714285714286</v>
      </c>
      <c r="M67" s="75">
        <v>45660</v>
      </c>
      <c r="Q67" s="33">
        <f>Q66-K67</f>
        <v>-650</v>
      </c>
      <c r="R67" s="33">
        <f>K67+R66</f>
        <v>650</v>
      </c>
    </row>
    <row r="68" spans="1:23" ht="15.75" customHeight="1" x14ac:dyDescent="0.2">
      <c r="A68" s="36"/>
      <c r="B68" s="37">
        <v>0.5</v>
      </c>
      <c r="C68" s="54">
        <v>3</v>
      </c>
      <c r="D68" s="35">
        <v>6</v>
      </c>
      <c r="E68" s="54">
        <v>0</v>
      </c>
      <c r="G68" s="50" t="s">
        <v>100</v>
      </c>
      <c r="H68" s="36">
        <v>108</v>
      </c>
      <c r="I68" s="36"/>
      <c r="J68" s="36"/>
      <c r="K68" s="36"/>
      <c r="L68" s="54">
        <f>L65</f>
        <v>2</v>
      </c>
      <c r="M68" s="76">
        <v>45689</v>
      </c>
      <c r="P68" s="33">
        <v>216</v>
      </c>
      <c r="Q68" s="33">
        <f>Q67+P68</f>
        <v>-434</v>
      </c>
      <c r="R68" s="33">
        <f>R67-P68</f>
        <v>434</v>
      </c>
    </row>
    <row r="69" spans="1:23" ht="15.75" customHeight="1" x14ac:dyDescent="0.2">
      <c r="G69" t="s">
        <v>101</v>
      </c>
      <c r="H69" s="33">
        <v>102</v>
      </c>
      <c r="K69" s="33">
        <v>300</v>
      </c>
      <c r="L69" s="53">
        <f>K69/H69</f>
        <v>2.9411764705882355</v>
      </c>
      <c r="M69" s="77">
        <v>45690</v>
      </c>
      <c r="Q69" s="33">
        <f>Q68-K69</f>
        <v>-734</v>
      </c>
      <c r="R69" s="33">
        <f>R67+K69-P68</f>
        <v>734</v>
      </c>
    </row>
    <row r="70" spans="1:23" ht="15.75" customHeight="1" x14ac:dyDescent="0.2">
      <c r="G70" s="50" t="s">
        <v>102</v>
      </c>
      <c r="H70" s="36">
        <v>115</v>
      </c>
      <c r="I70" s="35"/>
      <c r="J70" s="35"/>
      <c r="K70" s="36">
        <v>200</v>
      </c>
      <c r="L70" s="54">
        <f>K70/H70</f>
        <v>1.7391304347826086</v>
      </c>
      <c r="M70" s="76">
        <v>45691</v>
      </c>
      <c r="Q70" s="33">
        <f>Q69-K70</f>
        <v>-934</v>
      </c>
      <c r="R70" s="33">
        <f>H70+R69</f>
        <v>849</v>
      </c>
    </row>
    <row r="71" spans="1:23" ht="15.75" customHeight="1" x14ac:dyDescent="0.2">
      <c r="G71" t="s">
        <v>103</v>
      </c>
      <c r="H71" s="33">
        <v>106</v>
      </c>
      <c r="L71" s="53">
        <f>L66</f>
        <v>2.7272727272727271</v>
      </c>
      <c r="M71" s="77">
        <v>45692</v>
      </c>
      <c r="P71" s="55">
        <v>289.08999999999997</v>
      </c>
      <c r="Q71" s="55">
        <f>Q70+P71</f>
        <v>-644.91000000000008</v>
      </c>
      <c r="R71" s="55">
        <f>R70-P71</f>
        <v>559.91000000000008</v>
      </c>
      <c r="S71" s="82" t="s">
        <v>118</v>
      </c>
      <c r="T71">
        <v>10</v>
      </c>
      <c r="U71">
        <v>10</v>
      </c>
      <c r="V71">
        <v>10</v>
      </c>
      <c r="W71">
        <v>10</v>
      </c>
    </row>
    <row r="72" spans="1:23" ht="15.75" customHeight="1" x14ac:dyDescent="0.2">
      <c r="G72" s="50" t="s">
        <v>104</v>
      </c>
      <c r="H72" s="36">
        <v>108</v>
      </c>
      <c r="I72" s="35"/>
      <c r="J72" s="35"/>
      <c r="K72" s="35"/>
      <c r="L72" s="54">
        <f>L67</f>
        <v>1.4285714285714286</v>
      </c>
      <c r="M72" s="76">
        <v>45717</v>
      </c>
      <c r="P72" s="55">
        <v>154.29</v>
      </c>
      <c r="Q72" s="55">
        <f>Q71+P72</f>
        <v>-490.62000000000012</v>
      </c>
      <c r="R72" s="55">
        <f>R71-P72</f>
        <v>405.62000000000012</v>
      </c>
      <c r="S72" s="82" t="s">
        <v>115</v>
      </c>
      <c r="T72">
        <v>10</v>
      </c>
      <c r="U72">
        <v>12</v>
      </c>
      <c r="V72">
        <v>14</v>
      </c>
      <c r="W72">
        <f>V73</f>
        <v>16</v>
      </c>
    </row>
    <row r="73" spans="1:23" ht="15.75" customHeight="1" x14ac:dyDescent="0.2">
      <c r="G73" t="s">
        <v>105</v>
      </c>
      <c r="H73" s="33">
        <v>112</v>
      </c>
      <c r="K73" s="33">
        <v>100</v>
      </c>
      <c r="L73" s="53">
        <f>K73/H73</f>
        <v>0.8928571428571429</v>
      </c>
      <c r="M73" s="77">
        <v>45718</v>
      </c>
      <c r="Q73" s="55">
        <f>Q72-K73</f>
        <v>-590.62000000000012</v>
      </c>
      <c r="R73" s="55">
        <f>R72+K73</f>
        <v>505.62000000000012</v>
      </c>
      <c r="S73" s="82" t="s">
        <v>116</v>
      </c>
      <c r="T73">
        <v>12</v>
      </c>
      <c r="U73">
        <v>14</v>
      </c>
      <c r="V73">
        <v>16</v>
      </c>
      <c r="W73">
        <v>19</v>
      </c>
    </row>
    <row r="74" spans="1:23" ht="15.75" customHeight="1" x14ac:dyDescent="0.2">
      <c r="G74" s="50" t="s">
        <v>106</v>
      </c>
      <c r="H74" s="36">
        <v>120</v>
      </c>
      <c r="I74" s="35"/>
      <c r="J74" s="35"/>
      <c r="K74" s="36">
        <v>200</v>
      </c>
      <c r="L74" s="54">
        <f>K74/H74</f>
        <v>1.6666666666666667</v>
      </c>
      <c r="M74" s="76">
        <v>45719</v>
      </c>
      <c r="Q74" s="55">
        <f>Q73-K74</f>
        <v>-790.62000000000012</v>
      </c>
      <c r="R74" s="55">
        <f>R73+K74</f>
        <v>705.62000000000012</v>
      </c>
      <c r="S74" s="82" t="s">
        <v>117</v>
      </c>
      <c r="T74">
        <f>T73-T72</f>
        <v>2</v>
      </c>
      <c r="U74">
        <f>U73-U72</f>
        <v>2</v>
      </c>
      <c r="V74">
        <f>V73-V72</f>
        <v>2</v>
      </c>
      <c r="W74">
        <f>W73-W72</f>
        <v>3</v>
      </c>
    </row>
    <row r="75" spans="1:23" ht="15.75" customHeight="1" x14ac:dyDescent="0.2">
      <c r="G75" t="s">
        <v>107</v>
      </c>
      <c r="H75" s="33">
        <v>118</v>
      </c>
      <c r="L75" s="53">
        <f>L69</f>
        <v>2.9411764705882355</v>
      </c>
      <c r="M75" s="77">
        <v>45720</v>
      </c>
      <c r="P75" s="55">
        <v>347.06</v>
      </c>
      <c r="Q75" s="55">
        <f>Q74+P75</f>
        <v>-443.56000000000012</v>
      </c>
      <c r="R75" s="55">
        <f>R74-P75</f>
        <v>358.56000000000012</v>
      </c>
    </row>
    <row r="76" spans="1:23" ht="15.75" customHeight="1" x14ac:dyDescent="0.2">
      <c r="G76" s="35" t="s">
        <v>112</v>
      </c>
      <c r="H76" s="36">
        <v>122</v>
      </c>
      <c r="I76" s="35"/>
      <c r="J76" s="35"/>
      <c r="K76" s="36">
        <v>300</v>
      </c>
      <c r="L76" s="54">
        <f>K76/H76</f>
        <v>2.459016393442623</v>
      </c>
      <c r="M76" s="76">
        <v>45748</v>
      </c>
      <c r="P76" s="55"/>
      <c r="Q76" s="55">
        <f>Q75-K76</f>
        <v>-743.56000000000017</v>
      </c>
      <c r="R76" s="55">
        <f>R75+K76</f>
        <v>658.56000000000017</v>
      </c>
    </row>
    <row r="77" spans="1:23" ht="15.75" customHeight="1" x14ac:dyDescent="0.2">
      <c r="G77" s="78" t="s">
        <v>108</v>
      </c>
      <c r="H77" s="79">
        <v>117</v>
      </c>
      <c r="I77" s="80"/>
      <c r="J77" s="80"/>
      <c r="K77" s="80"/>
      <c r="L77" s="81"/>
      <c r="M77" s="80" t="s">
        <v>85</v>
      </c>
      <c r="S77" s="82" t="s">
        <v>118</v>
      </c>
      <c r="T77">
        <v>200</v>
      </c>
      <c r="U77">
        <v>200</v>
      </c>
      <c r="V77">
        <v>210</v>
      </c>
      <c r="W77">
        <v>210</v>
      </c>
    </row>
    <row r="78" spans="1:23" ht="15.75" customHeight="1" x14ac:dyDescent="0.2">
      <c r="S78" s="82" t="s">
        <v>115</v>
      </c>
      <c r="T78">
        <f>T77</f>
        <v>200</v>
      </c>
      <c r="U78">
        <f>T79</f>
        <v>220</v>
      </c>
      <c r="V78">
        <f>U79</f>
        <v>210</v>
      </c>
      <c r="W78">
        <f>V79</f>
        <v>230</v>
      </c>
    </row>
    <row r="79" spans="1:23" ht="15.75" customHeight="1" x14ac:dyDescent="0.2">
      <c r="H79" s="33"/>
      <c r="S79" s="82" t="s">
        <v>116</v>
      </c>
      <c r="T79">
        <v>220</v>
      </c>
      <c r="U79">
        <v>210</v>
      </c>
      <c r="V79">
        <v>230</v>
      </c>
      <c r="W79">
        <v>240</v>
      </c>
    </row>
    <row r="80" spans="1:23" ht="15.75" customHeight="1" x14ac:dyDescent="0.2">
      <c r="S80" s="82"/>
    </row>
    <row r="81" spans="16:29" ht="15.75" customHeight="1" x14ac:dyDescent="0.2">
      <c r="S81" s="82"/>
    </row>
    <row r="82" spans="16:29" ht="15.75" customHeight="1" x14ac:dyDescent="0.2">
      <c r="S82" s="85" t="s">
        <v>2</v>
      </c>
      <c r="T82" s="86" t="s">
        <v>3</v>
      </c>
      <c r="U82" s="86" t="s">
        <v>119</v>
      </c>
      <c r="V82" s="86" t="s">
        <v>4</v>
      </c>
      <c r="W82" s="86" t="s">
        <v>0</v>
      </c>
      <c r="X82" s="86" t="s">
        <v>124</v>
      </c>
      <c r="Y82" s="86" t="s">
        <v>70</v>
      </c>
      <c r="Z82" s="86" t="s">
        <v>120</v>
      </c>
      <c r="AA82" s="86" t="s">
        <v>122</v>
      </c>
      <c r="AB82" s="86" t="s">
        <v>132</v>
      </c>
      <c r="AC82" s="87" t="s">
        <v>125</v>
      </c>
    </row>
    <row r="83" spans="16:29" ht="25.5" x14ac:dyDescent="0.2">
      <c r="S83" s="75">
        <v>45658</v>
      </c>
      <c r="T83" t="s">
        <v>113</v>
      </c>
      <c r="U83" t="s">
        <v>28</v>
      </c>
      <c r="V83" t="s">
        <v>121</v>
      </c>
      <c r="W83" s="33">
        <v>200</v>
      </c>
      <c r="X83" s="33">
        <v>200</v>
      </c>
      <c r="Y83">
        <f>X83/W83</f>
        <v>1</v>
      </c>
      <c r="AA83" s="33">
        <v>200</v>
      </c>
      <c r="AB83" s="33">
        <v>0</v>
      </c>
      <c r="AC83" s="84" t="s">
        <v>128</v>
      </c>
    </row>
    <row r="84" spans="16:29" ht="15.75" customHeight="1" x14ac:dyDescent="0.2">
      <c r="S84" s="75">
        <v>45659</v>
      </c>
      <c r="T84" t="s">
        <v>83</v>
      </c>
      <c r="U84" t="s">
        <v>28</v>
      </c>
      <c r="V84" t="s">
        <v>10</v>
      </c>
      <c r="W84" s="33">
        <v>220</v>
      </c>
      <c r="Y84">
        <v>1</v>
      </c>
      <c r="Z84" s="33">
        <f>W84*Y84</f>
        <v>220</v>
      </c>
      <c r="AA84" s="33">
        <v>0</v>
      </c>
      <c r="AB84" s="33">
        <v>220</v>
      </c>
      <c r="AC84" s="84"/>
    </row>
    <row r="85" spans="16:29" ht="15.75" customHeight="1" x14ac:dyDescent="0.2">
      <c r="S85" s="75">
        <v>45660</v>
      </c>
      <c r="T85" t="s">
        <v>113</v>
      </c>
      <c r="U85" t="s">
        <v>28</v>
      </c>
      <c r="V85" t="s">
        <v>123</v>
      </c>
      <c r="W85" s="33">
        <v>220</v>
      </c>
      <c r="X85" s="33">
        <v>220</v>
      </c>
      <c r="Y85">
        <f>X85/W85</f>
        <v>1</v>
      </c>
      <c r="AA85" s="33">
        <v>0</v>
      </c>
      <c r="AB85" s="33">
        <v>0</v>
      </c>
      <c r="AC85" s="84" t="s">
        <v>126</v>
      </c>
    </row>
    <row r="86" spans="16:29" ht="51" x14ac:dyDescent="0.2">
      <c r="P86" t="s">
        <v>133</v>
      </c>
      <c r="S86" s="75">
        <v>45661</v>
      </c>
      <c r="T86" t="s">
        <v>83</v>
      </c>
      <c r="U86" t="s">
        <v>28</v>
      </c>
      <c r="V86" t="s">
        <v>123</v>
      </c>
      <c r="W86" s="33">
        <v>190</v>
      </c>
      <c r="Y86">
        <v>1</v>
      </c>
      <c r="Z86" s="33">
        <f>W86*Y86</f>
        <v>190</v>
      </c>
      <c r="AA86" s="33">
        <v>0</v>
      </c>
      <c r="AB86" s="33">
        <v>190</v>
      </c>
      <c r="AC86" s="84" t="s">
        <v>127</v>
      </c>
    </row>
    <row r="87" spans="16:29" ht="25.5" x14ac:dyDescent="0.2">
      <c r="S87" s="75">
        <v>45662</v>
      </c>
      <c r="T87" t="s">
        <v>113</v>
      </c>
      <c r="U87" t="s">
        <v>28</v>
      </c>
      <c r="V87" t="s">
        <v>123</v>
      </c>
      <c r="W87" s="33">
        <v>200</v>
      </c>
      <c r="X87" s="33">
        <v>200</v>
      </c>
      <c r="Y87">
        <f>X87/W87</f>
        <v>1</v>
      </c>
      <c r="AA87" s="33">
        <v>10</v>
      </c>
      <c r="AB87" s="33">
        <v>0</v>
      </c>
      <c r="AC87" s="83" t="s">
        <v>129</v>
      </c>
    </row>
    <row r="88" spans="16:29" ht="25.5" x14ac:dyDescent="0.2">
      <c r="S88" s="75">
        <v>45663</v>
      </c>
      <c r="T88" t="s">
        <v>83</v>
      </c>
      <c r="U88" t="s">
        <v>28</v>
      </c>
      <c r="V88" t="s">
        <v>123</v>
      </c>
      <c r="W88" s="33">
        <v>210</v>
      </c>
      <c r="Y88">
        <v>1</v>
      </c>
      <c r="Z88" s="33">
        <f>W88*Y88</f>
        <v>210</v>
      </c>
      <c r="AA88" s="33">
        <v>0</v>
      </c>
      <c r="AB88" s="33">
        <v>210</v>
      </c>
      <c r="AC88" s="83" t="s">
        <v>130</v>
      </c>
    </row>
    <row r="89" spans="16:29" ht="15.75" customHeight="1" x14ac:dyDescent="0.2">
      <c r="S89" s="75">
        <v>45664</v>
      </c>
      <c r="T89" s="47" t="s">
        <v>113</v>
      </c>
      <c r="U89" s="47" t="s">
        <v>28</v>
      </c>
      <c r="V89" s="47" t="s">
        <v>123</v>
      </c>
      <c r="W89" s="33">
        <v>200</v>
      </c>
      <c r="X89" s="33">
        <v>200</v>
      </c>
      <c r="Y89">
        <v>1</v>
      </c>
      <c r="AA89" s="33">
        <v>0</v>
      </c>
      <c r="AB89" s="33">
        <v>10</v>
      </c>
      <c r="AC89" s="83"/>
    </row>
    <row r="90" spans="16:29" ht="15.75" customHeight="1" x14ac:dyDescent="0.2">
      <c r="S90" s="75">
        <v>45665</v>
      </c>
      <c r="T90" s="47" t="s">
        <v>83</v>
      </c>
      <c r="U90" s="47" t="s">
        <v>28</v>
      </c>
      <c r="V90" s="47" t="s">
        <v>123</v>
      </c>
      <c r="W90" s="33">
        <v>230</v>
      </c>
      <c r="Y90">
        <v>1</v>
      </c>
      <c r="Z90" s="33">
        <v>230</v>
      </c>
      <c r="AA90" s="33">
        <v>0</v>
      </c>
      <c r="AB90" s="33">
        <v>240</v>
      </c>
      <c r="AC90" s="88" t="s">
        <v>131</v>
      </c>
    </row>
    <row r="91" spans="16:29" ht="15.75" customHeight="1" x14ac:dyDescent="0.2">
      <c r="AC91" s="83"/>
    </row>
  </sheetData>
  <pageMargins left="0.7" right="0.7" top="0.75" bottom="0.75" header="0.3" footer="0.3"/>
  <ignoredErrors>
    <ignoredError sqref="AD16 R17 AE18 AF15 AW16 AW18 AW21 AC29 R28:S28 W28:Z28 T28:U28 AW29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2025-09-03T23:18:16Z</dcterms:modified>
</cp:coreProperties>
</file>