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F05D7D32-6F27-474B-9DEC-29B58047D9FE}" xr6:coauthVersionLast="47" xr6:coauthVersionMax="47" xr10:uidLastSave="{00000000-0000-0000-0000-000000000000}"/>
  <bookViews>
    <workbookView xWindow="4440" yWindow="2955" windowWidth="28980" windowHeight="1492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3" i="14" l="1"/>
  <c r="AG79" i="14"/>
  <c r="AF75" i="14"/>
  <c r="AD75" i="14"/>
  <c r="AC75" i="14"/>
  <c r="AB75" i="14"/>
  <c r="Z75" i="14"/>
  <c r="AE75" i="14" s="1"/>
  <c r="AF74" i="14"/>
  <c r="AD74" i="14"/>
  <c r="AC74" i="14"/>
  <c r="AB74" i="14"/>
  <c r="AF73" i="14"/>
  <c r="Y73" i="14"/>
  <c r="AC73" i="14" s="1"/>
  <c r="AF72" i="14"/>
  <c r="Y72" i="14"/>
  <c r="AB72" i="14" s="1"/>
  <c r="AG72" i="14" s="1"/>
  <c r="AF71" i="14"/>
  <c r="Y71" i="14"/>
  <c r="AB71" i="14" s="1"/>
  <c r="AG71" i="14" s="1"/>
  <c r="AF70" i="14"/>
  <c r="Y70" i="14"/>
  <c r="AC70" i="14" s="1"/>
  <c r="Y69" i="14"/>
  <c r="Y79" i="14"/>
  <c r="Y78" i="14"/>
  <c r="Y77" i="14"/>
  <c r="AF68" i="14"/>
  <c r="Y68" i="14"/>
  <c r="Z62" i="14"/>
  <c r="Z60" i="14"/>
  <c r="AD54" i="14"/>
  <c r="AC54" i="14"/>
  <c r="AF54" i="14"/>
  <c r="Y55" i="14"/>
  <c r="Z59" i="14"/>
  <c r="AE59" i="14" s="1"/>
  <c r="AE60" i="14" s="1"/>
  <c r="AE61" i="14" s="1"/>
  <c r="Y58" i="14"/>
  <c r="Z57" i="14"/>
  <c r="AE57" i="14" s="1"/>
  <c r="Y56" i="14"/>
  <c r="AB56" i="14" s="1"/>
  <c r="AB57" i="14" s="1"/>
  <c r="AB58" i="14" s="1"/>
  <c r="AB59" i="14" s="1"/>
  <c r="Z55" i="14"/>
  <c r="AE55" i="14" s="1"/>
  <c r="Y54" i="14"/>
  <c r="AG54" i="14" s="1"/>
  <c r="X43" i="14"/>
  <c r="X44" i="14" s="1"/>
  <c r="X45" i="14" s="1"/>
  <c r="X46" i="14" s="1"/>
  <c r="S43" i="14"/>
  <c r="S44" i="14" s="1"/>
  <c r="S45" i="14" s="1"/>
  <c r="S46" i="14" s="1"/>
  <c r="S36" i="14"/>
  <c r="X38" i="14"/>
  <c r="X34" i="14"/>
  <c r="S34" i="14"/>
  <c r="Y29" i="14"/>
  <c r="Y27" i="14"/>
  <c r="Y28" i="14" s="1"/>
  <c r="Y30" i="14" s="1"/>
  <c r="T29" i="14"/>
  <c r="T27" i="14"/>
  <c r="Y23" i="14"/>
  <c r="Y19" i="14"/>
  <c r="Y22" i="14" s="1"/>
  <c r="T23" i="14"/>
  <c r="Y16" i="14"/>
  <c r="Y18" i="14" s="1"/>
  <c r="Y21" i="14" s="1"/>
  <c r="Y14" i="14"/>
  <c r="T17" i="14"/>
  <c r="T19" i="14" s="1"/>
  <c r="T22" i="14" s="1"/>
  <c r="T16" i="14"/>
  <c r="T18" i="14" s="1"/>
  <c r="T21" i="14" s="1"/>
  <c r="T14" i="14"/>
  <c r="AY29" i="14"/>
  <c r="W29" i="14"/>
  <c r="S29" i="14"/>
  <c r="R29" i="14"/>
  <c r="U29" i="14" s="1"/>
  <c r="X29" i="14"/>
  <c r="L29" i="14"/>
  <c r="BA28" i="14"/>
  <c r="AZ28" i="14"/>
  <c r="AY28" i="14"/>
  <c r="AX28" i="14"/>
  <c r="AW28" i="14"/>
  <c r="AV28" i="14"/>
  <c r="AU28" i="14"/>
  <c r="AS28" i="14"/>
  <c r="AR28" i="14"/>
  <c r="AQ28" i="14"/>
  <c r="AP28" i="14"/>
  <c r="AO28" i="14"/>
  <c r="AN28" i="14"/>
  <c r="AL28" i="14"/>
  <c r="AK28" i="14"/>
  <c r="AJ28" i="14"/>
  <c r="AI28" i="14"/>
  <c r="AH28" i="14"/>
  <c r="AG28" i="14"/>
  <c r="AK29" i="14"/>
  <c r="AL29" i="14" s="1"/>
  <c r="AJ29" i="14"/>
  <c r="AI29" i="14"/>
  <c r="AH29" i="14"/>
  <c r="AG29" i="14"/>
  <c r="X27" i="14"/>
  <c r="X28" i="14" s="1"/>
  <c r="X30" i="14" s="1"/>
  <c r="W27" i="14"/>
  <c r="W28" i="14" s="1"/>
  <c r="W30" i="14" s="1"/>
  <c r="S27" i="14"/>
  <c r="S28" i="14" s="1"/>
  <c r="S30" i="14" s="1"/>
  <c r="R27" i="14"/>
  <c r="L27" i="14"/>
  <c r="AL21" i="14"/>
  <c r="AK21" i="14"/>
  <c r="AJ21" i="14"/>
  <c r="AI21" i="14"/>
  <c r="AH21" i="14"/>
  <c r="AG21" i="14"/>
  <c r="AY15" i="14"/>
  <c r="AY16" i="14" s="1"/>
  <c r="AY18" i="14" s="1"/>
  <c r="AY20" i="14" s="1"/>
  <c r="AY21" i="14" s="1"/>
  <c r="AK15" i="14"/>
  <c r="AK16" i="14" s="1"/>
  <c r="L21" i="14"/>
  <c r="L18" i="14"/>
  <c r="L16" i="14"/>
  <c r="L14" i="14"/>
  <c r="AW15" i="14"/>
  <c r="AV15" i="14"/>
  <c r="AS15" i="14"/>
  <c r="AR15" i="14"/>
  <c r="AQ15" i="14"/>
  <c r="AP15" i="14"/>
  <c r="AO15" i="14"/>
  <c r="AN15" i="14"/>
  <c r="AX15" i="14"/>
  <c r="AJ15" i="14"/>
  <c r="AJ16" i="14" s="1"/>
  <c r="AJ18" i="14" s="1"/>
  <c r="AJ20" i="14" s="1"/>
  <c r="AH15" i="14"/>
  <c r="AH16" i="14" s="1"/>
  <c r="AH18" i="14" s="1"/>
  <c r="AH20" i="14" s="1"/>
  <c r="AI15" i="14"/>
  <c r="AI16" i="14" s="1"/>
  <c r="AI18" i="14" s="1"/>
  <c r="AG15" i="14"/>
  <c r="AG16" i="14" s="1"/>
  <c r="AG18" i="14" s="1"/>
  <c r="W46" i="14"/>
  <c r="R46" i="14"/>
  <c r="W45" i="14"/>
  <c r="R44" i="14"/>
  <c r="W43" i="14"/>
  <c r="R43" i="14"/>
  <c r="W38" i="14"/>
  <c r="R36" i="14"/>
  <c r="W34" i="14"/>
  <c r="R34" i="14"/>
  <c r="X23" i="14"/>
  <c r="W23" i="14"/>
  <c r="S23" i="14"/>
  <c r="R23" i="14"/>
  <c r="X19" i="14"/>
  <c r="W19" i="14"/>
  <c r="S17" i="14"/>
  <c r="R17" i="14"/>
  <c r="R19" i="14" s="1"/>
  <c r="X14" i="14"/>
  <c r="W14" i="14"/>
  <c r="S14" i="14"/>
  <c r="R14" i="14"/>
  <c r="R16" i="14" s="1"/>
  <c r="R18" i="14" s="1"/>
  <c r="R10" i="14"/>
  <c r="X10" i="14"/>
  <c r="Z10" i="14" s="1"/>
  <c r="S10" i="14"/>
  <c r="X6" i="14"/>
  <c r="W6" i="14"/>
  <c r="S6" i="14"/>
  <c r="R6" i="14"/>
  <c r="W5" i="14"/>
  <c r="R5" i="14"/>
  <c r="R7" i="14" s="1"/>
  <c r="R9" i="14" s="1"/>
  <c r="X4" i="14"/>
  <c r="X5" i="14" s="1"/>
  <c r="W4" i="14"/>
  <c r="S4" i="14"/>
  <c r="R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D73" i="14" l="1"/>
  <c r="AB73" i="14"/>
  <c r="AG73" i="14" s="1"/>
  <c r="AC72" i="14"/>
  <c r="AD72" i="14"/>
  <c r="AD71" i="14"/>
  <c r="AC71" i="14"/>
  <c r="AB70" i="14"/>
  <c r="AG70" i="14" s="1"/>
  <c r="AD70" i="14"/>
  <c r="AF69" i="14"/>
  <c r="AG68" i="14"/>
  <c r="AB68" i="14"/>
  <c r="AB69" i="14" s="1"/>
  <c r="AC56" i="14"/>
  <c r="AC57" i="14" s="1"/>
  <c r="AC58" i="14" s="1"/>
  <c r="AC59" i="14" s="1"/>
  <c r="AC60" i="14" s="1"/>
  <c r="AC61" i="14" s="1"/>
  <c r="AC62" i="14" s="1"/>
  <c r="AC63" i="14" s="1"/>
  <c r="AD56" i="14"/>
  <c r="AD57" i="14" s="1"/>
  <c r="AD58" i="14" s="1"/>
  <c r="AD59" i="14" s="1"/>
  <c r="AD60" i="14" s="1"/>
  <c r="AD61" i="14" s="1"/>
  <c r="AD62" i="14" s="1"/>
  <c r="AD63" i="14" s="1"/>
  <c r="AF55" i="14"/>
  <c r="U6" i="14"/>
  <c r="Z29" i="14"/>
  <c r="T28" i="14"/>
  <c r="T30" i="14" s="1"/>
  <c r="R28" i="14"/>
  <c r="R30" i="14" s="1"/>
  <c r="U27" i="14"/>
  <c r="U28" i="14" s="1"/>
  <c r="U30" i="14" s="1"/>
  <c r="AB29" i="14" s="1"/>
  <c r="Z27" i="14"/>
  <c r="Z28" i="14" s="1"/>
  <c r="Z30" i="14" s="1"/>
  <c r="AD29" i="14" s="1"/>
  <c r="AP29" i="14" s="1"/>
  <c r="AG20" i="14"/>
  <c r="AU15" i="14"/>
  <c r="AZ15" i="14" s="1"/>
  <c r="BA15" i="14" s="1"/>
  <c r="AI20" i="14"/>
  <c r="AL15" i="14"/>
  <c r="Z46" i="14"/>
  <c r="U44" i="14"/>
  <c r="Z45" i="14"/>
  <c r="U10" i="14"/>
  <c r="U46" i="14"/>
  <c r="U34" i="14"/>
  <c r="U43" i="14"/>
  <c r="Z34" i="14"/>
  <c r="U36" i="14"/>
  <c r="Z6" i="14"/>
  <c r="Z38" i="14"/>
  <c r="Z43" i="14"/>
  <c r="Z23" i="14"/>
  <c r="AD21" i="14" s="1"/>
  <c r="AP21" i="14" s="1"/>
  <c r="AQ21" i="14" s="1"/>
  <c r="Z4" i="14"/>
  <c r="U23" i="14"/>
  <c r="AB21" i="14" s="1"/>
  <c r="Z19" i="14"/>
  <c r="Z14" i="14"/>
  <c r="AD14" i="14" s="1"/>
  <c r="AD15" i="14" s="1"/>
  <c r="AD16" i="14" s="1"/>
  <c r="U14" i="14"/>
  <c r="AB14" i="14" s="1"/>
  <c r="U17" i="14"/>
  <c r="R8" i="14"/>
  <c r="U4" i="14"/>
  <c r="S5" i="14"/>
  <c r="S7" i="14" s="1"/>
  <c r="U7" i="14" s="1"/>
  <c r="O8" i="12"/>
  <c r="O7" i="12" s="1"/>
  <c r="O8" i="9"/>
  <c r="O7" i="9" s="1"/>
  <c r="X7" i="14"/>
  <c r="Z7" i="14" s="1"/>
  <c r="Z5" i="14"/>
  <c r="O8" i="11"/>
  <c r="O7" i="11" s="1"/>
  <c r="O8" i="6"/>
  <c r="O7" i="6" s="1"/>
  <c r="J3" i="9"/>
  <c r="J3" i="12"/>
  <c r="J4" i="6"/>
  <c r="J4" i="12"/>
  <c r="J4" i="9"/>
  <c r="J5" i="12"/>
  <c r="J5" i="9"/>
  <c r="J6" i="12"/>
  <c r="AG69" i="14" l="1"/>
  <c r="AD68" i="14"/>
  <c r="AC68" i="14"/>
  <c r="AC69" i="14" s="1"/>
  <c r="AF56" i="14"/>
  <c r="AF57" i="14" s="1"/>
  <c r="AG57" i="14" s="1"/>
  <c r="AB60" i="14"/>
  <c r="AB61" i="14" s="1"/>
  <c r="AB62" i="14" s="1"/>
  <c r="AB63" i="14" s="1"/>
  <c r="AG56" i="14"/>
  <c r="AE62" i="14"/>
  <c r="AG55" i="14"/>
  <c r="AQ29" i="14"/>
  <c r="AW29" i="14"/>
  <c r="AX29" i="14" s="1"/>
  <c r="AE29" i="14"/>
  <c r="AN29" i="14"/>
  <c r="AD27" i="14"/>
  <c r="AD28" i="14" s="1"/>
  <c r="AB27" i="14"/>
  <c r="AB28" i="14" s="1"/>
  <c r="AE28" i="14" s="1"/>
  <c r="AP16" i="14"/>
  <c r="AW16" i="14" s="1"/>
  <c r="AX16" i="14" s="1"/>
  <c r="AD18" i="14"/>
  <c r="AN21" i="14"/>
  <c r="AE21" i="14"/>
  <c r="AW21" i="14"/>
  <c r="AX21" i="14" s="1"/>
  <c r="AL16" i="14"/>
  <c r="AL18" i="14" s="1"/>
  <c r="AL20" i="14" s="1"/>
  <c r="AK18" i="14"/>
  <c r="AK20" i="14" s="1"/>
  <c r="AE14" i="14"/>
  <c r="AE15" i="14" s="1"/>
  <c r="AB15" i="14"/>
  <c r="AB16" i="14" s="1"/>
  <c r="AN16" i="14" s="1"/>
  <c r="AO16" i="14" s="1"/>
  <c r="U5" i="14"/>
  <c r="AD76" i="14" l="1"/>
  <c r="AD69" i="14"/>
  <c r="AD77" i="14"/>
  <c r="AF58" i="14"/>
  <c r="AF59" i="14" s="1"/>
  <c r="AF60" i="14" s="1"/>
  <c r="AG60" i="14" s="1"/>
  <c r="AG58" i="14"/>
  <c r="AR29" i="14"/>
  <c r="AS29" i="14" s="1"/>
  <c r="AU29" i="14"/>
  <c r="AZ29" i="14" s="1"/>
  <c r="BA29" i="14" s="1"/>
  <c r="AO29" i="14"/>
  <c r="AV29" i="14" s="1"/>
  <c r="AE27" i="14"/>
  <c r="AQ16" i="14"/>
  <c r="AO21" i="14"/>
  <c r="AV21" i="14" s="1"/>
  <c r="AU21" i="14"/>
  <c r="AZ21" i="14" s="1"/>
  <c r="BA21" i="14" s="1"/>
  <c r="AR21" i="14"/>
  <c r="AS21" i="14" s="1"/>
  <c r="AD20" i="14"/>
  <c r="AP18" i="14"/>
  <c r="AU16" i="14"/>
  <c r="AZ16" i="14" s="1"/>
  <c r="BA16" i="14" s="1"/>
  <c r="AB18" i="14"/>
  <c r="AE16" i="14"/>
  <c r="Y76" i="14" l="1"/>
  <c r="Z76" i="14" s="1"/>
  <c r="AE76" i="14" s="1"/>
  <c r="AD78" i="14"/>
  <c r="AD79" i="14" s="1"/>
  <c r="Z74" i="14"/>
  <c r="AE74" i="14" s="1"/>
  <c r="AF61" i="14"/>
  <c r="AG59" i="14"/>
  <c r="AN18" i="14"/>
  <c r="AR18" i="14" s="1"/>
  <c r="AE18" i="14"/>
  <c r="AB20" i="14"/>
  <c r="AE20" i="14" s="1"/>
  <c r="AQ18" i="14"/>
  <c r="AQ20" i="14" s="1"/>
  <c r="AP20" i="14"/>
  <c r="AW18" i="14"/>
  <c r="AR16" i="14"/>
  <c r="AS16" i="14" s="1"/>
  <c r="AV16" i="14"/>
  <c r="AC76" i="14" l="1"/>
  <c r="AC77" i="14" s="1"/>
  <c r="AC78" i="14" s="1"/>
  <c r="AC79" i="14" s="1"/>
  <c r="AB76" i="14"/>
  <c r="AF76" i="14"/>
  <c r="AF77" i="14" s="1"/>
  <c r="AF78" i="14" s="1"/>
  <c r="AF79" i="14" s="1"/>
  <c r="AG74" i="14"/>
  <c r="AF62" i="14"/>
  <c r="AF63" i="14" s="1"/>
  <c r="AG61" i="14"/>
  <c r="AX18" i="14"/>
  <c r="AX20" i="14" s="1"/>
  <c r="AW20" i="14"/>
  <c r="AS18" i="14"/>
  <c r="AS20" i="14" s="1"/>
  <c r="AR20" i="14"/>
  <c r="AO18" i="14"/>
  <c r="AN20" i="14"/>
  <c r="AU18" i="14"/>
  <c r="AG75" i="14" l="1"/>
  <c r="AB77" i="14"/>
  <c r="AG76" i="14"/>
  <c r="AG62" i="14"/>
  <c r="AZ18" i="14"/>
  <c r="BA18" i="14" s="1"/>
  <c r="AU20" i="14"/>
  <c r="AZ20" i="14" s="1"/>
  <c r="BA20" i="14" s="1"/>
  <c r="AV18" i="14"/>
  <c r="AV20" i="14" s="1"/>
  <c r="AO20" i="14"/>
  <c r="AG77" i="14" l="1"/>
  <c r="AB78" i="14"/>
  <c r="AB79" i="14" s="1"/>
  <c r="AG78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G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H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I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J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K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L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U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V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W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X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Y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Z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A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N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O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P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Q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R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S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G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H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I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J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K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L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N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O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P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Q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R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S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<sst xmlns="http://schemas.openxmlformats.org/spreadsheetml/2006/main" count="505" uniqueCount="104">
  <si>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</si>
  <si>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</si>
  <si>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</si>
  <si>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</si>
  <si>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</si>
  <si>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</si>
  <si>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</si>
  <si>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</si>
  <si>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</si>
  <si>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</si>
  <si>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</si>
  <si>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</si>
  <si>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</si>
  <si>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</si>
  <si>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</si>
  <si>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</si>
  <si>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</si>
  <si>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</si>
  <si>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</si>
  <si>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</si>
  <si>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</si>
  <si>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</si>
  <si>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</si>
  <si>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</si>
  <si>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</si>
  <si>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</si>
  <si>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</si>
  <si>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</si>
  <si>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</si>
  <si>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</si>
  <si>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</si>
  <si>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</si>
  <si>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</si>
  <si>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</si>
  <si>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</si>
  <si>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</si>
  <si>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</si>
  <si>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</si>
  <si>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</si>
  <si>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</si>
  <si>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</si>
  <si>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</si>
  <si>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</si>
  <si>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</si>
  <si>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</si>
  <si>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</si>
  <si>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</si>
  <si>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</si>
  <si>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</si>
  <si>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</si>
  <si>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</si>
  <si>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</si>
  <si>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</si>
  <si>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</si>
  <si>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</si>
  <si>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</si>
  <si>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</si>
  <si>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</si>
  <si>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</si>
  <si>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</si>
  <si>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</si>
  <si>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</si>
  <si>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</si>
  <si>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</si>
  <si>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</si>
  <si>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</si>
  <si>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</si>
  <si>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</si>
  <si>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</si>
  <si>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</si>
  <si>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</si>
  <si>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</si>
  <si>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</si>
  <si>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</si>
  <si>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</si>
  <si>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</si>
  <si>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</si>
  <si>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</si>
  <si>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</si>
  <si>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</si>
  <si>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</si>
  <si>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</si>
  <si>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</si>
  <si>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</si>
  <si>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</si>
  <si>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</si>
  <si>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</si>
  <si>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</si>
  <si>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</si>
  <si>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</si>
  <si>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</si>
  <si>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</si>
  <si>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</si>
  <si>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</si>
  <si>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</si>
  <si>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</si>
  <si>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</si>
  <si>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</si>
  <si>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</si>
  <si>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</si>
  <si>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</si>
  <si>
    <t>SwingB</t>
  </si>
  <si>
    <t>SplitD</t>
  </si>
  <si>
    <t>SplitE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</si>
</sst>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  <numFmt numFmtId="167" formatCode="0.0000"/>
    <numFmt numFmtId="168" formatCode="0.0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0" fontId="11" fillId="0" borderId="0" xfId="0" applyFont="1" applyAlignment="1">
      <alignment wrapText="1"/>
    </xf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168" fontId="0" fillId="7" borderId="0" xfId="0" applyNumberFormat="1" applyFill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10" fontId="0" fillId="7" borderId="0" xfId="1" applyNumberFormat="1" applyFont="1" applyFill="1" applyAlignment="1">
      <alignment vertical="top" wrapText="1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top"/>
    </xf>
    <xf numFmtId="6" fontId="0" fillId="8" borderId="0" xfId="0" applyNumberFormat="1" applyFill="1" applyAlignment="1">
      <alignment vertical="top"/>
    </xf>
    <xf numFmtId="168" fontId="0" fillId="8" borderId="0" xfId="0" applyNumberFormat="1" applyFill="1" applyAlignment="1">
      <alignment vertical="top"/>
    </xf>
    <xf numFmtId="168" fontId="11" fillId="8" borderId="0" xfId="0" applyNumberFormat="1" applyFont="1" applyFill="1" applyAlignment="1">
      <alignment vertical="top"/>
    </xf>
    <xf numFmtId="6" fontId="20" fillId="8" borderId="0" xfId="0" applyNumberFormat="1" applyFon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2" fontId="11" fillId="8" borderId="0" xfId="0" applyNumberFormat="1" applyFont="1" applyFill="1" applyAlignment="1">
      <alignment vertical="top"/>
    </xf>
    <xf numFmtId="8" fontId="0" fillId="8" borderId="0" xfId="0" applyNumberFormat="1" applyFill="1" applyAlignment="1">
      <alignment vertical="top"/>
    </xf>
    <xf numFmtId="8" fontId="0" fillId="7" borderId="0" xfId="0" applyNumberFormat="1" applyFill="1" applyAlignment="1">
      <alignment vertical="top"/>
    </xf>
    <xf numFmtId="8" fontId="20" fillId="8" borderId="0" xfId="0" applyNumberFormat="1" applyFont="1" applyFill="1" applyAlignment="1">
      <alignment vertical="top"/>
    </xf>
    <xf numFmtId="0" fontId="0" fillId="0" borderId="0" xfId="0" quotePrefix="1"/>
    <xf numFmtId="44" fontId="0" fillId="0" borderId="0" xfId="2" applyFont="1"/>
    <xf numFmtId="44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A79"/>
  <sheetViews>
    <sheetView tabSelected="1" topLeftCell="L47" workbookViewId="0">
      <selection activeCell="P69" sqref="P69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7.42578125" customWidth="1"/>
    <col min="11" max="11" width="5.5703125" bestFit="1" customWidth="1"/>
    <col min="12" max="12" width="6.5703125" bestFit="1" customWidth="1"/>
    <col min="13" max="13" width="12" bestFit="1" customWidth="1"/>
    <col min="14" max="14" width="10.28515625" bestFit="1" customWidth="1"/>
    <col min="15" max="15" width="4.85546875" customWidth="1"/>
    <col min="16" max="16" width="28.85546875" bestFit="1" customWidth="1"/>
    <col min="17" max="17" width="14.5703125" bestFit="1" customWidth="1"/>
    <col min="18" max="18" width="16.5703125" bestFit="1" customWidth="1"/>
    <col min="19" max="19" width="17.5703125" bestFit="1" customWidth="1"/>
    <col min="20" max="20" width="8.5703125" bestFit="1" customWidth="1"/>
    <col min="21" max="21" width="9.42578125" bestFit="1" customWidth="1"/>
    <col min="22" max="22" width="6.7109375" bestFit="1" customWidth="1"/>
    <col min="23" max="23" width="9.140625" bestFit="1" customWidth="1"/>
    <col min="24" max="24" width="13.140625" bestFit="1" customWidth="1"/>
    <col min="25" max="25" width="9.140625" bestFit="1" customWidth="1"/>
    <col min="26" max="26" width="9.42578125" bestFit="1" customWidth="1"/>
    <col min="27" max="27" width="9.42578125" customWidth="1"/>
    <col min="28" max="28" width="9.85546875" bestFit="1" customWidth="1"/>
    <col min="29" max="29" width="9.5703125" customWidth="1"/>
    <col min="30" max="30" width="8.28515625" bestFit="1" customWidth="1"/>
    <col min="31" max="31" width="9.28515625" bestFit="1" customWidth="1"/>
    <col min="32" max="32" width="9.7109375" bestFit="1" customWidth="1"/>
    <col min="33" max="33" width="36.42578125" customWidth="1"/>
    <col min="34" max="34" width="5.5703125" bestFit="1" customWidth="1"/>
    <col min="35" max="35" width="6.28515625" bestFit="1" customWidth="1"/>
    <col min="36" max="36" width="4.5703125" bestFit="1" customWidth="1"/>
    <col min="37" max="37" width="7.42578125" bestFit="1" customWidth="1"/>
    <col min="38" max="38" width="7.28515625" bestFit="1" customWidth="1"/>
    <col min="39" max="39" width="4.5703125" customWidth="1"/>
    <col min="40" max="40" width="14.5703125" bestFit="1" customWidth="1"/>
    <col min="41" max="41" width="8.28515625" bestFit="1" customWidth="1"/>
    <col min="42" max="42" width="8.140625" bestFit="1" customWidth="1"/>
    <col min="43" max="43" width="8.28515625" bestFit="1" customWidth="1"/>
    <col min="44" max="44" width="9.7109375" bestFit="1" customWidth="1"/>
    <col min="45" max="45" width="8.28515625" bestFit="1" customWidth="1"/>
    <col min="46" max="46" width="4.7109375" customWidth="1"/>
    <col min="47" max="47" width="14" bestFit="1" customWidth="1"/>
    <col min="48" max="48" width="8.28515625" bestFit="1" customWidth="1"/>
    <col min="49" max="49" width="8.140625" bestFit="1" customWidth="1"/>
    <col min="50" max="50" width="8.28515625" bestFit="1" customWidth="1"/>
    <col min="51" max="51" width="8.5703125" bestFit="1" customWidth="1"/>
    <col min="52" max="52" width="9.7109375" bestFit="1" customWidth="1"/>
    <col min="53" max="53" width="9.28515625" bestFit="1" customWidth="1"/>
  </cols>
  <sheetData>
    <row r="1" spans="1:53" ht="12.75" x14ac:dyDescent="0.2"/>
    <row r="2" spans="1:53" ht="12.75" x14ac:dyDescent="0.2">
      <c r="A2" s="72" t="s">
        <v>27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59" t="s">
        <v>28</v>
      </c>
      <c r="S2" s="12"/>
      <c r="T2" s="12"/>
      <c r="U2" s="12"/>
      <c r="V2" s="12"/>
      <c r="W2" s="59" t="s">
        <v>29</v>
      </c>
      <c r="X2" s="12"/>
      <c r="Y2" s="12"/>
      <c r="Z2" s="12"/>
      <c r="AA2" s="12"/>
    </row>
    <row r="3" spans="1:53" ht="12.75" x14ac:dyDescent="0.2">
      <c r="A3" s="28" t="s">
        <v>66</v>
      </c>
      <c r="B3" s="28" t="s">
        <v>30</v>
      </c>
      <c r="C3" s="60" t="s">
        <v>68</v>
      </c>
      <c r="D3" s="60" t="s">
        <v>78</v>
      </c>
      <c r="E3" s="60" t="s">
        <v>69</v>
      </c>
      <c r="G3" s="28" t="s">
        <v>3</v>
      </c>
      <c r="H3" s="28" t="s">
        <v>0</v>
      </c>
      <c r="I3" s="28" t="s">
        <v>55</v>
      </c>
      <c r="J3" s="60" t="s">
        <v>76</v>
      </c>
      <c r="K3" s="28" t="s">
        <v>1</v>
      </c>
      <c r="L3" s="60" t="s">
        <v>67</v>
      </c>
      <c r="M3" s="60"/>
      <c r="N3" s="28" t="s">
        <v>30</v>
      </c>
      <c r="O3" s="12"/>
      <c r="P3" s="12"/>
      <c r="Q3" s="12"/>
      <c r="R3" s="28" t="s">
        <v>31</v>
      </c>
      <c r="S3" s="28" t="s">
        <v>1</v>
      </c>
      <c r="T3" s="60" t="s">
        <v>10</v>
      </c>
      <c r="U3" s="60" t="s">
        <v>70</v>
      </c>
      <c r="V3" s="63"/>
      <c r="W3" s="28" t="s">
        <v>31</v>
      </c>
      <c r="X3" s="28" t="s">
        <v>1</v>
      </c>
      <c r="Y3" s="60" t="s">
        <v>10</v>
      </c>
      <c r="Z3" s="60" t="s">
        <v>70</v>
      </c>
      <c r="AA3" s="60"/>
    </row>
    <row r="4" spans="1:53" ht="12.75" x14ac:dyDescent="0.2">
      <c r="A4" s="33">
        <v>100</v>
      </c>
      <c r="B4" s="29">
        <v>0.3</v>
      </c>
      <c r="C4" s="53">
        <v>5</v>
      </c>
      <c r="D4">
        <v>10</v>
      </c>
      <c r="E4" s="53">
        <v>0</v>
      </c>
      <c r="G4" s="47" t="s">
        <v>46</v>
      </c>
      <c r="H4" s="13">
        <v>100</v>
      </c>
      <c r="I4" s="13"/>
      <c r="J4" s="13"/>
      <c r="K4" s="13">
        <v>200</v>
      </c>
      <c r="L4" s="13"/>
      <c r="M4" s="13"/>
      <c r="N4" s="29">
        <v>0.3</v>
      </c>
      <c r="O4" s="12"/>
      <c r="P4" s="12"/>
      <c r="Q4" s="12"/>
      <c r="R4" s="13">
        <f>H4</f>
        <v>100</v>
      </c>
      <c r="S4" s="13">
        <f>K4*N4</f>
        <v>60</v>
      </c>
      <c r="T4" s="13"/>
      <c r="U4" s="30">
        <f>S4/R4</f>
        <v>0.6</v>
      </c>
      <c r="V4" s="30"/>
      <c r="W4" s="13">
        <f>H4</f>
        <v>100</v>
      </c>
      <c r="X4" s="13">
        <f>K4*(1-N4)</f>
        <v>140</v>
      </c>
      <c r="Y4" s="13"/>
      <c r="Z4" s="30">
        <f>X4/W4</f>
        <v>1.4</v>
      </c>
      <c r="AA4" s="30"/>
    </row>
    <row r="5" spans="1:53" ht="12.75" x14ac:dyDescent="0.2">
      <c r="A5" s="36">
        <v>100</v>
      </c>
      <c r="B5" s="37">
        <v>0.3</v>
      </c>
      <c r="C5" s="54">
        <v>5</v>
      </c>
      <c r="D5" s="35">
        <v>10</v>
      </c>
      <c r="E5" s="54">
        <v>0</v>
      </c>
      <c r="G5" s="48" t="s">
        <v>47</v>
      </c>
      <c r="H5" s="42">
        <v>100</v>
      </c>
      <c r="I5" s="42"/>
      <c r="J5" s="42"/>
      <c r="K5" s="42">
        <v>300</v>
      </c>
      <c r="L5" s="42"/>
      <c r="M5" s="42"/>
      <c r="N5" s="37">
        <v>0.3</v>
      </c>
      <c r="O5" s="12"/>
      <c r="P5" s="12"/>
      <c r="Q5" s="12"/>
      <c r="R5" s="42">
        <f>H5</f>
        <v>100</v>
      </c>
      <c r="S5" s="42">
        <f>(K5*N5)+S4</f>
        <v>150</v>
      </c>
      <c r="T5" s="42"/>
      <c r="U5" s="43">
        <f>S5/R5</f>
        <v>1.5</v>
      </c>
      <c r="V5" s="30"/>
      <c r="W5" s="42">
        <f>H5</f>
        <v>100</v>
      </c>
      <c r="X5" s="42">
        <f>K5*(1-N5)+X4</f>
        <v>350</v>
      </c>
      <c r="Y5" s="42"/>
      <c r="Z5" s="43">
        <f>X5/W5</f>
        <v>3.5</v>
      </c>
      <c r="AA5" s="43"/>
    </row>
    <row r="6" spans="1:53" ht="12.75" x14ac:dyDescent="0.2">
      <c r="A6" s="33">
        <v>100</v>
      </c>
      <c r="B6" s="29">
        <v>0.3</v>
      </c>
      <c r="C6" s="53">
        <v>5</v>
      </c>
      <c r="D6">
        <v>10</v>
      </c>
      <c r="E6" s="53">
        <v>0</v>
      </c>
      <c r="G6" s="49" t="s">
        <v>48</v>
      </c>
      <c r="H6" s="13">
        <v>10</v>
      </c>
      <c r="I6" s="13"/>
      <c r="J6" s="13"/>
      <c r="K6" s="13">
        <v>200</v>
      </c>
      <c r="L6" s="13"/>
      <c r="M6" s="13"/>
      <c r="N6" s="29">
        <v>0.3</v>
      </c>
      <c r="O6" s="12"/>
      <c r="P6" s="12"/>
      <c r="Q6" s="12"/>
      <c r="R6" s="13">
        <f>H6</f>
        <v>10</v>
      </c>
      <c r="S6" s="13">
        <f>K6*N6</f>
        <v>60</v>
      </c>
      <c r="T6" s="13"/>
      <c r="U6" s="30">
        <f t="shared" ref="U6:U7" si="0">S6/R6</f>
        <v>6</v>
      </c>
      <c r="V6" s="30"/>
      <c r="W6" s="13">
        <f>H6</f>
        <v>10</v>
      </c>
      <c r="X6" s="13">
        <f>K6*(1-N6)</f>
        <v>140</v>
      </c>
      <c r="Y6" s="13"/>
      <c r="Z6" s="30">
        <f t="shared" ref="Z6:Z7" si="1">X6/W6</f>
        <v>14</v>
      </c>
      <c r="AA6" s="30"/>
    </row>
    <row r="7" spans="1:53" ht="12.75" x14ac:dyDescent="0.2"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>
        <f>R5</f>
        <v>100</v>
      </c>
      <c r="S7" s="13">
        <f>S5-S4</f>
        <v>90</v>
      </c>
      <c r="T7" s="13"/>
      <c r="U7" s="30">
        <f t="shared" si="0"/>
        <v>0.9</v>
      </c>
      <c r="V7" s="30"/>
      <c r="W7" s="13">
        <v>100</v>
      </c>
      <c r="X7" s="13">
        <f>X5-X6</f>
        <v>210</v>
      </c>
      <c r="Y7" s="13"/>
      <c r="Z7" s="30">
        <f t="shared" si="1"/>
        <v>2.1</v>
      </c>
      <c r="AA7" s="30"/>
    </row>
    <row r="8" spans="1:53" ht="12.75" x14ac:dyDescent="0.2">
      <c r="A8" s="36">
        <v>100</v>
      </c>
      <c r="B8" s="37">
        <v>0.3</v>
      </c>
      <c r="C8" s="54">
        <v>5</v>
      </c>
      <c r="D8" s="35">
        <v>10</v>
      </c>
      <c r="E8" s="54">
        <v>0</v>
      </c>
      <c r="G8" s="48" t="s">
        <v>49</v>
      </c>
      <c r="H8" s="42">
        <v>8</v>
      </c>
      <c r="I8" s="42"/>
      <c r="J8" s="42"/>
      <c r="K8" s="42">
        <v>300</v>
      </c>
      <c r="L8" s="42"/>
      <c r="M8" s="42"/>
      <c r="N8" s="37">
        <v>0.3</v>
      </c>
      <c r="O8" s="12"/>
      <c r="P8" s="12"/>
      <c r="Q8" s="12"/>
      <c r="R8" s="42">
        <f>R6</f>
        <v>10</v>
      </c>
      <c r="S8" s="42">
        <v>60</v>
      </c>
      <c r="T8" s="42"/>
      <c r="U8" s="43">
        <v>6</v>
      </c>
      <c r="V8" s="30"/>
      <c r="W8" s="42">
        <v>10</v>
      </c>
      <c r="X8" s="42">
        <v>140</v>
      </c>
      <c r="Y8" s="42"/>
      <c r="Z8" s="43">
        <v>14</v>
      </c>
      <c r="AA8" s="43"/>
    </row>
    <row r="9" spans="1:53" ht="12.75" x14ac:dyDescent="0.2">
      <c r="G9" s="41"/>
      <c r="H9" s="41"/>
      <c r="I9" s="41"/>
      <c r="J9" s="41"/>
      <c r="K9" s="41"/>
      <c r="L9" s="41"/>
      <c r="M9" s="41"/>
      <c r="N9" s="41"/>
      <c r="O9" s="12"/>
      <c r="P9" s="12"/>
      <c r="Q9" s="12"/>
      <c r="R9" s="44">
        <f>R7</f>
        <v>100</v>
      </c>
      <c r="S9" s="44">
        <v>90</v>
      </c>
      <c r="T9" s="44"/>
      <c r="U9" s="45">
        <v>0.9</v>
      </c>
      <c r="V9" s="67"/>
      <c r="W9" s="44">
        <v>100</v>
      </c>
      <c r="X9" s="44">
        <v>210</v>
      </c>
      <c r="Y9" s="44"/>
      <c r="Z9" s="45">
        <v>2.1</v>
      </c>
      <c r="AA9" s="45"/>
    </row>
    <row r="10" spans="1:53" ht="12.75" x14ac:dyDescent="0.2">
      <c r="G10" s="41"/>
      <c r="H10" s="41"/>
      <c r="I10" s="41"/>
      <c r="J10" s="41"/>
      <c r="K10" s="41"/>
      <c r="L10" s="41"/>
      <c r="M10" s="41"/>
      <c r="N10" s="41"/>
      <c r="O10" s="12"/>
      <c r="P10" s="12"/>
      <c r="Q10" s="12"/>
      <c r="R10" s="42">
        <f>H8</f>
        <v>8</v>
      </c>
      <c r="S10" s="42">
        <f>K8*N8</f>
        <v>90</v>
      </c>
      <c r="T10" s="42"/>
      <c r="U10" s="43">
        <f>S10/R10</f>
        <v>11.25</v>
      </c>
      <c r="V10" s="30"/>
      <c r="W10" s="42">
        <v>8</v>
      </c>
      <c r="X10" s="42">
        <f>K8*(1-N8)</f>
        <v>210</v>
      </c>
      <c r="Y10" s="42"/>
      <c r="Z10" s="43">
        <f>X10/W10</f>
        <v>26.25</v>
      </c>
      <c r="AA10" s="43"/>
    </row>
    <row r="12" spans="1:53" ht="15.75" customHeight="1" x14ac:dyDescent="0.2">
      <c r="A12" s="71" t="s">
        <v>32</v>
      </c>
      <c r="R12" s="59" t="s">
        <v>28</v>
      </c>
      <c r="S12" s="12"/>
      <c r="T12" s="12"/>
      <c r="U12" s="12"/>
      <c r="V12" s="12"/>
      <c r="W12" s="59" t="s">
        <v>29</v>
      </c>
      <c r="X12" s="12"/>
      <c r="Y12" s="12"/>
      <c r="Z12" s="12"/>
      <c r="AA12" s="12"/>
      <c r="AG12" s="34" t="s">
        <v>57</v>
      </c>
      <c r="AN12" s="34" t="s">
        <v>58</v>
      </c>
      <c r="AU12" s="34" t="s">
        <v>71</v>
      </c>
    </row>
    <row r="13" spans="1:53" ht="15.75" customHeight="1" x14ac:dyDescent="0.2">
      <c r="A13" s="28" t="s">
        <v>66</v>
      </c>
      <c r="B13" s="28" t="s">
        <v>30</v>
      </c>
      <c r="C13" s="60" t="s">
        <v>68</v>
      </c>
      <c r="D13" s="60" t="s">
        <v>78</v>
      </c>
      <c r="E13" s="60" t="s">
        <v>69</v>
      </c>
      <c r="G13" s="28" t="s">
        <v>3</v>
      </c>
      <c r="H13" s="28" t="s">
        <v>0</v>
      </c>
      <c r="I13" s="60" t="s">
        <v>55</v>
      </c>
      <c r="J13" s="60" t="s">
        <v>76</v>
      </c>
      <c r="K13" s="28" t="s">
        <v>1</v>
      </c>
      <c r="L13" s="60" t="s">
        <v>67</v>
      </c>
      <c r="M13" s="60"/>
      <c r="R13" s="28" t="s">
        <v>31</v>
      </c>
      <c r="S13" s="28" t="s">
        <v>1</v>
      </c>
      <c r="T13" s="60" t="s">
        <v>10</v>
      </c>
      <c r="U13" s="60" t="s">
        <v>70</v>
      </c>
      <c r="V13" s="63"/>
      <c r="W13" s="28" t="s">
        <v>31</v>
      </c>
      <c r="X13" s="28" t="s">
        <v>1</v>
      </c>
      <c r="Y13" s="60" t="s">
        <v>10</v>
      </c>
      <c r="Z13" s="60" t="s">
        <v>70</v>
      </c>
      <c r="AA13" s="60"/>
      <c r="AB13" s="28" t="s">
        <v>63</v>
      </c>
      <c r="AC13" s="28"/>
      <c r="AD13" s="28" t="s">
        <v>64</v>
      </c>
      <c r="AE13" s="28" t="s">
        <v>65</v>
      </c>
      <c r="AG13" s="65" t="s">
        <v>59</v>
      </c>
      <c r="AH13" s="65" t="s">
        <v>62</v>
      </c>
      <c r="AI13" s="65" t="s">
        <v>60</v>
      </c>
      <c r="AJ13" s="65" t="s">
        <v>62</v>
      </c>
      <c r="AK13" s="65" t="s">
        <v>61</v>
      </c>
      <c r="AL13" s="65" t="s">
        <v>62</v>
      </c>
      <c r="AM13" s="63"/>
      <c r="AN13" s="28" t="s">
        <v>59</v>
      </c>
      <c r="AO13" s="28" t="s">
        <v>62</v>
      </c>
      <c r="AP13" s="28" t="s">
        <v>60</v>
      </c>
      <c r="AQ13" s="28" t="s">
        <v>62</v>
      </c>
      <c r="AR13" s="28" t="s">
        <v>61</v>
      </c>
      <c r="AS13" s="28" t="s">
        <v>62</v>
      </c>
      <c r="AT13" s="63"/>
      <c r="AU13" s="65" t="s">
        <v>59</v>
      </c>
      <c r="AV13" s="65" t="s">
        <v>62</v>
      </c>
      <c r="AW13" s="65" t="s">
        <v>60</v>
      </c>
      <c r="AX13" s="65" t="s">
        <v>62</v>
      </c>
      <c r="AY13" s="65" t="s">
        <v>72</v>
      </c>
      <c r="AZ13" s="65" t="s">
        <v>61</v>
      </c>
      <c r="BA13" s="65" t="s">
        <v>62</v>
      </c>
    </row>
    <row r="14" spans="1:53" ht="15.75" customHeight="1" x14ac:dyDescent="0.2">
      <c r="A14" s="33">
        <v>100</v>
      </c>
      <c r="B14" s="29">
        <v>0.7</v>
      </c>
      <c r="C14" s="53">
        <v>5</v>
      </c>
      <c r="D14">
        <v>10</v>
      </c>
      <c r="E14" s="53">
        <v>1</v>
      </c>
      <c r="G14" s="12" t="s">
        <v>33</v>
      </c>
      <c r="H14" s="13">
        <v>100</v>
      </c>
      <c r="I14" s="13"/>
      <c r="J14" s="13"/>
      <c r="K14" s="13">
        <v>200</v>
      </c>
      <c r="L14" s="61">
        <f>K14/H14</f>
        <v>2</v>
      </c>
      <c r="M14" s="61"/>
      <c r="R14" s="31">
        <f>H14</f>
        <v>100</v>
      </c>
      <c r="S14" s="31">
        <f>K14*B14</f>
        <v>140</v>
      </c>
      <c r="T14" s="68">
        <f>(H14+(H14*(D14/100)))/(1-E14/100)</f>
        <v>111.11111111111111</v>
      </c>
      <c r="U14" s="32">
        <f>S14/R14</f>
        <v>1.4</v>
      </c>
      <c r="V14" s="32"/>
      <c r="W14" s="31">
        <f>H14</f>
        <v>100</v>
      </c>
      <c r="X14" s="31">
        <f>K14*(1-B14)</f>
        <v>60.000000000000007</v>
      </c>
      <c r="Y14" s="68">
        <f>(H14+(H14*(D14/100)))/(1-E14/100)</f>
        <v>111.11111111111111</v>
      </c>
      <c r="Z14" s="32">
        <f>X14/W14</f>
        <v>0.60000000000000009</v>
      </c>
      <c r="AA14" s="32"/>
      <c r="AB14" s="32">
        <f>U14</f>
        <v>1.4</v>
      </c>
      <c r="AC14" s="32"/>
      <c r="AD14" s="32">
        <f>Z14</f>
        <v>0.60000000000000009</v>
      </c>
      <c r="AE14" s="32">
        <f>AB14+AD14</f>
        <v>2</v>
      </c>
      <c r="AG14" s="55">
        <v>0</v>
      </c>
      <c r="AH14" s="53">
        <v>0</v>
      </c>
      <c r="AI14" s="55">
        <v>0</v>
      </c>
      <c r="AJ14" s="53">
        <v>0</v>
      </c>
      <c r="AK14" s="55">
        <v>0</v>
      </c>
      <c r="AL14" s="57">
        <v>0</v>
      </c>
      <c r="AM14" s="53"/>
      <c r="AN14" s="55">
        <v>0</v>
      </c>
      <c r="AO14" s="53">
        <v>0</v>
      </c>
      <c r="AP14" s="55">
        <v>0</v>
      </c>
      <c r="AQ14" s="53">
        <v>0</v>
      </c>
      <c r="AR14" s="55">
        <v>0</v>
      </c>
      <c r="AS14" s="53">
        <v>0</v>
      </c>
      <c r="AT14" s="53"/>
      <c r="AU14" s="55">
        <v>0</v>
      </c>
      <c r="AV14" s="53">
        <v>0</v>
      </c>
      <c r="AW14" s="55">
        <v>0</v>
      </c>
      <c r="AX14" s="53">
        <v>0</v>
      </c>
      <c r="AY14" s="55">
        <v>0</v>
      </c>
      <c r="AZ14" s="55">
        <v>0</v>
      </c>
      <c r="BA14" s="53">
        <v>0</v>
      </c>
    </row>
    <row r="15" spans="1:53" ht="15.75" customHeight="1" x14ac:dyDescent="0.2">
      <c r="A15" s="36">
        <v>100</v>
      </c>
      <c r="B15" s="37">
        <v>0.7</v>
      </c>
      <c r="C15" s="54">
        <v>5</v>
      </c>
      <c r="D15" s="35">
        <v>10</v>
      </c>
      <c r="E15" s="54">
        <v>1</v>
      </c>
      <c r="G15" s="41" t="s">
        <v>56</v>
      </c>
      <c r="H15" s="37"/>
      <c r="I15" s="42">
        <v>20</v>
      </c>
      <c r="J15" s="42"/>
      <c r="K15" s="42"/>
      <c r="L15" s="62"/>
      <c r="M15" s="62"/>
      <c r="R15" s="38"/>
      <c r="S15" s="38"/>
      <c r="T15" s="70"/>
      <c r="U15" s="39"/>
      <c r="V15" s="32"/>
      <c r="W15" s="38"/>
      <c r="X15" s="38"/>
      <c r="Y15" s="38"/>
      <c r="Z15" s="39"/>
      <c r="AA15" s="39"/>
      <c r="AB15" s="39">
        <f t="shared" ref="AB15:AE15" si="2">AB14</f>
        <v>1.4</v>
      </c>
      <c r="AC15" s="39"/>
      <c r="AD15" s="39">
        <f t="shared" si="2"/>
        <v>0.60000000000000009</v>
      </c>
      <c r="AE15" s="39">
        <f t="shared" si="2"/>
        <v>2</v>
      </c>
      <c r="AG15" s="40">
        <f>AG14</f>
        <v>0</v>
      </c>
      <c r="AH15" s="54">
        <f t="shared" ref="AH15:AJ15" si="3">AH14</f>
        <v>0</v>
      </c>
      <c r="AI15" s="40">
        <f t="shared" si="3"/>
        <v>0</v>
      </c>
      <c r="AJ15" s="54">
        <f t="shared" si="3"/>
        <v>0</v>
      </c>
      <c r="AK15" s="40">
        <f>AK14</f>
        <v>0</v>
      </c>
      <c r="AL15" s="58">
        <f>AK15/K14</f>
        <v>0</v>
      </c>
      <c r="AM15" s="64"/>
      <c r="AN15" s="40">
        <f>AN14</f>
        <v>0</v>
      </c>
      <c r="AO15" s="54">
        <f t="shared" ref="AO15" si="4">AO14</f>
        <v>0</v>
      </c>
      <c r="AP15" s="40">
        <f t="shared" ref="AP15" si="5">AP14</f>
        <v>0</v>
      </c>
      <c r="AQ15" s="54">
        <f t="shared" ref="AQ15" si="6">AQ14</f>
        <v>0</v>
      </c>
      <c r="AR15" s="40">
        <f>AR14</f>
        <v>0</v>
      </c>
      <c r="AS15" s="54">
        <f t="shared" ref="AS15" si="7">AS14</f>
        <v>0</v>
      </c>
      <c r="AT15" s="53"/>
      <c r="AU15" s="40">
        <f>AG15+AN15</f>
        <v>0</v>
      </c>
      <c r="AV15" s="54">
        <f t="shared" ref="AV15" si="8">AV14</f>
        <v>0</v>
      </c>
      <c r="AW15" s="40">
        <f t="shared" ref="AW15" si="9">AW14</f>
        <v>0</v>
      </c>
      <c r="AX15" s="54">
        <f t="shared" ref="AX15" si="10">AX14</f>
        <v>0</v>
      </c>
      <c r="AY15" s="70">
        <f>I15</f>
        <v>20</v>
      </c>
      <c r="AZ15" s="70">
        <f>AU15+AW15+AY15</f>
        <v>20</v>
      </c>
      <c r="BA15" s="58">
        <f>AZ15/(S14+X14)</f>
        <v>0.1</v>
      </c>
    </row>
    <row r="16" spans="1:53" ht="15.75" customHeight="1" x14ac:dyDescent="0.2">
      <c r="A16" s="33">
        <v>300</v>
      </c>
      <c r="B16" s="29">
        <v>0.7</v>
      </c>
      <c r="C16" s="53">
        <v>5</v>
      </c>
      <c r="D16">
        <v>10</v>
      </c>
      <c r="E16" s="53">
        <v>1</v>
      </c>
      <c r="G16" t="s">
        <v>34</v>
      </c>
      <c r="H16" s="33">
        <v>250</v>
      </c>
      <c r="I16" s="33"/>
      <c r="J16" s="33"/>
      <c r="K16" s="33">
        <v>400</v>
      </c>
      <c r="L16" s="53">
        <f>K16/H16</f>
        <v>1.6</v>
      </c>
      <c r="M16" s="53"/>
      <c r="R16" s="31">
        <f>R14</f>
        <v>100</v>
      </c>
      <c r="S16" s="31">
        <v>140</v>
      </c>
      <c r="T16" s="68">
        <f>(H14+(H14*(D14/100)))/(1-E14/100)</f>
        <v>111.11111111111111</v>
      </c>
      <c r="U16" s="32">
        <v>1.4</v>
      </c>
      <c r="V16" s="32"/>
      <c r="W16" s="31">
        <v>100</v>
      </c>
      <c r="X16" s="31">
        <v>60.000000000000007</v>
      </c>
      <c r="Y16" s="68">
        <f>(H14+(H14*(D14/100)))/(1-E14/100)</f>
        <v>111.11111111111111</v>
      </c>
      <c r="Z16" s="32">
        <v>0.60000000000000009</v>
      </c>
      <c r="AA16" s="32"/>
      <c r="AB16" s="32">
        <f>AB15+U17</f>
        <v>3</v>
      </c>
      <c r="AC16" s="32"/>
      <c r="AD16" s="32">
        <f>AD15</f>
        <v>0.60000000000000009</v>
      </c>
      <c r="AE16" s="32">
        <f>AB16+AD16</f>
        <v>3.6</v>
      </c>
      <c r="AG16" s="55">
        <f>AG15</f>
        <v>0</v>
      </c>
      <c r="AH16" s="53">
        <f>AH15</f>
        <v>0</v>
      </c>
      <c r="AI16" s="55">
        <f>AI15</f>
        <v>0</v>
      </c>
      <c r="AJ16" s="53">
        <f>AJ15</f>
        <v>0</v>
      </c>
      <c r="AK16" s="55">
        <f>AK15</f>
        <v>0</v>
      </c>
      <c r="AL16" s="69">
        <f>AK16 / (K14+K16)</f>
        <v>0</v>
      </c>
      <c r="AM16" s="64"/>
      <c r="AN16" s="55">
        <f>(A16*AB16)-(S16+S17)</f>
        <v>360</v>
      </c>
      <c r="AO16" s="57">
        <f>AN16/(S16+S17)</f>
        <v>0.66666666666666663</v>
      </c>
      <c r="AP16" s="55">
        <f>(AD16*A16)-X16</f>
        <v>120.00000000000003</v>
      </c>
      <c r="AQ16" s="56">
        <f>AP16/(W16*Z16)</f>
        <v>2.0000000000000004</v>
      </c>
      <c r="AR16" s="55">
        <f>AN16+AP16</f>
        <v>480</v>
      </c>
      <c r="AS16" s="66">
        <f>AR16/(S16+S17+X16)</f>
        <v>0.8</v>
      </c>
      <c r="AT16" s="66"/>
      <c r="AU16" s="55">
        <f>AG16+AN16</f>
        <v>360</v>
      </c>
      <c r="AV16" s="57">
        <f>AO16</f>
        <v>0.66666666666666663</v>
      </c>
      <c r="AW16" s="55">
        <f>AI16+AP16</f>
        <v>120.00000000000003</v>
      </c>
      <c r="AX16" s="56">
        <f>AW16/X16</f>
        <v>2.0000000000000004</v>
      </c>
      <c r="AY16" s="68">
        <f>AY15</f>
        <v>20</v>
      </c>
      <c r="AZ16" s="55">
        <f>AU16+AW16+AY16</f>
        <v>500</v>
      </c>
      <c r="BA16" s="57">
        <f>AZ16/(S16+S17+X16)</f>
        <v>0.83333333333333337</v>
      </c>
    </row>
    <row r="17" spans="1:53" ht="15.75" customHeight="1" x14ac:dyDescent="0.2">
      <c r="C17" s="53"/>
      <c r="E17" s="53"/>
      <c r="L17" s="53"/>
      <c r="M17" s="53"/>
      <c r="R17" s="31">
        <f>H16</f>
        <v>250</v>
      </c>
      <c r="S17" s="31">
        <f>K16</f>
        <v>400</v>
      </c>
      <c r="T17" s="68">
        <f>(H16+(H16*(D16/100)))/(1-E16/100)</f>
        <v>277.77777777777777</v>
      </c>
      <c r="U17" s="32">
        <f>S17/R17</f>
        <v>1.6</v>
      </c>
      <c r="V17" s="32"/>
      <c r="W17" s="52" t="s">
        <v>35</v>
      </c>
      <c r="X17" s="52" t="s">
        <v>35</v>
      </c>
      <c r="Y17" s="52" t="s">
        <v>35</v>
      </c>
      <c r="Z17" s="52" t="s">
        <v>35</v>
      </c>
      <c r="AA17" s="52"/>
      <c r="AH17" s="53"/>
      <c r="AJ17" s="53"/>
      <c r="AL17" s="57"/>
      <c r="AM17" s="53"/>
      <c r="AN17" s="31"/>
      <c r="AO17" s="57"/>
      <c r="AQ17" s="53"/>
      <c r="AS17" s="53"/>
      <c r="AT17" s="53"/>
      <c r="AV17" s="53"/>
      <c r="AX17" s="53"/>
      <c r="AY17" s="68"/>
      <c r="BA17" s="53"/>
    </row>
    <row r="18" spans="1:53" ht="15.75" customHeight="1" x14ac:dyDescent="0.2">
      <c r="A18" s="36">
        <v>910</v>
      </c>
      <c r="B18" s="37">
        <v>0.7</v>
      </c>
      <c r="C18" s="54">
        <v>5</v>
      </c>
      <c r="D18" s="35">
        <v>10</v>
      </c>
      <c r="E18" s="54">
        <v>1</v>
      </c>
      <c r="G18" s="35" t="s">
        <v>36</v>
      </c>
      <c r="H18" s="36">
        <v>900</v>
      </c>
      <c r="I18" s="36"/>
      <c r="J18" s="36"/>
      <c r="K18" s="36">
        <v>350</v>
      </c>
      <c r="L18" s="54">
        <f>K18/H18</f>
        <v>0.3888888888888889</v>
      </c>
      <c r="M18" s="54"/>
      <c r="R18" s="38">
        <f>R16</f>
        <v>100</v>
      </c>
      <c r="S18" s="38">
        <v>140</v>
      </c>
      <c r="T18" s="70">
        <f>T16</f>
        <v>111.11111111111111</v>
      </c>
      <c r="U18" s="39">
        <v>1.4</v>
      </c>
      <c r="V18" s="32"/>
      <c r="W18" s="38">
        <v>100</v>
      </c>
      <c r="X18" s="38">
        <v>60.000000000000007</v>
      </c>
      <c r="Y18" s="70">
        <f>Y16</f>
        <v>111.11111111111111</v>
      </c>
      <c r="Z18" s="39">
        <v>0.60000000000000009</v>
      </c>
      <c r="AA18" s="39"/>
      <c r="AB18" s="39">
        <f>AB16</f>
        <v>3</v>
      </c>
      <c r="AC18" s="39"/>
      <c r="AD18" s="39">
        <f>AD16+Z19</f>
        <v>0.98888888888888893</v>
      </c>
      <c r="AE18" s="39">
        <f>AB18+AD18</f>
        <v>3.9888888888888889</v>
      </c>
      <c r="AG18" s="40">
        <f t="shared" ref="AG18:AL18" si="11">AG16</f>
        <v>0</v>
      </c>
      <c r="AH18" s="54">
        <f t="shared" si="11"/>
        <v>0</v>
      </c>
      <c r="AI18" s="40">
        <f t="shared" si="11"/>
        <v>0</v>
      </c>
      <c r="AJ18" s="54">
        <f t="shared" si="11"/>
        <v>0</v>
      </c>
      <c r="AK18" s="40">
        <f t="shared" si="11"/>
        <v>0</v>
      </c>
      <c r="AL18" s="58">
        <f t="shared" si="11"/>
        <v>0</v>
      </c>
      <c r="AM18" s="64"/>
      <c r="AN18" s="40">
        <f>(A18*AB18)-(S18+S19)</f>
        <v>2190</v>
      </c>
      <c r="AO18" s="58">
        <f>AN18/(S18+S19)</f>
        <v>4.0555555555555554</v>
      </c>
      <c r="AP18" s="40">
        <f>(AD18*A18)-(X18+X19)</f>
        <v>489.88888888888891</v>
      </c>
      <c r="AQ18" s="58">
        <f>AP18/(X18+X19)</f>
        <v>1.1948509485094851</v>
      </c>
      <c r="AR18" s="40">
        <f>AN18+AP18</f>
        <v>2679.8888888888887</v>
      </c>
      <c r="AS18" s="58">
        <f>AR18/(S18+S19+X18+X19)</f>
        <v>2.8209356725146195</v>
      </c>
      <c r="AT18" s="53"/>
      <c r="AU18" s="40">
        <f>AG18+AN18</f>
        <v>2190</v>
      </c>
      <c r="AV18" s="58">
        <f>AO18</f>
        <v>4.0555555555555554</v>
      </c>
      <c r="AW18" s="40">
        <f>AI18+AP18</f>
        <v>489.88888888888891</v>
      </c>
      <c r="AX18" s="58">
        <f>AW18/(X18+X19)</f>
        <v>1.1948509485094851</v>
      </c>
      <c r="AY18" s="70">
        <f>AY16</f>
        <v>20</v>
      </c>
      <c r="AZ18" s="40">
        <f>AU18+AW18+AY18</f>
        <v>2699.8888888888887</v>
      </c>
      <c r="BA18" s="58">
        <f>AZ18/(S18+S19+X18+X19)</f>
        <v>2.841988304093567</v>
      </c>
    </row>
    <row r="19" spans="1:53" ht="15.75" customHeight="1" x14ac:dyDescent="0.2">
      <c r="A19" s="35"/>
      <c r="B19" s="35"/>
      <c r="C19" s="54"/>
      <c r="D19" s="35"/>
      <c r="E19" s="54"/>
      <c r="G19" s="35"/>
      <c r="H19" s="35"/>
      <c r="I19" s="35"/>
      <c r="J19" s="35"/>
      <c r="K19" s="35"/>
      <c r="L19" s="54"/>
      <c r="M19" s="54"/>
      <c r="R19" s="38">
        <f>R17</f>
        <v>250</v>
      </c>
      <c r="S19" s="38">
        <v>400</v>
      </c>
      <c r="T19" s="70">
        <f>T17</f>
        <v>277.77777777777777</v>
      </c>
      <c r="U19" s="39">
        <v>1.6</v>
      </c>
      <c r="V19" s="32"/>
      <c r="W19" s="36">
        <f>H18</f>
        <v>900</v>
      </c>
      <c r="X19" s="36">
        <f>K18</f>
        <v>350</v>
      </c>
      <c r="Y19" s="70">
        <f>(H18+(H18*(D18/100)))/(1-E18/100)</f>
        <v>1000</v>
      </c>
      <c r="Z19" s="39">
        <f>X19/W19</f>
        <v>0.3888888888888889</v>
      </c>
      <c r="AA19" s="39"/>
      <c r="AH19" s="53"/>
      <c r="AJ19" s="53"/>
      <c r="AL19" s="53"/>
      <c r="AM19" s="53"/>
      <c r="AO19" s="53"/>
      <c r="AQ19" s="53"/>
      <c r="AS19" s="53"/>
      <c r="AT19" s="53"/>
      <c r="AV19" s="53"/>
      <c r="AX19" s="53"/>
      <c r="AY19" s="68"/>
      <c r="BA19" s="53"/>
    </row>
    <row r="20" spans="1:53" ht="15.75" customHeight="1" x14ac:dyDescent="0.2">
      <c r="A20" s="33">
        <v>910</v>
      </c>
      <c r="B20" s="29">
        <v>0.7</v>
      </c>
      <c r="C20" s="53">
        <v>5</v>
      </c>
      <c r="D20">
        <v>10</v>
      </c>
      <c r="E20" s="53">
        <v>1</v>
      </c>
      <c r="G20" t="s">
        <v>54</v>
      </c>
      <c r="I20" s="33">
        <v>10</v>
      </c>
      <c r="J20" s="33"/>
      <c r="L20" s="53"/>
      <c r="M20" s="53"/>
      <c r="R20" s="31"/>
      <c r="S20" s="31"/>
      <c r="T20" s="31"/>
      <c r="U20" s="31"/>
      <c r="V20" s="31"/>
      <c r="W20" s="33"/>
      <c r="X20" s="33"/>
      <c r="Y20" s="31"/>
      <c r="Z20" s="32"/>
      <c r="AA20" s="32"/>
      <c r="AB20" s="32">
        <f>AB18</f>
        <v>3</v>
      </c>
      <c r="AC20" s="32"/>
      <c r="AD20" s="32">
        <f>AD18+Z21</f>
        <v>1.588888888888889</v>
      </c>
      <c r="AE20" s="32">
        <f>AB20+AD20</f>
        <v>4.5888888888888886</v>
      </c>
      <c r="AG20" s="55">
        <f t="shared" ref="AG20:AL21" si="12">AG18</f>
        <v>0</v>
      </c>
      <c r="AH20" s="53">
        <f t="shared" si="12"/>
        <v>0</v>
      </c>
      <c r="AI20" s="55">
        <f t="shared" si="12"/>
        <v>0</v>
      </c>
      <c r="AJ20" s="53">
        <f t="shared" si="12"/>
        <v>0</v>
      </c>
      <c r="AK20" s="55">
        <f t="shared" si="12"/>
        <v>0</v>
      </c>
      <c r="AL20" s="66">
        <f t="shared" si="12"/>
        <v>0</v>
      </c>
      <c r="AM20" s="64"/>
      <c r="AN20" s="55">
        <f t="shared" ref="AN20:AS20" si="13">AN18</f>
        <v>2190</v>
      </c>
      <c r="AO20" s="66">
        <f t="shared" si="13"/>
        <v>4.0555555555555554</v>
      </c>
      <c r="AP20" s="55">
        <f t="shared" si="13"/>
        <v>489.88888888888891</v>
      </c>
      <c r="AQ20" s="66">
        <f t="shared" si="13"/>
        <v>1.1948509485094851</v>
      </c>
      <c r="AR20" s="55">
        <f t="shared" si="13"/>
        <v>2679.8888888888887</v>
      </c>
      <c r="AS20" s="66">
        <f t="shared" si="13"/>
        <v>2.8209356725146195</v>
      </c>
      <c r="AT20" s="53"/>
      <c r="AU20" s="55">
        <f>AU18</f>
        <v>2190</v>
      </c>
      <c r="AV20" s="66">
        <f>AV18</f>
        <v>4.0555555555555554</v>
      </c>
      <c r="AW20" s="55">
        <f>AW18</f>
        <v>489.88888888888891</v>
      </c>
      <c r="AX20" s="66">
        <f>AX18</f>
        <v>1.1948509485094851</v>
      </c>
      <c r="AY20" s="68">
        <f>AY18+I20</f>
        <v>30</v>
      </c>
      <c r="AZ20" s="55">
        <f>AU20+AW20+AY20</f>
        <v>2709.8888888888887</v>
      </c>
      <c r="BA20" s="66">
        <f>AZ20/(S18+S19+X18+X19)</f>
        <v>2.8525146198830407</v>
      </c>
    </row>
    <row r="21" spans="1:53" ht="15.75" customHeight="1" x14ac:dyDescent="0.2">
      <c r="A21" s="36">
        <v>510</v>
      </c>
      <c r="B21" s="37">
        <v>0.7</v>
      </c>
      <c r="C21" s="54">
        <v>5</v>
      </c>
      <c r="D21" s="35">
        <v>10</v>
      </c>
      <c r="E21" s="54">
        <v>1</v>
      </c>
      <c r="G21" s="35" t="s">
        <v>37</v>
      </c>
      <c r="H21" s="40">
        <v>500.34</v>
      </c>
      <c r="I21" s="40"/>
      <c r="J21" s="40"/>
      <c r="K21" s="36">
        <v>100</v>
      </c>
      <c r="L21" s="54">
        <f>K21/H21</f>
        <v>0.19986409241715633</v>
      </c>
      <c r="M21" s="54"/>
      <c r="R21" s="38">
        <v>100</v>
      </c>
      <c r="S21" s="38">
        <v>140</v>
      </c>
      <c r="T21" s="38">
        <f>T18</f>
        <v>111.11111111111111</v>
      </c>
      <c r="U21" s="39">
        <v>1.4</v>
      </c>
      <c r="V21" s="32"/>
      <c r="W21" s="38">
        <v>100</v>
      </c>
      <c r="X21" s="38">
        <v>60.000000000000007</v>
      </c>
      <c r="Y21" s="38">
        <f>Y18</f>
        <v>111.11111111111111</v>
      </c>
      <c r="Z21" s="39">
        <v>0.60000000000000009</v>
      </c>
      <c r="AA21" s="39"/>
      <c r="AB21" s="39">
        <f>U21+U22+U23</f>
        <v>3.1399048646920096</v>
      </c>
      <c r="AC21" s="39"/>
      <c r="AD21" s="39">
        <f>Z21+Z22+Z23</f>
        <v>1.0488481166140358</v>
      </c>
      <c r="AE21" s="39">
        <f>AB21+AD21</f>
        <v>4.1887529813060453</v>
      </c>
      <c r="AG21" s="40">
        <f t="shared" si="12"/>
        <v>0</v>
      </c>
      <c r="AH21" s="54">
        <f t="shared" si="12"/>
        <v>0</v>
      </c>
      <c r="AI21" s="40">
        <f t="shared" si="12"/>
        <v>0</v>
      </c>
      <c r="AJ21" s="54">
        <f t="shared" si="12"/>
        <v>0</v>
      </c>
      <c r="AK21" s="40">
        <f t="shared" si="12"/>
        <v>0</v>
      </c>
      <c r="AL21" s="58">
        <f t="shared" si="12"/>
        <v>0</v>
      </c>
      <c r="AM21" s="64"/>
      <c r="AN21" s="40">
        <f>(A21*AB21)-(S21+S22+S23)</f>
        <v>991.35148099292496</v>
      </c>
      <c r="AO21" s="58">
        <f>AN21/(S21+S22+S23)</f>
        <v>1.6251663622834835</v>
      </c>
      <c r="AP21" s="40">
        <f>(AD21*A21)-(X21+X22+X23)</f>
        <v>94.91253947315829</v>
      </c>
      <c r="AQ21" s="58">
        <f>AP21/(X21+X22+X23)</f>
        <v>0.21571031698445067</v>
      </c>
      <c r="AR21" s="40">
        <f>AN21+AP21</f>
        <v>1086.2640204660834</v>
      </c>
      <c r="AS21" s="58">
        <f>AR21/(S21+S22+S23+X21+X22+X23)</f>
        <v>1.0345371623486508</v>
      </c>
      <c r="AT21" s="53"/>
      <c r="AU21" s="40">
        <f>AG21+AN21</f>
        <v>991.35148099292496</v>
      </c>
      <c r="AV21" s="58">
        <f>AO21</f>
        <v>1.6251663622834835</v>
      </c>
      <c r="AW21" s="40">
        <f>AI21+AP21</f>
        <v>94.91253947315829</v>
      </c>
      <c r="AX21" s="58">
        <f>AW21/(X21+X22+X23)</f>
        <v>0.21571031698445067</v>
      </c>
      <c r="AY21" s="70">
        <f>AY20</f>
        <v>30</v>
      </c>
      <c r="AZ21" s="40">
        <f>AU21+AW21+AY21</f>
        <v>1116.2640204660834</v>
      </c>
      <c r="BA21" s="58">
        <f>AZ21/(S21+S22+S23+X21+X22+X23)</f>
        <v>1.0631085909200795</v>
      </c>
    </row>
    <row r="22" spans="1:53" ht="15.75" customHeight="1" x14ac:dyDescent="0.2">
      <c r="A22" s="35"/>
      <c r="B22" s="35"/>
      <c r="C22" s="54"/>
      <c r="D22" s="35"/>
      <c r="E22" s="54"/>
      <c r="G22" s="35"/>
      <c r="H22" s="35"/>
      <c r="I22" s="35"/>
      <c r="J22" s="35"/>
      <c r="K22" s="35"/>
      <c r="L22" s="54"/>
      <c r="M22" s="54"/>
      <c r="R22" s="38">
        <v>250</v>
      </c>
      <c r="S22" s="38">
        <v>400</v>
      </c>
      <c r="T22" s="38">
        <f>T19</f>
        <v>277.77777777777777</v>
      </c>
      <c r="U22" s="39">
        <v>1.6</v>
      </c>
      <c r="V22" s="32"/>
      <c r="W22" s="36">
        <v>900</v>
      </c>
      <c r="X22" s="36">
        <v>350</v>
      </c>
      <c r="Y22" s="38">
        <f>Y19</f>
        <v>1000</v>
      </c>
      <c r="Z22" s="39">
        <v>0.3888888888888889</v>
      </c>
      <c r="AA22" s="39"/>
      <c r="AB22" s="35"/>
      <c r="AC22" s="35"/>
      <c r="AD22" s="35"/>
      <c r="AE22" s="35"/>
      <c r="AG22" s="35"/>
      <c r="AH22" s="54"/>
      <c r="AI22" s="35"/>
      <c r="AJ22" s="54"/>
      <c r="AK22" s="35"/>
      <c r="AL22" s="54"/>
      <c r="AM22" s="53"/>
      <c r="AN22" s="35"/>
      <c r="AO22" s="54"/>
      <c r="AP22" s="35"/>
      <c r="AQ22" s="54"/>
      <c r="AR22" s="35"/>
      <c r="AS22" s="54"/>
      <c r="AT22" s="53"/>
      <c r="AU22" s="35"/>
      <c r="AV22" s="54"/>
      <c r="AW22" s="35"/>
      <c r="AX22" s="54"/>
      <c r="AY22" s="35"/>
      <c r="AZ22" s="35"/>
      <c r="BA22" s="54"/>
    </row>
    <row r="23" spans="1:53" ht="15.75" customHeight="1" x14ac:dyDescent="0.2">
      <c r="A23" s="35"/>
      <c r="B23" s="35"/>
      <c r="C23" s="54"/>
      <c r="D23" s="35"/>
      <c r="E23" s="54"/>
      <c r="G23" s="35"/>
      <c r="H23" s="35"/>
      <c r="I23" s="35"/>
      <c r="J23" s="35"/>
      <c r="K23" s="35"/>
      <c r="L23" s="54"/>
      <c r="M23" s="54"/>
      <c r="R23" s="40">
        <f>H21</f>
        <v>500.34</v>
      </c>
      <c r="S23" s="36">
        <f>K21*B21</f>
        <v>70</v>
      </c>
      <c r="T23" s="70">
        <f>(H21+(H21*(D21/100)))/(1-E21/100)</f>
        <v>555.93333333333339</v>
      </c>
      <c r="U23" s="39">
        <f>S23/R23</f>
        <v>0.13990486469200944</v>
      </c>
      <c r="V23" s="31"/>
      <c r="W23" s="40">
        <f>H21</f>
        <v>500.34</v>
      </c>
      <c r="X23" s="36">
        <f>K21*(1-B21)</f>
        <v>30.000000000000004</v>
      </c>
      <c r="Y23" s="70">
        <f>(H21+(H21*(D21/100)))/(1-E21/100)</f>
        <v>555.93333333333339</v>
      </c>
      <c r="Z23" s="39">
        <f>X23/W23</f>
        <v>5.9959227725146912E-2</v>
      </c>
      <c r="AA23" s="39"/>
      <c r="AB23" s="35"/>
      <c r="AC23" s="35"/>
      <c r="AD23" s="35"/>
      <c r="AE23" s="35"/>
      <c r="AG23" s="35"/>
      <c r="AH23" s="54"/>
      <c r="AI23" s="35"/>
      <c r="AJ23" s="54"/>
      <c r="AK23" s="35"/>
      <c r="AL23" s="54"/>
      <c r="AM23" s="53"/>
      <c r="AN23" s="35"/>
      <c r="AO23" s="54"/>
      <c r="AP23" s="35"/>
      <c r="AQ23" s="54"/>
      <c r="AR23" s="35"/>
      <c r="AS23" s="54"/>
      <c r="AT23" s="53"/>
      <c r="AU23" s="35"/>
      <c r="AV23" s="54"/>
      <c r="AW23" s="35"/>
      <c r="AX23" s="54"/>
      <c r="AY23" s="35"/>
      <c r="AZ23" s="35"/>
      <c r="BA23" s="54"/>
    </row>
    <row r="24" spans="1:53" ht="15.75" customHeight="1" x14ac:dyDescent="0.2">
      <c r="C24" s="53"/>
      <c r="E24" s="53"/>
      <c r="L24" s="53"/>
      <c r="M24" s="53"/>
      <c r="R24" s="55"/>
      <c r="S24" s="33"/>
      <c r="T24" s="33"/>
      <c r="U24" s="32"/>
      <c r="V24" s="31"/>
      <c r="W24" s="55"/>
      <c r="X24" s="33"/>
      <c r="Y24" s="33"/>
      <c r="Z24" s="32"/>
      <c r="AA24" s="32"/>
      <c r="AH24" s="53"/>
      <c r="AJ24" s="53"/>
      <c r="AL24" s="53"/>
      <c r="AM24" s="53"/>
      <c r="AO24" s="53"/>
      <c r="AQ24" s="53"/>
      <c r="AS24" s="53"/>
      <c r="AT24" s="53"/>
      <c r="AV24" s="53"/>
      <c r="AX24" s="53"/>
      <c r="BA24" s="53"/>
    </row>
    <row r="25" spans="1:53" ht="15.75" customHeight="1" x14ac:dyDescent="0.2">
      <c r="A25" s="71" t="s">
        <v>73</v>
      </c>
      <c r="R25" s="59" t="s">
        <v>28</v>
      </c>
      <c r="S25" s="12"/>
      <c r="T25" s="12"/>
      <c r="U25" s="12"/>
      <c r="V25" s="12"/>
      <c r="W25" s="59" t="s">
        <v>29</v>
      </c>
      <c r="X25" s="12"/>
      <c r="Y25" s="12"/>
      <c r="Z25" s="12"/>
      <c r="AA25" s="12"/>
      <c r="AG25" s="34" t="s">
        <v>57</v>
      </c>
      <c r="AN25" s="34" t="s">
        <v>58</v>
      </c>
      <c r="AU25" s="34" t="s">
        <v>71</v>
      </c>
    </row>
    <row r="26" spans="1:53" ht="15.75" customHeight="1" x14ac:dyDescent="0.2">
      <c r="A26" s="28" t="s">
        <v>66</v>
      </c>
      <c r="B26" s="28" t="s">
        <v>30</v>
      </c>
      <c r="C26" s="60" t="s">
        <v>68</v>
      </c>
      <c r="D26" s="60" t="s">
        <v>78</v>
      </c>
      <c r="E26" s="60" t="s">
        <v>69</v>
      </c>
      <c r="G26" s="28" t="s">
        <v>3</v>
      </c>
      <c r="H26" s="28" t="s">
        <v>0</v>
      </c>
      <c r="I26" s="60" t="s">
        <v>55</v>
      </c>
      <c r="J26" s="60" t="s">
        <v>76</v>
      </c>
      <c r="K26" s="28" t="s">
        <v>1</v>
      </c>
      <c r="L26" s="60" t="s">
        <v>67</v>
      </c>
      <c r="M26" s="60"/>
      <c r="R26" s="28" t="s">
        <v>31</v>
      </c>
      <c r="S26" s="28" t="s">
        <v>1</v>
      </c>
      <c r="T26" s="60" t="s">
        <v>10</v>
      </c>
      <c r="U26" s="60" t="s">
        <v>70</v>
      </c>
      <c r="V26" s="63"/>
      <c r="W26" s="28" t="s">
        <v>31</v>
      </c>
      <c r="X26" s="28" t="s">
        <v>1</v>
      </c>
      <c r="Y26" s="60" t="s">
        <v>10</v>
      </c>
      <c r="Z26" s="60" t="s">
        <v>70</v>
      </c>
      <c r="AA26" s="60"/>
      <c r="AB26" s="28" t="s">
        <v>63</v>
      </c>
      <c r="AC26" s="28"/>
      <c r="AD26" s="28" t="s">
        <v>64</v>
      </c>
      <c r="AE26" s="28" t="s">
        <v>65</v>
      </c>
      <c r="AG26" s="65" t="s">
        <v>59</v>
      </c>
      <c r="AH26" s="65" t="s">
        <v>62</v>
      </c>
      <c r="AI26" s="65" t="s">
        <v>60</v>
      </c>
      <c r="AJ26" s="65" t="s">
        <v>62</v>
      </c>
      <c r="AK26" s="65" t="s">
        <v>61</v>
      </c>
      <c r="AL26" s="65" t="s">
        <v>62</v>
      </c>
      <c r="AM26" s="63"/>
      <c r="AN26" s="28" t="s">
        <v>59</v>
      </c>
      <c r="AO26" s="28" t="s">
        <v>62</v>
      </c>
      <c r="AP26" s="28" t="s">
        <v>60</v>
      </c>
      <c r="AQ26" s="28" t="s">
        <v>62</v>
      </c>
      <c r="AR26" s="28" t="s">
        <v>61</v>
      </c>
      <c r="AS26" s="28" t="s">
        <v>62</v>
      </c>
      <c r="AT26" s="63"/>
      <c r="AU26" s="65" t="s">
        <v>59</v>
      </c>
      <c r="AV26" s="65" t="s">
        <v>62</v>
      </c>
      <c r="AW26" s="65" t="s">
        <v>60</v>
      </c>
      <c r="AX26" s="65" t="s">
        <v>62</v>
      </c>
      <c r="AY26" s="65" t="s">
        <v>72</v>
      </c>
      <c r="AZ26" s="65" t="s">
        <v>61</v>
      </c>
      <c r="BA26" s="65" t="s">
        <v>62</v>
      </c>
    </row>
    <row r="27" spans="1:53" ht="15.75" customHeight="1" x14ac:dyDescent="0.2">
      <c r="A27" s="33">
        <v>200</v>
      </c>
      <c r="B27" s="29">
        <v>0.6</v>
      </c>
      <c r="C27" s="53">
        <v>5</v>
      </c>
      <c r="D27">
        <v>10</v>
      </c>
      <c r="E27" s="53">
        <v>0</v>
      </c>
      <c r="G27" s="12" t="s">
        <v>74</v>
      </c>
      <c r="H27" s="13">
        <v>200</v>
      </c>
      <c r="I27" s="13"/>
      <c r="J27" s="13"/>
      <c r="K27" s="13">
        <v>400</v>
      </c>
      <c r="L27" s="61">
        <f>K27/H27</f>
        <v>2</v>
      </c>
      <c r="M27" s="61"/>
      <c r="R27" s="31">
        <f>H27</f>
        <v>200</v>
      </c>
      <c r="S27" s="31">
        <f>K27*B27</f>
        <v>240</v>
      </c>
      <c r="T27" s="68">
        <f>(H27+(H27*(D27/100)))/(1-E27/100)</f>
        <v>220</v>
      </c>
      <c r="U27" s="32">
        <f>S27/R27</f>
        <v>1.2</v>
      </c>
      <c r="V27" s="32"/>
      <c r="W27" s="31">
        <f>H27</f>
        <v>200</v>
      </c>
      <c r="X27" s="31">
        <f>K27*(1-B27)</f>
        <v>160</v>
      </c>
      <c r="Y27" s="68">
        <f>(H27+(H27*(D27/100)))/(1-E27/100)</f>
        <v>220</v>
      </c>
      <c r="Z27" s="32">
        <f>X27/W27</f>
        <v>0.8</v>
      </c>
      <c r="AA27" s="32"/>
      <c r="AB27" s="32">
        <f>U27</f>
        <v>1.2</v>
      </c>
      <c r="AC27" s="32"/>
      <c r="AD27" s="32">
        <f>Z27</f>
        <v>0.8</v>
      </c>
      <c r="AE27" s="32">
        <f>AB27+AD27</f>
        <v>2</v>
      </c>
      <c r="AG27" s="55">
        <v>0</v>
      </c>
      <c r="AH27" s="53">
        <v>0</v>
      </c>
      <c r="AI27" s="55">
        <v>0</v>
      </c>
      <c r="AJ27" s="53">
        <v>0</v>
      </c>
      <c r="AK27" s="55">
        <v>0</v>
      </c>
      <c r="AL27" s="57">
        <v>0</v>
      </c>
      <c r="AM27" s="53"/>
      <c r="AN27" s="55">
        <v>0</v>
      </c>
      <c r="AO27" s="53">
        <v>0</v>
      </c>
      <c r="AP27" s="55">
        <v>0</v>
      </c>
      <c r="AQ27" s="53">
        <v>0</v>
      </c>
      <c r="AR27" s="55">
        <v>0</v>
      </c>
      <c r="AS27" s="53">
        <v>0</v>
      </c>
      <c r="AT27" s="53"/>
      <c r="AU27" s="55">
        <v>0</v>
      </c>
      <c r="AV27" s="53">
        <v>0</v>
      </c>
      <c r="AW27" s="55">
        <v>0</v>
      </c>
      <c r="AX27" s="53">
        <v>0</v>
      </c>
      <c r="AY27" s="55">
        <v>0</v>
      </c>
      <c r="AZ27" s="55">
        <v>0</v>
      </c>
      <c r="BA27" s="53">
        <v>0</v>
      </c>
    </row>
    <row r="28" spans="1:53" ht="15.75" customHeight="1" x14ac:dyDescent="0.2">
      <c r="A28" s="36">
        <v>100</v>
      </c>
      <c r="B28" s="37">
        <v>0.6</v>
      </c>
      <c r="C28" s="54">
        <v>5</v>
      </c>
      <c r="D28" s="35">
        <v>10</v>
      </c>
      <c r="E28" s="54">
        <v>0</v>
      </c>
      <c r="G28" s="41" t="s">
        <v>75</v>
      </c>
      <c r="H28" s="42"/>
      <c r="I28" s="35"/>
      <c r="J28" s="62">
        <v>2</v>
      </c>
      <c r="K28" s="42"/>
      <c r="L28" s="62"/>
      <c r="M28" s="62"/>
      <c r="R28" s="38">
        <f>R27/J28</f>
        <v>100</v>
      </c>
      <c r="S28" s="38">
        <f>S27</f>
        <v>240</v>
      </c>
      <c r="T28" s="70">
        <f>T27/J28</f>
        <v>110</v>
      </c>
      <c r="U28" s="39">
        <f>U27*J28</f>
        <v>2.4</v>
      </c>
      <c r="V28" s="32"/>
      <c r="W28" s="38">
        <f>W27/J28</f>
        <v>100</v>
      </c>
      <c r="X28" s="38">
        <f>X27</f>
        <v>160</v>
      </c>
      <c r="Y28" s="70">
        <f>Y27/J28</f>
        <v>110</v>
      </c>
      <c r="Z28" s="39">
        <f>Z27*J28</f>
        <v>1.6</v>
      </c>
      <c r="AA28" s="39"/>
      <c r="AB28" s="39">
        <f>AB27*J28</f>
        <v>2.4</v>
      </c>
      <c r="AC28" s="39"/>
      <c r="AD28" s="39">
        <f>AD27*J28</f>
        <v>1.6</v>
      </c>
      <c r="AE28" s="39">
        <f>AB28+AD28</f>
        <v>4</v>
      </c>
      <c r="AG28" s="40">
        <f t="shared" ref="AG28:AL28" si="14">AG27</f>
        <v>0</v>
      </c>
      <c r="AH28" s="54">
        <f t="shared" si="14"/>
        <v>0</v>
      </c>
      <c r="AI28" s="40">
        <f t="shared" si="14"/>
        <v>0</v>
      </c>
      <c r="AJ28" s="54">
        <f t="shared" si="14"/>
        <v>0</v>
      </c>
      <c r="AK28" s="40">
        <f t="shared" si="14"/>
        <v>0</v>
      </c>
      <c r="AL28" s="58">
        <f t="shared" si="14"/>
        <v>0</v>
      </c>
      <c r="AM28" s="53"/>
      <c r="AN28" s="40">
        <f t="shared" ref="AN28:AS28" si="15">AN27</f>
        <v>0</v>
      </c>
      <c r="AO28" s="54">
        <f t="shared" si="15"/>
        <v>0</v>
      </c>
      <c r="AP28" s="40">
        <f t="shared" si="15"/>
        <v>0</v>
      </c>
      <c r="AQ28" s="54">
        <f t="shared" si="15"/>
        <v>0</v>
      </c>
      <c r="AR28" s="40">
        <f t="shared" si="15"/>
        <v>0</v>
      </c>
      <c r="AS28" s="54">
        <f t="shared" si="15"/>
        <v>0</v>
      </c>
      <c r="AT28" s="53"/>
      <c r="AU28" s="40">
        <f t="shared" ref="AU28:BA28" si="16">AU27</f>
        <v>0</v>
      </c>
      <c r="AV28" s="54">
        <f t="shared" si="16"/>
        <v>0</v>
      </c>
      <c r="AW28" s="40">
        <f t="shared" si="16"/>
        <v>0</v>
      </c>
      <c r="AX28" s="54">
        <f t="shared" si="16"/>
        <v>0</v>
      </c>
      <c r="AY28" s="40">
        <f t="shared" si="16"/>
        <v>0</v>
      </c>
      <c r="AZ28" s="40">
        <f t="shared" si="16"/>
        <v>0</v>
      </c>
      <c r="BA28" s="54">
        <f t="shared" si="16"/>
        <v>0</v>
      </c>
    </row>
    <row r="29" spans="1:53" ht="15.75" customHeight="1" x14ac:dyDescent="0.2">
      <c r="A29" s="33">
        <v>100</v>
      </c>
      <c r="B29" s="29">
        <v>0.6</v>
      </c>
      <c r="C29" s="53">
        <v>5</v>
      </c>
      <c r="D29">
        <v>10</v>
      </c>
      <c r="E29" s="53">
        <v>0</v>
      </c>
      <c r="G29" s="12" t="s">
        <v>77</v>
      </c>
      <c r="H29" s="33">
        <v>120</v>
      </c>
      <c r="I29" s="13"/>
      <c r="J29" s="13"/>
      <c r="K29" s="13">
        <v>300</v>
      </c>
      <c r="L29" s="61">
        <f>K29/H29</f>
        <v>2.5</v>
      </c>
      <c r="M29" s="61"/>
      <c r="R29" s="31">
        <f>H29</f>
        <v>120</v>
      </c>
      <c r="S29" s="31">
        <f>K29*B29</f>
        <v>180</v>
      </c>
      <c r="T29" s="68">
        <f>(H29+(H29*(D29/100)))/(1-E29/100)</f>
        <v>132</v>
      </c>
      <c r="U29" s="32">
        <f>S29/R29</f>
        <v>1.5</v>
      </c>
      <c r="V29" s="32"/>
      <c r="W29" s="31">
        <f>H29</f>
        <v>120</v>
      </c>
      <c r="X29" s="31">
        <f>K29*(1-B29)</f>
        <v>120</v>
      </c>
      <c r="Y29" s="68">
        <f>(H29+(H29*(D29/100)))/(1-E29/100)</f>
        <v>132</v>
      </c>
      <c r="Z29" s="32">
        <f>X29/W29</f>
        <v>1</v>
      </c>
      <c r="AA29" s="32"/>
      <c r="AB29" s="32">
        <f>U29+U30</f>
        <v>3.9</v>
      </c>
      <c r="AC29" s="32"/>
      <c r="AD29" s="32">
        <f>Z29+Z30</f>
        <v>2.6</v>
      </c>
      <c r="AE29" s="32">
        <f>AB29+AD29</f>
        <v>6.5</v>
      </c>
      <c r="AG29" s="55">
        <f>AG27</f>
        <v>0</v>
      </c>
      <c r="AH29" s="53">
        <f t="shared" ref="AH29:AJ29" si="17">AH27</f>
        <v>0</v>
      </c>
      <c r="AI29" s="55">
        <f t="shared" si="17"/>
        <v>0</v>
      </c>
      <c r="AJ29" s="53">
        <f t="shared" si="17"/>
        <v>0</v>
      </c>
      <c r="AK29" s="55">
        <f>AK27</f>
        <v>0</v>
      </c>
      <c r="AL29" s="66">
        <f>AK29/K27</f>
        <v>0</v>
      </c>
      <c r="AM29" s="64"/>
      <c r="AN29" s="68">
        <f>(A29*AB29)-(S29+S30)</f>
        <v>-30</v>
      </c>
      <c r="AO29" s="66">
        <f>AN29/(S29+S30)</f>
        <v>-7.1428571428571425E-2</v>
      </c>
      <c r="AP29" s="68">
        <f>(AD29*A29)-(X29+X30)</f>
        <v>-20</v>
      </c>
      <c r="AQ29" s="66">
        <f>AP29/(X29+X30)</f>
        <v>-7.1428571428571425E-2</v>
      </c>
      <c r="AR29" s="68">
        <f>AN29+AP29</f>
        <v>-50</v>
      </c>
      <c r="AS29" s="66">
        <f>AR29/(S29+S30+X29+X30)</f>
        <v>-7.1428571428571425E-2</v>
      </c>
      <c r="AT29" s="53"/>
      <c r="AU29" s="68">
        <f>AG29+AN29</f>
        <v>-30</v>
      </c>
      <c r="AV29" s="66">
        <f>AO29</f>
        <v>-7.1428571428571425E-2</v>
      </c>
      <c r="AW29" s="68">
        <f>AI29+AP29</f>
        <v>-20</v>
      </c>
      <c r="AX29" s="66">
        <f>AW29/(X29+X30)</f>
        <v>-7.1428571428571425E-2</v>
      </c>
      <c r="AY29" s="68">
        <f>AY27</f>
        <v>0</v>
      </c>
      <c r="AZ29" s="68">
        <f>AU29+AW29+AY29</f>
        <v>-50</v>
      </c>
      <c r="BA29" s="66">
        <f>AZ29/(S29+S30+X29+X30)</f>
        <v>-7.1428571428571425E-2</v>
      </c>
    </row>
    <row r="30" spans="1:53" ht="15.75" customHeight="1" x14ac:dyDescent="0.2">
      <c r="A30" s="33"/>
      <c r="B30" s="29"/>
      <c r="C30" s="53"/>
      <c r="E30" s="53"/>
      <c r="G30" s="12"/>
      <c r="H30" s="33"/>
      <c r="I30" s="13"/>
      <c r="J30" s="13"/>
      <c r="K30" s="13"/>
      <c r="L30" s="61"/>
      <c r="M30" s="61"/>
      <c r="R30" s="31">
        <f>R28</f>
        <v>100</v>
      </c>
      <c r="S30" s="31">
        <f>S28</f>
        <v>240</v>
      </c>
      <c r="T30" s="68">
        <f>T28</f>
        <v>110</v>
      </c>
      <c r="U30" s="32">
        <f>U28</f>
        <v>2.4</v>
      </c>
      <c r="V30" s="32"/>
      <c r="W30" s="31">
        <f>W28</f>
        <v>100</v>
      </c>
      <c r="X30" s="31">
        <f>X28</f>
        <v>160</v>
      </c>
      <c r="Y30" s="68">
        <f>Y28</f>
        <v>110</v>
      </c>
      <c r="Z30" s="32">
        <f>Z28</f>
        <v>1.6</v>
      </c>
      <c r="AA30" s="32"/>
      <c r="AB30" s="32"/>
      <c r="AC30" s="32"/>
      <c r="AD30" s="32"/>
      <c r="AE30" s="32"/>
      <c r="AG30" s="55"/>
      <c r="AH30" s="53"/>
      <c r="AI30" s="55"/>
      <c r="AJ30" s="53"/>
      <c r="AK30" s="55"/>
      <c r="AL30" s="66"/>
      <c r="AM30" s="64"/>
      <c r="AN30" s="55"/>
      <c r="AO30" s="53"/>
      <c r="AP30" s="55"/>
      <c r="AQ30" s="53"/>
      <c r="AR30" s="55"/>
      <c r="AS30" s="53"/>
      <c r="AT30" s="53"/>
      <c r="AU30" s="55"/>
      <c r="AV30" s="53"/>
      <c r="AW30" s="55"/>
      <c r="AX30" s="53"/>
      <c r="AY30" s="68"/>
      <c r="AZ30" s="68"/>
      <c r="BA30" s="66"/>
    </row>
    <row r="31" spans="1:53" ht="15.75" customHeight="1" x14ac:dyDescent="0.2">
      <c r="A31" s="33"/>
      <c r="B31" s="29"/>
      <c r="C31" s="53"/>
      <c r="E31" s="53"/>
      <c r="G31" s="12"/>
      <c r="H31" s="33"/>
      <c r="I31" s="13"/>
      <c r="J31" s="13"/>
      <c r="K31" s="13"/>
      <c r="L31" s="61"/>
      <c r="M31" s="61"/>
      <c r="R31" s="31"/>
      <c r="S31" s="31"/>
      <c r="T31" s="68"/>
      <c r="U31" s="32"/>
      <c r="V31" s="32"/>
      <c r="W31" s="31"/>
      <c r="X31" s="31"/>
      <c r="Y31" s="68"/>
      <c r="Z31" s="32"/>
      <c r="AA31" s="32"/>
      <c r="AB31" s="32"/>
      <c r="AC31" s="32"/>
      <c r="AD31" s="32"/>
      <c r="AE31" s="32"/>
      <c r="AG31" s="55"/>
      <c r="AH31" s="53"/>
      <c r="AI31" s="55"/>
      <c r="AJ31" s="53"/>
      <c r="AK31" s="55"/>
      <c r="AL31" s="66"/>
      <c r="AM31" s="64"/>
      <c r="AN31" s="55"/>
      <c r="AO31" s="53"/>
      <c r="AP31" s="55"/>
      <c r="AQ31" s="53"/>
      <c r="AR31" s="55"/>
      <c r="AS31" s="53"/>
      <c r="AT31" s="53"/>
      <c r="AU31" s="55"/>
      <c r="AV31" s="53"/>
      <c r="AW31" s="55"/>
      <c r="AX31" s="53"/>
      <c r="AY31" s="68"/>
      <c r="AZ31" s="68"/>
      <c r="BA31" s="66"/>
    </row>
    <row r="32" spans="1:53" ht="15.75" customHeight="1" x14ac:dyDescent="0.2">
      <c r="A32" s="72" t="s">
        <v>38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59" t="s">
        <v>28</v>
      </c>
      <c r="S32" s="12"/>
      <c r="T32" s="12"/>
      <c r="U32" s="12"/>
      <c r="V32" s="12"/>
      <c r="W32" s="59" t="s">
        <v>29</v>
      </c>
      <c r="X32" s="12"/>
      <c r="Y32" s="12"/>
      <c r="Z32" s="12"/>
      <c r="AA32" s="12"/>
      <c r="AH32" s="33"/>
      <c r="AN32" s="68"/>
    </row>
    <row r="33" spans="1:34" ht="15.75" customHeight="1" x14ac:dyDescent="0.2">
      <c r="A33" s="28" t="s">
        <v>66</v>
      </c>
      <c r="B33" s="28" t="s">
        <v>30</v>
      </c>
      <c r="C33" s="60" t="s">
        <v>68</v>
      </c>
      <c r="D33" s="60" t="s">
        <v>78</v>
      </c>
      <c r="E33" s="60" t="s">
        <v>69</v>
      </c>
      <c r="G33" s="28" t="s">
        <v>3</v>
      </c>
      <c r="H33" s="28" t="s">
        <v>0</v>
      </c>
      <c r="I33" s="28"/>
      <c r="J33" s="60" t="s">
        <v>76</v>
      </c>
      <c r="K33" s="28" t="s">
        <v>1</v>
      </c>
      <c r="L33" s="60" t="s">
        <v>67</v>
      </c>
      <c r="M33" s="60"/>
      <c r="N33" s="63"/>
      <c r="O33" s="12"/>
      <c r="P33" s="12"/>
      <c r="Q33" s="12"/>
      <c r="R33" s="28" t="s">
        <v>31</v>
      </c>
      <c r="S33" s="28" t="s">
        <v>1</v>
      </c>
      <c r="T33" s="60" t="s">
        <v>10</v>
      </c>
      <c r="U33" s="60" t="s">
        <v>70</v>
      </c>
      <c r="V33" s="63"/>
      <c r="W33" s="28" t="s">
        <v>31</v>
      </c>
      <c r="X33" s="28" t="s">
        <v>1</v>
      </c>
      <c r="Y33" s="60" t="s">
        <v>10</v>
      </c>
      <c r="Z33" s="60" t="s">
        <v>70</v>
      </c>
      <c r="AA33" s="60"/>
      <c r="AH33" s="33"/>
    </row>
    <row r="34" spans="1:34" ht="15.75" customHeight="1" x14ac:dyDescent="0.2">
      <c r="A34" s="33">
        <v>100</v>
      </c>
      <c r="B34" s="29">
        <v>0.6</v>
      </c>
      <c r="C34" s="53">
        <v>5</v>
      </c>
      <c r="D34">
        <v>10</v>
      </c>
      <c r="E34" s="53">
        <v>0</v>
      </c>
      <c r="G34" t="s">
        <v>39</v>
      </c>
      <c r="H34" s="33">
        <v>10</v>
      </c>
      <c r="I34" s="33"/>
      <c r="J34" s="33"/>
      <c r="K34" s="33">
        <v>200</v>
      </c>
      <c r="L34" s="33"/>
      <c r="M34" s="33"/>
      <c r="N34" s="73"/>
      <c r="R34" s="33">
        <f>H34</f>
        <v>10</v>
      </c>
      <c r="S34" s="33">
        <f>K34*B34</f>
        <v>120</v>
      </c>
      <c r="T34" s="33"/>
      <c r="U34" s="46">
        <f>S34/R34</f>
        <v>12</v>
      </c>
      <c r="V34" s="46"/>
      <c r="W34" s="33">
        <f>H34</f>
        <v>10</v>
      </c>
      <c r="X34" s="31">
        <f>K34*(1-B34)</f>
        <v>80</v>
      </c>
      <c r="Y34" s="33"/>
      <c r="Z34" s="32">
        <f>X34/W34</f>
        <v>8</v>
      </c>
      <c r="AA34" s="32"/>
    </row>
    <row r="35" spans="1:34" ht="15.75" customHeight="1" x14ac:dyDescent="0.2">
      <c r="A35" s="36">
        <v>100</v>
      </c>
      <c r="B35" s="37">
        <v>0.6</v>
      </c>
      <c r="C35" s="54">
        <v>5</v>
      </c>
      <c r="D35" s="35">
        <v>10</v>
      </c>
      <c r="E35" s="54">
        <v>0</v>
      </c>
      <c r="G35" s="35" t="s">
        <v>40</v>
      </c>
      <c r="H35" s="35"/>
      <c r="I35" s="35"/>
      <c r="J35" s="35"/>
      <c r="K35" s="35"/>
      <c r="L35" s="35"/>
      <c r="M35" s="35"/>
      <c r="R35" s="38" t="s">
        <v>35</v>
      </c>
      <c r="S35" s="38" t="s">
        <v>35</v>
      </c>
      <c r="T35" s="38"/>
      <c r="U35" s="38" t="s">
        <v>35</v>
      </c>
      <c r="V35" s="31"/>
      <c r="W35" s="38" t="s">
        <v>35</v>
      </c>
      <c r="X35" s="38" t="s">
        <v>35</v>
      </c>
      <c r="Y35" s="38"/>
      <c r="Z35" s="38" t="s">
        <v>35</v>
      </c>
      <c r="AA35" s="38"/>
    </row>
    <row r="36" spans="1:34" ht="15.75" customHeight="1" x14ac:dyDescent="0.2">
      <c r="A36" s="33">
        <v>100</v>
      </c>
      <c r="B36" s="29">
        <v>0.6</v>
      </c>
      <c r="C36" s="53">
        <v>5</v>
      </c>
      <c r="D36">
        <v>10</v>
      </c>
      <c r="E36" s="53">
        <v>0</v>
      </c>
      <c r="G36" t="s">
        <v>41</v>
      </c>
      <c r="H36" s="33">
        <v>25</v>
      </c>
      <c r="I36" s="33"/>
      <c r="J36" s="33"/>
      <c r="K36" s="33">
        <v>500</v>
      </c>
      <c r="L36" s="33"/>
      <c r="M36" s="33"/>
      <c r="N36" s="73"/>
      <c r="R36" s="33">
        <f>H36</f>
        <v>25</v>
      </c>
      <c r="S36" s="33">
        <f>K36</f>
        <v>500</v>
      </c>
      <c r="T36" s="33"/>
      <c r="U36" s="46">
        <f>S36/R36</f>
        <v>20</v>
      </c>
      <c r="V36" s="46"/>
      <c r="W36" s="31" t="s">
        <v>35</v>
      </c>
      <c r="X36" s="31" t="s">
        <v>35</v>
      </c>
      <c r="Y36" s="33"/>
      <c r="Z36" s="31" t="s">
        <v>35</v>
      </c>
      <c r="AA36" s="31"/>
    </row>
    <row r="37" spans="1:34" ht="15.75" customHeight="1" x14ac:dyDescent="0.2">
      <c r="A37" s="36">
        <v>100</v>
      </c>
      <c r="B37" s="37">
        <v>0.6</v>
      </c>
      <c r="C37" s="54">
        <v>5</v>
      </c>
      <c r="D37" s="35">
        <v>10</v>
      </c>
      <c r="E37" s="54">
        <v>0</v>
      </c>
      <c r="G37" s="35" t="s">
        <v>42</v>
      </c>
      <c r="H37" s="35"/>
      <c r="I37" s="35"/>
      <c r="J37" s="35"/>
      <c r="K37" s="35"/>
      <c r="L37" s="35"/>
      <c r="M37" s="35"/>
      <c r="R37" s="38" t="s">
        <v>35</v>
      </c>
      <c r="S37" s="38" t="s">
        <v>35</v>
      </c>
      <c r="T37" s="38"/>
      <c r="U37" s="38" t="s">
        <v>35</v>
      </c>
      <c r="V37" s="31"/>
      <c r="W37" s="38" t="s">
        <v>35</v>
      </c>
      <c r="X37" s="38" t="s">
        <v>35</v>
      </c>
      <c r="Y37" s="38"/>
      <c r="Z37" s="38" t="s">
        <v>35</v>
      </c>
      <c r="AA37" s="38"/>
    </row>
    <row r="38" spans="1:34" ht="15.75" customHeight="1" x14ac:dyDescent="0.2">
      <c r="A38" s="33">
        <v>100</v>
      </c>
      <c r="B38" s="29">
        <v>0.6</v>
      </c>
      <c r="C38" s="53">
        <v>5</v>
      </c>
      <c r="D38">
        <v>10</v>
      </c>
      <c r="E38" s="53">
        <v>0</v>
      </c>
      <c r="G38" t="s">
        <v>43</v>
      </c>
      <c r="H38" s="33">
        <v>7</v>
      </c>
      <c r="I38" s="33"/>
      <c r="J38" s="33"/>
      <c r="K38" s="33">
        <v>350</v>
      </c>
      <c r="L38" s="33"/>
      <c r="M38" s="33"/>
      <c r="N38" s="73"/>
      <c r="R38" s="31" t="s">
        <v>35</v>
      </c>
      <c r="S38" s="31" t="s">
        <v>35</v>
      </c>
      <c r="T38" s="31"/>
      <c r="U38" s="31" t="s">
        <v>35</v>
      </c>
      <c r="V38" s="31"/>
      <c r="W38" s="33">
        <f>H38</f>
        <v>7</v>
      </c>
      <c r="X38" s="31">
        <f>K38*(1-B38)</f>
        <v>140</v>
      </c>
      <c r="Y38" s="31"/>
      <c r="Z38" s="32">
        <f>X38/W38</f>
        <v>20</v>
      </c>
      <c r="AA38" s="32"/>
    </row>
    <row r="39" spans="1:34" ht="15.75" customHeight="1" x14ac:dyDescent="0.2">
      <c r="A39" s="36">
        <v>100</v>
      </c>
      <c r="B39" s="37">
        <v>0.6</v>
      </c>
      <c r="C39" s="54">
        <v>5</v>
      </c>
      <c r="D39" s="35">
        <v>10</v>
      </c>
      <c r="E39" s="54">
        <v>0</v>
      </c>
      <c r="G39" s="35" t="s">
        <v>44</v>
      </c>
      <c r="H39" s="35"/>
      <c r="I39" s="35"/>
      <c r="J39" s="35"/>
      <c r="K39" s="35"/>
      <c r="L39" s="35"/>
      <c r="M39" s="35"/>
      <c r="R39" s="38" t="s">
        <v>35</v>
      </c>
      <c r="S39" s="38" t="s">
        <v>35</v>
      </c>
      <c r="T39" s="38"/>
      <c r="U39" s="38" t="s">
        <v>35</v>
      </c>
      <c r="V39" s="31"/>
      <c r="W39" s="38" t="s">
        <v>35</v>
      </c>
      <c r="X39" s="38" t="s">
        <v>35</v>
      </c>
      <c r="Y39" s="38"/>
      <c r="Z39" s="38" t="s">
        <v>35</v>
      </c>
      <c r="AA39" s="38"/>
    </row>
    <row r="41" spans="1:34" ht="15.75" customHeight="1" x14ac:dyDescent="0.2">
      <c r="A41" s="71" t="s">
        <v>45</v>
      </c>
      <c r="R41" s="59" t="s">
        <v>28</v>
      </c>
      <c r="S41" s="12"/>
      <c r="T41" s="12"/>
      <c r="U41" s="12"/>
      <c r="V41" s="12"/>
      <c r="W41" s="59" t="s">
        <v>29</v>
      </c>
      <c r="Y41" s="12"/>
    </row>
    <row r="42" spans="1:34" ht="15.75" customHeight="1" x14ac:dyDescent="0.2">
      <c r="A42" s="28" t="s">
        <v>66</v>
      </c>
      <c r="B42" s="28" t="s">
        <v>30</v>
      </c>
      <c r="C42" s="60" t="s">
        <v>68</v>
      </c>
      <c r="D42" s="60" t="s">
        <v>78</v>
      </c>
      <c r="E42" s="60" t="s">
        <v>69</v>
      </c>
      <c r="G42" s="28" t="s">
        <v>3</v>
      </c>
      <c r="H42" s="28" t="s">
        <v>0</v>
      </c>
      <c r="I42" s="28"/>
      <c r="J42" s="60" t="s">
        <v>76</v>
      </c>
      <c r="K42" s="28" t="s">
        <v>1</v>
      </c>
      <c r="L42" s="60" t="s">
        <v>67</v>
      </c>
      <c r="M42" s="60"/>
      <c r="N42" s="63"/>
      <c r="O42" s="12"/>
      <c r="P42" s="12"/>
      <c r="Q42" s="12"/>
      <c r="R42" s="28" t="s">
        <v>31</v>
      </c>
      <c r="S42" s="28" t="s">
        <v>1</v>
      </c>
      <c r="T42" s="60" t="s">
        <v>10</v>
      </c>
      <c r="U42" s="60" t="s">
        <v>70</v>
      </c>
      <c r="V42" s="63"/>
      <c r="W42" s="28" t="s">
        <v>31</v>
      </c>
      <c r="X42" s="28" t="s">
        <v>1</v>
      </c>
      <c r="Y42" s="60" t="s">
        <v>10</v>
      </c>
      <c r="Z42" s="60" t="s">
        <v>70</v>
      </c>
      <c r="AA42" s="60"/>
    </row>
    <row r="43" spans="1:34" ht="15.75" customHeight="1" x14ac:dyDescent="0.2">
      <c r="A43" s="33">
        <v>100</v>
      </c>
      <c r="B43" s="29">
        <v>0.3</v>
      </c>
      <c r="C43" s="53">
        <v>5</v>
      </c>
      <c r="D43">
        <v>10</v>
      </c>
      <c r="E43" s="53">
        <v>0</v>
      </c>
      <c r="G43" s="47" t="s">
        <v>52</v>
      </c>
      <c r="H43" s="33">
        <v>100</v>
      </c>
      <c r="I43" s="33"/>
      <c r="J43" s="33"/>
      <c r="K43" s="33">
        <v>200</v>
      </c>
      <c r="L43" s="33"/>
      <c r="M43" s="33"/>
      <c r="N43" s="73"/>
      <c r="R43" s="33">
        <f>H43</f>
        <v>100</v>
      </c>
      <c r="S43" s="33">
        <f>K43*B43</f>
        <v>60</v>
      </c>
      <c r="T43" s="33"/>
      <c r="U43" s="46">
        <f>S43/R43</f>
        <v>0.6</v>
      </c>
      <c r="V43" s="46"/>
      <c r="W43" s="33">
        <f>H43</f>
        <v>100</v>
      </c>
      <c r="X43" s="31">
        <f>K43*(1-B43)</f>
        <v>140</v>
      </c>
      <c r="Y43" s="33"/>
      <c r="Z43" s="32">
        <f>X43/W43</f>
        <v>1.4</v>
      </c>
      <c r="AA43" s="32"/>
    </row>
    <row r="44" spans="1:34" ht="15.75" customHeight="1" x14ac:dyDescent="0.2">
      <c r="A44" s="36">
        <v>100</v>
      </c>
      <c r="B44" s="37">
        <v>0.3</v>
      </c>
      <c r="C44" s="54">
        <v>5</v>
      </c>
      <c r="D44" s="35">
        <v>10</v>
      </c>
      <c r="E44" s="54">
        <v>0</v>
      </c>
      <c r="G44" s="50" t="s">
        <v>50</v>
      </c>
      <c r="H44" s="36">
        <v>100</v>
      </c>
      <c r="I44" s="36"/>
      <c r="J44" s="36"/>
      <c r="K44" s="36">
        <v>300</v>
      </c>
      <c r="L44" s="36"/>
      <c r="M44" s="36"/>
      <c r="N44" s="73"/>
      <c r="R44" s="36">
        <f>H44</f>
        <v>100</v>
      </c>
      <c r="S44" s="36">
        <f>K44+S43</f>
        <v>360</v>
      </c>
      <c r="T44" s="36"/>
      <c r="U44" s="51">
        <f>S44/R44</f>
        <v>3.6</v>
      </c>
      <c r="V44" s="46"/>
      <c r="W44" s="36">
        <v>100</v>
      </c>
      <c r="X44" s="38">
        <f>X43</f>
        <v>140</v>
      </c>
      <c r="Y44" s="36"/>
      <c r="Z44" s="39">
        <v>1.4</v>
      </c>
      <c r="AA44" s="39"/>
    </row>
    <row r="45" spans="1:34" ht="15.75" customHeight="1" x14ac:dyDescent="0.2">
      <c r="A45" s="33">
        <v>100</v>
      </c>
      <c r="B45" s="29">
        <v>0.3</v>
      </c>
      <c r="C45" s="53">
        <v>5</v>
      </c>
      <c r="D45">
        <v>10</v>
      </c>
      <c r="E45" s="53">
        <v>0</v>
      </c>
      <c r="G45" s="47" t="s">
        <v>51</v>
      </c>
      <c r="H45" s="33">
        <v>100</v>
      </c>
      <c r="I45" s="33"/>
      <c r="J45" s="33"/>
      <c r="K45" s="33">
        <v>400</v>
      </c>
      <c r="L45" s="33"/>
      <c r="M45" s="33"/>
      <c r="R45" s="33">
        <v>100</v>
      </c>
      <c r="S45" s="33">
        <f>S44</f>
        <v>360</v>
      </c>
      <c r="T45" s="33"/>
      <c r="U45" s="46">
        <v>3.6</v>
      </c>
      <c r="V45" s="46"/>
      <c r="W45" s="33">
        <f>H45</f>
        <v>100</v>
      </c>
      <c r="X45" s="33">
        <f>K45+X44</f>
        <v>540</v>
      </c>
      <c r="Y45" s="33"/>
      <c r="Z45" s="32">
        <f>X45/W45</f>
        <v>5.4</v>
      </c>
      <c r="AA45" s="32"/>
    </row>
    <row r="46" spans="1:34" ht="15.75" customHeight="1" x14ac:dyDescent="0.2">
      <c r="A46" s="36">
        <v>100</v>
      </c>
      <c r="B46" s="37">
        <v>0.3</v>
      </c>
      <c r="C46" s="54">
        <v>5</v>
      </c>
      <c r="D46" s="35">
        <v>10</v>
      </c>
      <c r="E46" s="54">
        <v>0</v>
      </c>
      <c r="G46" s="50" t="s">
        <v>53</v>
      </c>
      <c r="H46" s="36">
        <v>100</v>
      </c>
      <c r="I46" s="36"/>
      <c r="J46" s="36"/>
      <c r="K46" s="36">
        <v>500</v>
      </c>
      <c r="L46" s="36"/>
      <c r="M46" s="36"/>
      <c r="N46" s="73"/>
      <c r="R46" s="36">
        <f>H46</f>
        <v>100</v>
      </c>
      <c r="S46" s="36">
        <f>S45+(K46*B46)</f>
        <v>510</v>
      </c>
      <c r="T46" s="36"/>
      <c r="U46" s="51">
        <f>S46/R46</f>
        <v>5.0999999999999996</v>
      </c>
      <c r="V46" s="46"/>
      <c r="W46" s="36">
        <f>H46</f>
        <v>100</v>
      </c>
      <c r="X46" s="36">
        <f>X45+(K46*(1-B46))</f>
        <v>890</v>
      </c>
      <c r="Y46" s="36"/>
      <c r="Z46" s="39">
        <f>X46/W46</f>
        <v>8.9</v>
      </c>
      <c r="AA46" s="39"/>
    </row>
    <row r="49" spans="14:33" ht="15.75" customHeight="1" x14ac:dyDescent="0.2">
      <c r="S49" s="74"/>
    </row>
    <row r="52" spans="14:33" ht="15.75" customHeight="1" x14ac:dyDescent="0.2">
      <c r="S52" s="47" t="s">
        <v>80</v>
      </c>
      <c r="AB52" s="47" t="s">
        <v>100</v>
      </c>
    </row>
    <row r="53" spans="14:33" ht="15.75" customHeight="1" x14ac:dyDescent="0.2">
      <c r="S53" s="75" t="s">
        <v>2</v>
      </c>
      <c r="T53" s="76" t="s">
        <v>3</v>
      </c>
      <c r="U53" s="76" t="s">
        <v>82</v>
      </c>
      <c r="V53" s="76" t="s">
        <v>4</v>
      </c>
      <c r="W53" s="76" t="s">
        <v>0</v>
      </c>
      <c r="X53" s="76" t="s">
        <v>1</v>
      </c>
      <c r="Y53" s="76" t="s">
        <v>67</v>
      </c>
      <c r="Z53" s="76" t="s">
        <v>83</v>
      </c>
      <c r="AA53" s="83"/>
      <c r="AB53" s="76" t="s">
        <v>90</v>
      </c>
      <c r="AC53" s="76" t="s">
        <v>89</v>
      </c>
      <c r="AD53" s="76" t="s">
        <v>7</v>
      </c>
      <c r="AE53" s="76" t="s">
        <v>87</v>
      </c>
      <c r="AF53" s="76" t="s">
        <v>85</v>
      </c>
      <c r="AG53" s="76" t="s">
        <v>88</v>
      </c>
    </row>
    <row r="54" spans="14:33" ht="15.75" customHeight="1" x14ac:dyDescent="0.2">
      <c r="S54" s="87">
        <v>45658</v>
      </c>
      <c r="T54" s="88" t="s">
        <v>81</v>
      </c>
      <c r="U54" s="89" t="s">
        <v>91</v>
      </c>
      <c r="V54" s="88" t="s">
        <v>84</v>
      </c>
      <c r="W54" s="90">
        <v>200</v>
      </c>
      <c r="X54" s="90">
        <v>200</v>
      </c>
      <c r="Y54" s="91">
        <f>X54/W54</f>
        <v>1</v>
      </c>
      <c r="Z54" s="88"/>
      <c r="AA54" s="84"/>
      <c r="AB54" s="91">
        <v>1</v>
      </c>
      <c r="AC54" s="91">
        <f>AB54/2</f>
        <v>0.5</v>
      </c>
      <c r="AD54" s="92">
        <f>AB54/2</f>
        <v>0.5</v>
      </c>
      <c r="AE54" s="90">
        <v>0</v>
      </c>
      <c r="AF54" s="93">
        <f>ABS(AE54-X54)</f>
        <v>200</v>
      </c>
      <c r="AG54" s="94">
        <f>((AE54+(Y54*W54)-AF54)/AF54)</f>
        <v>0</v>
      </c>
    </row>
    <row r="55" spans="14:33" ht="15.75" customHeight="1" x14ac:dyDescent="0.2">
      <c r="S55" s="78">
        <v>45659</v>
      </c>
      <c r="T55" s="79" t="s">
        <v>79</v>
      </c>
      <c r="U55" s="81" t="s">
        <v>92</v>
      </c>
      <c r="V55" s="79" t="s">
        <v>10</v>
      </c>
      <c r="W55" s="80">
        <v>220</v>
      </c>
      <c r="X55" s="79"/>
      <c r="Y55" s="82">
        <f>AC54</f>
        <v>0.5</v>
      </c>
      <c r="Z55" s="80">
        <f>W55*Y55</f>
        <v>110</v>
      </c>
      <c r="AA55" s="85"/>
      <c r="AB55" s="82">
        <v>0.5</v>
      </c>
      <c r="AC55" s="82">
        <v>0</v>
      </c>
      <c r="AD55" s="82">
        <v>0.5</v>
      </c>
      <c r="AE55" s="80">
        <f>Z55+AE54</f>
        <v>110</v>
      </c>
      <c r="AF55" s="80">
        <f>AF54</f>
        <v>200</v>
      </c>
      <c r="AG55" s="86">
        <f t="shared" ref="AG55:AG63" si="18">((AE55+(AB55*W55)-AF55)/AF55)</f>
        <v>0.1</v>
      </c>
    </row>
    <row r="56" spans="14:33" ht="15.75" customHeight="1" x14ac:dyDescent="0.2">
      <c r="S56" s="87">
        <v>45660</v>
      </c>
      <c r="T56" s="88" t="s">
        <v>81</v>
      </c>
      <c r="U56" s="89" t="s">
        <v>93</v>
      </c>
      <c r="V56" s="88" t="s">
        <v>86</v>
      </c>
      <c r="W56" s="90">
        <v>220</v>
      </c>
      <c r="X56" s="90">
        <v>220</v>
      </c>
      <c r="Y56" s="91">
        <f>X56/W56</f>
        <v>1</v>
      </c>
      <c r="Z56" s="88"/>
      <c r="AA56" s="84"/>
      <c r="AB56" s="91">
        <f>Y56+AB55</f>
        <v>1.5</v>
      </c>
      <c r="AC56" s="91">
        <f>AC55+(Y56/2)</f>
        <v>0.5</v>
      </c>
      <c r="AD56" s="91">
        <f>AD55+(Y56/2)</f>
        <v>1</v>
      </c>
      <c r="AE56" s="90">
        <v>0</v>
      </c>
      <c r="AF56" s="90">
        <f>AF55+(X56-AE55)</f>
        <v>310</v>
      </c>
      <c r="AG56" s="94">
        <f t="shared" si="18"/>
        <v>6.4516129032258063E-2</v>
      </c>
    </row>
    <row r="57" spans="14:33" ht="15.75" customHeight="1" x14ac:dyDescent="0.2">
      <c r="S57" s="78">
        <v>45661</v>
      </c>
      <c r="T57" s="79" t="s">
        <v>79</v>
      </c>
      <c r="U57" s="81" t="s">
        <v>94</v>
      </c>
      <c r="V57" s="79" t="s">
        <v>86</v>
      </c>
      <c r="W57" s="80">
        <v>190</v>
      </c>
      <c r="X57" s="79"/>
      <c r="Y57" s="82">
        <v>0.5</v>
      </c>
      <c r="Z57" s="80">
        <f>W57*Y57</f>
        <v>95</v>
      </c>
      <c r="AA57" s="85"/>
      <c r="AB57" s="82">
        <f>AB56-Y57</f>
        <v>1</v>
      </c>
      <c r="AC57" s="82">
        <f>AC56</f>
        <v>0.5</v>
      </c>
      <c r="AD57" s="82">
        <f>AD56-Y57</f>
        <v>0.5</v>
      </c>
      <c r="AE57" s="80">
        <f>AE56+Z57</f>
        <v>95</v>
      </c>
      <c r="AF57" s="80">
        <f>AF56</f>
        <v>310</v>
      </c>
      <c r="AG57" s="86">
        <f t="shared" si="18"/>
        <v>-8.0645161290322578E-2</v>
      </c>
    </row>
    <row r="58" spans="14:33" ht="15.75" customHeight="1" x14ac:dyDescent="0.2">
      <c r="S58" s="87">
        <v>45662</v>
      </c>
      <c r="T58" s="88" t="s">
        <v>81</v>
      </c>
      <c r="U58" s="89" t="s">
        <v>95</v>
      </c>
      <c r="V58" s="88" t="s">
        <v>86</v>
      </c>
      <c r="W58" s="90">
        <v>200</v>
      </c>
      <c r="X58" s="90">
        <v>200</v>
      </c>
      <c r="Y58" s="91">
        <f>X58/W58</f>
        <v>1</v>
      </c>
      <c r="Z58" s="88"/>
      <c r="AA58" s="84"/>
      <c r="AB58" s="91">
        <f>AB57+Y58</f>
        <v>2</v>
      </c>
      <c r="AC58" s="91">
        <f>AC57+(Y58/2)</f>
        <v>1</v>
      </c>
      <c r="AD58" s="91">
        <f>AD57+(Y58/2)</f>
        <v>1</v>
      </c>
      <c r="AE58" s="90">
        <v>0</v>
      </c>
      <c r="AF58" s="90">
        <f>AF57+(X58-AE57)</f>
        <v>415</v>
      </c>
      <c r="AG58" s="94">
        <f t="shared" si="18"/>
        <v>-3.614457831325301E-2</v>
      </c>
    </row>
    <row r="59" spans="14:33" ht="15.75" customHeight="1" x14ac:dyDescent="0.2">
      <c r="S59" s="78">
        <v>45663</v>
      </c>
      <c r="T59" s="79" t="s">
        <v>79</v>
      </c>
      <c r="U59" s="81" t="s">
        <v>96</v>
      </c>
      <c r="V59" s="79" t="s">
        <v>86</v>
      </c>
      <c r="W59" s="80">
        <v>210</v>
      </c>
      <c r="X59" s="79"/>
      <c r="Y59" s="82">
        <v>0.5</v>
      </c>
      <c r="Z59" s="80">
        <f>W59*Y59</f>
        <v>105</v>
      </c>
      <c r="AA59" s="85"/>
      <c r="AB59" s="82">
        <f>AB58-Y59</f>
        <v>1.5</v>
      </c>
      <c r="AC59" s="82">
        <f>AC58-Y59</f>
        <v>0.5</v>
      </c>
      <c r="AD59" s="82">
        <f>AD58</f>
        <v>1</v>
      </c>
      <c r="AE59" s="80">
        <f>AE58+Z59</f>
        <v>105</v>
      </c>
      <c r="AF59" s="80">
        <f>AF58</f>
        <v>415</v>
      </c>
      <c r="AG59" s="86">
        <f t="shared" si="18"/>
        <v>1.2048192771084338E-2</v>
      </c>
    </row>
    <row r="60" spans="14:33" ht="15.75" customHeight="1" x14ac:dyDescent="0.2">
      <c r="S60" s="78">
        <v>45664</v>
      </c>
      <c r="T60" s="79" t="s">
        <v>79</v>
      </c>
      <c r="U60" s="81" t="s">
        <v>97</v>
      </c>
      <c r="V60" s="79" t="s">
        <v>86</v>
      </c>
      <c r="W60" s="80">
        <v>210</v>
      </c>
      <c r="X60" s="79"/>
      <c r="Y60" s="82">
        <v>0.5</v>
      </c>
      <c r="Z60" s="80">
        <f>W60/2</f>
        <v>105</v>
      </c>
      <c r="AA60" s="85"/>
      <c r="AB60" s="82">
        <f>AB59-Y60</f>
        <v>1</v>
      </c>
      <c r="AC60" s="82">
        <f>AC59</f>
        <v>0.5</v>
      </c>
      <c r="AD60" s="82">
        <f>AD59-Y60</f>
        <v>0.5</v>
      </c>
      <c r="AE60" s="80">
        <f>Z60+AE59</f>
        <v>210</v>
      </c>
      <c r="AF60" s="80">
        <f>AF59</f>
        <v>415</v>
      </c>
      <c r="AG60" s="86">
        <f t="shared" si="18"/>
        <v>1.2048192771084338E-2</v>
      </c>
    </row>
    <row r="61" spans="14:33" ht="15.75" customHeight="1" x14ac:dyDescent="0.2">
      <c r="N61" s="101"/>
      <c r="S61" s="87">
        <v>45665</v>
      </c>
      <c r="T61" s="89" t="s">
        <v>81</v>
      </c>
      <c r="U61" s="89" t="s">
        <v>98</v>
      </c>
      <c r="V61" s="89" t="s">
        <v>86</v>
      </c>
      <c r="W61" s="90">
        <v>200</v>
      </c>
      <c r="X61" s="90">
        <v>200</v>
      </c>
      <c r="Y61" s="91">
        <v>1</v>
      </c>
      <c r="Z61" s="88"/>
      <c r="AA61" s="84"/>
      <c r="AB61" s="91">
        <f>AB60+Y61</f>
        <v>2</v>
      </c>
      <c r="AC61" s="91">
        <f>Y61+AC60</f>
        <v>1.5</v>
      </c>
      <c r="AD61" s="92">
        <f>AD60</f>
        <v>0.5</v>
      </c>
      <c r="AE61" s="90">
        <f>AE60-X61</f>
        <v>10</v>
      </c>
      <c r="AF61" s="90">
        <f>AF59</f>
        <v>415</v>
      </c>
      <c r="AG61" s="94">
        <f t="shared" si="18"/>
        <v>-1.2048192771084338E-2</v>
      </c>
    </row>
    <row r="62" spans="14:33" ht="15.75" customHeight="1" x14ac:dyDescent="0.2">
      <c r="N62" s="102"/>
      <c r="S62" s="78">
        <v>45666</v>
      </c>
      <c r="T62" s="81" t="s">
        <v>79</v>
      </c>
      <c r="U62" s="81" t="s">
        <v>98</v>
      </c>
      <c r="V62" s="81" t="s">
        <v>86</v>
      </c>
      <c r="W62" s="80">
        <v>230</v>
      </c>
      <c r="X62" s="79"/>
      <c r="Y62" s="82">
        <v>0.5</v>
      </c>
      <c r="Z62" s="80">
        <f>W62/2</f>
        <v>115</v>
      </c>
      <c r="AA62" s="85"/>
      <c r="AB62" s="82">
        <f>AB61-Y62</f>
        <v>1.5</v>
      </c>
      <c r="AC62" s="82">
        <f>AC61-Y62</f>
        <v>1</v>
      </c>
      <c r="AD62" s="82">
        <f>AD61</f>
        <v>0.5</v>
      </c>
      <c r="AE62" s="80">
        <f>AE61+Z62</f>
        <v>125</v>
      </c>
      <c r="AF62" s="80">
        <f>AF61</f>
        <v>415</v>
      </c>
      <c r="AG62" s="86">
        <f t="shared" si="18"/>
        <v>0.13253012048192772</v>
      </c>
    </row>
    <row r="63" spans="14:33" ht="15.75" customHeight="1" x14ac:dyDescent="0.2">
      <c r="N63" s="102"/>
      <c r="S63" s="87">
        <v>45667</v>
      </c>
      <c r="T63" s="89" t="s">
        <v>81</v>
      </c>
      <c r="U63" s="89" t="s">
        <v>99</v>
      </c>
      <c r="V63" s="89" t="s">
        <v>86</v>
      </c>
      <c r="W63" s="90">
        <v>230</v>
      </c>
      <c r="X63" s="90">
        <v>230</v>
      </c>
      <c r="Y63" s="91">
        <v>1</v>
      </c>
      <c r="Z63" s="88"/>
      <c r="AA63" s="84"/>
      <c r="AB63" s="91">
        <f>AB62+Y63</f>
        <v>2.5</v>
      </c>
      <c r="AC63" s="91">
        <f>AC62</f>
        <v>1</v>
      </c>
      <c r="AD63" s="91">
        <f>AD62+Y63</f>
        <v>1.5</v>
      </c>
      <c r="AE63" s="90">
        <v>0</v>
      </c>
      <c r="AF63" s="90">
        <f>AF62+(X63-AE62)</f>
        <v>520</v>
      </c>
      <c r="AG63" s="94">
        <f>((AE63+(AB63*W63)-AF63)/AF63)</f>
        <v>0.10576923076923077</v>
      </c>
    </row>
    <row r="64" spans="14:33" ht="15.75" customHeight="1" x14ac:dyDescent="0.2">
      <c r="N64" s="102"/>
    </row>
    <row r="65" spans="14:33" ht="15.75" customHeight="1" x14ac:dyDescent="0.2">
      <c r="N65" s="102"/>
    </row>
    <row r="66" spans="14:33" ht="12.75" x14ac:dyDescent="0.2">
      <c r="P66" s="77"/>
      <c r="S66" s="47" t="s">
        <v>80</v>
      </c>
      <c r="AB66" s="47" t="s">
        <v>100</v>
      </c>
    </row>
    <row r="67" spans="14:33" ht="15.75" customHeight="1" x14ac:dyDescent="0.2">
      <c r="N67" s="57"/>
      <c r="S67" s="75" t="s">
        <v>2</v>
      </c>
      <c r="T67" s="76" t="s">
        <v>3</v>
      </c>
      <c r="U67" s="76" t="s">
        <v>82</v>
      </c>
      <c r="V67" s="76" t="s">
        <v>4</v>
      </c>
      <c r="W67" s="76" t="s">
        <v>0</v>
      </c>
      <c r="X67" s="76" t="s">
        <v>1</v>
      </c>
      <c r="Y67" s="76" t="s">
        <v>67</v>
      </c>
      <c r="Z67" s="76" t="s">
        <v>83</v>
      </c>
      <c r="AA67" s="83"/>
      <c r="AB67" s="76" t="s">
        <v>90</v>
      </c>
      <c r="AC67" s="76" t="s">
        <v>89</v>
      </c>
      <c r="AD67" s="76" t="s">
        <v>7</v>
      </c>
      <c r="AE67" s="76" t="s">
        <v>87</v>
      </c>
      <c r="AF67" s="76" t="s">
        <v>85</v>
      </c>
      <c r="AG67" s="76" t="s">
        <v>88</v>
      </c>
    </row>
    <row r="68" spans="14:33" ht="15.75" customHeight="1" x14ac:dyDescent="0.2">
      <c r="N68" s="103"/>
      <c r="S68" s="87"/>
      <c r="T68" s="88" t="s">
        <v>81</v>
      </c>
      <c r="U68" s="89" t="s">
        <v>76</v>
      </c>
      <c r="V68" s="88" t="s">
        <v>84</v>
      </c>
      <c r="W68" s="98">
        <v>232.37</v>
      </c>
      <c r="X68" s="90">
        <v>1000</v>
      </c>
      <c r="Y68" s="95">
        <f>X68/W68</f>
        <v>4.3034815165468867</v>
      </c>
      <c r="Z68" s="98"/>
      <c r="AA68" s="84"/>
      <c r="AB68" s="95">
        <f>Y68</f>
        <v>4.3034815165468867</v>
      </c>
      <c r="AC68" s="95">
        <f>AB68/2</f>
        <v>2.1517407582734434</v>
      </c>
      <c r="AD68" s="97">
        <f>AB68/2</f>
        <v>2.1517407582734434</v>
      </c>
      <c r="AE68" s="98">
        <v>0</v>
      </c>
      <c r="AF68" s="100">
        <f>ABS(AE68-X68)</f>
        <v>1000</v>
      </c>
      <c r="AG68" s="94">
        <f>((AE68+(Y68*W68)-AF68)/AF68)</f>
        <v>1.1368683772161603E-16</v>
      </c>
    </row>
    <row r="69" spans="14:33" ht="15.75" customHeight="1" x14ac:dyDescent="0.2">
      <c r="S69" s="87"/>
      <c r="T69" s="88" t="s">
        <v>81</v>
      </c>
      <c r="U69" s="89" t="s">
        <v>76</v>
      </c>
      <c r="V69" s="88" t="s">
        <v>86</v>
      </c>
      <c r="W69" s="98">
        <v>205.6</v>
      </c>
      <c r="X69" s="90">
        <v>500</v>
      </c>
      <c r="Y69" s="95">
        <f>X69/W69</f>
        <v>2.4319066147859925</v>
      </c>
      <c r="Z69" s="98"/>
      <c r="AA69" s="84"/>
      <c r="AB69" s="95">
        <f>Y69+AB68</f>
        <v>6.7353881313328792</v>
      </c>
      <c r="AC69" s="95">
        <f>AC68+(Y69/2)</f>
        <v>3.3676940656664396</v>
      </c>
      <c r="AD69" s="95">
        <f>AD68+(Y69/2)</f>
        <v>3.3676940656664396</v>
      </c>
      <c r="AE69" s="98">
        <v>0</v>
      </c>
      <c r="AF69" s="98">
        <f>AF68+(X69-AE68)</f>
        <v>1500</v>
      </c>
      <c r="AG69" s="94">
        <f t="shared" ref="AG69" si="19">((AE69+(AB69*W69)-AF69)/AF69)</f>
        <v>-7.6802800131973381E-2</v>
      </c>
    </row>
    <row r="70" spans="14:33" ht="15.75" customHeight="1" x14ac:dyDescent="0.2">
      <c r="S70" s="87"/>
      <c r="T70" s="88" t="s">
        <v>81</v>
      </c>
      <c r="U70" s="89" t="s">
        <v>76</v>
      </c>
      <c r="V70" s="88" t="s">
        <v>86</v>
      </c>
      <c r="W70" s="98">
        <v>199.37</v>
      </c>
      <c r="X70" s="90">
        <v>500</v>
      </c>
      <c r="Y70" s="95">
        <f>X70/W70</f>
        <v>2.5078998846366054</v>
      </c>
      <c r="Z70" s="98"/>
      <c r="AA70" s="84"/>
      <c r="AB70" s="95">
        <f>Y70+AB69</f>
        <v>9.243288015969485</v>
      </c>
      <c r="AC70" s="95">
        <f>AC69+(Y70/2)</f>
        <v>4.6216440079847425</v>
      </c>
      <c r="AD70" s="95">
        <f>AD69+(Y70/2)</f>
        <v>4.6216440079847425</v>
      </c>
      <c r="AE70" s="98">
        <v>0</v>
      </c>
      <c r="AF70" s="98">
        <f>AF69+(X70-AE69)</f>
        <v>2000</v>
      </c>
      <c r="AG70" s="94">
        <f t="shared" ref="AG70" si="20">((AE70+(AB70*W70)-AF70)/AF70)</f>
        <v>-7.858283412808191E-2</v>
      </c>
    </row>
    <row r="71" spans="14:33" ht="15.75" customHeight="1" x14ac:dyDescent="0.2">
      <c r="S71" s="87"/>
      <c r="T71" s="88" t="s">
        <v>81</v>
      </c>
      <c r="U71" s="89" t="s">
        <v>76</v>
      </c>
      <c r="V71" s="88" t="s">
        <v>86</v>
      </c>
      <c r="W71" s="98">
        <v>196.54</v>
      </c>
      <c r="X71" s="90">
        <v>500</v>
      </c>
      <c r="Y71" s="95">
        <f>X71/W71</f>
        <v>2.5440113971710594</v>
      </c>
      <c r="Z71" s="98"/>
      <c r="AA71" s="84"/>
      <c r="AB71" s="95">
        <f>Y71+AB70</f>
        <v>11.787299413140545</v>
      </c>
      <c r="AC71" s="95">
        <f>AC70+(Y71/2)</f>
        <v>5.8936497065702724</v>
      </c>
      <c r="AD71" s="95">
        <f>AD70+(Y71/2)</f>
        <v>5.8936497065702724</v>
      </c>
      <c r="AE71" s="98">
        <v>0</v>
      </c>
      <c r="AF71" s="98">
        <f>AF70+(X71-AE70)</f>
        <v>2500</v>
      </c>
      <c r="AG71" s="94">
        <f t="shared" ref="AG71" si="21">((AE71+(AB71*W71)-AF71)/AF71)</f>
        <v>-7.3329669336542974E-2</v>
      </c>
    </row>
    <row r="72" spans="14:33" ht="15.75" customHeight="1" x14ac:dyDescent="0.2">
      <c r="S72" s="87"/>
      <c r="T72" s="88" t="s">
        <v>81</v>
      </c>
      <c r="U72" s="89" t="s">
        <v>76</v>
      </c>
      <c r="V72" s="88" t="s">
        <v>86</v>
      </c>
      <c r="W72" s="98">
        <v>184.88</v>
      </c>
      <c r="X72" s="90">
        <v>50</v>
      </c>
      <c r="Y72" s="95">
        <f>X72/W72</f>
        <v>0.27044569450454348</v>
      </c>
      <c r="Z72" s="98"/>
      <c r="AA72" s="84"/>
      <c r="AB72" s="95">
        <f>Y72+AB71</f>
        <v>12.057745107645088</v>
      </c>
      <c r="AC72" s="95">
        <f>AC71+(Y72/2)</f>
        <v>6.0288725538225441</v>
      </c>
      <c r="AD72" s="95">
        <f>AD71+(Y72/2)</f>
        <v>6.0288725538225441</v>
      </c>
      <c r="AE72" s="98">
        <v>0</v>
      </c>
      <c r="AF72" s="98">
        <f>AF71+(X72-AE71)</f>
        <v>2550</v>
      </c>
      <c r="AG72" s="94">
        <f t="shared" ref="AG72" si="22">((AE72+(AB72*W72)-AF72)/AF72)</f>
        <v>-0.12578983705826521</v>
      </c>
    </row>
    <row r="73" spans="14:33" ht="15.75" customHeight="1" x14ac:dyDescent="0.2">
      <c r="S73" s="87"/>
      <c r="T73" s="88" t="s">
        <v>81</v>
      </c>
      <c r="U73" s="89" t="s">
        <v>76</v>
      </c>
      <c r="V73" s="88" t="s">
        <v>86</v>
      </c>
      <c r="W73" s="98">
        <v>180.62</v>
      </c>
      <c r="X73" s="90">
        <v>50</v>
      </c>
      <c r="Y73" s="95">
        <f>X73/W73</f>
        <v>0.27682427195216475</v>
      </c>
      <c r="Z73" s="98"/>
      <c r="AA73" s="84"/>
      <c r="AB73" s="95">
        <f>Y73+AB72</f>
        <v>12.334569379597253</v>
      </c>
      <c r="AC73" s="95">
        <f>AC72+(Y73/2)</f>
        <v>6.1672846897986267</v>
      </c>
      <c r="AD73" s="95">
        <f>AD72+(Y73/2)</f>
        <v>6.1672846897986267</v>
      </c>
      <c r="AE73" s="98">
        <v>0</v>
      </c>
      <c r="AF73" s="98">
        <f>AF72+(X73-AE72)</f>
        <v>2600</v>
      </c>
      <c r="AG73" s="94">
        <f t="shared" ref="AG73" si="23">((AE73+(AB73*W73)-AF73)/AF73)</f>
        <v>-0.14312695332967085</v>
      </c>
    </row>
    <row r="74" spans="14:33" ht="15.75" customHeight="1" x14ac:dyDescent="0.2">
      <c r="S74" s="78"/>
      <c r="T74" s="79" t="s">
        <v>79</v>
      </c>
      <c r="U74" s="81" t="s">
        <v>28</v>
      </c>
      <c r="V74" s="79" t="s">
        <v>10</v>
      </c>
      <c r="W74" s="99">
        <v>208.59</v>
      </c>
      <c r="X74" s="79"/>
      <c r="Y74" s="96">
        <v>0.13841000000000001</v>
      </c>
      <c r="Z74" s="99">
        <f>W74*Y74</f>
        <v>28.870941900000002</v>
      </c>
      <c r="AA74" s="85"/>
      <c r="AB74" s="96">
        <f>AB73-Y74</f>
        <v>12.196159379597253</v>
      </c>
      <c r="AC74" s="96">
        <f>AC73-Y74</f>
        <v>6.0288746897986263</v>
      </c>
      <c r="AD74" s="96">
        <f>AD73</f>
        <v>6.1672846897986267</v>
      </c>
      <c r="AE74" s="99">
        <f>Z74+AE68</f>
        <v>28.870941900000002</v>
      </c>
      <c r="AF74" s="99">
        <f>AF73</f>
        <v>2600</v>
      </c>
      <c r="AG74" s="86">
        <f t="shared" ref="AG74:AG79" si="24">((AE74+(AB74*W74)-AF74)/AF74)</f>
        <v>-1.0435451196080277E-2</v>
      </c>
    </row>
    <row r="75" spans="14:33" ht="15.75" customHeight="1" x14ac:dyDescent="0.2">
      <c r="S75" s="87"/>
      <c r="T75" s="79" t="s">
        <v>79</v>
      </c>
      <c r="U75" s="81" t="s">
        <v>28</v>
      </c>
      <c r="V75" s="79" t="s">
        <v>10</v>
      </c>
      <c r="W75" s="99">
        <v>208.54</v>
      </c>
      <c r="X75" s="79"/>
      <c r="Y75" s="96">
        <v>0.13522000000000001</v>
      </c>
      <c r="Z75" s="99">
        <f>W75*Y75</f>
        <v>28.198778799999999</v>
      </c>
      <c r="AA75" s="85"/>
      <c r="AB75" s="96">
        <f>AB74-Y75</f>
        <v>12.060939379597253</v>
      </c>
      <c r="AC75" s="96">
        <f>AC74-Y75</f>
        <v>5.8936546897986259</v>
      </c>
      <c r="AD75" s="96">
        <f>AD74</f>
        <v>6.1672846897986267</v>
      </c>
      <c r="AE75" s="99">
        <f>Z75+AE69</f>
        <v>28.198778799999999</v>
      </c>
      <c r="AF75" s="99">
        <f>AF74</f>
        <v>2600</v>
      </c>
      <c r="AG75" s="94">
        <f t="shared" si="24"/>
        <v>-2.1774201145688038E-2</v>
      </c>
    </row>
    <row r="76" spans="14:33" ht="15.75" customHeight="1" x14ac:dyDescent="0.2">
      <c r="S76" s="78"/>
      <c r="T76" s="79" t="s">
        <v>79</v>
      </c>
      <c r="U76" s="81" t="s">
        <v>101</v>
      </c>
      <c r="V76" s="79" t="s">
        <v>86</v>
      </c>
      <c r="W76" s="99">
        <v>28.25</v>
      </c>
      <c r="X76" s="79"/>
      <c r="Y76" s="96">
        <f>AC75</f>
        <v>5.8936546897986259</v>
      </c>
      <c r="Z76" s="99">
        <f>W76*Y76</f>
        <v>166.49574498681119</v>
      </c>
      <c r="AA76" s="85"/>
      <c r="AB76" s="96">
        <f>AB75-Y76</f>
        <v>6.1672846897986267</v>
      </c>
      <c r="AC76" s="96">
        <f>AC75-Y76</f>
        <v>0</v>
      </c>
      <c r="AD76" s="96">
        <f>AD75</f>
        <v>6.1672846897986267</v>
      </c>
      <c r="AE76" s="99">
        <f>AE75+Z76</f>
        <v>194.6945237868112</v>
      </c>
      <c r="AF76" s="99">
        <f>AF75</f>
        <v>2600</v>
      </c>
      <c r="AG76" s="86">
        <f t="shared" si="24"/>
        <v>-0.85810757066399135</v>
      </c>
    </row>
    <row r="77" spans="14:33" ht="15.75" customHeight="1" x14ac:dyDescent="0.2">
      <c r="S77" s="87"/>
      <c r="T77" s="88" t="s">
        <v>81</v>
      </c>
      <c r="U77" s="89" t="s">
        <v>95</v>
      </c>
      <c r="V77" s="88" t="s">
        <v>86</v>
      </c>
      <c r="W77" s="98">
        <v>28.39</v>
      </c>
      <c r="X77" s="90">
        <v>200</v>
      </c>
      <c r="Y77" s="95">
        <f>X77/W77</f>
        <v>7.0447340612891862</v>
      </c>
      <c r="Z77" s="98"/>
      <c r="AA77" s="84"/>
      <c r="AB77" s="95">
        <f>AB76+Y77</f>
        <v>13.212018751087813</v>
      </c>
      <c r="AC77" s="95">
        <f>AC76+(Y77/2)</f>
        <v>3.5223670306445931</v>
      </c>
      <c r="AD77" s="95">
        <f>AD76+(Y77/2)</f>
        <v>9.6896517204432193</v>
      </c>
      <c r="AE77" s="98">
        <v>0</v>
      </c>
      <c r="AF77" s="98">
        <f>AF76+(X77-AE76)</f>
        <v>2605.3054762131887</v>
      </c>
      <c r="AG77" s="94">
        <f t="shared" si="24"/>
        <v>-0.85602870152156774</v>
      </c>
    </row>
    <row r="78" spans="14:33" ht="15.75" customHeight="1" x14ac:dyDescent="0.2">
      <c r="S78" s="87"/>
      <c r="T78" s="89" t="s">
        <v>81</v>
      </c>
      <c r="U78" s="89" t="s">
        <v>102</v>
      </c>
      <c r="V78" s="89" t="s">
        <v>86</v>
      </c>
      <c r="W78" s="98">
        <v>27.28</v>
      </c>
      <c r="X78" s="90">
        <v>200</v>
      </c>
      <c r="Y78" s="95">
        <f>X78/W78</f>
        <v>7.3313782991202343</v>
      </c>
      <c r="Z78" s="98"/>
      <c r="AA78" s="84"/>
      <c r="AB78" s="95">
        <f>AB77+Y78</f>
        <v>20.543397050208046</v>
      </c>
      <c r="AC78" s="95">
        <f>AC77+(Y78/2)</f>
        <v>7.1880561802047103</v>
      </c>
      <c r="AD78" s="95">
        <f>AD77+(Y78/2)</f>
        <v>13.355340870003337</v>
      </c>
      <c r="AE78" s="98">
        <v>0</v>
      </c>
      <c r="AF78" s="98">
        <f>AF77+(X78-AE77)</f>
        <v>2805.3054762131887</v>
      </c>
      <c r="AG78" s="94">
        <f t="shared" si="24"/>
        <v>-0.80022714949169182</v>
      </c>
    </row>
    <row r="79" spans="14:33" ht="15.75" customHeight="1" x14ac:dyDescent="0.2">
      <c r="S79" s="87"/>
      <c r="T79" s="89" t="s">
        <v>81</v>
      </c>
      <c r="U79" s="89" t="s">
        <v>103</v>
      </c>
      <c r="V79" s="89" t="s">
        <v>86</v>
      </c>
      <c r="W79" s="98">
        <v>27.38</v>
      </c>
      <c r="X79" s="90">
        <v>200</v>
      </c>
      <c r="Y79" s="95">
        <f>X79/W79</f>
        <v>7.3046018991964941</v>
      </c>
      <c r="Z79" s="98"/>
      <c r="AA79" s="84"/>
      <c r="AB79" s="95">
        <f>AB78+Y79</f>
        <v>27.847998949404541</v>
      </c>
      <c r="AC79" s="95">
        <f>AC78+(Y79/2)</f>
        <v>10.840357129802957</v>
      </c>
      <c r="AD79" s="95">
        <f>AD78+(Y79/2)</f>
        <v>17.007641819601584</v>
      </c>
      <c r="AE79" s="98">
        <v>0</v>
      </c>
      <c r="AF79" s="98">
        <f>AF78+(X79-AE78)</f>
        <v>3005.3054762131887</v>
      </c>
      <c r="AG79" s="94">
        <f>((AE79+(AB79*W79)-AF79)/AF79)</f>
        <v>-0.74628928164884878</v>
      </c>
    </row>
  </sheetData>
  <pageMargins left="0.7" right="0.7" top="0.75" bottom="0.75" header="0.3" footer="0.3"/>
  <pageSetup orientation="portrait" horizontalDpi="300" verticalDpi="300" r:id="rId1"/>
  <ignoredErrors>
    <ignoredError sqref="AB16 R17 AD18 AE15 AV16 AV18 AV21 R28:S28 W28:Z28 T28:U28 AV2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2025-09-06T01:08:59Z</dcterms:modified>
</cp:coreProperties>
</file>