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5B82F8ED-A6CD-4A50-AF7F-6780BB2D179A}" xr6:coauthVersionLast="47" xr6:coauthVersionMax="47" xr10:uidLastSave="{00000000-0000-0000-0000-000000000000}"/>
  <bookViews>
    <workbookView xWindow="2865" yWindow="255" windowWidth="49665" windowHeight="1198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4" l="1"/>
  <c r="AH22" i="14"/>
  <c r="AG22" i="14"/>
  <c r="AF22" i="14"/>
  <c r="AE22" i="14"/>
  <c r="AD22" i="14"/>
  <c r="Y22" i="14"/>
  <c r="X21" i="14"/>
  <c r="X22" i="14" s="1"/>
  <c r="U20" i="14"/>
  <c r="AV16" i="14"/>
  <c r="AV17" i="14" s="1"/>
  <c r="AV19" i="14" s="1"/>
  <c r="AV21" i="14" s="1"/>
  <c r="AV22" i="14" s="1"/>
  <c r="AH16" i="14"/>
  <c r="AH17" i="14" s="1"/>
  <c r="U17" i="14"/>
  <c r="U19" i="14" s="1"/>
  <c r="P18" i="14"/>
  <c r="P20" i="14" s="1"/>
  <c r="P17" i="14"/>
  <c r="P19" i="14" s="1"/>
  <c r="U15" i="14"/>
  <c r="P15" i="14"/>
  <c r="K22" i="14"/>
  <c r="K19" i="14"/>
  <c r="K17" i="14"/>
  <c r="K15" i="14"/>
  <c r="X17" i="14"/>
  <c r="X19" i="14" s="1"/>
  <c r="AT16" i="14"/>
  <c r="AS16" i="14"/>
  <c r="AP16" i="14"/>
  <c r="AO16" i="14"/>
  <c r="AN16" i="14"/>
  <c r="AM16" i="14"/>
  <c r="AL16" i="14"/>
  <c r="AK16" i="14"/>
  <c r="AU16" i="14"/>
  <c r="AG16" i="14"/>
  <c r="AG17" i="14" s="1"/>
  <c r="AG19" i="14" s="1"/>
  <c r="AG21" i="14" s="1"/>
  <c r="AE16" i="14"/>
  <c r="AE17" i="14" s="1"/>
  <c r="AE19" i="14" s="1"/>
  <c r="AE21" i="14" s="1"/>
  <c r="AF16" i="14"/>
  <c r="AF17" i="14" s="1"/>
  <c r="AF19" i="14" s="1"/>
  <c r="AD16" i="14"/>
  <c r="AD17" i="14" s="1"/>
  <c r="AD19" i="14" s="1"/>
  <c r="Y16" i="14"/>
  <c r="Y17" i="14" s="1"/>
  <c r="Y19" i="14" s="1"/>
  <c r="Y21" i="14" s="1"/>
  <c r="X16" i="14"/>
  <c r="S40" i="14"/>
  <c r="O40" i="14"/>
  <c r="N40" i="14"/>
  <c r="T39" i="14"/>
  <c r="T40" i="14" s="1"/>
  <c r="S39" i="14"/>
  <c r="N38" i="14"/>
  <c r="T37" i="14"/>
  <c r="S37" i="14"/>
  <c r="O37" i="14"/>
  <c r="O38" i="14" s="1"/>
  <c r="N37" i="14"/>
  <c r="T32" i="14"/>
  <c r="S32" i="14"/>
  <c r="O30" i="14"/>
  <c r="N30" i="14"/>
  <c r="T28" i="14"/>
  <c r="S28" i="14"/>
  <c r="O28" i="14"/>
  <c r="N28" i="14"/>
  <c r="T24" i="14"/>
  <c r="S24" i="14"/>
  <c r="O24" i="14"/>
  <c r="N24" i="14"/>
  <c r="T20" i="14"/>
  <c r="S20" i="14"/>
  <c r="O18" i="14"/>
  <c r="N18" i="14"/>
  <c r="N20" i="14" s="1"/>
  <c r="T15" i="14"/>
  <c r="S15" i="14"/>
  <c r="O15" i="14"/>
  <c r="N15" i="14"/>
  <c r="N17" i="14" s="1"/>
  <c r="N19" i="14" s="1"/>
  <c r="N11" i="14"/>
  <c r="T11" i="14"/>
  <c r="V11" i="14" s="1"/>
  <c r="O11" i="14"/>
  <c r="T7" i="14"/>
  <c r="S7" i="14"/>
  <c r="O7" i="14"/>
  <c r="N7" i="14"/>
  <c r="Q7" i="14" s="1"/>
  <c r="S6" i="14"/>
  <c r="N6" i="14"/>
  <c r="N8" i="14" s="1"/>
  <c r="N10" i="14" s="1"/>
  <c r="T5" i="14"/>
  <c r="T6" i="14" s="1"/>
  <c r="S5" i="14"/>
  <c r="O5" i="14"/>
  <c r="N5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AD21" i="14" l="1"/>
  <c r="AR16" i="14"/>
  <c r="AW16" i="14" s="1"/>
  <c r="AX16" i="14" s="1"/>
  <c r="AF21" i="14"/>
  <c r="AI16" i="14"/>
  <c r="V40" i="14"/>
  <c r="Q38" i="14"/>
  <c r="V39" i="14"/>
  <c r="Q11" i="14"/>
  <c r="Q40" i="14"/>
  <c r="Q28" i="14"/>
  <c r="Q37" i="14"/>
  <c r="V28" i="14"/>
  <c r="Q30" i="14"/>
  <c r="V7" i="14"/>
  <c r="V32" i="14"/>
  <c r="V37" i="14"/>
  <c r="V24" i="14"/>
  <c r="AA22" i="14" s="1"/>
  <c r="AM22" i="14" s="1"/>
  <c r="AN22" i="14" s="1"/>
  <c r="V5" i="14"/>
  <c r="Q24" i="14"/>
  <c r="Z22" i="14" s="1"/>
  <c r="V20" i="14"/>
  <c r="V15" i="14"/>
  <c r="AA15" i="14" s="1"/>
  <c r="AA16" i="14" s="1"/>
  <c r="AA17" i="14" s="1"/>
  <c r="Q15" i="14"/>
  <c r="Z15" i="14" s="1"/>
  <c r="Q18" i="14"/>
  <c r="N9" i="14"/>
  <c r="Q5" i="14"/>
  <c r="O6" i="14"/>
  <c r="O8" i="14" s="1"/>
  <c r="Q8" i="14" s="1"/>
  <c r="O8" i="12"/>
  <c r="O7" i="12" s="1"/>
  <c r="O8" i="9"/>
  <c r="O7" i="9" s="1"/>
  <c r="T8" i="14"/>
  <c r="V8" i="14" s="1"/>
  <c r="V6" i="14"/>
  <c r="O8" i="11"/>
  <c r="O7" i="11" s="1"/>
  <c r="O8" i="6"/>
  <c r="O7" i="6" s="1"/>
  <c r="J3" i="9"/>
  <c r="J3" i="12"/>
  <c r="J4" i="6"/>
  <c r="J4" i="12"/>
  <c r="J4" i="9"/>
  <c r="J5" i="12"/>
  <c r="J5" i="9"/>
  <c r="J6" i="12"/>
  <c r="AM17" i="14" l="1"/>
  <c r="AA19" i="14"/>
  <c r="AK22" i="14"/>
  <c r="AB22" i="14"/>
  <c r="AT22" i="14"/>
  <c r="AU22" i="14" s="1"/>
  <c r="AN17" i="14"/>
  <c r="AT17" i="14"/>
  <c r="AU17" i="14" s="1"/>
  <c r="AI17" i="14"/>
  <c r="AI19" i="14" s="1"/>
  <c r="AI21" i="14" s="1"/>
  <c r="AH19" i="14"/>
  <c r="AH21" i="14" s="1"/>
  <c r="AB15" i="14"/>
  <c r="AB16" i="14" s="1"/>
  <c r="Z16" i="14"/>
  <c r="Z17" i="14" s="1"/>
  <c r="AK17" i="14" s="1"/>
  <c r="AL17" i="14" s="1"/>
  <c r="Q6" i="14"/>
  <c r="AL22" i="14" l="1"/>
  <c r="AS22" i="14" s="1"/>
  <c r="AR22" i="14"/>
  <c r="AW22" i="14" s="1"/>
  <c r="AX22" i="14" s="1"/>
  <c r="AO22" i="14"/>
  <c r="AP22" i="14" s="1"/>
  <c r="AA21" i="14"/>
  <c r="AM19" i="14"/>
  <c r="AR17" i="14"/>
  <c r="AW17" i="14" s="1"/>
  <c r="AX17" i="14" s="1"/>
  <c r="Z19" i="14"/>
  <c r="AB17" i="14"/>
  <c r="AK19" i="14" l="1"/>
  <c r="AB19" i="14"/>
  <c r="Z21" i="14"/>
  <c r="AB21" i="14" s="1"/>
  <c r="AO19" i="14"/>
  <c r="AN19" i="14"/>
  <c r="AN21" i="14" s="1"/>
  <c r="AM21" i="14"/>
  <c r="AT19" i="14"/>
  <c r="AO17" i="14"/>
  <c r="AP17" i="14" s="1"/>
  <c r="AS17" i="14"/>
  <c r="AU19" i="14" l="1"/>
  <c r="AU21" i="14" s="1"/>
  <c r="AT21" i="14"/>
  <c r="AP19" i="14"/>
  <c r="AP21" i="14" s="1"/>
  <c r="AO21" i="14"/>
  <c r="AL19" i="14"/>
  <c r="AK21" i="14"/>
  <c r="AR19" i="14"/>
  <c r="AW19" i="14" l="1"/>
  <c r="AX19" i="14" s="1"/>
  <c r="AR21" i="14"/>
  <c r="AW21" i="14" s="1"/>
  <c r="AX21" i="14" s="1"/>
  <c r="AS19" i="14"/>
  <c r="AS21" i="14" s="1"/>
  <c r="AL2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D16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E16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F16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G16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H16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I16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R16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S16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T16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U16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V16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W16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X16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K17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L17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M17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N17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O17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P17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<sst xmlns="http://schemas.openxmlformats.org/spreadsheetml/2006/main" count="343" uniqueCount="77">
  <si>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</si>
  <si>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</si>
  <si>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</si>
  <si>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</si>
  <si>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</si>
  <si>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</si>
  <si>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</si>
  <si>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</si>
  <si>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</si>
  <si>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</si>
  <si>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</si>
  <si>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</si>
  <si>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</si>
  <si>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</si>
  <si>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</si>
  <si>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</si>
  <si>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</si>
  <si>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</si>
  <si>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</si>
  <si>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</si>
  <si>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</si>
  <si>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</si>
  <si>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</si>
  <si>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</si>
  <si>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</si>
  <si>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</si>
  <si>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</si>
  <si>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</si>
  <si>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</si>
  <si>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</si>
  <si>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</si>
  <si>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</si>
  <si>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</si>
  <si>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</si>
  <si>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</si>
  <si>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</si>
  <si>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</si>
  <si>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</si>
  <si>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</si>
  <si>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</si>
  <si>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</si>
  <si>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</si>
  <si>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</si>
  <si>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</si>
  <si>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</si>
  <si>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</si>
  <si>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</si>
  <si>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</si>
  <si>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</si>
  <si>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</si>
  <si>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</si>
  <si>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</si>
  <si>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</si>
  <si>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</si>
  <si>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</si>
  <si>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</si>
  <si>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</si>
  <si>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</si>
  <si>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</si>
  <si>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</si>
  <si>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</si>
  <si>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</si>
  <si>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</si>
  <si>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</si>
  <si>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</si>
  <si>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</si>
  <si>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</si>
  <si>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</si>
  <si>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</si>
  <si>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</si>
  <si>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</si>
  <si>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</si>
  <si>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PLR</t>
  </si>
  <si>
    <t>C</t>
  </si>
  <si>
    <t>Shares Lft</t>
  </si>
  <si>
    <t>Combined P/L</t>
  </si>
  <si>
    <t>Income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</si>
</sst>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9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9" fontId="0" fillId="0" borderId="0" xfId="0" applyNumberFormat="1"/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9" fontId="0" fillId="3" borderId="0" xfId="0" applyNumberForma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8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AX40"/>
  <sheetViews>
    <sheetView tabSelected="1" topLeftCell="A4" workbookViewId="0">
      <selection activeCell="AZ20" sqref="AZ20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5.5703125" bestFit="1" customWidth="1"/>
    <col min="11" max="11" width="5.5703125" customWidth="1"/>
    <col min="12" max="12" width="4.85546875" bestFit="1" customWidth="1"/>
    <col min="13" max="13" width="4.85546875" customWidth="1"/>
    <col min="14" max="14" width="9.140625" bestFit="1" customWidth="1"/>
    <col min="15" max="15" width="5.5703125" bestFit="1" customWidth="1"/>
    <col min="16" max="16" width="8.5703125" bestFit="1" customWidth="1"/>
    <col min="17" max="17" width="9.42578125" bestFit="1" customWidth="1"/>
    <col min="18" max="18" width="3.140625" customWidth="1"/>
    <col min="19" max="19" width="9.140625" bestFit="1" customWidth="1"/>
    <col min="20" max="20" width="5.5703125" bestFit="1" customWidth="1"/>
    <col min="21" max="21" width="9.140625" bestFit="1" customWidth="1"/>
    <col min="22" max="22" width="9.42578125" bestFit="1" customWidth="1"/>
    <col min="23" max="23" width="5.28515625" customWidth="1"/>
    <col min="24" max="24" width="10.7109375" bestFit="1" customWidth="1"/>
    <col min="25" max="25" width="5.140625" bestFit="1" customWidth="1"/>
    <col min="26" max="26" width="9.5703125" bestFit="1" customWidth="1"/>
    <col min="27" max="27" width="8.28515625" bestFit="1" customWidth="1"/>
    <col min="28" max="28" width="8.5703125" bestFit="1" customWidth="1"/>
    <col min="29" max="29" width="4.7109375" customWidth="1"/>
    <col min="31" max="31" width="5.5703125" bestFit="1" customWidth="1"/>
    <col min="32" max="32" width="6.28515625" bestFit="1" customWidth="1"/>
    <col min="33" max="33" width="4.5703125" bestFit="1" customWidth="1"/>
    <col min="34" max="34" width="7.42578125" bestFit="1" customWidth="1"/>
    <col min="35" max="35" width="7.28515625" bestFit="1" customWidth="1"/>
    <col min="36" max="36" width="4.5703125" customWidth="1"/>
    <col min="37" max="37" width="14.5703125" bestFit="1" customWidth="1"/>
    <col min="38" max="38" width="8.28515625" bestFit="1" customWidth="1"/>
    <col min="39" max="39" width="8.140625" bestFit="1" customWidth="1"/>
    <col min="40" max="40" width="8.28515625" bestFit="1" customWidth="1"/>
    <col min="41" max="41" width="9.7109375" bestFit="1" customWidth="1"/>
    <col min="42" max="42" width="8.28515625" bestFit="1" customWidth="1"/>
    <col min="43" max="43" width="4.7109375" customWidth="1"/>
    <col min="44" max="44" width="14" bestFit="1" customWidth="1"/>
    <col min="45" max="45" width="8.28515625" bestFit="1" customWidth="1"/>
    <col min="46" max="46" width="8.140625" bestFit="1" customWidth="1"/>
    <col min="47" max="47" width="8.28515625" bestFit="1" customWidth="1"/>
    <col min="48" max="48" width="8.5703125" bestFit="1" customWidth="1"/>
    <col min="49" max="49" width="9.7109375" bestFit="1" customWidth="1"/>
    <col min="50" max="50" width="9.28515625" bestFit="1" customWidth="1"/>
  </cols>
  <sheetData>
    <row r="2" spans="1:50" ht="12.75" x14ac:dyDescent="0.2"/>
    <row r="3" spans="1:50" ht="12.75" x14ac:dyDescent="0.2">
      <c r="G3" s="35" t="s">
        <v>27</v>
      </c>
      <c r="H3" s="12"/>
      <c r="I3" s="12"/>
      <c r="J3" s="12"/>
      <c r="K3" s="12"/>
      <c r="L3" s="12"/>
      <c r="M3" s="12"/>
      <c r="N3" s="62" t="s">
        <v>28</v>
      </c>
      <c r="O3" s="12"/>
      <c r="P3" s="12"/>
      <c r="Q3" s="12"/>
      <c r="R3" s="12"/>
      <c r="S3" s="62" t="s">
        <v>29</v>
      </c>
      <c r="T3" s="12"/>
      <c r="U3" s="12"/>
      <c r="V3" s="12"/>
    </row>
    <row r="4" spans="1:50" ht="12.75" x14ac:dyDescent="0.2">
      <c r="G4" s="28" t="s">
        <v>3</v>
      </c>
      <c r="H4" s="28" t="s">
        <v>0</v>
      </c>
      <c r="I4" s="28" t="s">
        <v>55</v>
      </c>
      <c r="J4" s="28" t="s">
        <v>1</v>
      </c>
      <c r="K4" s="63" t="s">
        <v>70</v>
      </c>
      <c r="L4" s="28" t="s">
        <v>30</v>
      </c>
      <c r="M4" s="12"/>
      <c r="N4" s="28" t="s">
        <v>31</v>
      </c>
      <c r="O4" s="28" t="s">
        <v>1</v>
      </c>
      <c r="P4" s="63" t="s">
        <v>10</v>
      </c>
      <c r="Q4" s="63" t="s">
        <v>74</v>
      </c>
      <c r="R4" s="66"/>
      <c r="S4" s="28" t="s">
        <v>31</v>
      </c>
      <c r="T4" s="28" t="s">
        <v>1</v>
      </c>
      <c r="U4" s="63" t="s">
        <v>10</v>
      </c>
      <c r="V4" s="63" t="s">
        <v>74</v>
      </c>
    </row>
    <row r="5" spans="1:50" ht="12.75" x14ac:dyDescent="0.2">
      <c r="G5" s="49" t="s">
        <v>46</v>
      </c>
      <c r="H5" s="13">
        <v>100</v>
      </c>
      <c r="I5" s="13"/>
      <c r="J5" s="13">
        <v>200</v>
      </c>
      <c r="K5" s="13"/>
      <c r="L5" s="29">
        <v>0.3</v>
      </c>
      <c r="M5" s="12"/>
      <c r="N5" s="13">
        <f>H5</f>
        <v>100</v>
      </c>
      <c r="O5" s="13">
        <f>J5*L5</f>
        <v>60</v>
      </c>
      <c r="P5" s="13"/>
      <c r="Q5" s="30">
        <f>O5/N5</f>
        <v>0.6</v>
      </c>
      <c r="R5" s="30"/>
      <c r="S5" s="13">
        <f>H5</f>
        <v>100</v>
      </c>
      <c r="T5" s="13">
        <f>J5*(1-L5)</f>
        <v>140</v>
      </c>
      <c r="U5" s="13"/>
      <c r="V5" s="30">
        <f>T5/S5</f>
        <v>1.4</v>
      </c>
    </row>
    <row r="6" spans="1:50" ht="12.75" x14ac:dyDescent="0.2">
      <c r="G6" s="50" t="s">
        <v>47</v>
      </c>
      <c r="H6" s="43">
        <v>100</v>
      </c>
      <c r="I6" s="43"/>
      <c r="J6" s="43">
        <v>300</v>
      </c>
      <c r="K6" s="43"/>
      <c r="L6" s="38">
        <v>0.3</v>
      </c>
      <c r="M6" s="12"/>
      <c r="N6" s="43">
        <f>H6</f>
        <v>100</v>
      </c>
      <c r="O6" s="43">
        <f>(J6*L6)+O5</f>
        <v>150</v>
      </c>
      <c r="P6" s="43"/>
      <c r="Q6" s="44">
        <f>O6/N6</f>
        <v>1.5</v>
      </c>
      <c r="R6" s="30"/>
      <c r="S6" s="43">
        <f>H6</f>
        <v>100</v>
      </c>
      <c r="T6" s="43">
        <f>J6*(1-L6)+T5</f>
        <v>350</v>
      </c>
      <c r="U6" s="43"/>
      <c r="V6" s="44">
        <f>T6/S6</f>
        <v>3.5</v>
      </c>
    </row>
    <row r="7" spans="1:50" ht="12.75" x14ac:dyDescent="0.2">
      <c r="G7" s="51" t="s">
        <v>48</v>
      </c>
      <c r="H7" s="13">
        <v>10</v>
      </c>
      <c r="I7" s="13"/>
      <c r="J7" s="13">
        <v>200</v>
      </c>
      <c r="K7" s="13"/>
      <c r="L7" s="29">
        <v>0.3</v>
      </c>
      <c r="M7" s="12"/>
      <c r="N7" s="13">
        <f>H7</f>
        <v>10</v>
      </c>
      <c r="O7" s="13">
        <f>J7*L7</f>
        <v>60</v>
      </c>
      <c r="P7" s="13"/>
      <c r="Q7" s="30">
        <f t="shared" ref="Q7:Q8" si="0">O7/N7</f>
        <v>6</v>
      </c>
      <c r="R7" s="30"/>
      <c r="S7" s="13">
        <f>H7</f>
        <v>10</v>
      </c>
      <c r="T7" s="13">
        <f>J7*(1-L7)</f>
        <v>140</v>
      </c>
      <c r="U7" s="13"/>
      <c r="V7" s="30">
        <f t="shared" ref="V7:V8" si="1">T7/S7</f>
        <v>14</v>
      </c>
    </row>
    <row r="8" spans="1:50" ht="12.75" x14ac:dyDescent="0.2">
      <c r="G8" s="12"/>
      <c r="H8" s="12"/>
      <c r="I8" s="12"/>
      <c r="J8" s="12"/>
      <c r="K8" s="12"/>
      <c r="L8" s="12"/>
      <c r="M8" s="12"/>
      <c r="N8" s="13">
        <f>N6</f>
        <v>100</v>
      </c>
      <c r="O8" s="13">
        <f>O6-O5</f>
        <v>90</v>
      </c>
      <c r="P8" s="13"/>
      <c r="Q8" s="30">
        <f t="shared" si="0"/>
        <v>0.9</v>
      </c>
      <c r="R8" s="30"/>
      <c r="S8" s="13">
        <v>100</v>
      </c>
      <c r="T8" s="13">
        <f>T6-T7</f>
        <v>210</v>
      </c>
      <c r="U8" s="13"/>
      <c r="V8" s="30">
        <f t="shared" si="1"/>
        <v>2.1</v>
      </c>
    </row>
    <row r="9" spans="1:50" ht="12.75" x14ac:dyDescent="0.2">
      <c r="G9" s="50" t="s">
        <v>49</v>
      </c>
      <c r="H9" s="43">
        <v>8</v>
      </c>
      <c r="I9" s="43"/>
      <c r="J9" s="43">
        <v>300</v>
      </c>
      <c r="K9" s="43"/>
      <c r="L9" s="38">
        <v>0.3</v>
      </c>
      <c r="M9" s="12"/>
      <c r="N9" s="43">
        <f>N7</f>
        <v>10</v>
      </c>
      <c r="O9" s="43">
        <v>60</v>
      </c>
      <c r="P9" s="43"/>
      <c r="Q9" s="44">
        <v>6</v>
      </c>
      <c r="R9" s="30"/>
      <c r="S9" s="43">
        <v>10</v>
      </c>
      <c r="T9" s="43">
        <v>140</v>
      </c>
      <c r="U9" s="43"/>
      <c r="V9" s="44">
        <v>14</v>
      </c>
    </row>
    <row r="10" spans="1:50" ht="12.75" x14ac:dyDescent="0.2">
      <c r="G10" s="42"/>
      <c r="H10" s="42"/>
      <c r="I10" s="42"/>
      <c r="J10" s="42"/>
      <c r="K10" s="42"/>
      <c r="L10" s="42"/>
      <c r="M10" s="12"/>
      <c r="N10" s="45">
        <f>N8</f>
        <v>100</v>
      </c>
      <c r="O10" s="45">
        <v>90</v>
      </c>
      <c r="P10" s="45"/>
      <c r="Q10" s="46">
        <v>0.9</v>
      </c>
      <c r="R10" s="70"/>
      <c r="S10" s="45">
        <v>100</v>
      </c>
      <c r="T10" s="45">
        <v>210</v>
      </c>
      <c r="U10" s="45"/>
      <c r="V10" s="46">
        <v>2.1</v>
      </c>
    </row>
    <row r="11" spans="1:50" ht="12.75" x14ac:dyDescent="0.2">
      <c r="G11" s="42"/>
      <c r="H11" s="42"/>
      <c r="I11" s="42"/>
      <c r="J11" s="42"/>
      <c r="K11" s="42"/>
      <c r="L11" s="42"/>
      <c r="M11" s="12"/>
      <c r="N11" s="43">
        <f>H9</f>
        <v>8</v>
      </c>
      <c r="O11" s="43">
        <f>J9*L9</f>
        <v>90</v>
      </c>
      <c r="P11" s="43"/>
      <c r="Q11" s="44">
        <f>O11/N11</f>
        <v>11.25</v>
      </c>
      <c r="R11" s="30"/>
      <c r="S11" s="43">
        <v>8</v>
      </c>
      <c r="T11" s="43">
        <f>J9*(1-L9)</f>
        <v>210</v>
      </c>
      <c r="U11" s="43"/>
      <c r="V11" s="44">
        <f>T11/S11</f>
        <v>26.25</v>
      </c>
    </row>
    <row r="13" spans="1:50" ht="15.75" customHeight="1" x14ac:dyDescent="0.2">
      <c r="G13" s="34" t="s">
        <v>32</v>
      </c>
      <c r="N13" s="62" t="s">
        <v>28</v>
      </c>
      <c r="O13" s="12"/>
      <c r="P13" s="12"/>
      <c r="Q13" s="12"/>
      <c r="R13" s="12"/>
      <c r="S13" s="62" t="s">
        <v>29</v>
      </c>
      <c r="T13" s="12"/>
      <c r="U13" s="12"/>
      <c r="V13" s="12"/>
      <c r="X13" s="34" t="s">
        <v>63</v>
      </c>
      <c r="AD13" s="34" t="s">
        <v>57</v>
      </c>
      <c r="AK13" s="34" t="s">
        <v>58</v>
      </c>
      <c r="AR13" s="34" t="s">
        <v>75</v>
      </c>
    </row>
    <row r="14" spans="1:50" ht="15.75" customHeight="1" x14ac:dyDescent="0.2">
      <c r="A14" s="28" t="s">
        <v>69</v>
      </c>
      <c r="B14" s="28" t="s">
        <v>30</v>
      </c>
      <c r="C14" s="63" t="s">
        <v>71</v>
      </c>
      <c r="D14" s="63" t="s">
        <v>72</v>
      </c>
      <c r="E14" s="63" t="s">
        <v>73</v>
      </c>
      <c r="G14" s="28" t="s">
        <v>3</v>
      </c>
      <c r="H14" s="28" t="s">
        <v>0</v>
      </c>
      <c r="I14" s="63" t="s">
        <v>55</v>
      </c>
      <c r="J14" s="28" t="s">
        <v>1</v>
      </c>
      <c r="K14" s="63" t="s">
        <v>70</v>
      </c>
      <c r="N14" s="28" t="s">
        <v>31</v>
      </c>
      <c r="O14" s="28" t="s">
        <v>1</v>
      </c>
      <c r="P14" s="63" t="s">
        <v>10</v>
      </c>
      <c r="Q14" s="63" t="s">
        <v>74</v>
      </c>
      <c r="R14" s="66"/>
      <c r="S14" s="28" t="s">
        <v>31</v>
      </c>
      <c r="T14" s="28" t="s">
        <v>1</v>
      </c>
      <c r="U14" s="63" t="s">
        <v>10</v>
      </c>
      <c r="V14" s="63" t="s">
        <v>74</v>
      </c>
      <c r="X14" s="28" t="s">
        <v>64</v>
      </c>
      <c r="Y14" s="28" t="s">
        <v>65</v>
      </c>
      <c r="Z14" s="28" t="s">
        <v>66</v>
      </c>
      <c r="AA14" s="28" t="s">
        <v>67</v>
      </c>
      <c r="AB14" s="28" t="s">
        <v>68</v>
      </c>
      <c r="AD14" s="68" t="s">
        <v>59</v>
      </c>
      <c r="AE14" s="68" t="s">
        <v>62</v>
      </c>
      <c r="AF14" s="68" t="s">
        <v>60</v>
      </c>
      <c r="AG14" s="68" t="s">
        <v>62</v>
      </c>
      <c r="AH14" s="68" t="s">
        <v>61</v>
      </c>
      <c r="AI14" s="68" t="s">
        <v>62</v>
      </c>
      <c r="AJ14" s="66"/>
      <c r="AK14" s="28" t="s">
        <v>59</v>
      </c>
      <c r="AL14" s="28" t="s">
        <v>62</v>
      </c>
      <c r="AM14" s="28" t="s">
        <v>60</v>
      </c>
      <c r="AN14" s="28" t="s">
        <v>62</v>
      </c>
      <c r="AO14" s="28" t="s">
        <v>61</v>
      </c>
      <c r="AP14" s="28" t="s">
        <v>62</v>
      </c>
      <c r="AQ14" s="66"/>
      <c r="AR14" s="68" t="s">
        <v>59</v>
      </c>
      <c r="AS14" s="68" t="s">
        <v>62</v>
      </c>
      <c r="AT14" s="68" t="s">
        <v>60</v>
      </c>
      <c r="AU14" s="68" t="s">
        <v>62</v>
      </c>
      <c r="AV14" s="68" t="s">
        <v>76</v>
      </c>
      <c r="AW14" s="68" t="s">
        <v>61</v>
      </c>
      <c r="AX14" s="68" t="s">
        <v>62</v>
      </c>
    </row>
    <row r="15" spans="1:50" ht="15.75" customHeight="1" x14ac:dyDescent="0.2">
      <c r="A15" s="33">
        <v>100</v>
      </c>
      <c r="B15" s="29">
        <v>0.7</v>
      </c>
      <c r="C15" s="56">
        <v>5</v>
      </c>
      <c r="D15">
        <v>2</v>
      </c>
      <c r="E15" s="56">
        <v>1</v>
      </c>
      <c r="G15" s="12" t="s">
        <v>33</v>
      </c>
      <c r="H15" s="13">
        <v>100</v>
      </c>
      <c r="I15" s="13"/>
      <c r="J15" s="13">
        <v>200</v>
      </c>
      <c r="K15" s="64">
        <f>J15/H15</f>
        <v>2</v>
      </c>
      <c r="N15" s="31">
        <f>H15</f>
        <v>100</v>
      </c>
      <c r="O15" s="31">
        <f>J15*B15</f>
        <v>140</v>
      </c>
      <c r="P15" s="71">
        <f>(H15+(H15*(C15*D15/100)))/(1-E15/100)</f>
        <v>111.11111111111111</v>
      </c>
      <c r="Q15" s="32">
        <f>O15/N15</f>
        <v>1.4</v>
      </c>
      <c r="R15" s="32"/>
      <c r="S15" s="31">
        <f>H15</f>
        <v>100</v>
      </c>
      <c r="T15" s="31">
        <f>J15*(1-B15)</f>
        <v>60.000000000000007</v>
      </c>
      <c r="U15" s="71">
        <f>(H15+(H15*(C15*D15/100)))/(1-E15/100)</f>
        <v>111.11111111111111</v>
      </c>
      <c r="V15" s="32">
        <f>T15/S15</f>
        <v>0.60000000000000009</v>
      </c>
      <c r="X15">
        <v>1</v>
      </c>
      <c r="Y15">
        <v>0</v>
      </c>
      <c r="Z15" s="32">
        <f>Q15</f>
        <v>1.4</v>
      </c>
      <c r="AA15" s="32">
        <f>V15</f>
        <v>0.60000000000000009</v>
      </c>
      <c r="AB15" s="32">
        <f>Z15+AA15</f>
        <v>2</v>
      </c>
      <c r="AD15" s="58">
        <v>0</v>
      </c>
      <c r="AE15" s="56">
        <v>0</v>
      </c>
      <c r="AF15" s="58">
        <v>0</v>
      </c>
      <c r="AG15" s="56">
        <v>0</v>
      </c>
      <c r="AH15" s="58">
        <v>0</v>
      </c>
      <c r="AI15" s="60">
        <v>0</v>
      </c>
      <c r="AJ15" s="56"/>
      <c r="AK15" s="58">
        <v>0</v>
      </c>
      <c r="AL15" s="56">
        <v>0</v>
      </c>
      <c r="AM15" s="58">
        <v>0</v>
      </c>
      <c r="AN15" s="56">
        <v>0</v>
      </c>
      <c r="AO15" s="58">
        <v>0</v>
      </c>
      <c r="AP15" s="56">
        <v>0</v>
      </c>
      <c r="AQ15" s="56"/>
      <c r="AR15" s="58">
        <v>0</v>
      </c>
      <c r="AS15" s="56">
        <v>0</v>
      </c>
      <c r="AT15" s="58">
        <v>0</v>
      </c>
      <c r="AU15" s="56">
        <v>0</v>
      </c>
      <c r="AV15" s="58">
        <v>0</v>
      </c>
      <c r="AW15" s="58">
        <v>0</v>
      </c>
      <c r="AX15" s="56">
        <v>0</v>
      </c>
    </row>
    <row r="16" spans="1:50" ht="15.75" customHeight="1" x14ac:dyDescent="0.2">
      <c r="A16" s="37">
        <v>100</v>
      </c>
      <c r="B16" s="38">
        <v>0.7</v>
      </c>
      <c r="C16" s="57">
        <v>5</v>
      </c>
      <c r="D16" s="36">
        <v>2</v>
      </c>
      <c r="E16" s="57">
        <v>1</v>
      </c>
      <c r="G16" s="42" t="s">
        <v>56</v>
      </c>
      <c r="H16" s="38"/>
      <c r="I16" s="43">
        <v>20</v>
      </c>
      <c r="J16" s="43"/>
      <c r="K16" s="65"/>
      <c r="N16" s="39"/>
      <c r="O16" s="39"/>
      <c r="P16" s="73"/>
      <c r="Q16" s="40"/>
      <c r="R16" s="32"/>
      <c r="S16" s="39"/>
      <c r="T16" s="39"/>
      <c r="U16" s="39"/>
      <c r="V16" s="40"/>
      <c r="X16" s="36">
        <f>X15</f>
        <v>1</v>
      </c>
      <c r="Y16" s="36">
        <f>Y15</f>
        <v>0</v>
      </c>
      <c r="Z16" s="40">
        <f t="shared" ref="Z16:AB16" si="2">Z15</f>
        <v>1.4</v>
      </c>
      <c r="AA16" s="40">
        <f t="shared" si="2"/>
        <v>0.60000000000000009</v>
      </c>
      <c r="AB16" s="40">
        <f t="shared" si="2"/>
        <v>2</v>
      </c>
      <c r="AD16" s="41">
        <f>AD15</f>
        <v>0</v>
      </c>
      <c r="AE16" s="57">
        <f t="shared" ref="AE16:AG16" si="3">AE15</f>
        <v>0</v>
      </c>
      <c r="AF16" s="41">
        <f t="shared" si="3"/>
        <v>0</v>
      </c>
      <c r="AG16" s="57">
        <f t="shared" si="3"/>
        <v>0</v>
      </c>
      <c r="AH16" s="41">
        <f>AH15</f>
        <v>0</v>
      </c>
      <c r="AI16" s="61">
        <f>AH16/J15</f>
        <v>0</v>
      </c>
      <c r="AJ16" s="67"/>
      <c r="AK16" s="41">
        <f>AK15</f>
        <v>0</v>
      </c>
      <c r="AL16" s="57">
        <f t="shared" ref="AL16" si="4">AL15</f>
        <v>0</v>
      </c>
      <c r="AM16" s="41">
        <f t="shared" ref="AM16" si="5">AM15</f>
        <v>0</v>
      </c>
      <c r="AN16" s="57">
        <f t="shared" ref="AN16" si="6">AN15</f>
        <v>0</v>
      </c>
      <c r="AO16" s="41">
        <f>AO15</f>
        <v>0</v>
      </c>
      <c r="AP16" s="57">
        <f t="shared" ref="AP16" si="7">AP15</f>
        <v>0</v>
      </c>
      <c r="AQ16" s="56"/>
      <c r="AR16" s="41">
        <f>AD16+AK16</f>
        <v>0</v>
      </c>
      <c r="AS16" s="57">
        <f t="shared" ref="AS16" si="8">AS15</f>
        <v>0</v>
      </c>
      <c r="AT16" s="41">
        <f t="shared" ref="AT16" si="9">AT15</f>
        <v>0</v>
      </c>
      <c r="AU16" s="57">
        <f t="shared" ref="AU16" si="10">AU15</f>
        <v>0</v>
      </c>
      <c r="AV16" s="73">
        <f>I16</f>
        <v>20</v>
      </c>
      <c r="AW16" s="73">
        <f>AR16+AT16+AV16</f>
        <v>20</v>
      </c>
      <c r="AX16" s="61">
        <f>AW16/(O15+T15)</f>
        <v>0.1</v>
      </c>
    </row>
    <row r="17" spans="1:50" ht="15.75" customHeight="1" x14ac:dyDescent="0.2">
      <c r="A17" s="33">
        <v>300</v>
      </c>
      <c r="B17" s="29">
        <v>0.7</v>
      </c>
      <c r="C17" s="56">
        <v>5</v>
      </c>
      <c r="D17">
        <v>2</v>
      </c>
      <c r="E17" s="56">
        <v>1</v>
      </c>
      <c r="G17" t="s">
        <v>34</v>
      </c>
      <c r="H17" s="33">
        <v>250</v>
      </c>
      <c r="I17" s="33"/>
      <c r="J17" s="33">
        <v>400</v>
      </c>
      <c r="K17" s="56">
        <f>J17/H17</f>
        <v>1.6</v>
      </c>
      <c r="N17" s="31">
        <f>N15</f>
        <v>100</v>
      </c>
      <c r="O17" s="31">
        <v>140</v>
      </c>
      <c r="P17" s="71">
        <f>(H15+(H15*(C15*D15/100)))/(1-E15/100)</f>
        <v>111.11111111111111</v>
      </c>
      <c r="Q17" s="32">
        <v>1.4</v>
      </c>
      <c r="R17" s="32"/>
      <c r="S17" s="31">
        <v>100</v>
      </c>
      <c r="T17" s="31">
        <v>60.000000000000007</v>
      </c>
      <c r="U17" s="71">
        <f>(H15+(H15*(C15*D15/100)))/(1-E15/100)</f>
        <v>111.11111111111111</v>
      </c>
      <c r="V17" s="32">
        <v>0.60000000000000009</v>
      </c>
      <c r="X17">
        <f>X15+1</f>
        <v>2</v>
      </c>
      <c r="Y17">
        <f>Y16</f>
        <v>0</v>
      </c>
      <c r="Z17" s="32">
        <f>Z16+Q18</f>
        <v>3</v>
      </c>
      <c r="AA17" s="32">
        <f>AA16</f>
        <v>0.60000000000000009</v>
      </c>
      <c r="AB17" s="32">
        <f>Z17+AA17</f>
        <v>3.6</v>
      </c>
      <c r="AD17" s="58">
        <f>AD16</f>
        <v>0</v>
      </c>
      <c r="AE17" s="56">
        <f>AE16</f>
        <v>0</v>
      </c>
      <c r="AF17" s="58">
        <f>AF16</f>
        <v>0</v>
      </c>
      <c r="AG17" s="56">
        <f>AG16</f>
        <v>0</v>
      </c>
      <c r="AH17" s="58">
        <f>AH16</f>
        <v>0</v>
      </c>
      <c r="AI17" s="72">
        <f>AH17 / (J15+J17)</f>
        <v>0</v>
      </c>
      <c r="AJ17" s="67"/>
      <c r="AK17" s="58">
        <f>(A17*Z17)-(O17+O18)</f>
        <v>360</v>
      </c>
      <c r="AL17" s="60">
        <f>AK17/(O17+O18)</f>
        <v>0.66666666666666663</v>
      </c>
      <c r="AM17" s="58">
        <f>(AA17*A17)-T17</f>
        <v>120.00000000000003</v>
      </c>
      <c r="AN17" s="59">
        <f>AM17/(S17*V17)</f>
        <v>2.0000000000000004</v>
      </c>
      <c r="AO17" s="58">
        <f>AK17+AM17</f>
        <v>480</v>
      </c>
      <c r="AP17" s="69">
        <f>AO17/(O17+O18+T17)</f>
        <v>0.8</v>
      </c>
      <c r="AQ17" s="69"/>
      <c r="AR17" s="58">
        <f>AD17+AK17</f>
        <v>360</v>
      </c>
      <c r="AS17" s="60">
        <f>AL17</f>
        <v>0.66666666666666663</v>
      </c>
      <c r="AT17" s="58">
        <f>AF17+AM17</f>
        <v>120.00000000000003</v>
      </c>
      <c r="AU17" s="59">
        <f>AT17/T17</f>
        <v>2.0000000000000004</v>
      </c>
      <c r="AV17" s="71">
        <f>AV16</f>
        <v>20</v>
      </c>
      <c r="AW17" s="58">
        <f>AR17+AT17+AV17</f>
        <v>500</v>
      </c>
      <c r="AX17" s="60">
        <f>AW17/(O17+O18+T17)</f>
        <v>0.83333333333333337</v>
      </c>
    </row>
    <row r="18" spans="1:50" ht="15.75" customHeight="1" x14ac:dyDescent="0.2">
      <c r="C18" s="56"/>
      <c r="E18" s="56"/>
      <c r="K18" s="56"/>
      <c r="N18" s="31">
        <f>H17</f>
        <v>250</v>
      </c>
      <c r="O18" s="31">
        <f>J17</f>
        <v>400</v>
      </c>
      <c r="P18" s="71">
        <f>(H17+(H17*(C17*D17/100)))/(1-E17/100)</f>
        <v>277.77777777777777</v>
      </c>
      <c r="Q18" s="32">
        <f>O18/N18</f>
        <v>1.6</v>
      </c>
      <c r="R18" s="32"/>
      <c r="S18" s="55" t="s">
        <v>35</v>
      </c>
      <c r="T18" s="55" t="s">
        <v>35</v>
      </c>
      <c r="U18" s="55" t="s">
        <v>35</v>
      </c>
      <c r="V18" s="55" t="s">
        <v>35</v>
      </c>
      <c r="AE18" s="56"/>
      <c r="AG18" s="56"/>
      <c r="AI18" s="60"/>
      <c r="AJ18" s="56"/>
      <c r="AK18" s="31"/>
      <c r="AL18" s="60"/>
      <c r="AN18" s="56"/>
      <c r="AP18" s="56"/>
      <c r="AQ18" s="56"/>
      <c r="AS18" s="56"/>
      <c r="AU18" s="56"/>
      <c r="AV18" s="71"/>
      <c r="AX18" s="56"/>
    </row>
    <row r="19" spans="1:50" ht="15.75" customHeight="1" x14ac:dyDescent="0.2">
      <c r="A19" s="37">
        <v>910</v>
      </c>
      <c r="B19" s="38">
        <v>0.7</v>
      </c>
      <c r="C19" s="57">
        <v>5</v>
      </c>
      <c r="D19" s="36">
        <v>2</v>
      </c>
      <c r="E19" s="57">
        <v>1</v>
      </c>
      <c r="G19" s="36" t="s">
        <v>36</v>
      </c>
      <c r="H19" s="37">
        <v>900</v>
      </c>
      <c r="I19" s="37"/>
      <c r="J19" s="37">
        <v>350</v>
      </c>
      <c r="K19" s="57">
        <f>J19/H19</f>
        <v>0.3888888888888889</v>
      </c>
      <c r="N19" s="39">
        <f>N17</f>
        <v>100</v>
      </c>
      <c r="O19" s="39">
        <v>140</v>
      </c>
      <c r="P19" s="73">
        <f>P17</f>
        <v>111.11111111111111</v>
      </c>
      <c r="Q19" s="40">
        <v>1.4</v>
      </c>
      <c r="R19" s="32"/>
      <c r="S19" s="39">
        <v>100</v>
      </c>
      <c r="T19" s="39">
        <v>60.000000000000007</v>
      </c>
      <c r="U19" s="73">
        <f>U17</f>
        <v>111.11111111111111</v>
      </c>
      <c r="V19" s="40">
        <v>0.60000000000000009</v>
      </c>
      <c r="X19" s="36">
        <f>X17+1</f>
        <v>3</v>
      </c>
      <c r="Y19" s="36">
        <f>Y17</f>
        <v>0</v>
      </c>
      <c r="Z19" s="40">
        <f>Z17</f>
        <v>3</v>
      </c>
      <c r="AA19" s="40">
        <f>AA17+V20</f>
        <v>0.98888888888888893</v>
      </c>
      <c r="AB19" s="40">
        <f>Z19+AA19</f>
        <v>3.9888888888888889</v>
      </c>
      <c r="AD19" s="41">
        <f t="shared" ref="AD19:AI22" si="11">AD17</f>
        <v>0</v>
      </c>
      <c r="AE19" s="57">
        <f t="shared" si="11"/>
        <v>0</v>
      </c>
      <c r="AF19" s="41">
        <f t="shared" si="11"/>
        <v>0</v>
      </c>
      <c r="AG19" s="57">
        <f t="shared" si="11"/>
        <v>0</v>
      </c>
      <c r="AH19" s="41">
        <f t="shared" si="11"/>
        <v>0</v>
      </c>
      <c r="AI19" s="61">
        <f t="shared" si="11"/>
        <v>0</v>
      </c>
      <c r="AJ19" s="67"/>
      <c r="AK19" s="41">
        <f>(A19*Z19)-(O19+O20)</f>
        <v>2190</v>
      </c>
      <c r="AL19" s="61">
        <f>AK19/(O19+O20)</f>
        <v>4.0555555555555554</v>
      </c>
      <c r="AM19" s="41">
        <f>(AA19*A19)-(T19+T20)</f>
        <v>489.88888888888891</v>
      </c>
      <c r="AN19" s="61">
        <f>AM19/(T19+T20)</f>
        <v>1.1948509485094851</v>
      </c>
      <c r="AO19" s="41">
        <f>AK19+AM19</f>
        <v>2679.8888888888887</v>
      </c>
      <c r="AP19" s="61">
        <f>AO19/(O19+O20+T19+T20)</f>
        <v>2.8209356725146195</v>
      </c>
      <c r="AQ19" s="56"/>
      <c r="AR19" s="41">
        <f>AD19+AK19</f>
        <v>2190</v>
      </c>
      <c r="AS19" s="61">
        <f>AL19</f>
        <v>4.0555555555555554</v>
      </c>
      <c r="AT19" s="41">
        <f>AF19+AM19</f>
        <v>489.88888888888891</v>
      </c>
      <c r="AU19" s="61">
        <f>AT19/(T19+T20)</f>
        <v>1.1948509485094851</v>
      </c>
      <c r="AV19" s="73">
        <f>AV17</f>
        <v>20</v>
      </c>
      <c r="AW19" s="41">
        <f>AR19+AT19+AV19</f>
        <v>2699.8888888888887</v>
      </c>
      <c r="AX19" s="61">
        <f>AW19/(O19+O20+T19+T20)</f>
        <v>2.841988304093567</v>
      </c>
    </row>
    <row r="20" spans="1:50" ht="15.75" customHeight="1" x14ac:dyDescent="0.2">
      <c r="A20" s="36"/>
      <c r="B20" s="36"/>
      <c r="C20" s="57"/>
      <c r="D20" s="36"/>
      <c r="E20" s="57"/>
      <c r="G20" s="36"/>
      <c r="H20" s="36"/>
      <c r="I20" s="36"/>
      <c r="J20" s="36"/>
      <c r="K20" s="57"/>
      <c r="N20" s="39">
        <f>N18</f>
        <v>250</v>
      </c>
      <c r="O20" s="39">
        <v>400</v>
      </c>
      <c r="P20" s="73">
        <f>P18</f>
        <v>277.77777777777777</v>
      </c>
      <c r="Q20" s="40">
        <v>1.6</v>
      </c>
      <c r="R20" s="32"/>
      <c r="S20" s="37">
        <f>H19</f>
        <v>900</v>
      </c>
      <c r="T20" s="37">
        <f>J19</f>
        <v>350</v>
      </c>
      <c r="U20" s="73">
        <f>(H19+(H19*(C19*D19/100)))/(1-E19/100)</f>
        <v>1000</v>
      </c>
      <c r="V20" s="40">
        <f>T20/S20</f>
        <v>0.3888888888888889</v>
      </c>
      <c r="AE20" s="56"/>
      <c r="AG20" s="56"/>
      <c r="AI20" s="56"/>
      <c r="AJ20" s="56"/>
      <c r="AL20" s="56"/>
      <c r="AN20" s="56"/>
      <c r="AP20" s="56"/>
      <c r="AQ20" s="56"/>
      <c r="AS20" s="56"/>
      <c r="AU20" s="56"/>
      <c r="AV20" s="71"/>
      <c r="AX20" s="56"/>
    </row>
    <row r="21" spans="1:50" ht="15.75" customHeight="1" x14ac:dyDescent="0.2">
      <c r="A21" s="33">
        <v>910</v>
      </c>
      <c r="B21" s="29">
        <v>0.7</v>
      </c>
      <c r="C21" s="56">
        <v>5</v>
      </c>
      <c r="D21">
        <v>2</v>
      </c>
      <c r="E21" s="56">
        <v>1</v>
      </c>
      <c r="G21" t="s">
        <v>54</v>
      </c>
      <c r="I21" s="33">
        <v>10</v>
      </c>
      <c r="K21" s="56"/>
      <c r="N21" s="31"/>
      <c r="O21" s="31"/>
      <c r="P21" s="31"/>
      <c r="Q21" s="31"/>
      <c r="R21" s="31"/>
      <c r="S21" s="33"/>
      <c r="T21" s="33"/>
      <c r="U21" s="31"/>
      <c r="V21" s="32"/>
      <c r="X21" s="75">
        <f>X19</f>
        <v>3</v>
      </c>
      <c r="Y21" s="75">
        <f>Y19</f>
        <v>0</v>
      </c>
      <c r="Z21" s="76">
        <f>Z19</f>
        <v>3</v>
      </c>
      <c r="AA21" s="76">
        <f>AA19+V22</f>
        <v>1.588888888888889</v>
      </c>
      <c r="AB21" s="76">
        <f>Z21+AA21</f>
        <v>4.5888888888888886</v>
      </c>
      <c r="AC21" s="75"/>
      <c r="AD21" s="74">
        <f t="shared" si="11"/>
        <v>0</v>
      </c>
      <c r="AE21" s="77">
        <f t="shared" si="11"/>
        <v>0</v>
      </c>
      <c r="AF21" s="74">
        <f t="shared" si="11"/>
        <v>0</v>
      </c>
      <c r="AG21" s="77">
        <f t="shared" si="11"/>
        <v>0</v>
      </c>
      <c r="AH21" s="74">
        <f t="shared" si="11"/>
        <v>0</v>
      </c>
      <c r="AI21" s="69">
        <f t="shared" si="11"/>
        <v>0</v>
      </c>
      <c r="AJ21" s="67"/>
      <c r="AK21" s="74">
        <f>AK19</f>
        <v>2190</v>
      </c>
      <c r="AL21" s="69">
        <f>AL19</f>
        <v>4.0555555555555554</v>
      </c>
      <c r="AM21" s="74">
        <f>AM19</f>
        <v>489.88888888888891</v>
      </c>
      <c r="AN21" s="69">
        <f>AN19</f>
        <v>1.1948509485094851</v>
      </c>
      <c r="AO21" s="74">
        <f>AO19</f>
        <v>2679.8888888888887</v>
      </c>
      <c r="AP21" s="69">
        <f>AP19</f>
        <v>2.8209356725146195</v>
      </c>
      <c r="AQ21" s="77"/>
      <c r="AR21" s="74">
        <f>AR19</f>
        <v>2190</v>
      </c>
      <c r="AS21" s="69">
        <f>AS19</f>
        <v>4.0555555555555554</v>
      </c>
      <c r="AT21" s="74">
        <f>AT19</f>
        <v>489.88888888888891</v>
      </c>
      <c r="AU21" s="69">
        <f>AU19</f>
        <v>1.1948509485094851</v>
      </c>
      <c r="AV21" s="78">
        <f>AV19+I21</f>
        <v>30</v>
      </c>
      <c r="AW21" s="74">
        <f>AR21+AT21+AV21</f>
        <v>2709.8888888888887</v>
      </c>
      <c r="AX21" s="69">
        <f>AW21/(O19+O20+T19+T20)</f>
        <v>2.8525146198830407</v>
      </c>
    </row>
    <row r="22" spans="1:50" ht="15.75" customHeight="1" x14ac:dyDescent="0.2">
      <c r="A22" s="37">
        <v>510</v>
      </c>
      <c r="B22" s="38">
        <v>0.7</v>
      </c>
      <c r="C22" s="57">
        <v>5</v>
      </c>
      <c r="D22" s="36">
        <v>2</v>
      </c>
      <c r="E22" s="57">
        <v>1</v>
      </c>
      <c r="G22" s="36" t="s">
        <v>37</v>
      </c>
      <c r="H22" s="41">
        <v>500.34</v>
      </c>
      <c r="I22" s="41"/>
      <c r="J22" s="37">
        <v>100</v>
      </c>
      <c r="K22" s="57">
        <f>J22/H22</f>
        <v>0.19986409241715633</v>
      </c>
      <c r="N22" s="39">
        <v>100</v>
      </c>
      <c r="O22" s="39">
        <v>140</v>
      </c>
      <c r="P22" s="39"/>
      <c r="Q22" s="40">
        <v>1.4</v>
      </c>
      <c r="R22" s="32"/>
      <c r="S22" s="39">
        <v>100</v>
      </c>
      <c r="T22" s="39">
        <v>60.000000000000007</v>
      </c>
      <c r="U22" s="39"/>
      <c r="V22" s="40">
        <v>0.60000000000000009</v>
      </c>
      <c r="X22" s="36">
        <f>X21+1</f>
        <v>4</v>
      </c>
      <c r="Y22" s="36">
        <f>Y20</f>
        <v>0</v>
      </c>
      <c r="Z22" s="40">
        <f>Q22+Q23+Q24</f>
        <v>3.1399048646920096</v>
      </c>
      <c r="AA22" s="40">
        <f>V22+V23+V24</f>
        <v>1.0488481166140358</v>
      </c>
      <c r="AB22" s="40">
        <f>Z22+AA22</f>
        <v>4.1887529813060453</v>
      </c>
      <c r="AC22" s="75"/>
      <c r="AD22" s="41">
        <f t="shared" si="11"/>
        <v>0</v>
      </c>
      <c r="AE22" s="57">
        <f t="shared" si="11"/>
        <v>0</v>
      </c>
      <c r="AF22" s="41">
        <f t="shared" si="11"/>
        <v>0</v>
      </c>
      <c r="AG22" s="57">
        <f t="shared" si="11"/>
        <v>0</v>
      </c>
      <c r="AH22" s="41">
        <f t="shared" si="11"/>
        <v>0</v>
      </c>
      <c r="AI22" s="61">
        <f t="shared" si="11"/>
        <v>0</v>
      </c>
      <c r="AJ22" s="67"/>
      <c r="AK22" s="41">
        <f>(A22*Z22)-(O22+O23+O24)</f>
        <v>991.35148099292496</v>
      </c>
      <c r="AL22" s="61">
        <f>AK22/(O22+O23+O24)</f>
        <v>1.6251663622834835</v>
      </c>
      <c r="AM22" s="41">
        <f>(AA22*A22)-(T22+T23+T24)</f>
        <v>94.91253947315829</v>
      </c>
      <c r="AN22" s="61">
        <f>AM22/(T22+T23+T24)</f>
        <v>0.21571031698445067</v>
      </c>
      <c r="AO22" s="41">
        <f>AK22+AM22</f>
        <v>1086.2640204660834</v>
      </c>
      <c r="AP22" s="61">
        <f>AO22/(O22+O23+O24+T22+T23+T24)</f>
        <v>1.0345371623486508</v>
      </c>
      <c r="AQ22" s="56"/>
      <c r="AR22" s="41">
        <f>AD22+AK22</f>
        <v>991.35148099292496</v>
      </c>
      <c r="AS22" s="61">
        <f>AL22</f>
        <v>1.6251663622834835</v>
      </c>
      <c r="AT22" s="41">
        <f>AF22+AM22</f>
        <v>94.91253947315829</v>
      </c>
      <c r="AU22" s="61">
        <f>AT22/(T22+T23+T24)</f>
        <v>0.21571031698445067</v>
      </c>
      <c r="AV22" s="73">
        <f>AV21</f>
        <v>30</v>
      </c>
      <c r="AW22" s="41">
        <f>AR22+AT22+AV22</f>
        <v>1116.2640204660834</v>
      </c>
      <c r="AX22" s="61">
        <f>AW22/(O22+O23+O24+T22+T23+T24)</f>
        <v>1.0631085909200795</v>
      </c>
    </row>
    <row r="23" spans="1:50" ht="15.75" customHeight="1" x14ac:dyDescent="0.2">
      <c r="A23" s="36"/>
      <c r="B23" s="36"/>
      <c r="C23" s="57"/>
      <c r="D23" s="36"/>
      <c r="E23" s="57"/>
      <c r="G23" s="36"/>
      <c r="H23" s="36"/>
      <c r="I23" s="36"/>
      <c r="J23" s="36"/>
      <c r="K23" s="57"/>
      <c r="N23" s="39">
        <v>250</v>
      </c>
      <c r="O23" s="39">
        <v>400</v>
      </c>
      <c r="P23" s="39"/>
      <c r="Q23" s="40">
        <v>1.6</v>
      </c>
      <c r="R23" s="32"/>
      <c r="S23" s="37">
        <v>900</v>
      </c>
      <c r="T23" s="37">
        <v>350</v>
      </c>
      <c r="U23" s="39"/>
      <c r="V23" s="40">
        <v>0.3888888888888889</v>
      </c>
      <c r="AE23" s="56"/>
      <c r="AG23" s="56"/>
      <c r="AI23" s="56"/>
      <c r="AJ23" s="56"/>
      <c r="AL23" s="56"/>
      <c r="AN23" s="56"/>
      <c r="AP23" s="56"/>
      <c r="AQ23" s="56"/>
      <c r="AS23" s="56"/>
      <c r="AU23" s="56"/>
      <c r="AX23" s="56"/>
    </row>
    <row r="24" spans="1:50" ht="15.75" customHeight="1" x14ac:dyDescent="0.2">
      <c r="A24" s="36"/>
      <c r="B24" s="36"/>
      <c r="C24" s="57"/>
      <c r="D24" s="36"/>
      <c r="E24" s="57"/>
      <c r="G24" s="36"/>
      <c r="H24" s="36"/>
      <c r="I24" s="36"/>
      <c r="J24" s="36"/>
      <c r="K24" s="57"/>
      <c r="N24" s="41">
        <f>H22</f>
        <v>500.34</v>
      </c>
      <c r="O24" s="37">
        <f>J22*B22</f>
        <v>70</v>
      </c>
      <c r="P24" s="37"/>
      <c r="Q24" s="40">
        <f>O24/N24</f>
        <v>0.13990486469200944</v>
      </c>
      <c r="R24" s="31"/>
      <c r="S24" s="41">
        <f>H22</f>
        <v>500.34</v>
      </c>
      <c r="T24" s="37">
        <f>J22*(1-B22)</f>
        <v>30.000000000000004</v>
      </c>
      <c r="U24" s="37"/>
      <c r="V24" s="40">
        <f>T24/S24</f>
        <v>5.9959227725146912E-2</v>
      </c>
      <c r="AE24" s="56"/>
      <c r="AG24" s="56"/>
      <c r="AI24" s="56"/>
      <c r="AJ24" s="56"/>
      <c r="AL24" s="56"/>
      <c r="AN24" s="56"/>
      <c r="AP24" s="56"/>
      <c r="AQ24" s="56"/>
      <c r="AS24" s="56"/>
      <c r="AU24" s="56"/>
      <c r="AX24" s="56"/>
    </row>
    <row r="26" spans="1:50" ht="15.75" customHeight="1" x14ac:dyDescent="0.2">
      <c r="G26" s="35" t="s">
        <v>38</v>
      </c>
      <c r="H26" s="12"/>
      <c r="I26" s="12"/>
      <c r="J26" s="12"/>
      <c r="K26" s="12"/>
      <c r="L26" s="12"/>
      <c r="M26" s="12"/>
      <c r="N26" s="12" t="s">
        <v>28</v>
      </c>
      <c r="O26" s="12"/>
      <c r="P26" s="12"/>
      <c r="Q26" s="12"/>
      <c r="R26" s="12"/>
      <c r="S26" s="12" t="s">
        <v>29</v>
      </c>
      <c r="T26" s="12"/>
      <c r="U26" s="12"/>
      <c r="V26" s="12"/>
      <c r="AE26" s="33"/>
    </row>
    <row r="27" spans="1:50" ht="15.75" customHeight="1" x14ac:dyDescent="0.2">
      <c r="G27" s="28" t="s">
        <v>3</v>
      </c>
      <c r="H27" s="28" t="s">
        <v>0</v>
      </c>
      <c r="I27" s="28"/>
      <c r="J27" s="28" t="s">
        <v>1</v>
      </c>
      <c r="K27" s="63" t="s">
        <v>70</v>
      </c>
      <c r="L27" s="28" t="s">
        <v>30</v>
      </c>
      <c r="M27" s="12"/>
      <c r="N27" s="28" t="s">
        <v>31</v>
      </c>
      <c r="O27" s="28" t="s">
        <v>1</v>
      </c>
      <c r="P27" s="63" t="s">
        <v>10</v>
      </c>
      <c r="Q27" s="63" t="s">
        <v>74</v>
      </c>
      <c r="R27" s="66"/>
      <c r="S27" s="28" t="s">
        <v>31</v>
      </c>
      <c r="T27" s="28" t="s">
        <v>1</v>
      </c>
      <c r="U27" s="63" t="s">
        <v>10</v>
      </c>
      <c r="V27" s="63" t="s">
        <v>74</v>
      </c>
      <c r="AE27" s="33"/>
    </row>
    <row r="28" spans="1:50" ht="15.75" customHeight="1" x14ac:dyDescent="0.2">
      <c r="G28" t="s">
        <v>39</v>
      </c>
      <c r="H28" s="33">
        <v>10</v>
      </c>
      <c r="I28" s="33"/>
      <c r="J28" s="33">
        <v>200</v>
      </c>
      <c r="K28" s="33"/>
      <c r="L28" s="47">
        <v>0.5</v>
      </c>
      <c r="N28" s="33">
        <f>H28</f>
        <v>10</v>
      </c>
      <c r="O28" s="33">
        <f>J28*L28</f>
        <v>100</v>
      </c>
      <c r="P28" s="33"/>
      <c r="Q28" s="48">
        <f>O28/N28</f>
        <v>10</v>
      </c>
      <c r="R28" s="48"/>
      <c r="S28" s="33">
        <f>H28</f>
        <v>10</v>
      </c>
      <c r="T28" s="31">
        <f>J28*(1-L28)</f>
        <v>100</v>
      </c>
      <c r="U28" s="33"/>
      <c r="V28" s="32">
        <f>T28/S28</f>
        <v>10</v>
      </c>
    </row>
    <row r="29" spans="1:50" ht="15.75" customHeight="1" x14ac:dyDescent="0.2">
      <c r="G29" s="36" t="s">
        <v>40</v>
      </c>
      <c r="H29" s="36"/>
      <c r="I29" s="36"/>
      <c r="J29" s="36"/>
      <c r="K29" s="36"/>
      <c r="L29" s="36"/>
      <c r="N29" s="39" t="s">
        <v>35</v>
      </c>
      <c r="O29" s="39" t="s">
        <v>35</v>
      </c>
      <c r="P29" s="39"/>
      <c r="Q29" s="39" t="s">
        <v>35</v>
      </c>
      <c r="R29" s="31"/>
      <c r="S29" s="39" t="s">
        <v>35</v>
      </c>
      <c r="T29" s="39" t="s">
        <v>35</v>
      </c>
      <c r="U29" s="39"/>
      <c r="V29" s="39" t="s">
        <v>35</v>
      </c>
    </row>
    <row r="30" spans="1:50" ht="15.75" customHeight="1" x14ac:dyDescent="0.2">
      <c r="G30" t="s">
        <v>41</v>
      </c>
      <c r="H30" s="33">
        <v>25</v>
      </c>
      <c r="I30" s="33"/>
      <c r="J30" s="33">
        <v>500</v>
      </c>
      <c r="K30" s="33"/>
      <c r="L30" s="47"/>
      <c r="N30" s="33">
        <f>H30</f>
        <v>25</v>
      </c>
      <c r="O30" s="33">
        <f>J30</f>
        <v>500</v>
      </c>
      <c r="P30" s="33"/>
      <c r="Q30" s="48">
        <f>O30/N30</f>
        <v>20</v>
      </c>
      <c r="R30" s="48"/>
      <c r="S30" s="31" t="s">
        <v>35</v>
      </c>
      <c r="T30" s="31" t="s">
        <v>35</v>
      </c>
      <c r="U30" s="33"/>
      <c r="V30" s="31" t="s">
        <v>35</v>
      </c>
    </row>
    <row r="31" spans="1:50" ht="15.75" customHeight="1" x14ac:dyDescent="0.2">
      <c r="G31" s="36" t="s">
        <v>42</v>
      </c>
      <c r="H31" s="36"/>
      <c r="I31" s="36"/>
      <c r="J31" s="36"/>
      <c r="K31" s="36"/>
      <c r="L31" s="36"/>
      <c r="N31" s="39" t="s">
        <v>35</v>
      </c>
      <c r="O31" s="39" t="s">
        <v>35</v>
      </c>
      <c r="P31" s="39"/>
      <c r="Q31" s="39" t="s">
        <v>35</v>
      </c>
      <c r="R31" s="31"/>
      <c r="S31" s="39" t="s">
        <v>35</v>
      </c>
      <c r="T31" s="39" t="s">
        <v>35</v>
      </c>
      <c r="U31" s="39"/>
      <c r="V31" s="39" t="s">
        <v>35</v>
      </c>
    </row>
    <row r="32" spans="1:50" ht="15.75" customHeight="1" x14ac:dyDescent="0.2">
      <c r="G32" t="s">
        <v>43</v>
      </c>
      <c r="H32" s="33">
        <v>7</v>
      </c>
      <c r="I32" s="33"/>
      <c r="J32" s="33">
        <v>350</v>
      </c>
      <c r="K32" s="33"/>
      <c r="L32" s="47"/>
      <c r="N32" s="31" t="s">
        <v>35</v>
      </c>
      <c r="O32" s="31" t="s">
        <v>35</v>
      </c>
      <c r="P32" s="31"/>
      <c r="Q32" s="31" t="s">
        <v>35</v>
      </c>
      <c r="R32" s="31"/>
      <c r="S32" s="33">
        <f>H32</f>
        <v>7</v>
      </c>
      <c r="T32" s="31">
        <f>J32</f>
        <v>350</v>
      </c>
      <c r="U32" s="31"/>
      <c r="V32" s="32">
        <f>T32/S32</f>
        <v>50</v>
      </c>
    </row>
    <row r="33" spans="7:22" ht="15.75" customHeight="1" x14ac:dyDescent="0.2">
      <c r="G33" s="36" t="s">
        <v>44</v>
      </c>
      <c r="H33" s="36"/>
      <c r="I33" s="36"/>
      <c r="J33" s="36"/>
      <c r="K33" s="36"/>
      <c r="L33" s="36"/>
      <c r="N33" s="39" t="s">
        <v>35</v>
      </c>
      <c r="O33" s="39" t="s">
        <v>35</v>
      </c>
      <c r="P33" s="39"/>
      <c r="Q33" s="39" t="s">
        <v>35</v>
      </c>
      <c r="R33" s="31"/>
      <c r="S33" s="39" t="s">
        <v>35</v>
      </c>
      <c r="T33" s="39" t="s">
        <v>35</v>
      </c>
      <c r="U33" s="39"/>
      <c r="V33" s="39" t="s">
        <v>35</v>
      </c>
    </row>
    <row r="35" spans="7:22" ht="15.75" customHeight="1" x14ac:dyDescent="0.2">
      <c r="G35" s="34" t="s">
        <v>45</v>
      </c>
      <c r="N35" s="12" t="s">
        <v>28</v>
      </c>
      <c r="O35" s="12"/>
      <c r="P35" s="12"/>
      <c r="Q35" s="12"/>
      <c r="R35" s="12"/>
      <c r="S35" s="12" t="s">
        <v>29</v>
      </c>
      <c r="U35" s="12"/>
    </row>
    <row r="36" spans="7:22" ht="15.75" customHeight="1" x14ac:dyDescent="0.2">
      <c r="G36" s="28" t="s">
        <v>3</v>
      </c>
      <c r="H36" s="28" t="s">
        <v>0</v>
      </c>
      <c r="I36" s="28"/>
      <c r="J36" s="28" t="s">
        <v>1</v>
      </c>
      <c r="K36" s="63" t="s">
        <v>70</v>
      </c>
      <c r="L36" s="28" t="s">
        <v>30</v>
      </c>
      <c r="M36" s="12"/>
      <c r="N36" s="28" t="s">
        <v>31</v>
      </c>
      <c r="O36" s="28" t="s">
        <v>1</v>
      </c>
      <c r="P36" s="63" t="s">
        <v>10</v>
      </c>
      <c r="Q36" s="63" t="s">
        <v>74</v>
      </c>
      <c r="R36" s="66"/>
      <c r="S36" s="28" t="s">
        <v>31</v>
      </c>
      <c r="T36" s="28" t="s">
        <v>1</v>
      </c>
      <c r="U36" s="63" t="s">
        <v>10</v>
      </c>
      <c r="V36" s="63" t="s">
        <v>74</v>
      </c>
    </row>
    <row r="37" spans="7:22" ht="15.75" customHeight="1" x14ac:dyDescent="0.2">
      <c r="G37" s="49" t="s">
        <v>52</v>
      </c>
      <c r="H37" s="33">
        <v>100</v>
      </c>
      <c r="I37" s="33"/>
      <c r="J37" s="33">
        <v>200</v>
      </c>
      <c r="K37" s="33"/>
      <c r="L37" s="47">
        <v>0.3</v>
      </c>
      <c r="N37" s="33">
        <f>H37</f>
        <v>100</v>
      </c>
      <c r="O37" s="33">
        <f>J37*L37</f>
        <v>60</v>
      </c>
      <c r="P37" s="33"/>
      <c r="Q37" s="48">
        <f>O37/N37</f>
        <v>0.6</v>
      </c>
      <c r="R37" s="48"/>
      <c r="S37" s="33">
        <f>H37</f>
        <v>100</v>
      </c>
      <c r="T37" s="31">
        <f>J37*(1-L37)</f>
        <v>140</v>
      </c>
      <c r="U37" s="33"/>
      <c r="V37" s="32">
        <f>T37/S37</f>
        <v>1.4</v>
      </c>
    </row>
    <row r="38" spans="7:22" ht="15.75" customHeight="1" x14ac:dyDescent="0.2">
      <c r="G38" s="52" t="s">
        <v>50</v>
      </c>
      <c r="H38" s="37">
        <v>100</v>
      </c>
      <c r="I38" s="37"/>
      <c r="J38" s="37">
        <v>300</v>
      </c>
      <c r="K38" s="37"/>
      <c r="L38" s="53"/>
      <c r="N38" s="37">
        <f>H38</f>
        <v>100</v>
      </c>
      <c r="O38" s="37">
        <f>J38+O37</f>
        <v>360</v>
      </c>
      <c r="P38" s="37"/>
      <c r="Q38" s="54">
        <f>O38/N38</f>
        <v>3.6</v>
      </c>
      <c r="R38" s="48"/>
      <c r="S38" s="37">
        <v>100</v>
      </c>
      <c r="T38" s="39">
        <v>140</v>
      </c>
      <c r="U38" s="37"/>
      <c r="V38" s="40">
        <v>1.4</v>
      </c>
    </row>
    <row r="39" spans="7:22" ht="15.75" customHeight="1" x14ac:dyDescent="0.2">
      <c r="G39" s="49" t="s">
        <v>51</v>
      </c>
      <c r="H39" s="33">
        <v>100</v>
      </c>
      <c r="I39" s="33"/>
      <c r="J39" s="33">
        <v>400</v>
      </c>
      <c r="K39" s="33"/>
      <c r="N39" s="33">
        <v>100</v>
      </c>
      <c r="O39" s="33">
        <v>360</v>
      </c>
      <c r="P39" s="33"/>
      <c r="Q39" s="48">
        <v>3.6</v>
      </c>
      <c r="R39" s="48"/>
      <c r="S39" s="33">
        <f>H39</f>
        <v>100</v>
      </c>
      <c r="T39" s="33">
        <f>J39+T38</f>
        <v>540</v>
      </c>
      <c r="U39" s="33"/>
      <c r="V39" s="32">
        <f>T39/S39</f>
        <v>5.4</v>
      </c>
    </row>
    <row r="40" spans="7:22" ht="15.75" customHeight="1" x14ac:dyDescent="0.2">
      <c r="G40" s="52" t="s">
        <v>53</v>
      </c>
      <c r="H40" s="37">
        <v>100</v>
      </c>
      <c r="I40" s="37"/>
      <c r="J40" s="37">
        <v>500</v>
      </c>
      <c r="K40" s="37"/>
      <c r="L40" s="53">
        <v>0.3</v>
      </c>
      <c r="N40" s="37">
        <f>H40</f>
        <v>100</v>
      </c>
      <c r="O40" s="37">
        <f>O39+(J40*L40)</f>
        <v>510</v>
      </c>
      <c r="P40" s="37"/>
      <c r="Q40" s="54">
        <f>O40/N40</f>
        <v>5.0999999999999996</v>
      </c>
      <c r="R40" s="48"/>
      <c r="S40" s="37">
        <f>H40</f>
        <v>100</v>
      </c>
      <c r="T40" s="37">
        <f>T39+(J40*(1-L40))</f>
        <v>890</v>
      </c>
      <c r="U40" s="37"/>
      <c r="V40" s="40">
        <f>T40/S40</f>
        <v>8.9</v>
      </c>
    </row>
  </sheetData>
  <pageMargins left="0.7" right="0.7" top="0.75" bottom="0.75" header="0.3" footer="0.3"/>
  <ignoredErrors>
    <ignoredError sqref="Z17 N18 AA19 AB16 AS17 AS19 AS22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2025-07-29T02:09:59Z</dcterms:modified>
</cp:coreProperties>
</file>