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2E4368F5-57D9-4FA8-89E7-6FEEE38CE865}" xr6:coauthVersionLast="47" xr6:coauthVersionMax="47" xr10:uidLastSave="{00000000-0000-0000-0000-000000000000}"/>
  <bookViews>
    <workbookView xWindow="6555" yWindow="645" windowWidth="49665" windowHeight="10515" firstSheet="8" activeTab="8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0" i="14" l="1"/>
  <c r="T30" i="14"/>
  <c r="Q30" i="14"/>
  <c r="P30" i="14"/>
  <c r="O30" i="14"/>
  <c r="R30" i="14" s="1"/>
  <c r="V30" i="14"/>
  <c r="U30" i="14"/>
  <c r="W30" i="14" s="1"/>
  <c r="Y30" i="14"/>
  <c r="L30" i="14"/>
  <c r="AY29" i="14"/>
  <c r="AX29" i="14"/>
  <c r="AW29" i="14"/>
  <c r="AV29" i="14"/>
  <c r="AU29" i="14"/>
  <c r="AT29" i="14"/>
  <c r="AS29" i="14"/>
  <c r="AQ29" i="14"/>
  <c r="AP29" i="14"/>
  <c r="AO29" i="14"/>
  <c r="AN29" i="14"/>
  <c r="AM29" i="14"/>
  <c r="AL29" i="14"/>
  <c r="AJ29" i="14"/>
  <c r="AI29" i="14"/>
  <c r="AH29" i="14"/>
  <c r="AG29" i="14"/>
  <c r="AF29" i="14"/>
  <c r="AE29" i="14"/>
  <c r="Z29" i="14"/>
  <c r="Y29" i="14"/>
  <c r="AI30" i="14"/>
  <c r="AJ30" i="14" s="1"/>
  <c r="AH30" i="14"/>
  <c r="AG30" i="14"/>
  <c r="AF30" i="14"/>
  <c r="AE30" i="14"/>
  <c r="Z30" i="14"/>
  <c r="V28" i="14"/>
  <c r="V29" i="14" s="1"/>
  <c r="V31" i="14" s="1"/>
  <c r="U28" i="14"/>
  <c r="U29" i="14" s="1"/>
  <c r="U31" i="14" s="1"/>
  <c r="T28" i="14"/>
  <c r="T29" i="14" s="1"/>
  <c r="T31" i="14" s="1"/>
  <c r="Q28" i="14"/>
  <c r="P28" i="14"/>
  <c r="P29" i="14" s="1"/>
  <c r="P31" i="14" s="1"/>
  <c r="O28" i="14"/>
  <c r="L28" i="14"/>
  <c r="AJ22" i="14"/>
  <c r="AI22" i="14"/>
  <c r="AH22" i="14"/>
  <c r="AG22" i="14"/>
  <c r="AF22" i="14"/>
  <c r="AE22" i="14"/>
  <c r="Z22" i="14"/>
  <c r="V20" i="14"/>
  <c r="AW16" i="14"/>
  <c r="AW17" i="14" s="1"/>
  <c r="AW19" i="14" s="1"/>
  <c r="AW21" i="14" s="1"/>
  <c r="AW22" i="14" s="1"/>
  <c r="AI16" i="14"/>
  <c r="AI17" i="14" s="1"/>
  <c r="V17" i="14"/>
  <c r="V19" i="14" s="1"/>
  <c r="Q18" i="14"/>
  <c r="Q20" i="14" s="1"/>
  <c r="Q17" i="14"/>
  <c r="Q19" i="14" s="1"/>
  <c r="V15" i="14"/>
  <c r="Q15" i="14"/>
  <c r="L22" i="14"/>
  <c r="L19" i="14"/>
  <c r="L17" i="14"/>
  <c r="L15" i="14"/>
  <c r="Y17" i="14"/>
  <c r="Y19" i="14" s="1"/>
  <c r="Y21" i="14" s="1"/>
  <c r="Y22" i="14" s="1"/>
  <c r="AU16" i="14"/>
  <c r="AT16" i="14"/>
  <c r="AQ16" i="14"/>
  <c r="AP16" i="14"/>
  <c r="AO16" i="14"/>
  <c r="AN16" i="14"/>
  <c r="AM16" i="14"/>
  <c r="AL16" i="14"/>
  <c r="AV16" i="14"/>
  <c r="AH16" i="14"/>
  <c r="AH17" i="14" s="1"/>
  <c r="AH19" i="14" s="1"/>
  <c r="AH21" i="14" s="1"/>
  <c r="AF16" i="14"/>
  <c r="AF17" i="14" s="1"/>
  <c r="AF19" i="14" s="1"/>
  <c r="AF21" i="14" s="1"/>
  <c r="AG16" i="14"/>
  <c r="AG17" i="14" s="1"/>
  <c r="AG19" i="14" s="1"/>
  <c r="AE16" i="14"/>
  <c r="AE17" i="14" s="1"/>
  <c r="AE19" i="14" s="1"/>
  <c r="Z16" i="14"/>
  <c r="Z17" i="14" s="1"/>
  <c r="Z19" i="14" s="1"/>
  <c r="Z21" i="14" s="1"/>
  <c r="Y16" i="14"/>
  <c r="T46" i="14"/>
  <c r="P46" i="14"/>
  <c r="O46" i="14"/>
  <c r="U45" i="14"/>
  <c r="U46" i="14" s="1"/>
  <c r="T45" i="14"/>
  <c r="O44" i="14"/>
  <c r="U43" i="14"/>
  <c r="T43" i="14"/>
  <c r="P43" i="14"/>
  <c r="P44" i="14" s="1"/>
  <c r="O43" i="14"/>
  <c r="U38" i="14"/>
  <c r="T38" i="14"/>
  <c r="P36" i="14"/>
  <c r="O36" i="14"/>
  <c r="U34" i="14"/>
  <c r="T34" i="14"/>
  <c r="P34" i="14"/>
  <c r="O34" i="14"/>
  <c r="U24" i="14"/>
  <c r="T24" i="14"/>
  <c r="P24" i="14"/>
  <c r="O24" i="14"/>
  <c r="U20" i="14"/>
  <c r="T20" i="14"/>
  <c r="P18" i="14"/>
  <c r="O18" i="14"/>
  <c r="O20" i="14" s="1"/>
  <c r="U15" i="14"/>
  <c r="T15" i="14"/>
  <c r="P15" i="14"/>
  <c r="O15" i="14"/>
  <c r="O17" i="14" s="1"/>
  <c r="O19" i="14" s="1"/>
  <c r="O11" i="14"/>
  <c r="U11" i="14"/>
  <c r="W11" i="14" s="1"/>
  <c r="P11" i="14"/>
  <c r="U7" i="14"/>
  <c r="T7" i="14"/>
  <c r="P7" i="14"/>
  <c r="O7" i="14"/>
  <c r="R7" i="14" s="1"/>
  <c r="T6" i="14"/>
  <c r="O6" i="14"/>
  <c r="O8" i="14" s="1"/>
  <c r="O10" i="14" s="1"/>
  <c r="U5" i="14"/>
  <c r="U6" i="14" s="1"/>
  <c r="T5" i="14"/>
  <c r="P5" i="14"/>
  <c r="O5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Q29" i="14" l="1"/>
  <c r="Q31" i="14" s="1"/>
  <c r="O29" i="14"/>
  <c r="O31" i="14" s="1"/>
  <c r="R28" i="14"/>
  <c r="R29" i="14" s="1"/>
  <c r="R31" i="14" s="1"/>
  <c r="AA30" i="14" s="1"/>
  <c r="W28" i="14"/>
  <c r="W29" i="14" s="1"/>
  <c r="W31" i="14" s="1"/>
  <c r="AB30" i="14" s="1"/>
  <c r="AN30" i="14" s="1"/>
  <c r="AE21" i="14"/>
  <c r="AS16" i="14"/>
  <c r="AX16" i="14" s="1"/>
  <c r="AY16" i="14" s="1"/>
  <c r="AG21" i="14"/>
  <c r="AJ16" i="14"/>
  <c r="W46" i="14"/>
  <c r="R44" i="14"/>
  <c r="W45" i="14"/>
  <c r="R11" i="14"/>
  <c r="R46" i="14"/>
  <c r="R34" i="14"/>
  <c r="R43" i="14"/>
  <c r="W34" i="14"/>
  <c r="R36" i="14"/>
  <c r="W7" i="14"/>
  <c r="W38" i="14"/>
  <c r="W43" i="14"/>
  <c r="W24" i="14"/>
  <c r="AB22" i="14" s="1"/>
  <c r="AN22" i="14" s="1"/>
  <c r="AO22" i="14" s="1"/>
  <c r="W5" i="14"/>
  <c r="R24" i="14"/>
  <c r="AA22" i="14" s="1"/>
  <c r="W20" i="14"/>
  <c r="W15" i="14"/>
  <c r="AB15" i="14" s="1"/>
  <c r="AB16" i="14" s="1"/>
  <c r="AB17" i="14" s="1"/>
  <c r="R15" i="14"/>
  <c r="AA15" i="14" s="1"/>
  <c r="R18" i="14"/>
  <c r="O9" i="14"/>
  <c r="R5" i="14"/>
  <c r="P6" i="14"/>
  <c r="P8" i="14" s="1"/>
  <c r="R8" i="14" s="1"/>
  <c r="O8" i="12"/>
  <c r="O7" i="12" s="1"/>
  <c r="O8" i="9"/>
  <c r="O7" i="9" s="1"/>
  <c r="U8" i="14"/>
  <c r="W8" i="14" s="1"/>
  <c r="W6" i="14"/>
  <c r="O8" i="11"/>
  <c r="O7" i="11" s="1"/>
  <c r="O8" i="6"/>
  <c r="O7" i="6" s="1"/>
  <c r="J3" i="9"/>
  <c r="J3" i="12"/>
  <c r="J4" i="6"/>
  <c r="J4" i="12"/>
  <c r="J4" i="9"/>
  <c r="J5" i="12"/>
  <c r="J5" i="9"/>
  <c r="J6" i="12"/>
  <c r="AO30" i="14" l="1"/>
  <c r="AU30" i="14"/>
  <c r="AV30" i="14" s="1"/>
  <c r="AC30" i="14"/>
  <c r="AL30" i="14"/>
  <c r="AB28" i="14"/>
  <c r="AB29" i="14" s="1"/>
  <c r="AA28" i="14"/>
  <c r="AA29" i="14" s="1"/>
  <c r="AC29" i="14" s="1"/>
  <c r="AN17" i="14"/>
  <c r="AU17" i="14" s="1"/>
  <c r="AV17" i="14" s="1"/>
  <c r="AB19" i="14"/>
  <c r="AL22" i="14"/>
  <c r="AC22" i="14"/>
  <c r="AU22" i="14"/>
  <c r="AV22" i="14" s="1"/>
  <c r="AJ17" i="14"/>
  <c r="AJ19" i="14" s="1"/>
  <c r="AJ21" i="14" s="1"/>
  <c r="AI19" i="14"/>
  <c r="AI21" i="14" s="1"/>
  <c r="AC15" i="14"/>
  <c r="AC16" i="14" s="1"/>
  <c r="AA16" i="14"/>
  <c r="AA17" i="14" s="1"/>
  <c r="AL17" i="14" s="1"/>
  <c r="AM17" i="14" s="1"/>
  <c r="R6" i="14"/>
  <c r="AP30" i="14" l="1"/>
  <c r="AQ30" i="14" s="1"/>
  <c r="AS30" i="14"/>
  <c r="AX30" i="14" s="1"/>
  <c r="AY30" i="14" s="1"/>
  <c r="AM30" i="14"/>
  <c r="AT30" i="14" s="1"/>
  <c r="AC28" i="14"/>
  <c r="AO17" i="14"/>
  <c r="AM22" i="14"/>
  <c r="AT22" i="14" s="1"/>
  <c r="AS22" i="14"/>
  <c r="AX22" i="14" s="1"/>
  <c r="AY22" i="14" s="1"/>
  <c r="AP22" i="14"/>
  <c r="AQ22" i="14" s="1"/>
  <c r="AB21" i="14"/>
  <c r="AN19" i="14"/>
  <c r="AS17" i="14"/>
  <c r="AX17" i="14" s="1"/>
  <c r="AY17" i="14" s="1"/>
  <c r="AA19" i="14"/>
  <c r="AC17" i="14"/>
  <c r="AL19" i="14" l="1"/>
  <c r="AP19" i="14" s="1"/>
  <c r="AC19" i="14"/>
  <c r="AA21" i="14"/>
  <c r="AC21" i="14" s="1"/>
  <c r="AO19" i="14"/>
  <c r="AO21" i="14" s="1"/>
  <c r="AN21" i="14"/>
  <c r="AU19" i="14"/>
  <c r="AP17" i="14"/>
  <c r="AQ17" i="14" s="1"/>
  <c r="AT17" i="14"/>
  <c r="AV19" i="14" l="1"/>
  <c r="AV21" i="14" s="1"/>
  <c r="AU21" i="14"/>
  <c r="AQ19" i="14"/>
  <c r="AQ21" i="14" s="1"/>
  <c r="AP21" i="14"/>
  <c r="AM19" i="14"/>
  <c r="AL21" i="14"/>
  <c r="AS19" i="14"/>
  <c r="AX19" i="14" l="1"/>
  <c r="AY19" i="14" s="1"/>
  <c r="AS21" i="14"/>
  <c r="AX21" i="14" s="1"/>
  <c r="AY21" i="14" s="1"/>
  <c r="AT19" i="14"/>
  <c r="AT21" i="14" s="1"/>
  <c r="AM21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 Sarbulescu</author>
  </authors>
  <commentList>
    <comment ref="AE16" authorId="0" shapeId="0" xr:uid="{224BD052-98D0-4C17-B4D2-7018C2EAE52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F16" authorId="0" shapeId="0" xr:uid="{14D6FF73-E331-4406-8ED4-8C9A30A1BE2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G16" authorId="0" shapeId="0" xr:uid="{51233420-A700-4A19-AA61-F201D3B2EA4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H16" authorId="0" shapeId="0" xr:uid="{80FE23EF-61AC-4925-9527-F16CC5BDD39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I16" authorId="0" shapeId="0" xr:uid="{0122FB92-B45C-4B94-9C32-C5284CAF74D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J16" authorId="0" shapeId="0" xr:uid="{84CF1FFB-0178-46D3-8FFE-FB32D4974BAE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S16" authorId="0" shapeId="0" xr:uid="{7B3FD6E7-658C-414F-A439-F26CEE0F3685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Realized_Swing_$ + Unrealized_Swing_$</t>
        </r>
      </text>
    </comment>
    <comment ref="AT16" authorId="0" shapeId="0" xr:uid="{9F44CE73-868F-4AD1-AED5-980DFA217E6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/ (SUM(Buy_Price_Each_Swing_Wallet * Sold_Shares_Each_Swing_Wallet) + SUM(Buy_Price_Each_Swing_Wallet * Remaining_Shares_Each_Swing_Wallet))</t>
        </r>
      </text>
    </comment>
    <comment ref="AU16" authorId="0" shapeId="0" xr:uid="{BDEAFC5A-6BB7-4F07-9DD1-9126523F786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Realized_Hold_$ + Unrealized_Hold_$</t>
        </r>
      </text>
    </comment>
    <comment ref="AV16" authorId="0" shapeId="0" xr:uid="{C4D074C9-A047-437F-B367-3F68568539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Combined_Hold_$ / (SUM(Buy_Price_Each_Hold_Wallet * Sold_Shares_Each_Hold_Wallet) + SUM(Buy_Price_Each_Hold_Wallet * Remaining_Shares_Each_Hold_Wallet))</t>
        </r>
      </text>
    </comment>
    <comment ref="AW16" authorId="0" shapeId="0" xr:uid="{44F6E4E3-EEED-4802-956A-284A28EABB1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SUM(All_Div + All_SLP)</t>
        </r>
      </text>
    </comment>
    <comment ref="AX16" authorId="0" shapeId="0" xr:uid="{D24CADF2-38C8-4DB0-AB61-E32D6C02295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+ Combined_Hold_$ + Income_$</t>
        </r>
      </text>
    </comment>
    <comment ref="AY16" authorId="0" shapeId="0" xr:uid="{58D93A24-6793-4A32-A193-69682A035EE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Combined_Stock_$ / ((Cost_Basis_All_Sold_Swing_Shares + Cost_Basis_All_Sold_Hold_Shares) + (SUM(Buy_Price_Each_Wallet * Remaining_Shares_Each_Wallet)))</t>
        </r>
      </text>
    </comment>
    <comment ref="AL17" authorId="0" shapeId="0" xr:uid="{121B238F-8A41-4DBB-8A6E-4136EBFA6B16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M17" authorId="0" shapeId="0" xr:uid="{C2280D87-FABC-46BE-876A-8B9FB7BE736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N17" authorId="0" shapeId="0" xr:uid="{E45F0710-D443-41E8-887A-171962AEFA2D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O17" authorId="0" shapeId="0" xr:uid="{242E3F54-257B-4BB3-87AE-884A93F5030F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P17" authorId="0" shapeId="0" xr:uid="{61FADD80-6DD5-404E-83EB-F9042BFF4D5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Q17" authorId="0" shapeId="0" xr:uid="{E7D0B604-72AD-4247-96CB-6CD2EEE8671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  <comment ref="AE30" authorId="0" shapeId="0" xr:uid="{894C285A-3C63-48E6-9023-2ED9339A1D8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F30" authorId="0" shapeId="0" xr:uid="{D2F5EB69-B0E0-4E68-AA34-54AA4123E883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G30" authorId="0" shapeId="0" xr:uid="{682C8ACF-8240-4B5E-AC87-6CB366F7409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H30" authorId="0" shapeId="0" xr:uid="{134F089E-4AA5-4956-B58F-EC83A2C26D8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I30" authorId="0" shapeId="0" xr:uid="{EA3D643E-398F-4BE3-8D20-BE09E81A9EC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J30" authorId="0" shapeId="0" xr:uid="{64253E94-3121-45F6-9753-241441AC308F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L30" authorId="0" shapeId="0" xr:uid="{631734C9-8C88-4EFC-B6CE-58B8DB1091A0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M30" authorId="0" shapeId="0" xr:uid="{413211A1-1BDA-41F5-939D-47B50A26255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N30" authorId="0" shapeId="0" xr:uid="{BAFF9A6D-F6A7-4999-AA04-E6F3D1E0BA1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O30" authorId="0" shapeId="0" xr:uid="{A7CB0B0C-1FB8-4F7D-9547-37CD05507E01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P30" authorId="0" shapeId="0" xr:uid="{B4726EC1-2D0F-44CE-9037-B0ADEAE7FC9B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Q30" authorId="0" shapeId="0" xr:uid="{B498020F-F4F0-4C28-A01B-317648B63C1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</commentList>
</comments>
</file>

<file path=xl/sharedStrings.xml><?xml version="1.0" encoding="utf-8"?>
<sst xmlns="http://schemas.openxmlformats.org/spreadsheetml/2006/main" count="400" uniqueCount="82">
  <si>
    <t>Price</t>
  </si>
  <si>
    <t>Inv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</si>
  <si>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</si>
  <si>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</si>
  <si>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</si>
  <si>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</si>
  <si>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</si>
  <si>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</si>
  <si>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</si>
  <si>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</si>
  <si>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</si>
  <si>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</si>
  <si>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</si>
  <si>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</si>
  <si>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</si>
  <si>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</si>
  <si>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</si>
  <si>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</si>
  <si>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</si>
  <si>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</si>
  <si>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</si>
  <si>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</si>
  <si>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</si>
  <si>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</si>
  <si>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</si>
  <si>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</si>
  <si>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</si>
  <si>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</si>
  <si>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</si>
  <si>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</si>
  <si>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</si>
  <si>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</si>
  <si>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wallet-add-transaction.spec.ts</t>
  </si>
  <si>
    <t>Add SplitBuyInitial</t>
  </si>
  <si>
    <t>Add SwingBuyCust</t>
  </si>
  <si>
    <t>-</t>
  </si>
  <si>
    <t>Add HoldBuyEOM</t>
  </si>
  <si>
    <t>Add AnotherSplitBuy</t>
  </si>
  <si>
    <t>wallet-delete-transaction.spec.ts</t>
  </si>
  <si>
    <t>SplitTransactionAdd</t>
  </si>
  <si>
    <t>SplitTransactionDelete</t>
  </si>
  <si>
    <t>SwingTransactionAdd</t>
  </si>
  <si>
    <t>SwingTransactionDelete</t>
  </si>
  <si>
    <t>HoldTransactionAdd</t>
  </si>
  <si>
    <t>HoldTransactionDelete</t>
  </si>
  <si>
    <t>wallet-same-price-transactions.spec.ts</t>
  </si>
  <si>
    <t>Add TransactionA</t>
  </si>
  <si>
    <t>Add TransactionB</t>
  </si>
  <si>
    <t>Update TransactionA</t>
  </si>
  <si>
    <t>Update TransactionB</t>
  </si>
  <si>
    <t>Add SwingTransactionB</t>
  </si>
  <si>
    <t>Add HoldTransactionC</t>
  </si>
  <si>
    <t>Add SplitTransactionA</t>
  </si>
  <si>
    <t>Add SplitTransactionD</t>
  </si>
  <si>
    <t>Add Dividend</t>
  </si>
  <si>
    <t>Amount</t>
  </si>
  <si>
    <t>Add SLP</t>
  </si>
  <si>
    <t>Realized P/L</t>
  </si>
  <si>
    <t>Unrealized P/L</t>
  </si>
  <si>
    <t>Swing $</t>
  </si>
  <si>
    <t>Hold $</t>
  </si>
  <si>
    <t>Stock $</t>
  </si>
  <si>
    <t>%</t>
  </si>
  <si>
    <t>Txns &amp; Shs</t>
  </si>
  <si>
    <t>Buys</t>
  </si>
  <si>
    <t>Sells</t>
  </si>
  <si>
    <t>Swing shs</t>
  </si>
  <si>
    <t>Hold shs</t>
  </si>
  <si>
    <t>Total shs</t>
  </si>
  <si>
    <t>Latest Price</t>
  </si>
  <si>
    <t>Qty</t>
  </si>
  <si>
    <t>PDP</t>
  </si>
  <si>
    <t>PLR</t>
  </si>
  <si>
    <t>C</t>
  </si>
  <si>
    <t>Shares Lft</t>
  </si>
  <si>
    <t>Combined P/L</t>
  </si>
  <si>
    <t>Income $</t>
  </si>
  <si>
    <t>wallet-add-split-transaction.spec.ts</t>
  </si>
  <si>
    <t>InitialBuy</t>
  </si>
  <si>
    <t>StockSplit</t>
  </si>
  <si>
    <t>Split</t>
  </si>
  <si>
    <t>PostSplitBuy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</si>
</sst>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0.00000"/>
    <numFmt numFmtId="167" formatCode="0.0000"/>
  </numFmts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rgb="FF073763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0" fontId="8" fillId="0" borderId="0" xfId="0" applyFont="1"/>
    <xf numFmtId="0" fontId="9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6" fontId="0" fillId="3" borderId="0" xfId="0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9" fontId="0" fillId="0" borderId="0" xfId="0" applyNumberFormat="1"/>
    <xf numFmtId="167" fontId="0" fillId="0" borderId="0" xfId="0" applyNumberFormat="1"/>
    <xf numFmtId="0" fontId="11" fillId="0" borderId="0" xfId="0" applyFont="1"/>
    <xf numFmtId="0" fontId="10" fillId="3" borderId="0" xfId="0" applyFont="1" applyFill="1"/>
    <xf numFmtId="0" fontId="10" fillId="0" borderId="0" xfId="0" applyFont="1"/>
    <xf numFmtId="0" fontId="11" fillId="3" borderId="0" xfId="0" applyFont="1" applyFill="1"/>
    <xf numFmtId="9" fontId="0" fillId="3" borderId="0" xfId="0" applyNumberFormat="1" applyFill="1"/>
    <xf numFmtId="167" fontId="0" fillId="3" borderId="0" xfId="0" applyNumberFormat="1" applyFill="1"/>
    <xf numFmtId="165" fontId="0" fillId="0" borderId="0" xfId="0" quotePrefix="1" applyNumberFormat="1"/>
    <xf numFmtId="2" fontId="0" fillId="0" borderId="0" xfId="0" applyNumberFormat="1"/>
    <xf numFmtId="2" fontId="0" fillId="3" borderId="0" xfId="0" applyNumberFormat="1" applyFill="1"/>
    <xf numFmtId="8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3" borderId="0" xfId="1" applyNumberFormat="1" applyFont="1" applyFill="1"/>
    <xf numFmtId="0" fontId="13" fillId="0" borderId="0" xfId="0" applyFont="1"/>
    <xf numFmtId="0" fontId="14" fillId="2" borderId="0" xfId="0" applyFont="1" applyFill="1"/>
    <xf numFmtId="2" fontId="3" fillId="0" borderId="0" xfId="0" applyNumberFormat="1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6" fillId="0" borderId="0" xfId="0" applyFont="1"/>
    <xf numFmtId="9" fontId="0" fillId="0" borderId="0" xfId="1" applyFont="1" applyFill="1"/>
    <xf numFmtId="0" fontId="6" fillId="4" borderId="0" xfId="0" applyFont="1" applyFill="1"/>
    <xf numFmtId="10" fontId="0" fillId="0" borderId="0" xfId="1" applyNumberFormat="1" applyFont="1" applyFill="1"/>
    <xf numFmtId="166" fontId="7" fillId="0" borderId="0" xfId="0" applyNumberFormat="1" applyFont="1" applyAlignment="1">
      <alignment horizontal="right"/>
    </xf>
    <xf numFmtId="164" fontId="0" fillId="0" borderId="0" xfId="0" applyNumberFormat="1"/>
    <xf numFmtId="10" fontId="11" fillId="0" borderId="0" xfId="1" applyNumberFormat="1" applyFont="1"/>
    <xf numFmtId="164" fontId="0" fillId="3" borderId="0" xfId="0" applyNumberFormat="1" applyFill="1"/>
    <xf numFmtId="0" fontId="8" fillId="5" borderId="0" xfId="0" applyFont="1" applyFill="1"/>
    <xf numFmtId="0" fontId="0" fillId="0" borderId="0" xfId="0" applyFill="1"/>
    <xf numFmtId="2" fontId="0" fillId="0" borderId="0" xfId="0" applyNumberFormat="1" applyFill="1"/>
    <xf numFmtId="8" fontId="0" fillId="0" borderId="0" xfId="0" applyNumberFormat="1" applyFill="1"/>
    <xf numFmtId="6" fontId="0" fillId="0" borderId="0" xfId="0" applyNumberFormat="1" applyFill="1"/>
    <xf numFmtId="166" fontId="0" fillId="0" borderId="0" xfId="0" applyNumberFormat="1" applyFill="1"/>
    <xf numFmtId="165" fontId="0" fillId="0" borderId="0" xfId="0" applyNumberFormat="1" applyFill="1"/>
    <xf numFmtId="9" fontId="3" fillId="0" borderId="0" xfId="0" applyNumberFormat="1" applyFont="1" applyFill="1" applyAlignment="1">
      <alignment horizontal="right"/>
    </xf>
    <xf numFmtId="0" fontId="3" fillId="0" borderId="0" xfId="0" applyFont="1" applyFill="1"/>
    <xf numFmtId="165" fontId="3" fillId="0" borderId="0" xfId="0" applyNumberFormat="1" applyFont="1" applyFill="1" applyAlignment="1">
      <alignment horizontal="right"/>
    </xf>
    <xf numFmtId="164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13</v>
      </c>
      <c r="C3" s="1" t="s">
        <v>14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15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16</v>
      </c>
      <c r="C4" s="1" t="s">
        <v>14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17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13</v>
      </c>
      <c r="C3" s="1" t="s">
        <v>14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16</v>
      </c>
      <c r="C4" s="1" t="s">
        <v>14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22</v>
      </c>
      <c r="C5" s="1" t="s">
        <v>14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18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23</v>
      </c>
      <c r="C6" s="1" t="s">
        <v>9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10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24</v>
      </c>
      <c r="C7" s="1" t="s">
        <v>25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13</v>
      </c>
      <c r="C3" s="1" t="s">
        <v>14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26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22</v>
      </c>
      <c r="C5" s="1" t="s">
        <v>14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23</v>
      </c>
      <c r="C6" s="1" t="s">
        <v>14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19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13</v>
      </c>
      <c r="C3" s="1" t="s">
        <v>14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16</v>
      </c>
      <c r="C4" s="1" t="s">
        <v>14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22</v>
      </c>
      <c r="C5" s="1" t="s">
        <v>25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18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23</v>
      </c>
      <c r="C6" s="1" t="s">
        <v>25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10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24</v>
      </c>
      <c r="C7" s="1" t="s">
        <v>14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13</v>
      </c>
      <c r="C3" s="1" t="s">
        <v>14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16</v>
      </c>
      <c r="C4" s="1" t="s">
        <v>14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13</v>
      </c>
      <c r="C3" s="1" t="s">
        <v>14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16</v>
      </c>
      <c r="C4" s="1" t="s">
        <v>14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22</v>
      </c>
      <c r="C5" s="1" t="s">
        <v>14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23</v>
      </c>
      <c r="C6" s="1" t="s">
        <v>9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24</v>
      </c>
      <c r="C7" s="1" t="s">
        <v>9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AY46"/>
  <sheetViews>
    <sheetView tabSelected="1" topLeftCell="A18" workbookViewId="0">
      <selection activeCell="E34" sqref="E34"/>
    </sheetView>
  </sheetViews>
  <sheetFormatPr defaultColWidth="12.5703125" defaultRowHeight="15.75" customHeight="1" x14ac:dyDescent="0.2"/>
  <cols>
    <col min="1" max="1" width="11" bestFit="1" customWidth="1"/>
    <col min="2" max="3" width="4.85546875" bestFit="1" customWidth="1"/>
    <col min="4" max="4" width="4.5703125" bestFit="1" customWidth="1"/>
    <col min="5" max="5" width="4.5703125" customWidth="1"/>
    <col min="6" max="6" width="6.42578125" customWidth="1"/>
    <col min="7" max="7" width="21.28515625" customWidth="1"/>
    <col min="8" max="8" width="8.140625" bestFit="1" customWidth="1"/>
    <col min="9" max="9" width="7.42578125" bestFit="1" customWidth="1"/>
    <col min="10" max="10" width="7.42578125" customWidth="1"/>
    <col min="11" max="11" width="5.5703125" bestFit="1" customWidth="1"/>
    <col min="12" max="12" width="6.5703125" bestFit="1" customWidth="1"/>
    <col min="13" max="13" width="4.85546875" bestFit="1" customWidth="1"/>
    <col min="14" max="14" width="4.85546875" customWidth="1"/>
    <col min="15" max="15" width="9.140625" bestFit="1" customWidth="1"/>
    <col min="16" max="16" width="5.5703125" bestFit="1" customWidth="1"/>
    <col min="17" max="17" width="8.5703125" bestFit="1" customWidth="1"/>
    <col min="18" max="18" width="9.42578125" bestFit="1" customWidth="1"/>
    <col min="19" max="19" width="3.140625" customWidth="1"/>
    <col min="20" max="20" width="9.140625" bestFit="1" customWidth="1"/>
    <col min="21" max="21" width="5.5703125" bestFit="1" customWidth="1"/>
    <col min="22" max="22" width="9.140625" bestFit="1" customWidth="1"/>
    <col min="23" max="23" width="9.42578125" bestFit="1" customWidth="1"/>
    <col min="24" max="24" width="5.28515625" customWidth="1"/>
    <col min="25" max="25" width="10.7109375" bestFit="1" customWidth="1"/>
    <col min="26" max="26" width="5.140625" bestFit="1" customWidth="1"/>
    <col min="27" max="27" width="9.5703125" bestFit="1" customWidth="1"/>
    <col min="28" max="28" width="8.28515625" bestFit="1" customWidth="1"/>
    <col min="29" max="29" width="8.5703125" bestFit="1" customWidth="1"/>
    <col min="30" max="30" width="4.7109375" customWidth="1"/>
    <col min="32" max="32" width="5.5703125" bestFit="1" customWidth="1"/>
    <col min="33" max="33" width="6.28515625" bestFit="1" customWidth="1"/>
    <col min="34" max="34" width="4.5703125" bestFit="1" customWidth="1"/>
    <col min="35" max="35" width="7.42578125" bestFit="1" customWidth="1"/>
    <col min="36" max="36" width="7.28515625" bestFit="1" customWidth="1"/>
    <col min="37" max="37" width="4.5703125" customWidth="1"/>
    <col min="38" max="38" width="14.5703125" bestFit="1" customWidth="1"/>
    <col min="39" max="39" width="8.28515625" bestFit="1" customWidth="1"/>
    <col min="40" max="40" width="8.140625" bestFit="1" customWidth="1"/>
    <col min="41" max="41" width="8.28515625" bestFit="1" customWidth="1"/>
    <col min="42" max="42" width="9.7109375" bestFit="1" customWidth="1"/>
    <col min="43" max="43" width="8.28515625" bestFit="1" customWidth="1"/>
    <col min="44" max="44" width="4.7109375" customWidth="1"/>
    <col min="45" max="45" width="14" bestFit="1" customWidth="1"/>
    <col min="46" max="46" width="8.28515625" bestFit="1" customWidth="1"/>
    <col min="47" max="47" width="8.140625" bestFit="1" customWidth="1"/>
    <col min="48" max="48" width="8.28515625" bestFit="1" customWidth="1"/>
    <col min="49" max="49" width="8.5703125" bestFit="1" customWidth="1"/>
    <col min="50" max="50" width="9.7109375" bestFit="1" customWidth="1"/>
    <col min="51" max="51" width="9.28515625" bestFit="1" customWidth="1"/>
  </cols>
  <sheetData>
    <row r="2" spans="1:51" ht="12.75" x14ac:dyDescent="0.2"/>
    <row r="3" spans="1:51" ht="12.75" x14ac:dyDescent="0.2">
      <c r="G3" s="35" t="s">
        <v>27</v>
      </c>
      <c r="H3" s="12"/>
      <c r="I3" s="12"/>
      <c r="J3" s="12"/>
      <c r="K3" s="12"/>
      <c r="L3" s="12"/>
      <c r="M3" s="12"/>
      <c r="N3" s="12"/>
      <c r="O3" s="62" t="s">
        <v>28</v>
      </c>
      <c r="P3" s="12"/>
      <c r="Q3" s="12"/>
      <c r="R3" s="12"/>
      <c r="S3" s="12"/>
      <c r="T3" s="62" t="s">
        <v>29</v>
      </c>
      <c r="U3" s="12"/>
      <c r="V3" s="12"/>
      <c r="W3" s="12"/>
    </row>
    <row r="4" spans="1:51" ht="12.75" x14ac:dyDescent="0.2">
      <c r="G4" s="28" t="s">
        <v>3</v>
      </c>
      <c r="H4" s="28" t="s">
        <v>0</v>
      </c>
      <c r="I4" s="28" t="s">
        <v>55</v>
      </c>
      <c r="J4" s="63" t="s">
        <v>80</v>
      </c>
      <c r="K4" s="28" t="s">
        <v>1</v>
      </c>
      <c r="L4" s="63" t="s">
        <v>70</v>
      </c>
      <c r="M4" s="28" t="s">
        <v>30</v>
      </c>
      <c r="N4" s="12"/>
      <c r="O4" s="28" t="s">
        <v>31</v>
      </c>
      <c r="P4" s="28" t="s">
        <v>1</v>
      </c>
      <c r="Q4" s="63" t="s">
        <v>10</v>
      </c>
      <c r="R4" s="63" t="s">
        <v>74</v>
      </c>
      <c r="S4" s="66"/>
      <c r="T4" s="28" t="s">
        <v>31</v>
      </c>
      <c r="U4" s="28" t="s">
        <v>1</v>
      </c>
      <c r="V4" s="63" t="s">
        <v>10</v>
      </c>
      <c r="W4" s="63" t="s">
        <v>74</v>
      </c>
    </row>
    <row r="5" spans="1:51" ht="12.75" x14ac:dyDescent="0.2">
      <c r="G5" s="49" t="s">
        <v>46</v>
      </c>
      <c r="H5" s="13">
        <v>100</v>
      </c>
      <c r="I5" s="13"/>
      <c r="J5" s="13"/>
      <c r="K5" s="13">
        <v>200</v>
      </c>
      <c r="L5" s="13"/>
      <c r="M5" s="29">
        <v>0.3</v>
      </c>
      <c r="N5" s="12"/>
      <c r="O5" s="13">
        <f>H5</f>
        <v>100</v>
      </c>
      <c r="P5" s="13">
        <f>K5*M5</f>
        <v>60</v>
      </c>
      <c r="Q5" s="13"/>
      <c r="R5" s="30">
        <f>P5/O5</f>
        <v>0.6</v>
      </c>
      <c r="S5" s="30"/>
      <c r="T5" s="13">
        <f>H5</f>
        <v>100</v>
      </c>
      <c r="U5" s="13">
        <f>K5*(1-M5)</f>
        <v>140</v>
      </c>
      <c r="V5" s="13"/>
      <c r="W5" s="30">
        <f>U5/T5</f>
        <v>1.4</v>
      </c>
    </row>
    <row r="6" spans="1:51" ht="12.75" x14ac:dyDescent="0.2">
      <c r="G6" s="50" t="s">
        <v>47</v>
      </c>
      <c r="H6" s="43">
        <v>100</v>
      </c>
      <c r="I6" s="43"/>
      <c r="J6" s="43"/>
      <c r="K6" s="43">
        <v>300</v>
      </c>
      <c r="L6" s="43"/>
      <c r="M6" s="38">
        <v>0.3</v>
      </c>
      <c r="N6" s="12"/>
      <c r="O6" s="43">
        <f>H6</f>
        <v>100</v>
      </c>
      <c r="P6" s="43">
        <f>(K6*M6)+P5</f>
        <v>150</v>
      </c>
      <c r="Q6" s="43"/>
      <c r="R6" s="44">
        <f>P6/O6</f>
        <v>1.5</v>
      </c>
      <c r="S6" s="30"/>
      <c r="T6" s="43">
        <f>H6</f>
        <v>100</v>
      </c>
      <c r="U6" s="43">
        <f>K6*(1-M6)+U5</f>
        <v>350</v>
      </c>
      <c r="V6" s="43"/>
      <c r="W6" s="44">
        <f>U6/T6</f>
        <v>3.5</v>
      </c>
    </row>
    <row r="7" spans="1:51" ht="12.75" x14ac:dyDescent="0.2">
      <c r="G7" s="51" t="s">
        <v>48</v>
      </c>
      <c r="H7" s="13">
        <v>10</v>
      </c>
      <c r="I7" s="13"/>
      <c r="J7" s="13"/>
      <c r="K7" s="13">
        <v>200</v>
      </c>
      <c r="L7" s="13"/>
      <c r="M7" s="29">
        <v>0.3</v>
      </c>
      <c r="N7" s="12"/>
      <c r="O7" s="13">
        <f>H7</f>
        <v>10</v>
      </c>
      <c r="P7" s="13">
        <f>K7*M7</f>
        <v>60</v>
      </c>
      <c r="Q7" s="13"/>
      <c r="R7" s="30">
        <f t="shared" ref="R7:R8" si="0">P7/O7</f>
        <v>6</v>
      </c>
      <c r="S7" s="30"/>
      <c r="T7" s="13">
        <f>H7</f>
        <v>10</v>
      </c>
      <c r="U7" s="13">
        <f>K7*(1-M7)</f>
        <v>140</v>
      </c>
      <c r="V7" s="13"/>
      <c r="W7" s="30">
        <f t="shared" ref="W7:W8" si="1">U7/T7</f>
        <v>14</v>
      </c>
    </row>
    <row r="8" spans="1:51" ht="12.75" x14ac:dyDescent="0.2">
      <c r="G8" s="12"/>
      <c r="H8" s="12"/>
      <c r="I8" s="12"/>
      <c r="J8" s="12"/>
      <c r="K8" s="12"/>
      <c r="L8" s="12"/>
      <c r="M8" s="12"/>
      <c r="N8" s="12"/>
      <c r="O8" s="13">
        <f>O6</f>
        <v>100</v>
      </c>
      <c r="P8" s="13">
        <f>P6-P5</f>
        <v>90</v>
      </c>
      <c r="Q8" s="13"/>
      <c r="R8" s="30">
        <f t="shared" si="0"/>
        <v>0.9</v>
      </c>
      <c r="S8" s="30"/>
      <c r="T8" s="13">
        <v>100</v>
      </c>
      <c r="U8" s="13">
        <f>U6-U7</f>
        <v>210</v>
      </c>
      <c r="V8" s="13"/>
      <c r="W8" s="30">
        <f t="shared" si="1"/>
        <v>2.1</v>
      </c>
    </row>
    <row r="9" spans="1:51" ht="12.75" x14ac:dyDescent="0.2">
      <c r="G9" s="50" t="s">
        <v>49</v>
      </c>
      <c r="H9" s="43">
        <v>8</v>
      </c>
      <c r="I9" s="43"/>
      <c r="J9" s="43"/>
      <c r="K9" s="43">
        <v>300</v>
      </c>
      <c r="L9" s="43"/>
      <c r="M9" s="38">
        <v>0.3</v>
      </c>
      <c r="N9" s="12"/>
      <c r="O9" s="43">
        <f>O7</f>
        <v>10</v>
      </c>
      <c r="P9" s="43">
        <v>60</v>
      </c>
      <c r="Q9" s="43"/>
      <c r="R9" s="44">
        <v>6</v>
      </c>
      <c r="S9" s="30"/>
      <c r="T9" s="43">
        <v>10</v>
      </c>
      <c r="U9" s="43">
        <v>140</v>
      </c>
      <c r="V9" s="43"/>
      <c r="W9" s="44">
        <v>14</v>
      </c>
    </row>
    <row r="10" spans="1:51" ht="12.75" x14ac:dyDescent="0.2">
      <c r="G10" s="42"/>
      <c r="H10" s="42"/>
      <c r="I10" s="42"/>
      <c r="J10" s="42"/>
      <c r="K10" s="42"/>
      <c r="L10" s="42"/>
      <c r="M10" s="42"/>
      <c r="N10" s="12"/>
      <c r="O10" s="45">
        <f>O8</f>
        <v>100</v>
      </c>
      <c r="P10" s="45">
        <v>90</v>
      </c>
      <c r="Q10" s="45"/>
      <c r="R10" s="46">
        <v>0.9</v>
      </c>
      <c r="S10" s="70"/>
      <c r="T10" s="45">
        <v>100</v>
      </c>
      <c r="U10" s="45">
        <v>210</v>
      </c>
      <c r="V10" s="45"/>
      <c r="W10" s="46">
        <v>2.1</v>
      </c>
    </row>
    <row r="11" spans="1:51" ht="12.75" x14ac:dyDescent="0.2">
      <c r="G11" s="42"/>
      <c r="H11" s="42"/>
      <c r="I11" s="42"/>
      <c r="J11" s="42"/>
      <c r="K11" s="42"/>
      <c r="L11" s="42"/>
      <c r="M11" s="42"/>
      <c r="N11" s="12"/>
      <c r="O11" s="43">
        <f>H9</f>
        <v>8</v>
      </c>
      <c r="P11" s="43">
        <f>K9*M9</f>
        <v>90</v>
      </c>
      <c r="Q11" s="43"/>
      <c r="R11" s="44">
        <f>P11/O11</f>
        <v>11.25</v>
      </c>
      <c r="S11" s="30"/>
      <c r="T11" s="43">
        <v>8</v>
      </c>
      <c r="U11" s="43">
        <f>K9*(1-M9)</f>
        <v>210</v>
      </c>
      <c r="V11" s="43"/>
      <c r="W11" s="44">
        <f>U11/T11</f>
        <v>26.25</v>
      </c>
    </row>
    <row r="13" spans="1:51" ht="15.75" customHeight="1" x14ac:dyDescent="0.2">
      <c r="A13" s="74" t="s">
        <v>32</v>
      </c>
      <c r="O13" s="62" t="s">
        <v>28</v>
      </c>
      <c r="P13" s="12"/>
      <c r="Q13" s="12"/>
      <c r="R13" s="12"/>
      <c r="S13" s="12"/>
      <c r="T13" s="62" t="s">
        <v>29</v>
      </c>
      <c r="U13" s="12"/>
      <c r="V13" s="12"/>
      <c r="W13" s="12"/>
      <c r="Y13" s="34" t="s">
        <v>63</v>
      </c>
      <c r="AE13" s="34" t="s">
        <v>57</v>
      </c>
      <c r="AL13" s="34" t="s">
        <v>58</v>
      </c>
      <c r="AS13" s="34" t="s">
        <v>75</v>
      </c>
    </row>
    <row r="14" spans="1:51" ht="15.75" customHeight="1" x14ac:dyDescent="0.2">
      <c r="A14" s="28" t="s">
        <v>69</v>
      </c>
      <c r="B14" s="28" t="s">
        <v>30</v>
      </c>
      <c r="C14" s="63" t="s">
        <v>71</v>
      </c>
      <c r="D14" s="63" t="s">
        <v>72</v>
      </c>
      <c r="E14" s="63" t="s">
        <v>73</v>
      </c>
      <c r="G14" s="28" t="s">
        <v>3</v>
      </c>
      <c r="H14" s="28" t="s">
        <v>0</v>
      </c>
      <c r="I14" s="63" t="s">
        <v>55</v>
      </c>
      <c r="J14" s="63" t="s">
        <v>80</v>
      </c>
      <c r="K14" s="28" t="s">
        <v>1</v>
      </c>
      <c r="L14" s="63" t="s">
        <v>70</v>
      </c>
      <c r="O14" s="28" t="s">
        <v>31</v>
      </c>
      <c r="P14" s="28" t="s">
        <v>1</v>
      </c>
      <c r="Q14" s="63" t="s">
        <v>10</v>
      </c>
      <c r="R14" s="63" t="s">
        <v>74</v>
      </c>
      <c r="S14" s="66"/>
      <c r="T14" s="28" t="s">
        <v>31</v>
      </c>
      <c r="U14" s="28" t="s">
        <v>1</v>
      </c>
      <c r="V14" s="63" t="s">
        <v>10</v>
      </c>
      <c r="W14" s="63" t="s">
        <v>74</v>
      </c>
      <c r="Y14" s="28" t="s">
        <v>64</v>
      </c>
      <c r="Z14" s="28" t="s">
        <v>65</v>
      </c>
      <c r="AA14" s="28" t="s">
        <v>66</v>
      </c>
      <c r="AB14" s="28" t="s">
        <v>67</v>
      </c>
      <c r="AC14" s="28" t="s">
        <v>68</v>
      </c>
      <c r="AE14" s="68" t="s">
        <v>59</v>
      </c>
      <c r="AF14" s="68" t="s">
        <v>62</v>
      </c>
      <c r="AG14" s="68" t="s">
        <v>60</v>
      </c>
      <c r="AH14" s="68" t="s">
        <v>62</v>
      </c>
      <c r="AI14" s="68" t="s">
        <v>61</v>
      </c>
      <c r="AJ14" s="68" t="s">
        <v>62</v>
      </c>
      <c r="AK14" s="66"/>
      <c r="AL14" s="28" t="s">
        <v>59</v>
      </c>
      <c r="AM14" s="28" t="s">
        <v>62</v>
      </c>
      <c r="AN14" s="28" t="s">
        <v>60</v>
      </c>
      <c r="AO14" s="28" t="s">
        <v>62</v>
      </c>
      <c r="AP14" s="28" t="s">
        <v>61</v>
      </c>
      <c r="AQ14" s="28" t="s">
        <v>62</v>
      </c>
      <c r="AR14" s="66"/>
      <c r="AS14" s="68" t="s">
        <v>59</v>
      </c>
      <c r="AT14" s="68" t="s">
        <v>62</v>
      </c>
      <c r="AU14" s="68" t="s">
        <v>60</v>
      </c>
      <c r="AV14" s="68" t="s">
        <v>62</v>
      </c>
      <c r="AW14" s="68" t="s">
        <v>76</v>
      </c>
      <c r="AX14" s="68" t="s">
        <v>61</v>
      </c>
      <c r="AY14" s="68" t="s">
        <v>62</v>
      </c>
    </row>
    <row r="15" spans="1:51" ht="15.75" customHeight="1" x14ac:dyDescent="0.2">
      <c r="A15" s="33">
        <v>100</v>
      </c>
      <c r="B15" s="29">
        <v>0.7</v>
      </c>
      <c r="C15" s="56">
        <v>5</v>
      </c>
      <c r="D15">
        <v>2</v>
      </c>
      <c r="E15" s="56">
        <v>1</v>
      </c>
      <c r="G15" s="12" t="s">
        <v>33</v>
      </c>
      <c r="H15" s="13">
        <v>100</v>
      </c>
      <c r="I15" s="13"/>
      <c r="J15" s="13"/>
      <c r="K15" s="13">
        <v>200</v>
      </c>
      <c r="L15" s="64">
        <f>K15/H15</f>
        <v>2</v>
      </c>
      <c r="O15" s="31">
        <f>H15</f>
        <v>100</v>
      </c>
      <c r="P15" s="31">
        <f>K15*B15</f>
        <v>140</v>
      </c>
      <c r="Q15" s="71">
        <f>(H15+(H15*(C15*D15/100)))/(1-E15/100)</f>
        <v>111.11111111111111</v>
      </c>
      <c r="R15" s="32">
        <f>P15/O15</f>
        <v>1.4</v>
      </c>
      <c r="S15" s="32"/>
      <c r="T15" s="31">
        <f>H15</f>
        <v>100</v>
      </c>
      <c r="U15" s="31">
        <f>K15*(1-B15)</f>
        <v>60.000000000000007</v>
      </c>
      <c r="V15" s="71">
        <f>(H15+(H15*(C15*D15/100)))/(1-E15/100)</f>
        <v>111.11111111111111</v>
      </c>
      <c r="W15" s="32">
        <f>U15/T15</f>
        <v>0.60000000000000009</v>
      </c>
      <c r="Y15">
        <v>1</v>
      </c>
      <c r="Z15">
        <v>0</v>
      </c>
      <c r="AA15" s="32">
        <f>R15</f>
        <v>1.4</v>
      </c>
      <c r="AB15" s="32">
        <f>W15</f>
        <v>0.60000000000000009</v>
      </c>
      <c r="AC15" s="32">
        <f>AA15+AB15</f>
        <v>2</v>
      </c>
      <c r="AE15" s="58">
        <v>0</v>
      </c>
      <c r="AF15" s="56">
        <v>0</v>
      </c>
      <c r="AG15" s="58">
        <v>0</v>
      </c>
      <c r="AH15" s="56">
        <v>0</v>
      </c>
      <c r="AI15" s="58">
        <v>0</v>
      </c>
      <c r="AJ15" s="60">
        <v>0</v>
      </c>
      <c r="AK15" s="56"/>
      <c r="AL15" s="58">
        <v>0</v>
      </c>
      <c r="AM15" s="56">
        <v>0</v>
      </c>
      <c r="AN15" s="58">
        <v>0</v>
      </c>
      <c r="AO15" s="56">
        <v>0</v>
      </c>
      <c r="AP15" s="58">
        <v>0</v>
      </c>
      <c r="AQ15" s="56">
        <v>0</v>
      </c>
      <c r="AR15" s="56"/>
      <c r="AS15" s="58">
        <v>0</v>
      </c>
      <c r="AT15" s="56">
        <v>0</v>
      </c>
      <c r="AU15" s="58">
        <v>0</v>
      </c>
      <c r="AV15" s="56">
        <v>0</v>
      </c>
      <c r="AW15" s="58">
        <v>0</v>
      </c>
      <c r="AX15" s="58">
        <v>0</v>
      </c>
      <c r="AY15" s="56">
        <v>0</v>
      </c>
    </row>
    <row r="16" spans="1:51" ht="15.75" customHeight="1" x14ac:dyDescent="0.2">
      <c r="A16" s="37">
        <v>100</v>
      </c>
      <c r="B16" s="38">
        <v>0.7</v>
      </c>
      <c r="C16" s="57">
        <v>5</v>
      </c>
      <c r="D16" s="36">
        <v>2</v>
      </c>
      <c r="E16" s="57">
        <v>1</v>
      </c>
      <c r="G16" s="42" t="s">
        <v>56</v>
      </c>
      <c r="H16" s="38"/>
      <c r="I16" s="43">
        <v>20</v>
      </c>
      <c r="J16" s="43"/>
      <c r="K16" s="43"/>
      <c r="L16" s="65"/>
      <c r="O16" s="39"/>
      <c r="P16" s="39"/>
      <c r="Q16" s="73"/>
      <c r="R16" s="40"/>
      <c r="S16" s="32"/>
      <c r="T16" s="39"/>
      <c r="U16" s="39"/>
      <c r="V16" s="39"/>
      <c r="W16" s="40"/>
      <c r="Y16" s="36">
        <f>Y15</f>
        <v>1</v>
      </c>
      <c r="Z16" s="36">
        <f>Z15</f>
        <v>0</v>
      </c>
      <c r="AA16" s="40">
        <f t="shared" ref="AA16:AC16" si="2">AA15</f>
        <v>1.4</v>
      </c>
      <c r="AB16" s="40">
        <f t="shared" si="2"/>
        <v>0.60000000000000009</v>
      </c>
      <c r="AC16" s="40">
        <f t="shared" si="2"/>
        <v>2</v>
      </c>
      <c r="AE16" s="41">
        <f>AE15</f>
        <v>0</v>
      </c>
      <c r="AF16" s="57">
        <f t="shared" ref="AF16:AH16" si="3">AF15</f>
        <v>0</v>
      </c>
      <c r="AG16" s="41">
        <f t="shared" si="3"/>
        <v>0</v>
      </c>
      <c r="AH16" s="57">
        <f t="shared" si="3"/>
        <v>0</v>
      </c>
      <c r="AI16" s="41">
        <f>AI15</f>
        <v>0</v>
      </c>
      <c r="AJ16" s="61">
        <f>AI16/K15</f>
        <v>0</v>
      </c>
      <c r="AK16" s="67"/>
      <c r="AL16" s="41">
        <f>AL15</f>
        <v>0</v>
      </c>
      <c r="AM16" s="57">
        <f t="shared" ref="AM16" si="4">AM15</f>
        <v>0</v>
      </c>
      <c r="AN16" s="41">
        <f t="shared" ref="AN16" si="5">AN15</f>
        <v>0</v>
      </c>
      <c r="AO16" s="57">
        <f t="shared" ref="AO16" si="6">AO15</f>
        <v>0</v>
      </c>
      <c r="AP16" s="41">
        <f>AP15</f>
        <v>0</v>
      </c>
      <c r="AQ16" s="57">
        <f t="shared" ref="AQ16" si="7">AQ15</f>
        <v>0</v>
      </c>
      <c r="AR16" s="56"/>
      <c r="AS16" s="41">
        <f>AE16+AL16</f>
        <v>0</v>
      </c>
      <c r="AT16" s="57">
        <f t="shared" ref="AT16" si="8">AT15</f>
        <v>0</v>
      </c>
      <c r="AU16" s="41">
        <f t="shared" ref="AU16" si="9">AU15</f>
        <v>0</v>
      </c>
      <c r="AV16" s="57">
        <f t="shared" ref="AV16" si="10">AV15</f>
        <v>0</v>
      </c>
      <c r="AW16" s="73">
        <f>I16</f>
        <v>20</v>
      </c>
      <c r="AX16" s="73">
        <f>AS16+AU16+AW16</f>
        <v>20</v>
      </c>
      <c r="AY16" s="61">
        <f>AX16/(P15+U15)</f>
        <v>0.1</v>
      </c>
    </row>
    <row r="17" spans="1:51" ht="15.75" customHeight="1" x14ac:dyDescent="0.2">
      <c r="A17" s="33">
        <v>300</v>
      </c>
      <c r="B17" s="29">
        <v>0.7</v>
      </c>
      <c r="C17" s="56">
        <v>5</v>
      </c>
      <c r="D17">
        <v>2</v>
      </c>
      <c r="E17" s="56">
        <v>1</v>
      </c>
      <c r="G17" t="s">
        <v>34</v>
      </c>
      <c r="H17" s="33">
        <v>250</v>
      </c>
      <c r="I17" s="33"/>
      <c r="J17" s="33"/>
      <c r="K17" s="33">
        <v>400</v>
      </c>
      <c r="L17" s="56">
        <f>K17/H17</f>
        <v>1.6</v>
      </c>
      <c r="O17" s="31">
        <f>O15</f>
        <v>100</v>
      </c>
      <c r="P17" s="31">
        <v>140</v>
      </c>
      <c r="Q17" s="71">
        <f>(H15+(H15*(C15*D15/100)))/(1-E15/100)</f>
        <v>111.11111111111111</v>
      </c>
      <c r="R17" s="32">
        <v>1.4</v>
      </c>
      <c r="S17" s="32"/>
      <c r="T17" s="31">
        <v>100</v>
      </c>
      <c r="U17" s="31">
        <v>60.000000000000007</v>
      </c>
      <c r="V17" s="71">
        <f>(H15+(H15*(C15*D15/100)))/(1-E15/100)</f>
        <v>111.11111111111111</v>
      </c>
      <c r="W17" s="32">
        <v>0.60000000000000009</v>
      </c>
      <c r="Y17">
        <f>Y15+1</f>
        <v>2</v>
      </c>
      <c r="Z17">
        <f>Z16</f>
        <v>0</v>
      </c>
      <c r="AA17" s="32">
        <f>AA16+R18</f>
        <v>3</v>
      </c>
      <c r="AB17" s="32">
        <f>AB16</f>
        <v>0.60000000000000009</v>
      </c>
      <c r="AC17" s="32">
        <f>AA17+AB17</f>
        <v>3.6</v>
      </c>
      <c r="AE17" s="58">
        <f>AE16</f>
        <v>0</v>
      </c>
      <c r="AF17" s="56">
        <f>AF16</f>
        <v>0</v>
      </c>
      <c r="AG17" s="58">
        <f>AG16</f>
        <v>0</v>
      </c>
      <c r="AH17" s="56">
        <f>AH16</f>
        <v>0</v>
      </c>
      <c r="AI17" s="58">
        <f>AI16</f>
        <v>0</v>
      </c>
      <c r="AJ17" s="72">
        <f>AI17 / (K15+K17)</f>
        <v>0</v>
      </c>
      <c r="AK17" s="67"/>
      <c r="AL17" s="58">
        <f>(A17*AA17)-(P17+P18)</f>
        <v>360</v>
      </c>
      <c r="AM17" s="60">
        <f>AL17/(P17+P18)</f>
        <v>0.66666666666666663</v>
      </c>
      <c r="AN17" s="58">
        <f>(AB17*A17)-U17</f>
        <v>120.00000000000003</v>
      </c>
      <c r="AO17" s="59">
        <f>AN17/(T17*W17)</f>
        <v>2.0000000000000004</v>
      </c>
      <c r="AP17" s="58">
        <f>AL17+AN17</f>
        <v>480</v>
      </c>
      <c r="AQ17" s="69">
        <f>AP17/(P17+P18+U17)</f>
        <v>0.8</v>
      </c>
      <c r="AR17" s="69"/>
      <c r="AS17" s="58">
        <f>AE17+AL17</f>
        <v>360</v>
      </c>
      <c r="AT17" s="60">
        <f>AM17</f>
        <v>0.66666666666666663</v>
      </c>
      <c r="AU17" s="58">
        <f>AG17+AN17</f>
        <v>120.00000000000003</v>
      </c>
      <c r="AV17" s="59">
        <f>AU17/U17</f>
        <v>2.0000000000000004</v>
      </c>
      <c r="AW17" s="71">
        <f>AW16</f>
        <v>20</v>
      </c>
      <c r="AX17" s="58">
        <f>AS17+AU17+AW17</f>
        <v>500</v>
      </c>
      <c r="AY17" s="60">
        <f>AX17/(P17+P18+U17)</f>
        <v>0.83333333333333337</v>
      </c>
    </row>
    <row r="18" spans="1:51" ht="15.75" customHeight="1" x14ac:dyDescent="0.2">
      <c r="C18" s="56"/>
      <c r="E18" s="56"/>
      <c r="L18" s="56"/>
      <c r="O18" s="31">
        <f>H17</f>
        <v>250</v>
      </c>
      <c r="P18" s="31">
        <f>K17</f>
        <v>400</v>
      </c>
      <c r="Q18" s="71">
        <f>(H17+(H17*(C17*D17/100)))/(1-E17/100)</f>
        <v>277.77777777777777</v>
      </c>
      <c r="R18" s="32">
        <f>P18/O18</f>
        <v>1.6</v>
      </c>
      <c r="S18" s="32"/>
      <c r="T18" s="55" t="s">
        <v>35</v>
      </c>
      <c r="U18" s="55" t="s">
        <v>35</v>
      </c>
      <c r="V18" s="55" t="s">
        <v>35</v>
      </c>
      <c r="W18" s="55" t="s">
        <v>35</v>
      </c>
      <c r="AF18" s="56"/>
      <c r="AH18" s="56"/>
      <c r="AJ18" s="60"/>
      <c r="AK18" s="56"/>
      <c r="AL18" s="31"/>
      <c r="AM18" s="60"/>
      <c r="AO18" s="56"/>
      <c r="AQ18" s="56"/>
      <c r="AR18" s="56"/>
      <c r="AT18" s="56"/>
      <c r="AV18" s="56"/>
      <c r="AW18" s="71"/>
      <c r="AY18" s="56"/>
    </row>
    <row r="19" spans="1:51" ht="15.75" customHeight="1" x14ac:dyDescent="0.2">
      <c r="A19" s="37">
        <v>910</v>
      </c>
      <c r="B19" s="38">
        <v>0.7</v>
      </c>
      <c r="C19" s="57">
        <v>5</v>
      </c>
      <c r="D19" s="36">
        <v>2</v>
      </c>
      <c r="E19" s="57">
        <v>1</v>
      </c>
      <c r="G19" s="36" t="s">
        <v>36</v>
      </c>
      <c r="H19" s="37">
        <v>900</v>
      </c>
      <c r="I19" s="37"/>
      <c r="J19" s="37"/>
      <c r="K19" s="37">
        <v>350</v>
      </c>
      <c r="L19" s="57">
        <f>K19/H19</f>
        <v>0.3888888888888889</v>
      </c>
      <c r="O19" s="39">
        <f>O17</f>
        <v>100</v>
      </c>
      <c r="P19" s="39">
        <v>140</v>
      </c>
      <c r="Q19" s="73">
        <f>Q17</f>
        <v>111.11111111111111</v>
      </c>
      <c r="R19" s="40">
        <v>1.4</v>
      </c>
      <c r="S19" s="32"/>
      <c r="T19" s="39">
        <v>100</v>
      </c>
      <c r="U19" s="39">
        <v>60.000000000000007</v>
      </c>
      <c r="V19" s="73">
        <f>V17</f>
        <v>111.11111111111111</v>
      </c>
      <c r="W19" s="40">
        <v>0.60000000000000009</v>
      </c>
      <c r="Y19" s="36">
        <f>Y17+1</f>
        <v>3</v>
      </c>
      <c r="Z19" s="36">
        <f>Z17</f>
        <v>0</v>
      </c>
      <c r="AA19" s="40">
        <f>AA17</f>
        <v>3</v>
      </c>
      <c r="AB19" s="40">
        <f>AB17+W20</f>
        <v>0.98888888888888893</v>
      </c>
      <c r="AC19" s="40">
        <f>AA19+AB19</f>
        <v>3.9888888888888889</v>
      </c>
      <c r="AE19" s="41">
        <f t="shared" ref="AE19:AJ22" si="11">AE17</f>
        <v>0</v>
      </c>
      <c r="AF19" s="57">
        <f t="shared" si="11"/>
        <v>0</v>
      </c>
      <c r="AG19" s="41">
        <f t="shared" si="11"/>
        <v>0</v>
      </c>
      <c r="AH19" s="57">
        <f t="shared" si="11"/>
        <v>0</v>
      </c>
      <c r="AI19" s="41">
        <f t="shared" si="11"/>
        <v>0</v>
      </c>
      <c r="AJ19" s="61">
        <f t="shared" si="11"/>
        <v>0</v>
      </c>
      <c r="AK19" s="67"/>
      <c r="AL19" s="41">
        <f>(A19*AA19)-(P19+P20)</f>
        <v>2190</v>
      </c>
      <c r="AM19" s="61">
        <f>AL19/(P19+P20)</f>
        <v>4.0555555555555554</v>
      </c>
      <c r="AN19" s="41">
        <f>(AB19*A19)-(U19+U20)</f>
        <v>489.88888888888891</v>
      </c>
      <c r="AO19" s="61">
        <f>AN19/(U19+U20)</f>
        <v>1.1948509485094851</v>
      </c>
      <c r="AP19" s="41">
        <f>AL19+AN19</f>
        <v>2679.8888888888887</v>
      </c>
      <c r="AQ19" s="61">
        <f>AP19/(P19+P20+U19+U20)</f>
        <v>2.8209356725146195</v>
      </c>
      <c r="AR19" s="56"/>
      <c r="AS19" s="41">
        <f>AE19+AL19</f>
        <v>2190</v>
      </c>
      <c r="AT19" s="61">
        <f>AM19</f>
        <v>4.0555555555555554</v>
      </c>
      <c r="AU19" s="41">
        <f>AG19+AN19</f>
        <v>489.88888888888891</v>
      </c>
      <c r="AV19" s="61">
        <f>AU19/(U19+U20)</f>
        <v>1.1948509485094851</v>
      </c>
      <c r="AW19" s="73">
        <f>AW17</f>
        <v>20</v>
      </c>
      <c r="AX19" s="41">
        <f>AS19+AU19+AW19</f>
        <v>2699.8888888888887</v>
      </c>
      <c r="AY19" s="61">
        <f>AX19/(P19+P20+U19+U20)</f>
        <v>2.841988304093567</v>
      </c>
    </row>
    <row r="20" spans="1:51" ht="15.75" customHeight="1" x14ac:dyDescent="0.2">
      <c r="A20" s="36"/>
      <c r="B20" s="36"/>
      <c r="C20" s="57"/>
      <c r="D20" s="36"/>
      <c r="E20" s="57"/>
      <c r="G20" s="36"/>
      <c r="H20" s="36"/>
      <c r="I20" s="36"/>
      <c r="J20" s="36"/>
      <c r="K20" s="36"/>
      <c r="L20" s="57"/>
      <c r="O20" s="39">
        <f>O18</f>
        <v>250</v>
      </c>
      <c r="P20" s="39">
        <v>400</v>
      </c>
      <c r="Q20" s="73">
        <f>Q18</f>
        <v>277.77777777777777</v>
      </c>
      <c r="R20" s="40">
        <v>1.6</v>
      </c>
      <c r="S20" s="32"/>
      <c r="T20" s="37">
        <f>H19</f>
        <v>900</v>
      </c>
      <c r="U20" s="37">
        <f>K19</f>
        <v>350</v>
      </c>
      <c r="V20" s="73">
        <f>(H19+(H19*(C19*D19/100)))/(1-E19/100)</f>
        <v>1000</v>
      </c>
      <c r="W20" s="40">
        <f>U20/T20</f>
        <v>0.3888888888888889</v>
      </c>
      <c r="AF20" s="56"/>
      <c r="AH20" s="56"/>
      <c r="AJ20" s="56"/>
      <c r="AK20" s="56"/>
      <c r="AM20" s="56"/>
      <c r="AO20" s="56"/>
      <c r="AQ20" s="56"/>
      <c r="AR20" s="56"/>
      <c r="AT20" s="56"/>
      <c r="AV20" s="56"/>
      <c r="AW20" s="71"/>
      <c r="AY20" s="56"/>
    </row>
    <row r="21" spans="1:51" ht="15.75" customHeight="1" x14ac:dyDescent="0.2">
      <c r="A21" s="33">
        <v>910</v>
      </c>
      <c r="B21" s="29">
        <v>0.7</v>
      </c>
      <c r="C21" s="56">
        <v>5</v>
      </c>
      <c r="D21">
        <v>2</v>
      </c>
      <c r="E21" s="56">
        <v>1</v>
      </c>
      <c r="G21" t="s">
        <v>54</v>
      </c>
      <c r="I21" s="33">
        <v>10</v>
      </c>
      <c r="J21" s="33"/>
      <c r="L21" s="56"/>
      <c r="O21" s="31"/>
      <c r="P21" s="31"/>
      <c r="Q21" s="31"/>
      <c r="R21" s="31"/>
      <c r="S21" s="31"/>
      <c r="T21" s="33"/>
      <c r="U21" s="33"/>
      <c r="V21" s="31"/>
      <c r="W21" s="32"/>
      <c r="Y21">
        <f>Y19</f>
        <v>3</v>
      </c>
      <c r="Z21">
        <f>Z19</f>
        <v>0</v>
      </c>
      <c r="AA21" s="32">
        <f>AA19</f>
        <v>3</v>
      </c>
      <c r="AB21" s="32">
        <f>AB19+W22</f>
        <v>1.588888888888889</v>
      </c>
      <c r="AC21" s="32">
        <f>AA21+AB21</f>
        <v>4.5888888888888886</v>
      </c>
      <c r="AE21" s="58">
        <f t="shared" si="11"/>
        <v>0</v>
      </c>
      <c r="AF21" s="56">
        <f t="shared" si="11"/>
        <v>0</v>
      </c>
      <c r="AG21" s="58">
        <f t="shared" si="11"/>
        <v>0</v>
      </c>
      <c r="AH21" s="56">
        <f t="shared" si="11"/>
        <v>0</v>
      </c>
      <c r="AI21" s="58">
        <f t="shared" si="11"/>
        <v>0</v>
      </c>
      <c r="AJ21" s="69">
        <f t="shared" si="11"/>
        <v>0</v>
      </c>
      <c r="AK21" s="67"/>
      <c r="AL21" s="58">
        <f t="shared" ref="AL21:AQ21" si="12">AL19</f>
        <v>2190</v>
      </c>
      <c r="AM21" s="69">
        <f t="shared" si="12"/>
        <v>4.0555555555555554</v>
      </c>
      <c r="AN21" s="58">
        <f t="shared" si="12"/>
        <v>489.88888888888891</v>
      </c>
      <c r="AO21" s="69">
        <f t="shared" si="12"/>
        <v>1.1948509485094851</v>
      </c>
      <c r="AP21" s="58">
        <f t="shared" si="12"/>
        <v>2679.8888888888887</v>
      </c>
      <c r="AQ21" s="69">
        <f t="shared" si="12"/>
        <v>2.8209356725146195</v>
      </c>
      <c r="AR21" s="56"/>
      <c r="AS21" s="58">
        <f>AS19</f>
        <v>2190</v>
      </c>
      <c r="AT21" s="69">
        <f>AT19</f>
        <v>4.0555555555555554</v>
      </c>
      <c r="AU21" s="58">
        <f>AU19</f>
        <v>489.88888888888891</v>
      </c>
      <c r="AV21" s="69">
        <f>AV19</f>
        <v>1.1948509485094851</v>
      </c>
      <c r="AW21" s="71">
        <f>AW19+I21</f>
        <v>30</v>
      </c>
      <c r="AX21" s="58">
        <f>AS21+AU21+AW21</f>
        <v>2709.8888888888887</v>
      </c>
      <c r="AY21" s="69">
        <f>AX21/(P19+P20+U19+U20)</f>
        <v>2.8525146198830407</v>
      </c>
    </row>
    <row r="22" spans="1:51" ht="15.75" customHeight="1" x14ac:dyDescent="0.2">
      <c r="A22" s="37">
        <v>510</v>
      </c>
      <c r="B22" s="38">
        <v>0.7</v>
      </c>
      <c r="C22" s="57">
        <v>5</v>
      </c>
      <c r="D22" s="36">
        <v>2</v>
      </c>
      <c r="E22" s="57">
        <v>1</v>
      </c>
      <c r="G22" s="36" t="s">
        <v>37</v>
      </c>
      <c r="H22" s="41">
        <v>500.34</v>
      </c>
      <c r="I22" s="41"/>
      <c r="J22" s="41"/>
      <c r="K22" s="37">
        <v>100</v>
      </c>
      <c r="L22" s="57">
        <f>K22/H22</f>
        <v>0.19986409241715633</v>
      </c>
      <c r="O22" s="39">
        <v>100</v>
      </c>
      <c r="P22" s="39">
        <v>140</v>
      </c>
      <c r="Q22" s="39"/>
      <c r="R22" s="40">
        <v>1.4</v>
      </c>
      <c r="S22" s="32"/>
      <c r="T22" s="39">
        <v>100</v>
      </c>
      <c r="U22" s="39">
        <v>60.000000000000007</v>
      </c>
      <c r="V22" s="39"/>
      <c r="W22" s="40">
        <v>0.60000000000000009</v>
      </c>
      <c r="Y22" s="36">
        <f>Y21+1</f>
        <v>4</v>
      </c>
      <c r="Z22" s="36">
        <f>Z20</f>
        <v>0</v>
      </c>
      <c r="AA22" s="40">
        <f>R22+R23+R24</f>
        <v>3.1399048646920096</v>
      </c>
      <c r="AB22" s="40">
        <f>W22+W23+W24</f>
        <v>1.0488481166140358</v>
      </c>
      <c r="AC22" s="40">
        <f>AA22+AB22</f>
        <v>4.1887529813060453</v>
      </c>
      <c r="AE22" s="41">
        <f t="shared" si="11"/>
        <v>0</v>
      </c>
      <c r="AF22" s="57">
        <f t="shared" si="11"/>
        <v>0</v>
      </c>
      <c r="AG22" s="41">
        <f t="shared" si="11"/>
        <v>0</v>
      </c>
      <c r="AH22" s="57">
        <f t="shared" si="11"/>
        <v>0</v>
      </c>
      <c r="AI22" s="41">
        <f t="shared" si="11"/>
        <v>0</v>
      </c>
      <c r="AJ22" s="61">
        <f t="shared" si="11"/>
        <v>0</v>
      </c>
      <c r="AK22" s="67"/>
      <c r="AL22" s="41">
        <f>(A22*AA22)-(P22+P23+P24)</f>
        <v>991.35148099292496</v>
      </c>
      <c r="AM22" s="61">
        <f>AL22/(P22+P23+P24)</f>
        <v>1.6251663622834835</v>
      </c>
      <c r="AN22" s="41">
        <f>(AB22*A22)-(U22+U23+U24)</f>
        <v>94.91253947315829</v>
      </c>
      <c r="AO22" s="61">
        <f>AN22/(U22+U23+U24)</f>
        <v>0.21571031698445067</v>
      </c>
      <c r="AP22" s="41">
        <f>AL22+AN22</f>
        <v>1086.2640204660834</v>
      </c>
      <c r="AQ22" s="61">
        <f>AP22/(P22+P23+P24+U22+U23+U24)</f>
        <v>1.0345371623486508</v>
      </c>
      <c r="AR22" s="56"/>
      <c r="AS22" s="41">
        <f>AE22+AL22</f>
        <v>991.35148099292496</v>
      </c>
      <c r="AT22" s="61">
        <f>AM22</f>
        <v>1.6251663622834835</v>
      </c>
      <c r="AU22" s="41">
        <f>AG22+AN22</f>
        <v>94.91253947315829</v>
      </c>
      <c r="AV22" s="61">
        <f>AU22/(U22+U23+U24)</f>
        <v>0.21571031698445067</v>
      </c>
      <c r="AW22" s="73">
        <f>AW21</f>
        <v>30</v>
      </c>
      <c r="AX22" s="41">
        <f>AS22+AU22+AW22</f>
        <v>1116.2640204660834</v>
      </c>
      <c r="AY22" s="61">
        <f>AX22/(P22+P23+P24+U22+U23+U24)</f>
        <v>1.0631085909200795</v>
      </c>
    </row>
    <row r="23" spans="1:51" ht="15.75" customHeight="1" x14ac:dyDescent="0.2">
      <c r="A23" s="36"/>
      <c r="B23" s="36"/>
      <c r="C23" s="57"/>
      <c r="D23" s="36"/>
      <c r="E23" s="57"/>
      <c r="G23" s="36"/>
      <c r="H23" s="36"/>
      <c r="I23" s="36"/>
      <c r="J23" s="36"/>
      <c r="K23" s="36"/>
      <c r="L23" s="57"/>
      <c r="O23" s="39">
        <v>250</v>
      </c>
      <c r="P23" s="39">
        <v>400</v>
      </c>
      <c r="Q23" s="39"/>
      <c r="R23" s="40">
        <v>1.6</v>
      </c>
      <c r="S23" s="32"/>
      <c r="T23" s="37">
        <v>900</v>
      </c>
      <c r="U23" s="37">
        <v>350</v>
      </c>
      <c r="V23" s="39"/>
      <c r="W23" s="40">
        <v>0.3888888888888889</v>
      </c>
      <c r="AF23" s="56"/>
      <c r="AH23" s="56"/>
      <c r="AJ23" s="56"/>
      <c r="AK23" s="56"/>
      <c r="AM23" s="56"/>
      <c r="AO23" s="56"/>
      <c r="AQ23" s="56"/>
      <c r="AR23" s="56"/>
      <c r="AT23" s="56"/>
      <c r="AV23" s="56"/>
      <c r="AY23" s="56"/>
    </row>
    <row r="24" spans="1:51" ht="15.75" customHeight="1" x14ac:dyDescent="0.2">
      <c r="A24" s="36"/>
      <c r="B24" s="36"/>
      <c r="C24" s="57"/>
      <c r="D24" s="36"/>
      <c r="E24" s="57"/>
      <c r="G24" s="36"/>
      <c r="H24" s="36"/>
      <c r="I24" s="36"/>
      <c r="J24" s="36"/>
      <c r="K24" s="36"/>
      <c r="L24" s="57"/>
      <c r="O24" s="41">
        <f>H22</f>
        <v>500.34</v>
      </c>
      <c r="P24" s="37">
        <f>K22*B22</f>
        <v>70</v>
      </c>
      <c r="Q24" s="37"/>
      <c r="R24" s="40">
        <f>P24/O24</f>
        <v>0.13990486469200944</v>
      </c>
      <c r="S24" s="31"/>
      <c r="T24" s="41">
        <f>H22</f>
        <v>500.34</v>
      </c>
      <c r="U24" s="37">
        <f>K22*(1-B22)</f>
        <v>30.000000000000004</v>
      </c>
      <c r="V24" s="37"/>
      <c r="W24" s="40">
        <f>U24/T24</f>
        <v>5.9959227725146912E-2</v>
      </c>
      <c r="AF24" s="56"/>
      <c r="AH24" s="56"/>
      <c r="AJ24" s="56"/>
      <c r="AK24" s="56"/>
      <c r="AM24" s="56"/>
      <c r="AO24" s="56"/>
      <c r="AQ24" s="56"/>
      <c r="AR24" s="56"/>
      <c r="AT24" s="56"/>
      <c r="AV24" s="56"/>
      <c r="AY24" s="56"/>
    </row>
    <row r="25" spans="1:51" s="75" customFormat="1" ht="15.75" customHeight="1" x14ac:dyDescent="0.2">
      <c r="C25" s="76"/>
      <c r="E25" s="76"/>
      <c r="L25" s="76"/>
      <c r="O25" s="77"/>
      <c r="P25" s="78"/>
      <c r="Q25" s="78"/>
      <c r="R25" s="79"/>
      <c r="S25" s="80"/>
      <c r="T25" s="77"/>
      <c r="U25" s="78"/>
      <c r="V25" s="78"/>
      <c r="W25" s="79"/>
      <c r="AF25" s="76"/>
      <c r="AH25" s="76"/>
      <c r="AJ25" s="76"/>
      <c r="AK25" s="76"/>
      <c r="AM25" s="76"/>
      <c r="AO25" s="76"/>
      <c r="AQ25" s="76"/>
      <c r="AR25" s="76"/>
      <c r="AT25" s="76"/>
      <c r="AV25" s="76"/>
      <c r="AY25" s="76"/>
    </row>
    <row r="26" spans="1:51" s="75" customFormat="1" ht="15.75" customHeight="1" x14ac:dyDescent="0.2">
      <c r="A26" s="74" t="s">
        <v>77</v>
      </c>
      <c r="B26"/>
      <c r="C26"/>
      <c r="D26"/>
      <c r="E26"/>
      <c r="F26"/>
      <c r="G26"/>
      <c r="H26"/>
      <c r="I26"/>
      <c r="J26"/>
      <c r="K26"/>
      <c r="L26"/>
      <c r="M26"/>
      <c r="N26"/>
      <c r="O26" s="62" t="s">
        <v>28</v>
      </c>
      <c r="P26" s="12"/>
      <c r="Q26" s="12"/>
      <c r="R26" s="12"/>
      <c r="S26" s="12"/>
      <c r="T26" s="62" t="s">
        <v>29</v>
      </c>
      <c r="U26" s="12"/>
      <c r="V26" s="12"/>
      <c r="W26" s="12"/>
      <c r="X26"/>
      <c r="Y26" s="34" t="s">
        <v>63</v>
      </c>
      <c r="Z26"/>
      <c r="AA26"/>
      <c r="AB26"/>
      <c r="AC26"/>
      <c r="AD26"/>
      <c r="AE26" s="34" t="s">
        <v>57</v>
      </c>
      <c r="AF26"/>
      <c r="AG26"/>
      <c r="AH26"/>
      <c r="AI26"/>
      <c r="AJ26"/>
      <c r="AK26"/>
      <c r="AL26" s="34" t="s">
        <v>58</v>
      </c>
      <c r="AM26"/>
      <c r="AN26"/>
      <c r="AO26"/>
      <c r="AP26"/>
      <c r="AQ26"/>
      <c r="AR26"/>
      <c r="AS26" s="34" t="s">
        <v>75</v>
      </c>
      <c r="AT26"/>
      <c r="AU26"/>
      <c r="AV26"/>
      <c r="AW26"/>
      <c r="AX26"/>
      <c r="AY26"/>
    </row>
    <row r="27" spans="1:51" s="75" customFormat="1" ht="15.75" customHeight="1" x14ac:dyDescent="0.2">
      <c r="A27" s="28" t="s">
        <v>69</v>
      </c>
      <c r="B27" s="28" t="s">
        <v>30</v>
      </c>
      <c r="C27" s="63" t="s">
        <v>71</v>
      </c>
      <c r="D27" s="63" t="s">
        <v>72</v>
      </c>
      <c r="E27" s="63" t="s">
        <v>73</v>
      </c>
      <c r="F27"/>
      <c r="G27" s="28" t="s">
        <v>3</v>
      </c>
      <c r="H27" s="28" t="s">
        <v>0</v>
      </c>
      <c r="I27" s="63" t="s">
        <v>55</v>
      </c>
      <c r="J27" s="63" t="s">
        <v>80</v>
      </c>
      <c r="K27" s="28" t="s">
        <v>1</v>
      </c>
      <c r="L27" s="63" t="s">
        <v>70</v>
      </c>
      <c r="M27"/>
      <c r="N27"/>
      <c r="O27" s="28" t="s">
        <v>31</v>
      </c>
      <c r="P27" s="28" t="s">
        <v>1</v>
      </c>
      <c r="Q27" s="63" t="s">
        <v>10</v>
      </c>
      <c r="R27" s="63" t="s">
        <v>74</v>
      </c>
      <c r="S27" s="66"/>
      <c r="T27" s="28" t="s">
        <v>31</v>
      </c>
      <c r="U27" s="28" t="s">
        <v>1</v>
      </c>
      <c r="V27" s="63" t="s">
        <v>10</v>
      </c>
      <c r="W27" s="63" t="s">
        <v>74</v>
      </c>
      <c r="X27"/>
      <c r="Y27" s="28" t="s">
        <v>64</v>
      </c>
      <c r="Z27" s="28" t="s">
        <v>65</v>
      </c>
      <c r="AA27" s="28" t="s">
        <v>66</v>
      </c>
      <c r="AB27" s="28" t="s">
        <v>67</v>
      </c>
      <c r="AC27" s="28" t="s">
        <v>68</v>
      </c>
      <c r="AD27"/>
      <c r="AE27" s="68" t="s">
        <v>59</v>
      </c>
      <c r="AF27" s="68" t="s">
        <v>62</v>
      </c>
      <c r="AG27" s="68" t="s">
        <v>60</v>
      </c>
      <c r="AH27" s="68" t="s">
        <v>62</v>
      </c>
      <c r="AI27" s="68" t="s">
        <v>61</v>
      </c>
      <c r="AJ27" s="68" t="s">
        <v>62</v>
      </c>
      <c r="AK27" s="66"/>
      <c r="AL27" s="28" t="s">
        <v>59</v>
      </c>
      <c r="AM27" s="28" t="s">
        <v>62</v>
      </c>
      <c r="AN27" s="28" t="s">
        <v>60</v>
      </c>
      <c r="AO27" s="28" t="s">
        <v>62</v>
      </c>
      <c r="AP27" s="28" t="s">
        <v>61</v>
      </c>
      <c r="AQ27" s="28" t="s">
        <v>62</v>
      </c>
      <c r="AR27" s="66"/>
      <c r="AS27" s="68" t="s">
        <v>59</v>
      </c>
      <c r="AT27" s="68" t="s">
        <v>62</v>
      </c>
      <c r="AU27" s="68" t="s">
        <v>60</v>
      </c>
      <c r="AV27" s="68" t="s">
        <v>62</v>
      </c>
      <c r="AW27" s="68" t="s">
        <v>76</v>
      </c>
      <c r="AX27" s="68" t="s">
        <v>61</v>
      </c>
      <c r="AY27" s="68" t="s">
        <v>62</v>
      </c>
    </row>
    <row r="28" spans="1:51" s="75" customFormat="1" ht="15.75" customHeight="1" x14ac:dyDescent="0.2">
      <c r="A28" s="33">
        <v>200</v>
      </c>
      <c r="B28" s="29">
        <v>0.6</v>
      </c>
      <c r="C28" s="56">
        <v>5</v>
      </c>
      <c r="D28">
        <v>2</v>
      </c>
      <c r="E28" s="56">
        <v>0</v>
      </c>
      <c r="F28"/>
      <c r="G28" s="12" t="s">
        <v>78</v>
      </c>
      <c r="H28" s="13">
        <v>200</v>
      </c>
      <c r="I28" s="13"/>
      <c r="J28" s="13"/>
      <c r="K28" s="13">
        <v>400</v>
      </c>
      <c r="L28" s="64">
        <f>K28/H28</f>
        <v>2</v>
      </c>
      <c r="M28"/>
      <c r="N28"/>
      <c r="O28" s="31">
        <f>H28</f>
        <v>200</v>
      </c>
      <c r="P28" s="31">
        <f>K28*B28</f>
        <v>240</v>
      </c>
      <c r="Q28" s="71">
        <f>(H28+(H28*(C28*D28/100)))/(1-E28/100)</f>
        <v>220</v>
      </c>
      <c r="R28" s="32">
        <f>P28/O28</f>
        <v>1.2</v>
      </c>
      <c r="S28" s="32"/>
      <c r="T28" s="31">
        <f>H28</f>
        <v>200</v>
      </c>
      <c r="U28" s="31">
        <f>K28*(1-B28)</f>
        <v>160</v>
      </c>
      <c r="V28" s="71">
        <f>(H28+(H28*(C28*D28/100)))/(1-E28/100)</f>
        <v>220</v>
      </c>
      <c r="W28" s="32">
        <f>U28/T28</f>
        <v>0.8</v>
      </c>
      <c r="X28"/>
      <c r="Y28">
        <v>1</v>
      </c>
      <c r="Z28">
        <v>0</v>
      </c>
      <c r="AA28" s="32">
        <f>R28</f>
        <v>1.2</v>
      </c>
      <c r="AB28" s="32">
        <f>W28</f>
        <v>0.8</v>
      </c>
      <c r="AC28" s="32">
        <f>AA28+AB28</f>
        <v>2</v>
      </c>
      <c r="AD28"/>
      <c r="AE28" s="58">
        <v>0</v>
      </c>
      <c r="AF28" s="56">
        <v>0</v>
      </c>
      <c r="AG28" s="58">
        <v>0</v>
      </c>
      <c r="AH28" s="56">
        <v>0</v>
      </c>
      <c r="AI28" s="58">
        <v>0</v>
      </c>
      <c r="AJ28" s="60">
        <v>0</v>
      </c>
      <c r="AK28" s="56"/>
      <c r="AL28" s="58">
        <v>0</v>
      </c>
      <c r="AM28" s="56">
        <v>0</v>
      </c>
      <c r="AN28" s="58">
        <v>0</v>
      </c>
      <c r="AO28" s="56">
        <v>0</v>
      </c>
      <c r="AP28" s="58">
        <v>0</v>
      </c>
      <c r="AQ28" s="56">
        <v>0</v>
      </c>
      <c r="AR28" s="56"/>
      <c r="AS28" s="58">
        <v>0</v>
      </c>
      <c r="AT28" s="56">
        <v>0</v>
      </c>
      <c r="AU28" s="58">
        <v>0</v>
      </c>
      <c r="AV28" s="56">
        <v>0</v>
      </c>
      <c r="AW28" s="58">
        <v>0</v>
      </c>
      <c r="AX28" s="58">
        <v>0</v>
      </c>
      <c r="AY28" s="56">
        <v>0</v>
      </c>
    </row>
    <row r="29" spans="1:51" s="75" customFormat="1" ht="15.75" customHeight="1" x14ac:dyDescent="0.2">
      <c r="A29" s="37">
        <v>100</v>
      </c>
      <c r="B29" s="38">
        <v>0.6</v>
      </c>
      <c r="C29" s="57">
        <v>5</v>
      </c>
      <c r="D29" s="36">
        <v>2</v>
      </c>
      <c r="E29" s="57">
        <v>0</v>
      </c>
      <c r="F29"/>
      <c r="G29" s="42" t="s">
        <v>79</v>
      </c>
      <c r="H29" s="43"/>
      <c r="I29" s="36"/>
      <c r="J29" s="65">
        <v>2</v>
      </c>
      <c r="K29" s="43"/>
      <c r="L29" s="65"/>
      <c r="M29"/>
      <c r="N29"/>
      <c r="O29" s="39">
        <f>O28/J29</f>
        <v>100</v>
      </c>
      <c r="P29" s="39">
        <f>P28</f>
        <v>240</v>
      </c>
      <c r="Q29" s="73">
        <f>Q28/J29</f>
        <v>110</v>
      </c>
      <c r="R29" s="40">
        <f>R28*J29</f>
        <v>2.4</v>
      </c>
      <c r="S29" s="32"/>
      <c r="T29" s="39">
        <f>T28/J29</f>
        <v>100</v>
      </c>
      <c r="U29" s="39">
        <f>U28</f>
        <v>160</v>
      </c>
      <c r="V29" s="73">
        <f>V28/J29</f>
        <v>110</v>
      </c>
      <c r="W29" s="40">
        <f>W28*J29</f>
        <v>1.6</v>
      </c>
      <c r="X29"/>
      <c r="Y29" s="36">
        <f>Y28</f>
        <v>1</v>
      </c>
      <c r="Z29" s="36">
        <f>Z28</f>
        <v>0</v>
      </c>
      <c r="AA29" s="40">
        <f>AA28*J29</f>
        <v>2.4</v>
      </c>
      <c r="AB29" s="40">
        <f>AB28*J29</f>
        <v>1.6</v>
      </c>
      <c r="AC29" s="40">
        <f>AA29+AB29</f>
        <v>4</v>
      </c>
      <c r="AD29"/>
      <c r="AE29" s="41">
        <f>AE28</f>
        <v>0</v>
      </c>
      <c r="AF29" s="57">
        <f>AF28</f>
        <v>0</v>
      </c>
      <c r="AG29" s="41">
        <f>AG28</f>
        <v>0</v>
      </c>
      <c r="AH29" s="57">
        <f>AH28</f>
        <v>0</v>
      </c>
      <c r="AI29" s="41">
        <f>AI28</f>
        <v>0</v>
      </c>
      <c r="AJ29" s="61">
        <f>AJ28</f>
        <v>0</v>
      </c>
      <c r="AK29" s="56"/>
      <c r="AL29" s="41">
        <f>AL28</f>
        <v>0</v>
      </c>
      <c r="AM29" s="57">
        <f>AM28</f>
        <v>0</v>
      </c>
      <c r="AN29" s="41">
        <f>AN28</f>
        <v>0</v>
      </c>
      <c r="AO29" s="57">
        <f>AO28</f>
        <v>0</v>
      </c>
      <c r="AP29" s="41">
        <f>AP28</f>
        <v>0</v>
      </c>
      <c r="AQ29" s="57">
        <f>AQ28</f>
        <v>0</v>
      </c>
      <c r="AR29" s="56"/>
      <c r="AS29" s="41">
        <f>AS28</f>
        <v>0</v>
      </c>
      <c r="AT29" s="57">
        <f>AT28</f>
        <v>0</v>
      </c>
      <c r="AU29" s="41">
        <f>AU28</f>
        <v>0</v>
      </c>
      <c r="AV29" s="57">
        <f>AV28</f>
        <v>0</v>
      </c>
      <c r="AW29" s="41">
        <f>AW28</f>
        <v>0</v>
      </c>
      <c r="AX29" s="41">
        <f>AX28</f>
        <v>0</v>
      </c>
      <c r="AY29" s="57">
        <f>AY28</f>
        <v>0</v>
      </c>
    </row>
    <row r="30" spans="1:51" s="75" customFormat="1" ht="15.75" customHeight="1" x14ac:dyDescent="0.2">
      <c r="A30" s="78">
        <v>100</v>
      </c>
      <c r="B30" s="81">
        <v>0.6</v>
      </c>
      <c r="C30" s="76">
        <v>5</v>
      </c>
      <c r="D30" s="75">
        <v>2</v>
      </c>
      <c r="E30" s="76">
        <v>0</v>
      </c>
      <c r="G30" s="82" t="s">
        <v>81</v>
      </c>
      <c r="H30" s="33">
        <v>120</v>
      </c>
      <c r="I30" s="83"/>
      <c r="J30" s="83"/>
      <c r="K30" s="83">
        <v>300</v>
      </c>
      <c r="L30" s="64">
        <f>K30/H30</f>
        <v>2.5</v>
      </c>
      <c r="O30" s="31">
        <f>H30</f>
        <v>120</v>
      </c>
      <c r="P30" s="31">
        <f>K30*B30</f>
        <v>180</v>
      </c>
      <c r="Q30" s="71">
        <f>(H30+(H30*(C30*D30/100)))/(1-E30/100)</f>
        <v>132</v>
      </c>
      <c r="R30" s="32">
        <f>P30/O30</f>
        <v>1.5</v>
      </c>
      <c r="S30" s="32"/>
      <c r="T30" s="31">
        <f>H30</f>
        <v>120</v>
      </c>
      <c r="U30" s="31">
        <f>K30*(1-B30)</f>
        <v>120</v>
      </c>
      <c r="V30" s="71">
        <f>(H30+(H30*(C30*D30/100)))/(1-E30/100)</f>
        <v>132</v>
      </c>
      <c r="W30" s="32">
        <f>U30/T30</f>
        <v>1</v>
      </c>
      <c r="Y30" s="75">
        <f>Y29+1</f>
        <v>2</v>
      </c>
      <c r="Z30" s="75">
        <f>Z28</f>
        <v>0</v>
      </c>
      <c r="AA30" s="79">
        <f>R30+R31</f>
        <v>3.9</v>
      </c>
      <c r="AB30" s="79">
        <f>W30+W31</f>
        <v>2.6</v>
      </c>
      <c r="AC30" s="79">
        <f>AA30+AB30</f>
        <v>6.5</v>
      </c>
      <c r="AE30" s="77">
        <f>AE28</f>
        <v>0</v>
      </c>
      <c r="AF30" s="76">
        <f t="shared" ref="AF30:AH30" si="13">AF28</f>
        <v>0</v>
      </c>
      <c r="AG30" s="77">
        <f t="shared" si="13"/>
        <v>0</v>
      </c>
      <c r="AH30" s="76">
        <f t="shared" si="13"/>
        <v>0</v>
      </c>
      <c r="AI30" s="77">
        <f>AI28</f>
        <v>0</v>
      </c>
      <c r="AJ30" s="69">
        <f>AI30/K28</f>
        <v>0</v>
      </c>
      <c r="AK30" s="67"/>
      <c r="AL30" s="84">
        <f>(A30*AA30)-(P30+P31)</f>
        <v>-30</v>
      </c>
      <c r="AM30" s="69">
        <f>AL30/(P30+P31)</f>
        <v>-7.1428571428571425E-2</v>
      </c>
      <c r="AN30" s="84">
        <f>(AB30*A30)-(U30+U31)</f>
        <v>-20</v>
      </c>
      <c r="AO30" s="69">
        <f>AN30/(U30+U31)</f>
        <v>-7.1428571428571425E-2</v>
      </c>
      <c r="AP30" s="84">
        <f>AL30+AN30</f>
        <v>-50</v>
      </c>
      <c r="AQ30" s="69">
        <f>AP30/(P30+P31+U30+U31)</f>
        <v>-7.1428571428571425E-2</v>
      </c>
      <c r="AR30" s="76"/>
      <c r="AS30" s="84">
        <f>AE30+AL30</f>
        <v>-30</v>
      </c>
      <c r="AT30" s="69">
        <f>AM30</f>
        <v>-7.1428571428571425E-2</v>
      </c>
      <c r="AU30" s="84">
        <f>AG30+AN30</f>
        <v>-20</v>
      </c>
      <c r="AV30" s="69">
        <f>AU30/(U30+U31)</f>
        <v>-7.1428571428571425E-2</v>
      </c>
      <c r="AW30" s="84">
        <f>AW28</f>
        <v>0</v>
      </c>
      <c r="AX30" s="84">
        <f>AS30+AU30+AW30</f>
        <v>-50</v>
      </c>
      <c r="AY30" s="69">
        <f>AX30/(P30+P31+U30+U31)</f>
        <v>-7.1428571428571425E-2</v>
      </c>
    </row>
    <row r="31" spans="1:51" s="75" customFormat="1" ht="15.75" customHeight="1" x14ac:dyDescent="0.2">
      <c r="A31" s="78"/>
      <c r="B31" s="81"/>
      <c r="C31" s="76"/>
      <c r="E31" s="76"/>
      <c r="G31" s="82"/>
      <c r="H31" s="33"/>
      <c r="I31" s="83"/>
      <c r="J31" s="83"/>
      <c r="K31" s="83"/>
      <c r="L31" s="64"/>
      <c r="O31" s="31">
        <f>O29</f>
        <v>100</v>
      </c>
      <c r="P31" s="31">
        <f>P29</f>
        <v>240</v>
      </c>
      <c r="Q31" s="71">
        <f>Q29</f>
        <v>110</v>
      </c>
      <c r="R31" s="32">
        <f>R29</f>
        <v>2.4</v>
      </c>
      <c r="S31" s="32"/>
      <c r="T31" s="31">
        <f>T29</f>
        <v>100</v>
      </c>
      <c r="U31" s="31">
        <f>U29</f>
        <v>160</v>
      </c>
      <c r="V31" s="71">
        <f>V29</f>
        <v>110</v>
      </c>
      <c r="W31" s="32">
        <f>W29</f>
        <v>1.6</v>
      </c>
      <c r="AA31" s="79"/>
      <c r="AB31" s="79"/>
      <c r="AC31" s="79"/>
      <c r="AE31" s="77"/>
      <c r="AF31" s="76"/>
      <c r="AG31" s="77"/>
      <c r="AH31" s="76"/>
      <c r="AI31" s="77"/>
      <c r="AJ31" s="69"/>
      <c r="AK31" s="67"/>
      <c r="AL31" s="77"/>
      <c r="AM31" s="76"/>
      <c r="AN31" s="77"/>
      <c r="AO31" s="76"/>
      <c r="AP31" s="77"/>
      <c r="AQ31" s="76"/>
      <c r="AR31" s="76"/>
      <c r="AS31" s="77"/>
      <c r="AT31" s="76"/>
      <c r="AU31" s="77"/>
      <c r="AV31" s="76"/>
      <c r="AW31" s="84"/>
      <c r="AX31" s="84"/>
      <c r="AY31" s="69"/>
    </row>
    <row r="32" spans="1:51" ht="15.75" customHeight="1" x14ac:dyDescent="0.2">
      <c r="G32" s="35" t="s">
        <v>38</v>
      </c>
      <c r="H32" s="12"/>
      <c r="I32" s="12"/>
      <c r="J32" s="12"/>
      <c r="K32" s="12"/>
      <c r="L32" s="12"/>
      <c r="M32" s="12"/>
      <c r="N32" s="12"/>
      <c r="O32" s="12" t="s">
        <v>28</v>
      </c>
      <c r="P32" s="12"/>
      <c r="Q32" s="12"/>
      <c r="R32" s="12"/>
      <c r="S32" s="12"/>
      <c r="T32" s="12" t="s">
        <v>29</v>
      </c>
      <c r="U32" s="12"/>
      <c r="V32" s="12"/>
      <c r="W32" s="12"/>
      <c r="AF32" s="33"/>
      <c r="AL32" s="71"/>
    </row>
    <row r="33" spans="7:32" ht="15.75" customHeight="1" x14ac:dyDescent="0.2">
      <c r="G33" s="28" t="s">
        <v>3</v>
      </c>
      <c r="H33" s="28" t="s">
        <v>0</v>
      </c>
      <c r="I33" s="28"/>
      <c r="J33" s="63" t="s">
        <v>80</v>
      </c>
      <c r="K33" s="28" t="s">
        <v>1</v>
      </c>
      <c r="L33" s="63" t="s">
        <v>70</v>
      </c>
      <c r="M33" s="28" t="s">
        <v>30</v>
      </c>
      <c r="N33" s="12"/>
      <c r="O33" s="28" t="s">
        <v>31</v>
      </c>
      <c r="P33" s="28" t="s">
        <v>1</v>
      </c>
      <c r="Q33" s="63" t="s">
        <v>10</v>
      </c>
      <c r="R33" s="63" t="s">
        <v>74</v>
      </c>
      <c r="S33" s="66"/>
      <c r="T33" s="28" t="s">
        <v>31</v>
      </c>
      <c r="U33" s="28" t="s">
        <v>1</v>
      </c>
      <c r="V33" s="63" t="s">
        <v>10</v>
      </c>
      <c r="W33" s="63" t="s">
        <v>74</v>
      </c>
      <c r="AF33" s="33"/>
    </row>
    <row r="34" spans="7:32" ht="15.75" customHeight="1" x14ac:dyDescent="0.2">
      <c r="G34" t="s">
        <v>39</v>
      </c>
      <c r="H34" s="33">
        <v>10</v>
      </c>
      <c r="I34" s="33"/>
      <c r="J34" s="33"/>
      <c r="K34" s="33">
        <v>200</v>
      </c>
      <c r="L34" s="33"/>
      <c r="M34" s="47">
        <v>0.5</v>
      </c>
      <c r="O34" s="33">
        <f>H34</f>
        <v>10</v>
      </c>
      <c r="P34" s="33">
        <f>K34*M34</f>
        <v>100</v>
      </c>
      <c r="Q34" s="33"/>
      <c r="R34" s="48">
        <f>P34/O34</f>
        <v>10</v>
      </c>
      <c r="S34" s="48"/>
      <c r="T34" s="33">
        <f>H34</f>
        <v>10</v>
      </c>
      <c r="U34" s="31">
        <f>K34*(1-M34)</f>
        <v>100</v>
      </c>
      <c r="V34" s="33"/>
      <c r="W34" s="32">
        <f>U34/T34</f>
        <v>10</v>
      </c>
    </row>
    <row r="35" spans="7:32" ht="15.75" customHeight="1" x14ac:dyDescent="0.2">
      <c r="G35" s="36" t="s">
        <v>40</v>
      </c>
      <c r="H35" s="36"/>
      <c r="I35" s="36"/>
      <c r="J35" s="36"/>
      <c r="K35" s="36"/>
      <c r="L35" s="36"/>
      <c r="M35" s="36"/>
      <c r="O35" s="39" t="s">
        <v>35</v>
      </c>
      <c r="P35" s="39" t="s">
        <v>35</v>
      </c>
      <c r="Q35" s="39"/>
      <c r="R35" s="39" t="s">
        <v>35</v>
      </c>
      <c r="S35" s="31"/>
      <c r="T35" s="39" t="s">
        <v>35</v>
      </c>
      <c r="U35" s="39" t="s">
        <v>35</v>
      </c>
      <c r="V35" s="39"/>
      <c r="W35" s="39" t="s">
        <v>35</v>
      </c>
    </row>
    <row r="36" spans="7:32" ht="15.75" customHeight="1" x14ac:dyDescent="0.2">
      <c r="G36" t="s">
        <v>41</v>
      </c>
      <c r="H36" s="33">
        <v>25</v>
      </c>
      <c r="I36" s="33"/>
      <c r="J36" s="33"/>
      <c r="K36" s="33">
        <v>500</v>
      </c>
      <c r="L36" s="33"/>
      <c r="M36" s="47"/>
      <c r="O36" s="33">
        <f>H36</f>
        <v>25</v>
      </c>
      <c r="P36" s="33">
        <f>K36</f>
        <v>500</v>
      </c>
      <c r="Q36" s="33"/>
      <c r="R36" s="48">
        <f>P36/O36</f>
        <v>20</v>
      </c>
      <c r="S36" s="48"/>
      <c r="T36" s="31" t="s">
        <v>35</v>
      </c>
      <c r="U36" s="31" t="s">
        <v>35</v>
      </c>
      <c r="V36" s="33"/>
      <c r="W36" s="31" t="s">
        <v>35</v>
      </c>
    </row>
    <row r="37" spans="7:32" ht="15.75" customHeight="1" x14ac:dyDescent="0.2">
      <c r="G37" s="36" t="s">
        <v>42</v>
      </c>
      <c r="H37" s="36"/>
      <c r="I37" s="36"/>
      <c r="J37" s="36"/>
      <c r="K37" s="36"/>
      <c r="L37" s="36"/>
      <c r="M37" s="36"/>
      <c r="O37" s="39" t="s">
        <v>35</v>
      </c>
      <c r="P37" s="39" t="s">
        <v>35</v>
      </c>
      <c r="Q37" s="39"/>
      <c r="R37" s="39" t="s">
        <v>35</v>
      </c>
      <c r="S37" s="31"/>
      <c r="T37" s="39" t="s">
        <v>35</v>
      </c>
      <c r="U37" s="39" t="s">
        <v>35</v>
      </c>
      <c r="V37" s="39"/>
      <c r="W37" s="39" t="s">
        <v>35</v>
      </c>
    </row>
    <row r="38" spans="7:32" ht="15.75" customHeight="1" x14ac:dyDescent="0.2">
      <c r="G38" t="s">
        <v>43</v>
      </c>
      <c r="H38" s="33">
        <v>7</v>
      </c>
      <c r="I38" s="33"/>
      <c r="J38" s="33"/>
      <c r="K38" s="33">
        <v>350</v>
      </c>
      <c r="L38" s="33"/>
      <c r="M38" s="47"/>
      <c r="O38" s="31" t="s">
        <v>35</v>
      </c>
      <c r="P38" s="31" t="s">
        <v>35</v>
      </c>
      <c r="Q38" s="31"/>
      <c r="R38" s="31" t="s">
        <v>35</v>
      </c>
      <c r="S38" s="31"/>
      <c r="T38" s="33">
        <f>H38</f>
        <v>7</v>
      </c>
      <c r="U38" s="31">
        <f>K38</f>
        <v>350</v>
      </c>
      <c r="V38" s="31"/>
      <c r="W38" s="32">
        <f>U38/T38</f>
        <v>50</v>
      </c>
    </row>
    <row r="39" spans="7:32" ht="15.75" customHeight="1" x14ac:dyDescent="0.2">
      <c r="G39" s="36" t="s">
        <v>44</v>
      </c>
      <c r="H39" s="36"/>
      <c r="I39" s="36"/>
      <c r="J39" s="36"/>
      <c r="K39" s="36"/>
      <c r="L39" s="36"/>
      <c r="M39" s="36"/>
      <c r="O39" s="39" t="s">
        <v>35</v>
      </c>
      <c r="P39" s="39" t="s">
        <v>35</v>
      </c>
      <c r="Q39" s="39"/>
      <c r="R39" s="39" t="s">
        <v>35</v>
      </c>
      <c r="S39" s="31"/>
      <c r="T39" s="39" t="s">
        <v>35</v>
      </c>
      <c r="U39" s="39" t="s">
        <v>35</v>
      </c>
      <c r="V39" s="39"/>
      <c r="W39" s="39" t="s">
        <v>35</v>
      </c>
    </row>
    <row r="41" spans="7:32" ht="15.75" customHeight="1" x14ac:dyDescent="0.2">
      <c r="G41" s="34" t="s">
        <v>45</v>
      </c>
      <c r="O41" s="12" t="s">
        <v>28</v>
      </c>
      <c r="P41" s="12"/>
      <c r="Q41" s="12"/>
      <c r="R41" s="12"/>
      <c r="S41" s="12"/>
      <c r="T41" s="12" t="s">
        <v>29</v>
      </c>
      <c r="V41" s="12"/>
    </row>
    <row r="42" spans="7:32" ht="15.75" customHeight="1" x14ac:dyDescent="0.2">
      <c r="G42" s="28" t="s">
        <v>3</v>
      </c>
      <c r="H42" s="28" t="s">
        <v>0</v>
      </c>
      <c r="I42" s="28"/>
      <c r="J42" s="63" t="s">
        <v>80</v>
      </c>
      <c r="K42" s="28" t="s">
        <v>1</v>
      </c>
      <c r="L42" s="63" t="s">
        <v>70</v>
      </c>
      <c r="M42" s="28" t="s">
        <v>30</v>
      </c>
      <c r="N42" s="12"/>
      <c r="O42" s="28" t="s">
        <v>31</v>
      </c>
      <c r="P42" s="28" t="s">
        <v>1</v>
      </c>
      <c r="Q42" s="63" t="s">
        <v>10</v>
      </c>
      <c r="R42" s="63" t="s">
        <v>74</v>
      </c>
      <c r="S42" s="66"/>
      <c r="T42" s="28" t="s">
        <v>31</v>
      </c>
      <c r="U42" s="28" t="s">
        <v>1</v>
      </c>
      <c r="V42" s="63" t="s">
        <v>10</v>
      </c>
      <c r="W42" s="63" t="s">
        <v>74</v>
      </c>
    </row>
    <row r="43" spans="7:32" ht="15.75" customHeight="1" x14ac:dyDescent="0.2">
      <c r="G43" s="49" t="s">
        <v>52</v>
      </c>
      <c r="H43" s="33">
        <v>100</v>
      </c>
      <c r="I43" s="33"/>
      <c r="J43" s="33"/>
      <c r="K43" s="33">
        <v>200</v>
      </c>
      <c r="L43" s="33"/>
      <c r="M43" s="47">
        <v>0.3</v>
      </c>
      <c r="O43" s="33">
        <f>H43</f>
        <v>100</v>
      </c>
      <c r="P43" s="33">
        <f>K43*M43</f>
        <v>60</v>
      </c>
      <c r="Q43" s="33"/>
      <c r="R43" s="48">
        <f>P43/O43</f>
        <v>0.6</v>
      </c>
      <c r="S43" s="48"/>
      <c r="T43" s="33">
        <f>H43</f>
        <v>100</v>
      </c>
      <c r="U43" s="31">
        <f>K43*(1-M43)</f>
        <v>140</v>
      </c>
      <c r="V43" s="33"/>
      <c r="W43" s="32">
        <f>U43/T43</f>
        <v>1.4</v>
      </c>
    </row>
    <row r="44" spans="7:32" ht="15.75" customHeight="1" x14ac:dyDescent="0.2">
      <c r="G44" s="52" t="s">
        <v>50</v>
      </c>
      <c r="H44" s="37">
        <v>100</v>
      </c>
      <c r="I44" s="37"/>
      <c r="J44" s="37"/>
      <c r="K44" s="37">
        <v>300</v>
      </c>
      <c r="L44" s="37"/>
      <c r="M44" s="53"/>
      <c r="O44" s="37">
        <f>H44</f>
        <v>100</v>
      </c>
      <c r="P44" s="37">
        <f>K44+P43</f>
        <v>360</v>
      </c>
      <c r="Q44" s="37"/>
      <c r="R44" s="54">
        <f>P44/O44</f>
        <v>3.6</v>
      </c>
      <c r="S44" s="48"/>
      <c r="T44" s="37">
        <v>100</v>
      </c>
      <c r="U44" s="39">
        <v>140</v>
      </c>
      <c r="V44" s="37"/>
      <c r="W44" s="40">
        <v>1.4</v>
      </c>
    </row>
    <row r="45" spans="7:32" ht="15.75" customHeight="1" x14ac:dyDescent="0.2">
      <c r="G45" s="49" t="s">
        <v>51</v>
      </c>
      <c r="H45" s="33">
        <v>100</v>
      </c>
      <c r="I45" s="33"/>
      <c r="J45" s="33"/>
      <c r="K45" s="33">
        <v>400</v>
      </c>
      <c r="L45" s="33"/>
      <c r="O45" s="33">
        <v>100</v>
      </c>
      <c r="P45" s="33">
        <v>360</v>
      </c>
      <c r="Q45" s="33"/>
      <c r="R45" s="48">
        <v>3.6</v>
      </c>
      <c r="S45" s="48"/>
      <c r="T45" s="33">
        <f>H45</f>
        <v>100</v>
      </c>
      <c r="U45" s="33">
        <f>K45+U44</f>
        <v>540</v>
      </c>
      <c r="V45" s="33"/>
      <c r="W45" s="32">
        <f>U45/T45</f>
        <v>5.4</v>
      </c>
    </row>
    <row r="46" spans="7:32" ht="15.75" customHeight="1" x14ac:dyDescent="0.2">
      <c r="G46" s="52" t="s">
        <v>53</v>
      </c>
      <c r="H46" s="37">
        <v>100</v>
      </c>
      <c r="I46" s="37"/>
      <c r="J46" s="37"/>
      <c r="K46" s="37">
        <v>500</v>
      </c>
      <c r="L46" s="37"/>
      <c r="M46" s="53">
        <v>0.3</v>
      </c>
      <c r="O46" s="37">
        <f>H46</f>
        <v>100</v>
      </c>
      <c r="P46" s="37">
        <f>P45+(K46*M46)</f>
        <v>510</v>
      </c>
      <c r="Q46" s="37"/>
      <c r="R46" s="54">
        <f>P46/O46</f>
        <v>5.0999999999999996</v>
      </c>
      <c r="S46" s="48"/>
      <c r="T46" s="37">
        <f>H46</f>
        <v>100</v>
      </c>
      <c r="U46" s="37">
        <f>U45+(K46*(1-M46))</f>
        <v>890</v>
      </c>
      <c r="V46" s="37"/>
      <c r="W46" s="40">
        <f>U46/T46</f>
        <v>8.9</v>
      </c>
    </row>
  </sheetData>
  <pageMargins left="0.7" right="0.7" top="0.75" bottom="0.75" header="0.3" footer="0.3"/>
  <ignoredErrors>
    <ignoredError sqref="AA17 O18 AB19 AC16 AT17 AT19 AT22 Z30 O29:P29 T29:W29 Q29:R29 AT30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2025-08-01T01:04:32Z</dcterms:modified>
</cp:coreProperties>
</file>