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Development\stock-portfolio-tracker\e2e\"/>
    </mc:Choice>
  </mc:AlternateContent>
  <xr:revisionPtr revIDLastSave="0" documentId="13_ncr:1_{68040F72-B358-43E3-A8C6-48D4A760FA06}" xr6:coauthVersionLast="47" xr6:coauthVersionMax="47" xr10:uidLastSave="{00000000-0000-0000-0000-000000000000}"/>
  <bookViews>
    <workbookView xWindow="7530" yWindow="6585" windowWidth="28980" windowHeight="14925" firstSheet="8" activeTab="8" xr2:uid="{00000000-000D-0000-FFFF-FFFF00000000}"/>
  </bookViews>
  <sheets>
    <sheet name="AMD" sheetId="5" state="hidden" r:id="rId1"/>
    <sheet name="AMZN" sheetId="6" state="hidden" r:id="rId2"/>
    <sheet name="BA" sheetId="7" state="hidden" r:id="rId3"/>
    <sheet name="COST" sheetId="8" state="hidden" r:id="rId4"/>
    <sheet name="GOOG" sheetId="9" state="hidden" r:id="rId5"/>
    <sheet name="NVDA" sheetId="10" state="hidden" r:id="rId6"/>
    <sheet name="RDDT" sheetId="11" state="hidden" r:id="rId7"/>
    <sheet name="WMT" sheetId="12" state="hidden" r:id="rId8"/>
    <sheet name="Tests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3" i="14" l="1"/>
  <c r="AC73" i="14"/>
  <c r="AB73" i="14"/>
  <c r="AC71" i="14"/>
  <c r="Y72" i="14" s="1"/>
  <c r="AB72" i="14" s="1"/>
  <c r="AD71" i="14"/>
  <c r="AD72" i="14"/>
  <c r="AE71" i="14"/>
  <c r="AB71" i="14"/>
  <c r="AF70" i="14"/>
  <c r="AG70" i="14" s="1"/>
  <c r="AE70" i="14"/>
  <c r="AD70" i="14"/>
  <c r="AC70" i="14"/>
  <c r="AB70" i="14"/>
  <c r="Z70" i="14"/>
  <c r="Y70" i="14"/>
  <c r="AD69" i="14"/>
  <c r="AC69" i="14"/>
  <c r="AB69" i="14"/>
  <c r="AD68" i="14"/>
  <c r="AC68" i="14"/>
  <c r="AB68" i="14"/>
  <c r="AD67" i="14"/>
  <c r="AC67" i="14"/>
  <c r="AB67" i="14"/>
  <c r="AD66" i="14"/>
  <c r="AC66" i="14"/>
  <c r="AE65" i="14"/>
  <c r="AG64" i="14"/>
  <c r="AD64" i="14"/>
  <c r="AC64" i="14"/>
  <c r="AF64" i="14"/>
  <c r="Y65" i="14"/>
  <c r="Z69" i="14"/>
  <c r="AE69" i="14" s="1"/>
  <c r="Y68" i="14"/>
  <c r="Z67" i="14"/>
  <c r="Y66" i="14"/>
  <c r="AB66" i="14" s="1"/>
  <c r="Z65" i="14"/>
  <c r="Y64" i="14"/>
  <c r="Z56" i="14"/>
  <c r="AE56" i="14" s="1"/>
  <c r="Y55" i="14"/>
  <c r="Z54" i="14"/>
  <c r="Y53" i="14"/>
  <c r="Z52" i="14"/>
  <c r="AF51" i="14"/>
  <c r="AF52" i="14" s="1"/>
  <c r="AF53" i="14" s="1"/>
  <c r="AE52" i="14"/>
  <c r="AE53" i="14" s="1"/>
  <c r="AG53" i="14" s="1"/>
  <c r="Y51" i="14"/>
  <c r="X43" i="14"/>
  <c r="X44" i="14" s="1"/>
  <c r="X45" i="14" s="1"/>
  <c r="X46" i="14" s="1"/>
  <c r="S43" i="14"/>
  <c r="S44" i="14" s="1"/>
  <c r="S45" i="14" s="1"/>
  <c r="S46" i="14" s="1"/>
  <c r="S36" i="14"/>
  <c r="X38" i="14"/>
  <c r="X34" i="14"/>
  <c r="S34" i="14"/>
  <c r="Y29" i="14"/>
  <c r="Y27" i="14"/>
  <c r="Y28" i="14" s="1"/>
  <c r="Y30" i="14" s="1"/>
  <c r="T29" i="14"/>
  <c r="T27" i="14"/>
  <c r="Y23" i="14"/>
  <c r="Y19" i="14"/>
  <c r="Y22" i="14" s="1"/>
  <c r="T23" i="14"/>
  <c r="Y16" i="14"/>
  <c r="Y18" i="14" s="1"/>
  <c r="Y21" i="14" s="1"/>
  <c r="Y14" i="14"/>
  <c r="T17" i="14"/>
  <c r="T19" i="14" s="1"/>
  <c r="T22" i="14" s="1"/>
  <c r="T16" i="14"/>
  <c r="T18" i="14" s="1"/>
  <c r="T21" i="14" s="1"/>
  <c r="T14" i="14"/>
  <c r="AY29" i="14"/>
  <c r="W29" i="14"/>
  <c r="S29" i="14"/>
  <c r="R29" i="14"/>
  <c r="U29" i="14" s="1"/>
  <c r="X29" i="14"/>
  <c r="L29" i="14"/>
  <c r="BA28" i="14"/>
  <c r="AZ28" i="14"/>
  <c r="AY28" i="14"/>
  <c r="AX28" i="14"/>
  <c r="AW28" i="14"/>
  <c r="AV28" i="14"/>
  <c r="AU28" i="14"/>
  <c r="AS28" i="14"/>
  <c r="AR28" i="14"/>
  <c r="AQ28" i="14"/>
  <c r="AP28" i="14"/>
  <c r="AO28" i="14"/>
  <c r="AN28" i="14"/>
  <c r="AL28" i="14"/>
  <c r="AK28" i="14"/>
  <c r="AJ28" i="14"/>
  <c r="AI28" i="14"/>
  <c r="AH28" i="14"/>
  <c r="AG28" i="14"/>
  <c r="AK29" i="14"/>
  <c r="AL29" i="14" s="1"/>
  <c r="AJ29" i="14"/>
  <c r="AI29" i="14"/>
  <c r="AH29" i="14"/>
  <c r="AG29" i="14"/>
  <c r="X27" i="14"/>
  <c r="X28" i="14" s="1"/>
  <c r="X30" i="14" s="1"/>
  <c r="W27" i="14"/>
  <c r="W28" i="14" s="1"/>
  <c r="W30" i="14" s="1"/>
  <c r="S27" i="14"/>
  <c r="S28" i="14" s="1"/>
  <c r="S30" i="14" s="1"/>
  <c r="R27" i="14"/>
  <c r="L27" i="14"/>
  <c r="AL21" i="14"/>
  <c r="AK21" i="14"/>
  <c r="AJ21" i="14"/>
  <c r="AI21" i="14"/>
  <c r="AH21" i="14"/>
  <c r="AG21" i="14"/>
  <c r="AY15" i="14"/>
  <c r="AY16" i="14" s="1"/>
  <c r="AY18" i="14" s="1"/>
  <c r="AY20" i="14" s="1"/>
  <c r="AY21" i="14" s="1"/>
  <c r="AK15" i="14"/>
  <c r="AK16" i="14" s="1"/>
  <c r="L21" i="14"/>
  <c r="L18" i="14"/>
  <c r="L16" i="14"/>
  <c r="L14" i="14"/>
  <c r="AW15" i="14"/>
  <c r="AV15" i="14"/>
  <c r="AS15" i="14"/>
  <c r="AR15" i="14"/>
  <c r="AQ15" i="14"/>
  <c r="AP15" i="14"/>
  <c r="AO15" i="14"/>
  <c r="AN15" i="14"/>
  <c r="AX15" i="14"/>
  <c r="AJ15" i="14"/>
  <c r="AJ16" i="14" s="1"/>
  <c r="AJ18" i="14" s="1"/>
  <c r="AJ20" i="14" s="1"/>
  <c r="AH15" i="14"/>
  <c r="AH16" i="14" s="1"/>
  <c r="AH18" i="14" s="1"/>
  <c r="AH20" i="14" s="1"/>
  <c r="AI15" i="14"/>
  <c r="AI16" i="14" s="1"/>
  <c r="AI18" i="14" s="1"/>
  <c r="AG15" i="14"/>
  <c r="AG16" i="14" s="1"/>
  <c r="AG18" i="14" s="1"/>
  <c r="W46" i="14"/>
  <c r="R46" i="14"/>
  <c r="W45" i="14"/>
  <c r="R44" i="14"/>
  <c r="W43" i="14"/>
  <c r="R43" i="14"/>
  <c r="W38" i="14"/>
  <c r="R36" i="14"/>
  <c r="W34" i="14"/>
  <c r="R34" i="14"/>
  <c r="X23" i="14"/>
  <c r="W23" i="14"/>
  <c r="S23" i="14"/>
  <c r="R23" i="14"/>
  <c r="X19" i="14"/>
  <c r="W19" i="14"/>
  <c r="S17" i="14"/>
  <c r="R17" i="14"/>
  <c r="R19" i="14" s="1"/>
  <c r="X14" i="14"/>
  <c r="W14" i="14"/>
  <c r="S14" i="14"/>
  <c r="R14" i="14"/>
  <c r="R16" i="14" s="1"/>
  <c r="R18" i="14" s="1"/>
  <c r="R10" i="14"/>
  <c r="X10" i="14"/>
  <c r="Z10" i="14" s="1"/>
  <c r="S10" i="14"/>
  <c r="X6" i="14"/>
  <c r="W6" i="14"/>
  <c r="S6" i="14"/>
  <c r="R6" i="14"/>
  <c r="W5" i="14"/>
  <c r="R5" i="14"/>
  <c r="R7" i="14" s="1"/>
  <c r="R9" i="14" s="1"/>
  <c r="X4" i="14"/>
  <c r="X5" i="14" s="1"/>
  <c r="W4" i="14"/>
  <c r="S4" i="14"/>
  <c r="R4" i="14"/>
  <c r="I7" i="12"/>
  <c r="G7" i="12"/>
  <c r="H7" i="12" s="1"/>
  <c r="E7" i="12"/>
  <c r="O6" i="12"/>
  <c r="J7" i="12" s="1"/>
  <c r="I6" i="12"/>
  <c r="G6" i="12"/>
  <c r="H6" i="12" s="1"/>
  <c r="E6" i="12"/>
  <c r="I5" i="12"/>
  <c r="H5" i="12"/>
  <c r="G5" i="12"/>
  <c r="E5" i="12"/>
  <c r="I4" i="12"/>
  <c r="G4" i="12"/>
  <c r="H4" i="12" s="1"/>
  <c r="E4" i="12"/>
  <c r="I3" i="12"/>
  <c r="G3" i="12"/>
  <c r="H3" i="12" s="1"/>
  <c r="E3" i="12"/>
  <c r="F3" i="12" s="1"/>
  <c r="F4" i="12" s="1"/>
  <c r="F5" i="12" s="1"/>
  <c r="F6" i="12" s="1"/>
  <c r="F7" i="12" s="1"/>
  <c r="O6" i="11"/>
  <c r="J3" i="11" s="1"/>
  <c r="J4" i="11"/>
  <c r="I4" i="11"/>
  <c r="G4" i="11"/>
  <c r="H4" i="11" s="1"/>
  <c r="E4" i="11"/>
  <c r="I3" i="11"/>
  <c r="G3" i="11"/>
  <c r="H3" i="11" s="1"/>
  <c r="E3" i="11"/>
  <c r="F3" i="11" s="1"/>
  <c r="F4" i="11" s="1"/>
  <c r="O6" i="10"/>
  <c r="J4" i="10"/>
  <c r="I4" i="10"/>
  <c r="G4" i="10"/>
  <c r="H4" i="10" s="1"/>
  <c r="E4" i="10"/>
  <c r="J3" i="10"/>
  <c r="I3" i="10"/>
  <c r="G3" i="10"/>
  <c r="H3" i="10" s="1"/>
  <c r="O8" i="10" s="1"/>
  <c r="O7" i="10" s="1"/>
  <c r="E3" i="10"/>
  <c r="F3" i="10" s="1"/>
  <c r="F4" i="10" s="1"/>
  <c r="I7" i="9"/>
  <c r="G7" i="9"/>
  <c r="H7" i="9" s="1"/>
  <c r="E7" i="9"/>
  <c r="O6" i="9"/>
  <c r="J7" i="9" s="1"/>
  <c r="J6" i="9"/>
  <c r="I6" i="9"/>
  <c r="G6" i="9"/>
  <c r="H6" i="9" s="1"/>
  <c r="E6" i="9"/>
  <c r="I5" i="9"/>
  <c r="G5" i="9"/>
  <c r="H5" i="9" s="1"/>
  <c r="E5" i="9"/>
  <c r="I4" i="9"/>
  <c r="G4" i="9"/>
  <c r="H4" i="9" s="1"/>
  <c r="E4" i="9"/>
  <c r="I3" i="9"/>
  <c r="H3" i="9"/>
  <c r="G3" i="9"/>
  <c r="E3" i="9"/>
  <c r="F3" i="9" s="1"/>
  <c r="F4" i="9" s="1"/>
  <c r="F5" i="9" s="1"/>
  <c r="F6" i="9" s="1"/>
  <c r="F7" i="9" s="1"/>
  <c r="O6" i="8"/>
  <c r="J3" i="8" s="1"/>
  <c r="J6" i="8"/>
  <c r="I6" i="8"/>
  <c r="G6" i="8"/>
  <c r="H6" i="8" s="1"/>
  <c r="E6" i="8"/>
  <c r="J5" i="8"/>
  <c r="I5" i="8"/>
  <c r="G5" i="8"/>
  <c r="H5" i="8" s="1"/>
  <c r="E5" i="8"/>
  <c r="J4" i="8"/>
  <c r="I4" i="8"/>
  <c r="H4" i="8"/>
  <c r="G4" i="8"/>
  <c r="F4" i="8"/>
  <c r="E4" i="8"/>
  <c r="I3" i="8"/>
  <c r="G3" i="8"/>
  <c r="H3" i="8" s="1"/>
  <c r="O8" i="8" s="1"/>
  <c r="O7" i="8" s="1"/>
  <c r="E3" i="8"/>
  <c r="F3" i="8" s="1"/>
  <c r="F5" i="8" s="1"/>
  <c r="F6" i="8" s="1"/>
  <c r="O8" i="7"/>
  <c r="O7" i="7" s="1"/>
  <c r="O9" i="7" s="1"/>
  <c r="O6" i="7"/>
  <c r="J3" i="7"/>
  <c r="I3" i="7"/>
  <c r="H3" i="7"/>
  <c r="J7" i="6"/>
  <c r="I7" i="6"/>
  <c r="G7" i="6"/>
  <c r="H7" i="6" s="1"/>
  <c r="E7" i="6"/>
  <c r="O6" i="6"/>
  <c r="J3" i="6" s="1"/>
  <c r="J6" i="6"/>
  <c r="I6" i="6"/>
  <c r="H6" i="6"/>
  <c r="G6" i="6"/>
  <c r="E6" i="6"/>
  <c r="J5" i="6"/>
  <c r="I5" i="6"/>
  <c r="H5" i="6"/>
  <c r="G5" i="6"/>
  <c r="E5" i="6"/>
  <c r="I4" i="6"/>
  <c r="G4" i="6"/>
  <c r="H4" i="6" s="1"/>
  <c r="E4" i="6"/>
  <c r="I3" i="6"/>
  <c r="G3" i="6"/>
  <c r="H3" i="6" s="1"/>
  <c r="E3" i="6"/>
  <c r="F3" i="6" s="1"/>
  <c r="F4" i="6" s="1"/>
  <c r="F5" i="6" s="1"/>
  <c r="F6" i="6" s="1"/>
  <c r="F7" i="6" s="1"/>
  <c r="O6" i="5"/>
  <c r="J4" i="5"/>
  <c r="I4" i="5"/>
  <c r="H4" i="5"/>
  <c r="G4" i="5"/>
  <c r="E4" i="5"/>
  <c r="J3" i="5"/>
  <c r="I3" i="5"/>
  <c r="G3" i="5"/>
  <c r="H3" i="5" s="1"/>
  <c r="O8" i="5" s="1"/>
  <c r="O7" i="5" s="1"/>
  <c r="E3" i="5"/>
  <c r="F3" i="5" s="1"/>
  <c r="F4" i="5" s="1"/>
  <c r="AC72" i="14" l="1"/>
  <c r="AG51" i="14"/>
  <c r="AG52" i="14"/>
  <c r="AF65" i="14"/>
  <c r="AF66" i="14" s="1"/>
  <c r="AF67" i="14" s="1"/>
  <c r="AE66" i="14"/>
  <c r="AE57" i="14"/>
  <c r="AE54" i="14"/>
  <c r="AF54" i="14"/>
  <c r="AF55" i="14" s="1"/>
  <c r="AG55" i="14" s="1"/>
  <c r="U6" i="14"/>
  <c r="Z29" i="14"/>
  <c r="T28" i="14"/>
  <c r="T30" i="14" s="1"/>
  <c r="R28" i="14"/>
  <c r="R30" i="14" s="1"/>
  <c r="U27" i="14"/>
  <c r="U28" i="14" s="1"/>
  <c r="U30" i="14" s="1"/>
  <c r="AB29" i="14" s="1"/>
  <c r="Z27" i="14"/>
  <c r="Z28" i="14" s="1"/>
  <c r="Z30" i="14" s="1"/>
  <c r="AD29" i="14" s="1"/>
  <c r="AP29" i="14" s="1"/>
  <c r="AG20" i="14"/>
  <c r="AU15" i="14"/>
  <c r="AZ15" i="14" s="1"/>
  <c r="BA15" i="14" s="1"/>
  <c r="AI20" i="14"/>
  <c r="AL15" i="14"/>
  <c r="Z46" i="14"/>
  <c r="U44" i="14"/>
  <c r="Z45" i="14"/>
  <c r="U10" i="14"/>
  <c r="U46" i="14"/>
  <c r="U34" i="14"/>
  <c r="U43" i="14"/>
  <c r="Z34" i="14"/>
  <c r="U36" i="14"/>
  <c r="Z6" i="14"/>
  <c r="Z38" i="14"/>
  <c r="Z43" i="14"/>
  <c r="Z23" i="14"/>
  <c r="AD21" i="14" s="1"/>
  <c r="AP21" i="14" s="1"/>
  <c r="AQ21" i="14" s="1"/>
  <c r="Z4" i="14"/>
  <c r="U23" i="14"/>
  <c r="AB21" i="14" s="1"/>
  <c r="Z19" i="14"/>
  <c r="Z14" i="14"/>
  <c r="AD14" i="14" s="1"/>
  <c r="AD15" i="14" s="1"/>
  <c r="AD16" i="14" s="1"/>
  <c r="U14" i="14"/>
  <c r="AB14" i="14" s="1"/>
  <c r="U17" i="14"/>
  <c r="R8" i="14"/>
  <c r="U4" i="14"/>
  <c r="S5" i="14"/>
  <c r="S7" i="14" s="1"/>
  <c r="U7" i="14" s="1"/>
  <c r="O8" i="12"/>
  <c r="O7" i="12" s="1"/>
  <c r="O8" i="9"/>
  <c r="O7" i="9" s="1"/>
  <c r="X7" i="14"/>
  <c r="Z7" i="14" s="1"/>
  <c r="Z5" i="14"/>
  <c r="O8" i="11"/>
  <c r="O7" i="11" s="1"/>
  <c r="O8" i="6"/>
  <c r="O7" i="6" s="1"/>
  <c r="J3" i="9"/>
  <c r="J3" i="12"/>
  <c r="J4" i="6"/>
  <c r="J4" i="12"/>
  <c r="J4" i="9"/>
  <c r="J5" i="12"/>
  <c r="J5" i="9"/>
  <c r="J6" i="12"/>
  <c r="AG54" i="14" l="1"/>
  <c r="AE58" i="14"/>
  <c r="AE67" i="14"/>
  <c r="AG67" i="14" s="1"/>
  <c r="AG66" i="14"/>
  <c r="AF68" i="14"/>
  <c r="AE72" i="14"/>
  <c r="AG65" i="14"/>
  <c r="AF56" i="14"/>
  <c r="AQ29" i="14"/>
  <c r="AW29" i="14"/>
  <c r="AX29" i="14" s="1"/>
  <c r="AE29" i="14"/>
  <c r="AN29" i="14"/>
  <c r="AD27" i="14"/>
  <c r="AD28" i="14" s="1"/>
  <c r="AB27" i="14"/>
  <c r="AB28" i="14" s="1"/>
  <c r="AE28" i="14" s="1"/>
  <c r="AP16" i="14"/>
  <c r="AW16" i="14" s="1"/>
  <c r="AX16" i="14" s="1"/>
  <c r="AD18" i="14"/>
  <c r="AN21" i="14"/>
  <c r="AE21" i="14"/>
  <c r="AW21" i="14"/>
  <c r="AX21" i="14" s="1"/>
  <c r="AL16" i="14"/>
  <c r="AL18" i="14" s="1"/>
  <c r="AL20" i="14" s="1"/>
  <c r="AK18" i="14"/>
  <c r="AK20" i="14" s="1"/>
  <c r="AE14" i="14"/>
  <c r="AE15" i="14" s="1"/>
  <c r="AB15" i="14"/>
  <c r="AB16" i="14" s="1"/>
  <c r="AN16" i="14" s="1"/>
  <c r="AO16" i="14" s="1"/>
  <c r="U5" i="14"/>
  <c r="AF57" i="14" l="1"/>
  <c r="AG57" i="14" s="1"/>
  <c r="AG56" i="14"/>
  <c r="AE59" i="14"/>
  <c r="AE73" i="14"/>
  <c r="AF69" i="14"/>
  <c r="AG68" i="14"/>
  <c r="AF58" i="14"/>
  <c r="AF59" i="14" s="1"/>
  <c r="AR29" i="14"/>
  <c r="AS29" i="14" s="1"/>
  <c r="AU29" i="14"/>
  <c r="AZ29" i="14" s="1"/>
  <c r="BA29" i="14" s="1"/>
  <c r="AO29" i="14"/>
  <c r="AV29" i="14" s="1"/>
  <c r="AE27" i="14"/>
  <c r="AQ16" i="14"/>
  <c r="AO21" i="14"/>
  <c r="AV21" i="14" s="1"/>
  <c r="AU21" i="14"/>
  <c r="AZ21" i="14" s="1"/>
  <c r="BA21" i="14" s="1"/>
  <c r="AR21" i="14"/>
  <c r="AS21" i="14" s="1"/>
  <c r="AD20" i="14"/>
  <c r="AP18" i="14"/>
  <c r="AU16" i="14"/>
  <c r="AZ16" i="14" s="1"/>
  <c r="BA16" i="14" s="1"/>
  <c r="AB18" i="14"/>
  <c r="AE16" i="14"/>
  <c r="AG58" i="14" l="1"/>
  <c r="AG59" i="14"/>
  <c r="AF71" i="14"/>
  <c r="AG69" i="14"/>
  <c r="AN18" i="14"/>
  <c r="AR18" i="14" s="1"/>
  <c r="AE18" i="14"/>
  <c r="AB20" i="14"/>
  <c r="AE20" i="14" s="1"/>
  <c r="AQ18" i="14"/>
  <c r="AQ20" i="14" s="1"/>
  <c r="AP20" i="14"/>
  <c r="AW18" i="14"/>
  <c r="AR16" i="14"/>
  <c r="AS16" i="14" s="1"/>
  <c r="AV16" i="14"/>
  <c r="AF72" i="14" l="1"/>
  <c r="AG71" i="14"/>
  <c r="AX18" i="14"/>
  <c r="AX20" i="14" s="1"/>
  <c r="AW20" i="14"/>
  <c r="AS18" i="14"/>
  <c r="AS20" i="14" s="1"/>
  <c r="AR20" i="14"/>
  <c r="AO18" i="14"/>
  <c r="AN20" i="14"/>
  <c r="AU18" i="14"/>
  <c r="AF73" i="14" l="1"/>
  <c r="AG73" i="14" s="1"/>
  <c r="AG72" i="14"/>
  <c r="AZ18" i="14"/>
  <c r="BA18" i="14" s="1"/>
  <c r="AU20" i="14"/>
  <c r="AZ20" i="14" s="1"/>
  <c r="BA20" i="14" s="1"/>
  <c r="AV18" i="14"/>
  <c r="AV20" i="14" s="1"/>
  <c r="AO2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 Sarbulescu</author>
  </authors>
  <commentList>
    <comment ref="AG15" authorId="0" shapeId="0" xr:uid="{224BD052-98D0-4C17-B4D2-7018C2EAE52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H15" authorId="0" shapeId="0" xr:uid="{14D6FF73-E331-4406-8ED4-8C9A30A1BE2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I15" authorId="0" shapeId="0" xr:uid="{51233420-A700-4A19-AA61-F201D3B2EA4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J15" authorId="0" shapeId="0" xr:uid="{80FE23EF-61AC-4925-9527-F16CC5BDD39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K15" authorId="0" shapeId="0" xr:uid="{0122FB92-B45C-4B94-9C32-C5284CAF74D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L15" authorId="0" shapeId="0" xr:uid="{84CF1FFB-0178-46D3-8FFE-FB32D4974BAE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U15" authorId="0" shapeId="0" xr:uid="{7B3FD6E7-658C-414F-A439-F26CEE0F3685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Realized_Swing_$ + Unrealized_Swing_$</t>
        </r>
      </text>
    </comment>
    <comment ref="AV15" authorId="0" shapeId="0" xr:uid="{9F44CE73-868F-4AD1-AED5-980DFA217E6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/ (SUM(Buy_Price_Each_Swing_Wallet * Sold_Shares_Each_Swing_Wallet) + SUM(Buy_Price_Each_Swing_Wallet * Remaining_Shares_Each_Swing_Wallet))</t>
        </r>
      </text>
    </comment>
    <comment ref="AW15" authorId="0" shapeId="0" xr:uid="{BDEAFC5A-6BB7-4F07-9DD1-9126523F786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Realized_Hold_$ + Unrealized_Hold_$</t>
        </r>
      </text>
    </comment>
    <comment ref="AX15" authorId="0" shapeId="0" xr:uid="{C4D074C9-A047-437F-B367-3F68568539B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Combined_Hold_$ / (SUM(Buy_Price_Each_Hold_Wallet * Sold_Shares_Each_Hold_Wallet) + SUM(Buy_Price_Each_Hold_Wallet * Remaining_Shares_Each_Hold_Wallet))</t>
        </r>
      </text>
    </comment>
    <comment ref="AY15" authorId="0" shapeId="0" xr:uid="{44F6E4E3-EEED-4802-956A-284A28EABB1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SUM(All_Div + All_SLP)</t>
        </r>
      </text>
    </comment>
    <comment ref="AZ15" authorId="0" shapeId="0" xr:uid="{D24CADF2-38C8-4DB0-AB61-E32D6C02295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+ Combined_Hold_$ + Income_$</t>
        </r>
      </text>
    </comment>
    <comment ref="BA15" authorId="0" shapeId="0" xr:uid="{58D93A24-6793-4A32-A193-69682A035EE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Combined_Stock_$ / ((Cost_Basis_All_Sold_Swing_Shares + Cost_Basis_All_Sold_Hold_Shares) + (SUM(Buy_Price_Each_Wallet * Remaining_Shares_Each_Wallet)))</t>
        </r>
      </text>
    </comment>
    <comment ref="AN16" authorId="0" shapeId="0" xr:uid="{121B238F-8A41-4DBB-8A6E-4136EBFA6B16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O16" authorId="0" shapeId="0" xr:uid="{C2280D87-FABC-46BE-876A-8B9FB7BE736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P16" authorId="0" shapeId="0" xr:uid="{E45F0710-D443-41E8-887A-171962AEFA2D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Q16" authorId="0" shapeId="0" xr:uid="{242E3F54-257B-4BB3-87AE-884A93F5030F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R16" authorId="0" shapeId="0" xr:uid="{61FADD80-6DD5-404E-83EB-F9042BFF4D5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S16" authorId="0" shapeId="0" xr:uid="{E7D0B604-72AD-4247-96CB-6CD2EEE8671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  <comment ref="AG29" authorId="0" shapeId="0" xr:uid="{894C285A-3C63-48E6-9023-2ED9339A1D8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H29" authorId="0" shapeId="0" xr:uid="{D2F5EB69-B0E0-4E68-AA34-54AA4123E883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I29" authorId="0" shapeId="0" xr:uid="{682C8ACF-8240-4B5E-AC87-6CB366F7409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J29" authorId="0" shapeId="0" xr:uid="{134F089E-4AA5-4956-B58F-EC83A2C26D8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K29" authorId="0" shapeId="0" xr:uid="{EA3D643E-398F-4BE3-8D20-BE09E81A9EC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L29" authorId="0" shapeId="0" xr:uid="{64253E94-3121-45F6-9753-241441AC308F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N29" authorId="0" shapeId="0" xr:uid="{631734C9-8C88-4EFC-B6CE-58B8DB1091A0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O29" authorId="0" shapeId="0" xr:uid="{413211A1-1BDA-41F5-939D-47B50A26255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P29" authorId="0" shapeId="0" xr:uid="{BAFF9A6D-F6A7-4999-AA04-E6F3D1E0BA1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Q29" authorId="0" shapeId="0" xr:uid="{A7CB0B0C-1FB8-4F7D-9547-37CD05507E01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R29" authorId="0" shapeId="0" xr:uid="{B4726EC1-2D0F-44CE-9037-B0ADEAE7FC9B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S29" authorId="0" shapeId="0" xr:uid="{B498020F-F4F0-4C28-A01B-317648B63C1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</commentList>
</comments>
</file>

<file path=xl/sharedStrings.xml><?xml version="1.0" encoding="utf-8"?>
<sst xmlns="http://schemas.openxmlformats.org/spreadsheetml/2006/main" count="492" uniqueCount="102">
  <si>
    <t>Price</t>
  </si>
  <si>
    <t>Inv</t>
  </si>
  <si>
    <t>Date</t>
  </si>
  <si>
    <t>Action</t>
  </si>
  <si>
    <t>Signal</t>
  </si>
  <si>
    <t>Shs/Txn</t>
  </si>
  <si>
    <t>Play Shs</t>
  </si>
  <si>
    <t>Hold Shs</t>
  </si>
  <si>
    <t>Hold Inv.</t>
  </si>
  <si>
    <t>LBD</t>
  </si>
  <si>
    <t>TP</t>
  </si>
  <si>
    <t>Bal. ($)</t>
  </si>
  <si>
    <t>Cash</t>
  </si>
  <si>
    <t>Buy 1</t>
  </si>
  <si>
    <t>5DD</t>
  </si>
  <si>
    <t>Play Txn Inv</t>
  </si>
  <si>
    <t>Buy 2</t>
  </si>
  <si>
    <t>Hold Txn Inv</t>
  </si>
  <si>
    <t>5DD &amp; LBD</t>
  </si>
  <si>
    <t>Play Inv. (Total)</t>
  </si>
  <si>
    <t>Hold Inv. (Total)</t>
  </si>
  <si>
    <t>Play Inv.</t>
  </si>
  <si>
    <t>Buy 3</t>
  </si>
  <si>
    <t>Buy 4</t>
  </si>
  <si>
    <t>Buy 5</t>
  </si>
  <si>
    <t>EOM</t>
  </si>
  <si>
    <t>Not a real txn, just a summary of everything on 3/7/2025</t>
  </si>
  <si>
    <t>wallet-update-transactions-price.spec.ts</t>
  </si>
  <si>
    <t>Swing</t>
  </si>
  <si>
    <t>Hold</t>
  </si>
  <si>
    <t>SHR</t>
  </si>
  <si>
    <t>Buy Price</t>
  </si>
  <si>
    <t>wallet-add-transaction.spec.ts</t>
  </si>
  <si>
    <t>Add SplitBuyInitial</t>
  </si>
  <si>
    <t>Add SwingBuyCust</t>
  </si>
  <si>
    <t>-</t>
  </si>
  <si>
    <t>Add HoldBuyEOM</t>
  </si>
  <si>
    <t>Add AnotherSplitBuy</t>
  </si>
  <si>
    <t>wallet-delete-transaction.spec.ts</t>
  </si>
  <si>
    <t>SplitTransactionAdd</t>
  </si>
  <si>
    <t>SplitTransactionDelete</t>
  </si>
  <si>
    <t>SwingTransactionAdd</t>
  </si>
  <si>
    <t>SwingTransactionDelete</t>
  </si>
  <si>
    <t>HoldTransactionAdd</t>
  </si>
  <si>
    <t>HoldTransactionDelete</t>
  </si>
  <si>
    <t>wallet-same-price-transactions.spec.ts</t>
  </si>
  <si>
    <t>Add TransactionA</t>
  </si>
  <si>
    <t>Add TransactionB</t>
  </si>
  <si>
    <t>Update TransactionA</t>
  </si>
  <si>
    <t>Update TransactionB</t>
  </si>
  <si>
    <t>Add SwingTransactionB</t>
  </si>
  <si>
    <t>Add HoldTransactionC</t>
  </si>
  <si>
    <t>Add SplitTransactionA</t>
  </si>
  <si>
    <t>Add SplitTransactionD</t>
  </si>
  <si>
    <t>Add Dividend</t>
  </si>
  <si>
    <t>Amount</t>
  </si>
  <si>
    <t>Add SLP</t>
  </si>
  <si>
    <t>Realized P/L</t>
  </si>
  <si>
    <t>Unrealized P/L</t>
  </si>
  <si>
    <t>Swing $</t>
  </si>
  <si>
    <t>Hold $</t>
  </si>
  <si>
    <t>Stock $</t>
  </si>
  <si>
    <t>%</t>
  </si>
  <si>
    <t>Swing shs</t>
  </si>
  <si>
    <t>Hold shs</t>
  </si>
  <si>
    <t>Total shs</t>
  </si>
  <si>
    <t>Latest Price</t>
  </si>
  <si>
    <t>Qty</t>
  </si>
  <si>
    <t>PDP</t>
  </si>
  <si>
    <t>C</t>
  </si>
  <si>
    <t>Shares Lft</t>
  </si>
  <si>
    <t>Combined P/L</t>
  </si>
  <si>
    <t>Income $</t>
  </si>
  <si>
    <t>wallet-add-split-transaction.spec.ts</t>
  </si>
  <si>
    <t>InitialBuy</t>
  </si>
  <si>
    <t>StockSplit</t>
  </si>
  <si>
    <t>Split</t>
  </si>
  <si>
    <t>PostSplitBuy</t>
  </si>
  <si>
    <t>STP</t>
  </si>
  <si>
    <t>Sell</t>
  </si>
  <si>
    <t>Transaction</t>
  </si>
  <si>
    <t>Buy</t>
  </si>
  <si>
    <t>Type</t>
  </si>
  <si>
    <t>Sell $</t>
  </si>
  <si>
    <t>Initial</t>
  </si>
  <si>
    <t>OOP</t>
  </si>
  <si>
    <t>Cust</t>
  </si>
  <si>
    <t>$ Balance</t>
  </si>
  <si>
    <t>ROIC</t>
  </si>
  <si>
    <t>Shares</t>
  </si>
  <si>
    <t>Swing Shs</t>
  </si>
  <si>
    <t>All Shs</t>
  </si>
  <si>
    <t>SplitA</t>
  </si>
  <si>
    <t>SwingA</t>
  </si>
  <si>
    <t>SplitB</t>
  </si>
  <si>
    <t>HoldB</t>
  </si>
  <si>
    <t>SplitC</t>
  </si>
  <si>
    <t>SwingC</t>
  </si>
  <si>
    <t>HoldC</t>
  </si>
  <si>
    <t>SwingD</t>
  </si>
  <si>
    <t>HoldE</t>
  </si>
  <si>
    <t>After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</si>
</sst>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  <numFmt numFmtId="166" formatCode="0.00000"/>
    <numFmt numFmtId="167" formatCode="0.0000"/>
    <numFmt numFmtId="176" formatCode="0.0"/>
  </numFmts>
  <fonts count="2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trike/>
      <sz val="10"/>
      <color theme="1"/>
      <name val="Arial"/>
      <scheme val="minor"/>
    </font>
    <font>
      <sz val="10"/>
      <color rgb="FFFFFFFF"/>
      <name val="Arial"/>
    </font>
    <font>
      <strike/>
      <sz val="10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  <scheme val="minor"/>
    </font>
    <font>
      <sz val="1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rgb="FF073763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10" fontId="2" fillId="0" borderId="0" xfId="0" applyNumberFormat="1" applyFont="1"/>
    <xf numFmtId="164" fontId="2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49" fontId="1" fillId="0" borderId="0" xfId="0" applyNumberFormat="1" applyFont="1"/>
    <xf numFmtId="0" fontId="6" fillId="2" borderId="0" xfId="0" applyFont="1" applyFill="1"/>
    <xf numFmtId="9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6" fontId="0" fillId="0" borderId="0" xfId="0" applyNumberFormat="1"/>
    <xf numFmtId="0" fontId="8" fillId="0" borderId="0" xfId="0" applyFont="1"/>
    <xf numFmtId="0" fontId="0" fillId="3" borderId="0" xfId="0" applyFill="1"/>
    <xf numFmtId="6" fontId="0" fillId="3" borderId="0" xfId="0" applyNumberFormat="1" applyFill="1"/>
    <xf numFmtId="9" fontId="3" fillId="3" borderId="0" xfId="0" applyNumberFormat="1" applyFont="1" applyFill="1" applyAlignment="1">
      <alignment horizontal="right"/>
    </xf>
    <xf numFmtId="165" fontId="0" fillId="3" borderId="0" xfId="0" applyNumberFormat="1" applyFill="1"/>
    <xf numFmtId="166" fontId="0" fillId="3" borderId="0" xfId="0" applyNumberFormat="1" applyFill="1"/>
    <xf numFmtId="8" fontId="0" fillId="3" borderId="0" xfId="0" applyNumberFormat="1" applyFill="1"/>
    <xf numFmtId="0" fontId="3" fillId="3" borderId="0" xfId="0" applyFont="1" applyFill="1"/>
    <xf numFmtId="165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167" fontId="0" fillId="0" borderId="0" xfId="0" applyNumberFormat="1"/>
    <xf numFmtId="0" fontId="11" fillId="0" borderId="0" xfId="0" applyFont="1"/>
    <xf numFmtId="0" fontId="10" fillId="3" borderId="0" xfId="0" applyFont="1" applyFill="1"/>
    <xf numFmtId="0" fontId="10" fillId="0" borderId="0" xfId="0" applyFont="1"/>
    <xf numFmtId="0" fontId="11" fillId="3" borderId="0" xfId="0" applyFont="1" applyFill="1"/>
    <xf numFmtId="167" fontId="0" fillId="3" borderId="0" xfId="0" applyNumberFormat="1" applyFill="1"/>
    <xf numFmtId="165" fontId="0" fillId="0" borderId="0" xfId="0" quotePrefix="1" applyNumberFormat="1"/>
    <xf numFmtId="2" fontId="0" fillId="0" borderId="0" xfId="0" applyNumberFormat="1"/>
    <xf numFmtId="2" fontId="0" fillId="3" borderId="0" xfId="0" applyNumberFormat="1" applyFill="1"/>
    <xf numFmtId="8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3" borderId="0" xfId="1" applyNumberFormat="1" applyFont="1" applyFill="1"/>
    <xf numFmtId="0" fontId="13" fillId="0" borderId="0" xfId="0" applyFont="1"/>
    <xf numFmtId="0" fontId="14" fillId="2" borderId="0" xfId="0" applyFont="1" applyFill="1"/>
    <xf numFmtId="2" fontId="3" fillId="0" borderId="0" xfId="0" applyNumberFormat="1" applyFont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6" fillId="0" borderId="0" xfId="0" applyFont="1"/>
    <xf numFmtId="9" fontId="0" fillId="0" borderId="0" xfId="1" applyFont="1" applyFill="1"/>
    <xf numFmtId="0" fontId="6" fillId="4" borderId="0" xfId="0" applyFont="1" applyFill="1"/>
    <xf numFmtId="10" fontId="0" fillId="0" borderId="0" xfId="1" applyNumberFormat="1" applyFont="1" applyFill="1"/>
    <xf numFmtId="166" fontId="7" fillId="0" borderId="0" xfId="0" applyNumberFormat="1" applyFont="1" applyAlignment="1">
      <alignment horizontal="right"/>
    </xf>
    <xf numFmtId="164" fontId="0" fillId="0" borderId="0" xfId="0" applyNumberFormat="1"/>
    <xf numFmtId="10" fontId="11" fillId="0" borderId="0" xfId="1" applyNumberFormat="1" applyFont="1"/>
    <xf numFmtId="164" fontId="0" fillId="3" borderId="0" xfId="0" applyNumberFormat="1" applyFill="1"/>
    <xf numFmtId="0" fontId="8" fillId="5" borderId="0" xfId="0" applyFont="1" applyFill="1"/>
    <xf numFmtId="0" fontId="9" fillId="5" borderId="0" xfId="0" applyFont="1" applyFill="1"/>
    <xf numFmtId="9" fontId="0" fillId="0" borderId="0" xfId="0" applyNumberFormat="1"/>
    <xf numFmtId="0" fontId="0" fillId="0" borderId="0" xfId="0" applyAlignment="1">
      <alignment horizontal="right"/>
    </xf>
    <xf numFmtId="0" fontId="19" fillId="6" borderId="0" xfId="0" applyFont="1" applyFill="1" applyAlignment="1">
      <alignment horizontal="right"/>
    </xf>
    <xf numFmtId="0" fontId="19" fillId="6" borderId="0" xfId="0" applyFont="1" applyFill="1"/>
    <xf numFmtId="14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6" fontId="0" fillId="7" borderId="0" xfId="0" applyNumberFormat="1" applyFill="1" applyAlignment="1">
      <alignment vertical="top"/>
    </xf>
    <xf numFmtId="14" fontId="0" fillId="8" borderId="0" xfId="0" applyNumberFormat="1" applyFill="1" applyAlignment="1">
      <alignment vertical="top"/>
    </xf>
    <xf numFmtId="0" fontId="0" fillId="8" borderId="0" xfId="0" applyFill="1" applyAlignment="1">
      <alignment vertical="top"/>
    </xf>
    <xf numFmtId="6" fontId="0" fillId="8" borderId="0" xfId="0" applyNumberFormat="1" applyFill="1" applyAlignment="1">
      <alignment vertical="top"/>
    </xf>
    <xf numFmtId="0" fontId="11" fillId="7" borderId="0" xfId="0" applyFont="1" applyFill="1" applyAlignment="1">
      <alignment vertical="top"/>
    </xf>
    <xf numFmtId="0" fontId="11" fillId="8" borderId="0" xfId="0" applyFont="1" applyFill="1" applyAlignment="1">
      <alignment vertical="top"/>
    </xf>
    <xf numFmtId="6" fontId="20" fillId="7" borderId="0" xfId="0" applyNumberFormat="1" applyFont="1" applyFill="1" applyAlignment="1">
      <alignment vertical="top"/>
    </xf>
    <xf numFmtId="10" fontId="0" fillId="0" borderId="0" xfId="1" applyNumberFormat="1" applyFont="1" applyAlignment="1">
      <alignment vertical="top" wrapText="1"/>
    </xf>
    <xf numFmtId="176" fontId="0" fillId="8" borderId="0" xfId="0" applyNumberFormat="1" applyFill="1" applyAlignment="1">
      <alignment vertical="top"/>
    </xf>
    <xf numFmtId="0" fontId="19" fillId="0" borderId="0" xfId="0" applyFont="1" applyFill="1"/>
    <xf numFmtId="0" fontId="0" fillId="0" borderId="0" xfId="0" applyFill="1" applyAlignment="1">
      <alignment vertical="top"/>
    </xf>
    <xf numFmtId="6" fontId="0" fillId="0" borderId="0" xfId="0" applyNumberFormat="1" applyFill="1" applyAlignment="1">
      <alignment vertical="top"/>
    </xf>
    <xf numFmtId="10" fontId="0" fillId="8" borderId="0" xfId="1" applyNumberFormat="1" applyFont="1" applyFill="1" applyAlignment="1">
      <alignment vertical="top" wrapText="1"/>
    </xf>
    <xf numFmtId="14" fontId="0" fillId="9" borderId="0" xfId="0" applyNumberFormat="1" applyFill="1" applyAlignment="1">
      <alignment vertical="top"/>
    </xf>
    <xf numFmtId="0" fontId="0" fillId="9" borderId="0" xfId="0" applyFill="1" applyAlignment="1">
      <alignment vertical="top"/>
    </xf>
    <xf numFmtId="0" fontId="11" fillId="9" borderId="0" xfId="0" applyFont="1" applyFill="1" applyAlignment="1">
      <alignment vertical="top"/>
    </xf>
    <xf numFmtId="6" fontId="0" fillId="9" borderId="0" xfId="0" applyNumberFormat="1" applyFill="1" applyAlignment="1">
      <alignment vertical="top"/>
    </xf>
    <xf numFmtId="176" fontId="0" fillId="9" borderId="0" xfId="0" applyNumberFormat="1" applyFill="1" applyAlignment="1">
      <alignment vertical="top"/>
    </xf>
    <xf numFmtId="176" fontId="11" fillId="9" borderId="0" xfId="0" applyNumberFormat="1" applyFont="1" applyFill="1" applyAlignment="1">
      <alignment vertical="top"/>
    </xf>
    <xf numFmtId="6" fontId="20" fillId="9" borderId="0" xfId="0" applyNumberFormat="1" applyFont="1" applyFill="1" applyAlignment="1">
      <alignment vertical="top"/>
    </xf>
    <xf numFmtId="10" fontId="0" fillId="9" borderId="0" xfId="1" applyNumberFormat="1" applyFont="1" applyFill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6.710937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  <col min="27" max="27" width="6.85546875" customWidth="1"/>
  </cols>
  <sheetData>
    <row r="1" spans="1:27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  <c r="AA1" s="3"/>
    </row>
    <row r="2" spans="1:27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  <c r="AA2" s="6"/>
    </row>
    <row r="3" spans="1:27" ht="12.75" x14ac:dyDescent="0.2">
      <c r="A3" s="10">
        <v>45693</v>
      </c>
      <c r="B3" s="1" t="s">
        <v>13</v>
      </c>
      <c r="C3" s="1" t="s">
        <v>14</v>
      </c>
      <c r="D3" s="6">
        <v>111.2</v>
      </c>
      <c r="E3" s="9">
        <f t="shared" ref="E3:E4" si="0">$O$3/D3</f>
        <v>2.2482014388489207</v>
      </c>
      <c r="F3" s="9">
        <f>E3</f>
        <v>2.2482014388489207</v>
      </c>
      <c r="G3" s="11">
        <f t="shared" ref="G3:G4" si="1">$O$4/D3</f>
        <v>2.2482014388489207</v>
      </c>
      <c r="H3" s="5">
        <f t="shared" ref="H3:H4" si="2">D3*G3</f>
        <v>249.99999999999997</v>
      </c>
      <c r="I3" s="6">
        <f t="shared" ref="I3:I4" si="3">D3-(D3*$O$5)</f>
        <v>102.304</v>
      </c>
      <c r="J3" s="6">
        <f t="shared" ref="J3:J4" si="4">D3+(D3*$O$6)</f>
        <v>137.88800000000001</v>
      </c>
      <c r="K3" s="5"/>
      <c r="L3" s="5"/>
      <c r="M3" s="5"/>
      <c r="N3" s="20" t="s">
        <v>15</v>
      </c>
      <c r="O3" s="5">
        <v>250</v>
      </c>
      <c r="W3" s="6"/>
      <c r="X3" s="6"/>
      <c r="Y3" s="6"/>
      <c r="Z3" s="6"/>
      <c r="AA3" s="6"/>
    </row>
    <row r="4" spans="1:27" ht="12.75" x14ac:dyDescent="0.2">
      <c r="A4" s="10">
        <v>45693</v>
      </c>
      <c r="B4" s="1" t="s">
        <v>16</v>
      </c>
      <c r="C4" s="1" t="s">
        <v>14</v>
      </c>
      <c r="D4" s="6">
        <v>111.2</v>
      </c>
      <c r="E4" s="9">
        <f t="shared" si="0"/>
        <v>2.2482014388489207</v>
      </c>
      <c r="F4" s="9">
        <f>F3+E4</f>
        <v>4.4964028776978413</v>
      </c>
      <c r="G4" s="11">
        <f t="shared" si="1"/>
        <v>2.2482014388489207</v>
      </c>
      <c r="H4" s="5">
        <f t="shared" si="2"/>
        <v>249.99999999999997</v>
      </c>
      <c r="I4" s="6">
        <f t="shared" si="3"/>
        <v>102.304</v>
      </c>
      <c r="J4" s="6">
        <f t="shared" si="4"/>
        <v>137.88800000000001</v>
      </c>
      <c r="K4" s="6"/>
      <c r="L4" s="6"/>
      <c r="M4" s="6"/>
      <c r="N4" s="3" t="s">
        <v>17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499.99999999999994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499.99999999999994</v>
      </c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  <c r="AA14" s="6"/>
    </row>
    <row r="15" spans="1:27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  <c r="AA15" s="6"/>
    </row>
    <row r="16" spans="1:27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  <c r="AA16" s="6"/>
    </row>
    <row r="17" spans="1:27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  <c r="AA18" s="5"/>
    </row>
    <row r="19" spans="1:27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  <c r="AA20" s="6"/>
    </row>
    <row r="21" spans="1:27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  <c r="AA36" s="5"/>
    </row>
    <row r="37" spans="1:27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  <c r="AA50" s="5"/>
    </row>
    <row r="51" spans="1:27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  <c r="AA68" s="5"/>
    </row>
    <row r="69" spans="1:27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  <c r="AA85" s="5"/>
    </row>
    <row r="86" spans="1:27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  <c r="AA102" s="6"/>
    </row>
    <row r="103" spans="1:27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  <c r="AA104" s="6"/>
    </row>
    <row r="105" spans="1:27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  <c r="AA106" s="6"/>
    </row>
    <row r="107" spans="1:27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  <c r="AA108" s="6"/>
    </row>
    <row r="109" spans="1:27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  <c r="AA109" s="6"/>
    </row>
    <row r="110" spans="1:27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  <c r="AA110" s="6"/>
    </row>
    <row r="111" spans="1:27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  <c r="AA111" s="6"/>
    </row>
    <row r="112" spans="1:27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  <c r="AA112" s="6"/>
    </row>
    <row r="113" spans="2:27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  <c r="AA113" s="6"/>
    </row>
    <row r="114" spans="2:27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  <c r="AA114" s="6"/>
    </row>
    <row r="115" spans="2:27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  <c r="AA115" s="6"/>
    </row>
    <row r="116" spans="2:27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  <c r="AA116" s="6"/>
    </row>
    <row r="117" spans="2:27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  <c r="AA117" s="6"/>
    </row>
    <row r="118" spans="2:27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  <c r="AA118" s="6"/>
    </row>
    <row r="119" spans="2:27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  <c r="AA119" s="6"/>
    </row>
    <row r="120" spans="2:27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  <c r="AA120" s="6"/>
    </row>
    <row r="121" spans="2:27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  <c r="AA121" s="6"/>
    </row>
    <row r="122" spans="2:27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  <c r="AA122" s="6"/>
    </row>
    <row r="123" spans="2:27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  <c r="AA123" s="6"/>
    </row>
    <row r="124" spans="2:27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  <c r="AA124" s="6"/>
    </row>
    <row r="125" spans="2:27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  <c r="AA125" s="6"/>
    </row>
    <row r="126" spans="2:27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  <c r="AA126" s="6"/>
    </row>
    <row r="127" spans="2:27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  <c r="AA127" s="6"/>
    </row>
    <row r="128" spans="2:27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  <c r="AA128" s="6"/>
    </row>
    <row r="129" spans="2:27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  <c r="AA129" s="6"/>
    </row>
    <row r="130" spans="2:27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  <c r="AA130" s="6"/>
    </row>
    <row r="131" spans="2:27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  <c r="AA131" s="6"/>
    </row>
    <row r="132" spans="2:27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  <c r="AA132" s="6"/>
    </row>
    <row r="133" spans="2:27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  <c r="AA133" s="6"/>
    </row>
    <row r="134" spans="2:27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  <c r="AA134" s="6"/>
    </row>
    <row r="135" spans="2:27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  <c r="AA135" s="6"/>
    </row>
    <row r="136" spans="2:27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  <c r="AA136" s="6"/>
    </row>
    <row r="137" spans="2:27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  <c r="AA137" s="6"/>
    </row>
    <row r="138" spans="2:27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  <c r="AA138" s="6"/>
    </row>
    <row r="139" spans="2:27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  <c r="AA139" s="6"/>
    </row>
    <row r="140" spans="2:27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  <c r="AA140" s="6"/>
    </row>
    <row r="141" spans="2:27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  <c r="AA141" s="6"/>
    </row>
    <row r="142" spans="2:27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  <c r="AA142" s="6"/>
    </row>
    <row r="143" spans="2:27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  <c r="AA143" s="6"/>
    </row>
    <row r="144" spans="2:27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  <c r="AA144" s="6"/>
    </row>
    <row r="145" spans="2:27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  <c r="AA145" s="6"/>
    </row>
    <row r="146" spans="2:27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  <c r="AA146" s="6"/>
    </row>
    <row r="147" spans="2:27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  <c r="AA147" s="6"/>
    </row>
    <row r="148" spans="2:27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  <c r="AA148" s="6"/>
    </row>
    <row r="149" spans="2:27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  <c r="AA149" s="6"/>
    </row>
    <row r="150" spans="2:27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  <c r="AA150" s="6"/>
    </row>
    <row r="151" spans="2:27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  <c r="AA151" s="6"/>
    </row>
    <row r="152" spans="2:27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  <c r="AA152" s="6"/>
    </row>
    <row r="153" spans="2:27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  <c r="AA153" s="6"/>
    </row>
    <row r="154" spans="2:27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  <c r="AA154" s="6"/>
    </row>
    <row r="155" spans="2:27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  <c r="AA155" s="6"/>
    </row>
    <row r="156" spans="2:27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  <c r="AA156" s="6"/>
    </row>
    <row r="157" spans="2:27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  <c r="AA157" s="6"/>
    </row>
    <row r="158" spans="2:27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  <c r="AA158" s="6"/>
    </row>
    <row r="159" spans="2:27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  <c r="AA159" s="6"/>
    </row>
    <row r="160" spans="2:27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  <c r="AA160" s="6"/>
    </row>
    <row r="161" spans="2:27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  <c r="AA161" s="6"/>
    </row>
    <row r="162" spans="2:27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  <c r="AA162" s="6"/>
    </row>
    <row r="163" spans="2:27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  <c r="AA163" s="6"/>
    </row>
    <row r="164" spans="2:27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  <c r="AA164" s="6"/>
    </row>
    <row r="165" spans="2:27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  <c r="AA165" s="6"/>
    </row>
    <row r="166" spans="2:27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  <c r="AA166" s="6"/>
    </row>
    <row r="167" spans="2:27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  <c r="AA167" s="6"/>
    </row>
    <row r="168" spans="2:27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  <c r="AA168" s="6"/>
    </row>
    <row r="169" spans="2:27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  <c r="AA169" s="6"/>
    </row>
    <row r="170" spans="2:27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  <c r="AA170" s="6"/>
    </row>
    <row r="171" spans="2:27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  <c r="AA171" s="6"/>
    </row>
    <row r="172" spans="2:27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  <c r="AA172" s="6"/>
    </row>
    <row r="173" spans="2:27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  <c r="AA173" s="6"/>
    </row>
    <row r="174" spans="2:27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  <c r="AA174" s="6"/>
    </row>
    <row r="175" spans="2:27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  <c r="AA175" s="6"/>
    </row>
    <row r="176" spans="2:27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  <c r="AA176" s="6"/>
    </row>
    <row r="177" spans="2:27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  <c r="AA177" s="6"/>
    </row>
    <row r="178" spans="2:27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  <c r="AA178" s="6"/>
    </row>
    <row r="179" spans="2:27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  <c r="AA179" s="6"/>
    </row>
    <row r="180" spans="2:27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  <c r="AA180" s="6"/>
    </row>
    <row r="181" spans="2:27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  <c r="AA181" s="6"/>
    </row>
    <row r="182" spans="2:27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  <c r="AA182" s="6"/>
    </row>
    <row r="183" spans="2:27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  <c r="AA183" s="6"/>
    </row>
    <row r="184" spans="2:27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  <c r="AA184" s="6"/>
    </row>
    <row r="185" spans="2:27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  <c r="AA185" s="6"/>
    </row>
    <row r="186" spans="2:27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  <c r="AA186" s="6"/>
    </row>
    <row r="187" spans="2:27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  <c r="AA187" s="6"/>
    </row>
    <row r="188" spans="2:27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  <c r="AA188" s="6"/>
    </row>
    <row r="189" spans="2:27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  <c r="AA189" s="6"/>
    </row>
    <row r="190" spans="2:27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  <c r="AA190" s="6"/>
    </row>
    <row r="191" spans="2:27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  <c r="AA191" s="6"/>
    </row>
    <row r="192" spans="2:27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  <c r="AA192" s="6"/>
    </row>
    <row r="193" spans="2:27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  <c r="AA193" s="6"/>
    </row>
    <row r="194" spans="2:27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  <c r="AA194" s="6"/>
    </row>
    <row r="195" spans="2:27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  <c r="AA195" s="6"/>
    </row>
    <row r="196" spans="2:27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  <c r="AA196" s="6"/>
    </row>
    <row r="197" spans="2:27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  <c r="AA197" s="6"/>
    </row>
    <row r="198" spans="2:27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  <c r="AA198" s="6"/>
    </row>
    <row r="199" spans="2:27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  <c r="AA199" s="6"/>
    </row>
    <row r="200" spans="2:27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  <c r="AA200" s="6"/>
    </row>
    <row r="201" spans="2:27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  <c r="AA201" s="6"/>
    </row>
    <row r="202" spans="2:27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  <c r="AA202" s="6"/>
    </row>
    <row r="203" spans="2:27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  <c r="AA203" s="6"/>
    </row>
    <row r="204" spans="2:27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  <c r="AA204" s="6"/>
    </row>
    <row r="205" spans="2:27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  <c r="AA205" s="6"/>
    </row>
    <row r="206" spans="2:27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  <c r="AA206" s="6"/>
    </row>
    <row r="207" spans="2:27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  <c r="AA207" s="6"/>
    </row>
    <row r="208" spans="2:27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  <c r="AA208" s="6"/>
    </row>
    <row r="209" spans="2:27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  <c r="AA209" s="6"/>
    </row>
    <row r="210" spans="2:27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  <c r="AA210" s="6"/>
    </row>
    <row r="211" spans="2:27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  <c r="AA211" s="6"/>
    </row>
    <row r="212" spans="2:27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  <c r="AA212" s="6"/>
    </row>
    <row r="213" spans="2:27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  <c r="AA213" s="6"/>
    </row>
    <row r="214" spans="2:27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  <c r="AA214" s="6"/>
    </row>
    <row r="215" spans="2:27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  <c r="AA215" s="6"/>
    </row>
    <row r="216" spans="2:27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  <c r="AA216" s="6"/>
    </row>
    <row r="217" spans="2:27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  <c r="AA217" s="6"/>
    </row>
    <row r="218" spans="2:27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  <c r="AA218" s="6"/>
    </row>
    <row r="219" spans="2:27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  <c r="AA219" s="6"/>
    </row>
    <row r="220" spans="2:27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  <c r="AA220" s="6"/>
    </row>
    <row r="221" spans="2:27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  <c r="AA221" s="6"/>
    </row>
    <row r="222" spans="2:27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  <c r="AA222" s="6"/>
    </row>
    <row r="223" spans="2:27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  <c r="AA223" s="6"/>
    </row>
    <row r="224" spans="2:27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  <c r="AA224" s="6"/>
    </row>
    <row r="225" spans="2:27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  <c r="AA225" s="6"/>
    </row>
    <row r="226" spans="2:27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  <c r="AA226" s="6"/>
    </row>
    <row r="227" spans="2:27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  <c r="AA227" s="6"/>
    </row>
    <row r="228" spans="2:27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  <c r="AA228" s="6"/>
    </row>
    <row r="229" spans="2:27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  <c r="AA229" s="6"/>
    </row>
    <row r="230" spans="2:27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  <c r="AA230" s="6"/>
    </row>
    <row r="231" spans="2:27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  <c r="AA231" s="6"/>
    </row>
    <row r="232" spans="2:27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  <c r="AA232" s="6"/>
    </row>
    <row r="233" spans="2:27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  <c r="AA233" s="6"/>
    </row>
    <row r="234" spans="2:27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  <c r="AA234" s="6"/>
    </row>
    <row r="235" spans="2:27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  <c r="AA235" s="6"/>
    </row>
    <row r="236" spans="2:27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  <c r="AA236" s="6"/>
    </row>
    <row r="237" spans="2:27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  <c r="AA237" s="6"/>
    </row>
    <row r="238" spans="2:27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  <c r="AA238" s="6"/>
    </row>
    <row r="239" spans="2:27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  <c r="AA239" s="6"/>
    </row>
    <row r="240" spans="2:27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  <c r="AA240" s="6"/>
    </row>
    <row r="241" spans="2:27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  <c r="AA241" s="6"/>
    </row>
    <row r="242" spans="2:27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  <c r="AA242" s="6"/>
    </row>
    <row r="243" spans="2:27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  <c r="AA243" s="6"/>
    </row>
    <row r="244" spans="2:27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  <c r="AA244" s="6"/>
    </row>
    <row r="245" spans="2:27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  <c r="AA245" s="6"/>
    </row>
    <row r="246" spans="2:27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  <c r="AA246" s="6"/>
    </row>
    <row r="247" spans="2:27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  <c r="AA247" s="6"/>
    </row>
    <row r="248" spans="2:27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  <c r="AA248" s="6"/>
    </row>
    <row r="249" spans="2:27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  <c r="AA249" s="6"/>
    </row>
    <row r="250" spans="2:27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  <c r="AA250" s="6"/>
    </row>
    <row r="251" spans="2:27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  <c r="AA251" s="6"/>
    </row>
    <row r="252" spans="2:27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  <c r="AA252" s="6"/>
    </row>
    <row r="253" spans="2:27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  <c r="AA253" s="6"/>
    </row>
    <row r="254" spans="2:27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  <c r="AA254" s="6"/>
    </row>
    <row r="255" spans="2:27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  <c r="AA255" s="6"/>
    </row>
    <row r="256" spans="2:27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  <c r="AA256" s="6"/>
    </row>
    <row r="257" spans="2:27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  <c r="AA257" s="6"/>
    </row>
    <row r="258" spans="2:27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  <c r="AA258" s="6"/>
    </row>
    <row r="259" spans="2:27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  <c r="AA259" s="6"/>
    </row>
    <row r="260" spans="2:27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  <c r="AA260" s="6"/>
    </row>
    <row r="261" spans="2:27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  <c r="AA261" s="6"/>
    </row>
    <row r="262" spans="2:27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  <c r="AA262" s="6"/>
    </row>
    <row r="263" spans="2:27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  <c r="AA263" s="6"/>
    </row>
    <row r="264" spans="2:27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  <c r="AA264" s="6"/>
    </row>
    <row r="265" spans="2:27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  <c r="AA265" s="6"/>
    </row>
    <row r="266" spans="2:27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  <c r="AA266" s="6"/>
    </row>
    <row r="267" spans="2:27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  <c r="AA267" s="6"/>
    </row>
    <row r="268" spans="2:27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  <c r="AA268" s="6"/>
    </row>
    <row r="269" spans="2:27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  <c r="AA269" s="6"/>
    </row>
    <row r="270" spans="2:27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  <c r="AA270" s="6"/>
    </row>
    <row r="271" spans="2:27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  <c r="AA271" s="6"/>
    </row>
    <row r="272" spans="2:27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  <c r="AA272" s="6"/>
    </row>
    <row r="273" spans="2:27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  <c r="AA273" s="6"/>
    </row>
    <row r="274" spans="2:27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  <c r="AA274" s="6"/>
    </row>
    <row r="275" spans="2:27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  <c r="AA275" s="6"/>
    </row>
    <row r="276" spans="2:27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  <c r="AA276" s="6"/>
    </row>
    <row r="277" spans="2:27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  <c r="AA277" s="6"/>
    </row>
    <row r="278" spans="2:27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  <c r="AA278" s="6"/>
    </row>
    <row r="279" spans="2:27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  <c r="AA279" s="6"/>
    </row>
    <row r="280" spans="2:27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  <c r="AA280" s="6"/>
    </row>
    <row r="281" spans="2:27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  <c r="AA281" s="6"/>
    </row>
    <row r="282" spans="2:27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  <c r="AA282" s="6"/>
    </row>
    <row r="283" spans="2:27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  <c r="AA283" s="6"/>
    </row>
    <row r="284" spans="2:27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  <c r="AA284" s="6"/>
    </row>
    <row r="285" spans="2:27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  <c r="AA285" s="6"/>
    </row>
    <row r="286" spans="2:27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  <c r="AA286" s="6"/>
    </row>
    <row r="287" spans="2:27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  <c r="AA287" s="6"/>
    </row>
    <row r="288" spans="2:27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  <c r="AA288" s="6"/>
    </row>
    <row r="289" spans="2:27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  <c r="AA289" s="6"/>
    </row>
    <row r="290" spans="2:27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  <c r="AA290" s="6"/>
    </row>
    <row r="291" spans="2:27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  <c r="AA291" s="6"/>
    </row>
    <row r="292" spans="2:27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  <c r="AA292" s="6"/>
    </row>
    <row r="293" spans="2:27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  <c r="AA293" s="6"/>
    </row>
    <row r="294" spans="2:27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  <c r="AA294" s="6"/>
    </row>
    <row r="295" spans="2:27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  <c r="AA295" s="6"/>
    </row>
    <row r="296" spans="2:27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  <c r="AA296" s="6"/>
    </row>
    <row r="297" spans="2:27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  <c r="AA297" s="6"/>
    </row>
    <row r="298" spans="2:27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  <c r="AA298" s="6"/>
    </row>
    <row r="299" spans="2:27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  <c r="AA299" s="6"/>
    </row>
    <row r="300" spans="2:27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  <c r="AA300" s="6"/>
    </row>
    <row r="301" spans="2:27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  <c r="AA301" s="6"/>
    </row>
    <row r="302" spans="2:27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  <c r="AA302" s="6"/>
    </row>
    <row r="303" spans="2:27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  <c r="AA303" s="6"/>
    </row>
    <row r="304" spans="2:27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  <c r="AA304" s="6"/>
    </row>
    <row r="305" spans="2:27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  <c r="AA305" s="6"/>
    </row>
    <row r="306" spans="2:27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  <c r="AA306" s="6"/>
    </row>
    <row r="307" spans="2:27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  <c r="AA307" s="6"/>
    </row>
    <row r="308" spans="2:27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  <c r="AA308" s="6"/>
    </row>
    <row r="309" spans="2:27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  <c r="AA309" s="6"/>
    </row>
    <row r="310" spans="2:27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  <c r="AA310" s="6"/>
    </row>
    <row r="311" spans="2:27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  <c r="AA311" s="6"/>
    </row>
    <row r="312" spans="2:27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  <c r="AA312" s="6"/>
    </row>
    <row r="313" spans="2:27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  <c r="AA313" s="6"/>
    </row>
    <row r="314" spans="2:27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  <c r="AA314" s="6"/>
    </row>
    <row r="315" spans="2:27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  <c r="AA315" s="6"/>
    </row>
    <row r="316" spans="2:27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  <c r="AA316" s="6"/>
    </row>
    <row r="317" spans="2:27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  <c r="AA317" s="6"/>
    </row>
    <row r="318" spans="2:27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  <c r="AA318" s="6"/>
    </row>
    <row r="319" spans="2:27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  <c r="AA319" s="6"/>
    </row>
    <row r="320" spans="2:27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  <c r="AA320" s="6"/>
    </row>
    <row r="321" spans="2:27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  <c r="AA321" s="6"/>
    </row>
    <row r="322" spans="2:27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  <c r="AA322" s="6"/>
    </row>
    <row r="323" spans="2:27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  <c r="AA323" s="6"/>
    </row>
    <row r="324" spans="2:27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  <c r="AA324" s="6"/>
    </row>
    <row r="325" spans="2:27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  <c r="AA325" s="6"/>
    </row>
    <row r="326" spans="2:27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  <c r="AA326" s="6"/>
    </row>
    <row r="327" spans="2:27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  <c r="AA327" s="6"/>
    </row>
    <row r="328" spans="2:27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  <c r="AA328" s="6"/>
    </row>
    <row r="329" spans="2:27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  <c r="AA329" s="6"/>
    </row>
    <row r="330" spans="2:27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  <c r="AA330" s="6"/>
    </row>
    <row r="331" spans="2:27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  <c r="AA331" s="6"/>
    </row>
    <row r="332" spans="2:27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  <c r="AA332" s="6"/>
    </row>
    <row r="333" spans="2:27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  <c r="AA333" s="6"/>
    </row>
    <row r="334" spans="2:27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  <c r="AA334" s="6"/>
    </row>
    <row r="335" spans="2:27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  <c r="AA335" s="6"/>
    </row>
    <row r="336" spans="2:27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  <c r="AA336" s="6"/>
    </row>
    <row r="337" spans="2:27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  <c r="AA337" s="6"/>
    </row>
    <row r="338" spans="2:27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  <c r="AA338" s="6"/>
    </row>
    <row r="339" spans="2:27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  <c r="AA339" s="6"/>
    </row>
    <row r="340" spans="2:27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  <c r="AA340" s="6"/>
    </row>
    <row r="341" spans="2:27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  <c r="AA341" s="6"/>
    </row>
    <row r="342" spans="2:27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  <c r="AA342" s="6"/>
    </row>
    <row r="343" spans="2:27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  <c r="AA343" s="6"/>
    </row>
    <row r="344" spans="2:27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  <c r="AA344" s="6"/>
    </row>
    <row r="345" spans="2:27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  <c r="AA345" s="6"/>
    </row>
    <row r="346" spans="2:27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  <c r="AA346" s="6"/>
    </row>
    <row r="347" spans="2:27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  <c r="AA347" s="6"/>
    </row>
    <row r="348" spans="2:27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  <c r="AA348" s="6"/>
    </row>
    <row r="349" spans="2:27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  <c r="AA349" s="6"/>
    </row>
    <row r="350" spans="2:27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  <c r="AA350" s="6"/>
    </row>
    <row r="351" spans="2:27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  <c r="AA351" s="6"/>
    </row>
    <row r="352" spans="2:27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  <c r="AA352" s="6"/>
    </row>
    <row r="353" spans="2:27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  <c r="AA353" s="6"/>
    </row>
    <row r="354" spans="2:27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  <c r="AA354" s="6"/>
    </row>
    <row r="355" spans="2:27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  <c r="AA355" s="6"/>
    </row>
    <row r="356" spans="2:27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  <c r="AA356" s="6"/>
    </row>
    <row r="357" spans="2:27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  <c r="AA357" s="6"/>
    </row>
    <row r="358" spans="2:27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  <c r="AA358" s="6"/>
    </row>
    <row r="359" spans="2:27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  <c r="AA359" s="6"/>
    </row>
    <row r="360" spans="2:27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  <c r="AA360" s="6"/>
    </row>
    <row r="361" spans="2:27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  <c r="AA361" s="6"/>
    </row>
    <row r="362" spans="2:27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  <c r="AA362" s="6"/>
    </row>
    <row r="363" spans="2:27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  <c r="AA363" s="6"/>
    </row>
    <row r="364" spans="2:27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  <c r="AA364" s="6"/>
    </row>
    <row r="365" spans="2:27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  <c r="AA365" s="6"/>
    </row>
    <row r="366" spans="2:27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  <c r="AA366" s="6"/>
    </row>
    <row r="367" spans="2:27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  <c r="AA367" s="6"/>
    </row>
    <row r="368" spans="2:27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  <c r="AA368" s="6"/>
    </row>
    <row r="369" spans="2:27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  <c r="AA369" s="6"/>
    </row>
    <row r="370" spans="2:27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  <c r="AA370" s="6"/>
    </row>
    <row r="371" spans="2:27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  <c r="AA371" s="6"/>
    </row>
    <row r="372" spans="2:27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  <c r="AA372" s="6"/>
    </row>
    <row r="373" spans="2:27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  <c r="AA373" s="6"/>
    </row>
    <row r="374" spans="2:27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  <c r="AA374" s="6"/>
    </row>
    <row r="375" spans="2:27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  <c r="AA375" s="6"/>
    </row>
    <row r="376" spans="2:27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  <c r="AA376" s="6"/>
    </row>
    <row r="377" spans="2:27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  <c r="AA377" s="6"/>
    </row>
    <row r="378" spans="2:27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  <c r="AA378" s="6"/>
    </row>
    <row r="379" spans="2:27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  <c r="AA379" s="6"/>
    </row>
    <row r="380" spans="2:27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  <c r="AA380" s="6"/>
    </row>
    <row r="381" spans="2:27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  <c r="AA381" s="6"/>
    </row>
    <row r="382" spans="2:27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  <c r="AA382" s="6"/>
    </row>
    <row r="383" spans="2:27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  <c r="AA383" s="6"/>
    </row>
    <row r="384" spans="2:27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  <c r="AA384" s="6"/>
    </row>
    <row r="385" spans="2:27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  <c r="AA385" s="6"/>
    </row>
    <row r="386" spans="2:27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  <c r="AA386" s="6"/>
    </row>
    <row r="387" spans="2:27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  <c r="AA387" s="6"/>
    </row>
    <row r="388" spans="2:27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  <c r="AA388" s="6"/>
    </row>
    <row r="389" spans="2:27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  <c r="AA389" s="6"/>
    </row>
    <row r="390" spans="2:27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  <c r="AA390" s="6"/>
    </row>
    <row r="391" spans="2:27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  <c r="AA391" s="6"/>
    </row>
    <row r="392" spans="2:27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  <c r="AA392" s="6"/>
    </row>
    <row r="393" spans="2:27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  <c r="AA393" s="6"/>
    </row>
    <row r="394" spans="2:27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  <c r="AA394" s="6"/>
    </row>
    <row r="395" spans="2:27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  <c r="AA395" s="6"/>
    </row>
    <row r="396" spans="2:27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  <c r="AA396" s="6"/>
    </row>
    <row r="397" spans="2:27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  <c r="AA397" s="6"/>
    </row>
    <row r="398" spans="2:27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  <c r="AA398" s="6"/>
    </row>
    <row r="399" spans="2:27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  <c r="AA399" s="6"/>
    </row>
    <row r="400" spans="2:27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  <c r="AA400" s="6"/>
    </row>
    <row r="401" spans="2:27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  <c r="AA401" s="6"/>
    </row>
    <row r="402" spans="2:27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  <c r="AA402" s="6"/>
    </row>
    <row r="403" spans="2:27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  <c r="AA403" s="6"/>
    </row>
    <row r="404" spans="2:27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  <c r="AA404" s="6"/>
    </row>
    <row r="405" spans="2:27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  <c r="AA405" s="6"/>
    </row>
    <row r="406" spans="2:27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  <c r="AA406" s="6"/>
    </row>
    <row r="407" spans="2:27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  <c r="AA407" s="6"/>
    </row>
    <row r="408" spans="2:27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  <c r="AA408" s="6"/>
    </row>
    <row r="409" spans="2:27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  <c r="AA409" s="6"/>
    </row>
    <row r="410" spans="2:27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  <c r="AA410" s="6"/>
    </row>
    <row r="411" spans="2:27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  <c r="AA411" s="6"/>
    </row>
    <row r="412" spans="2:27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  <c r="AA412" s="6"/>
    </row>
    <row r="413" spans="2:27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  <c r="AA413" s="6"/>
    </row>
    <row r="414" spans="2:27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  <c r="AA414" s="6"/>
    </row>
    <row r="415" spans="2:27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  <c r="AA415" s="6"/>
    </row>
    <row r="416" spans="2:27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  <c r="AA416" s="6"/>
    </row>
    <row r="417" spans="2:27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  <c r="AA417" s="6"/>
    </row>
    <row r="418" spans="2:27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  <c r="AA418" s="6"/>
    </row>
    <row r="419" spans="2:27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  <c r="AA419" s="6"/>
    </row>
    <row r="420" spans="2:27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  <c r="AA420" s="6"/>
    </row>
    <row r="421" spans="2:27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  <c r="AA421" s="6"/>
    </row>
    <row r="422" spans="2:27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  <c r="AA422" s="6"/>
    </row>
    <row r="423" spans="2:27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  <c r="AA423" s="6"/>
    </row>
    <row r="424" spans="2:27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  <c r="AA424" s="6"/>
    </row>
    <row r="425" spans="2:27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  <c r="AA425" s="6"/>
    </row>
    <row r="426" spans="2:27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  <c r="AA426" s="6"/>
    </row>
    <row r="427" spans="2:27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  <c r="AA427" s="6"/>
    </row>
    <row r="428" spans="2:27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  <c r="AA428" s="6"/>
    </row>
    <row r="429" spans="2:27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  <c r="AA429" s="6"/>
    </row>
    <row r="430" spans="2:27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  <c r="AA430" s="6"/>
    </row>
    <row r="431" spans="2:27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  <c r="AA431" s="6"/>
    </row>
    <row r="432" spans="2:27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  <c r="AA432" s="6"/>
    </row>
    <row r="433" spans="2:27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  <c r="AA433" s="6"/>
    </row>
    <row r="434" spans="2:27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  <c r="AA434" s="6"/>
    </row>
    <row r="435" spans="2:27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  <c r="AA435" s="6"/>
    </row>
    <row r="436" spans="2:27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  <c r="AA436" s="6"/>
    </row>
    <row r="437" spans="2:27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  <c r="AA437" s="6"/>
    </row>
    <row r="438" spans="2:27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  <c r="AA438" s="6"/>
    </row>
    <row r="439" spans="2:27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  <c r="AA439" s="6"/>
    </row>
    <row r="440" spans="2:27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  <c r="AA440" s="6"/>
    </row>
    <row r="441" spans="2:27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  <c r="AA441" s="6"/>
    </row>
    <row r="442" spans="2:27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  <c r="AA442" s="6"/>
    </row>
    <row r="443" spans="2:27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  <c r="AA443" s="6"/>
    </row>
    <row r="444" spans="2:27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  <c r="AA444" s="6"/>
    </row>
    <row r="445" spans="2:27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  <c r="AA445" s="6"/>
    </row>
    <row r="446" spans="2:27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  <c r="AA446" s="6"/>
    </row>
    <row r="447" spans="2:27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  <c r="AA447" s="6"/>
    </row>
    <row r="448" spans="2:27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  <c r="AA448" s="6"/>
    </row>
    <row r="449" spans="2:27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  <c r="AA449" s="6"/>
    </row>
    <row r="450" spans="2:27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  <c r="AA450" s="6"/>
    </row>
    <row r="451" spans="2:27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  <c r="AA451" s="6"/>
    </row>
    <row r="452" spans="2:27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  <c r="AA452" s="6"/>
    </row>
    <row r="453" spans="2:27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  <c r="AA453" s="6"/>
    </row>
    <row r="454" spans="2:27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  <c r="AA454" s="6"/>
    </row>
    <row r="455" spans="2:27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  <c r="AA455" s="6"/>
    </row>
    <row r="456" spans="2:27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  <c r="AA456" s="6"/>
    </row>
    <row r="457" spans="2:27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  <c r="AA457" s="6"/>
    </row>
    <row r="458" spans="2:27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  <c r="AA458" s="6"/>
    </row>
    <row r="459" spans="2:27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  <c r="AA459" s="6"/>
    </row>
    <row r="460" spans="2:27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  <c r="AA460" s="6"/>
    </row>
    <row r="461" spans="2:27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  <c r="AA461" s="6"/>
    </row>
    <row r="462" spans="2:27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  <c r="AA462" s="6"/>
    </row>
    <row r="463" spans="2:27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  <c r="AA463" s="6"/>
    </row>
    <row r="464" spans="2:27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  <c r="AA464" s="6"/>
    </row>
    <row r="465" spans="2:27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  <c r="AA465" s="6"/>
    </row>
    <row r="466" spans="2:27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  <c r="AA466" s="6"/>
    </row>
    <row r="467" spans="2:27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  <c r="AA467" s="6"/>
    </row>
    <row r="468" spans="2:27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  <c r="AA468" s="6"/>
    </row>
    <row r="469" spans="2:27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  <c r="AA469" s="6"/>
    </row>
    <row r="470" spans="2:27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  <c r="AA470" s="6"/>
    </row>
    <row r="471" spans="2:27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  <c r="AA471" s="6"/>
    </row>
    <row r="472" spans="2:27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  <c r="AA472" s="6"/>
    </row>
    <row r="473" spans="2:27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  <c r="AA473" s="6"/>
    </row>
    <row r="474" spans="2:27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  <c r="AA474" s="6"/>
    </row>
    <row r="475" spans="2:27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  <c r="AA475" s="6"/>
    </row>
    <row r="476" spans="2:27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  <c r="AA476" s="6"/>
    </row>
    <row r="477" spans="2:27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  <c r="AA477" s="6"/>
    </row>
    <row r="478" spans="2:27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  <c r="AA478" s="6"/>
    </row>
    <row r="479" spans="2:27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  <c r="AA479" s="6"/>
    </row>
    <row r="480" spans="2:27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  <c r="AA480" s="6"/>
    </row>
    <row r="481" spans="2:27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  <c r="AA481" s="6"/>
    </row>
    <row r="482" spans="2:27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  <c r="AA482" s="6"/>
    </row>
    <row r="483" spans="2:27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  <c r="AA483" s="6"/>
    </row>
    <row r="484" spans="2:27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  <c r="AA484" s="6"/>
    </row>
    <row r="485" spans="2:27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  <c r="AA485" s="6"/>
    </row>
    <row r="486" spans="2:27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  <c r="AA486" s="6"/>
    </row>
    <row r="487" spans="2:27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  <c r="AA487" s="6"/>
    </row>
    <row r="488" spans="2:27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  <c r="AA488" s="6"/>
    </row>
    <row r="489" spans="2:27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  <c r="AA489" s="6"/>
    </row>
    <row r="490" spans="2:27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  <c r="AA490" s="6"/>
    </row>
    <row r="491" spans="2:27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  <c r="AA491" s="6"/>
    </row>
    <row r="492" spans="2:27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  <c r="AA492" s="6"/>
    </row>
    <row r="493" spans="2:27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  <c r="AA493" s="6"/>
    </row>
    <row r="494" spans="2:27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  <c r="AA494" s="6"/>
    </row>
    <row r="495" spans="2:27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  <c r="AA495" s="6"/>
    </row>
    <row r="496" spans="2:27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  <c r="AA496" s="6"/>
    </row>
    <row r="497" spans="2:27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  <c r="AA497" s="6"/>
    </row>
    <row r="498" spans="2:27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  <c r="AA498" s="6"/>
    </row>
    <row r="499" spans="2:27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  <c r="AA499" s="6"/>
    </row>
    <row r="500" spans="2:27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  <c r="AA500" s="6"/>
    </row>
    <row r="501" spans="2:27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  <c r="AA501" s="6"/>
    </row>
    <row r="502" spans="2:27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  <c r="AA502" s="6"/>
    </row>
    <row r="503" spans="2:27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  <c r="AA503" s="6"/>
    </row>
    <row r="504" spans="2:27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  <c r="AA504" s="6"/>
    </row>
    <row r="505" spans="2:27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  <c r="AA505" s="6"/>
    </row>
    <row r="506" spans="2:27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  <c r="AA506" s="6"/>
    </row>
    <row r="507" spans="2:27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  <c r="AA507" s="6"/>
    </row>
    <row r="508" spans="2:27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  <c r="AA508" s="6"/>
    </row>
    <row r="509" spans="2:27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  <c r="AA509" s="6"/>
    </row>
    <row r="510" spans="2:27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  <c r="AA510" s="6"/>
    </row>
    <row r="511" spans="2:27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  <c r="AA511" s="6"/>
    </row>
    <row r="512" spans="2:27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  <c r="AA512" s="6"/>
    </row>
    <row r="513" spans="2:27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  <c r="AA513" s="6"/>
    </row>
    <row r="514" spans="2:27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  <c r="AA514" s="6"/>
    </row>
    <row r="515" spans="2:27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  <c r="AA515" s="6"/>
    </row>
    <row r="516" spans="2:27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  <c r="AA516" s="6"/>
    </row>
    <row r="517" spans="2:27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  <c r="AA517" s="6"/>
    </row>
    <row r="518" spans="2:27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  <c r="AA518" s="6"/>
    </row>
    <row r="519" spans="2:27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  <c r="AA519" s="6"/>
    </row>
    <row r="520" spans="2:27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  <c r="AA520" s="6"/>
    </row>
    <row r="521" spans="2:27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  <c r="AA521" s="6"/>
    </row>
    <row r="522" spans="2:27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  <c r="AA522" s="6"/>
    </row>
    <row r="523" spans="2:27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  <c r="AA523" s="6"/>
    </row>
    <row r="524" spans="2:27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  <c r="AA524" s="6"/>
    </row>
    <row r="525" spans="2:27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  <c r="AA525" s="6"/>
    </row>
    <row r="526" spans="2:27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  <c r="AA526" s="6"/>
    </row>
    <row r="527" spans="2:27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  <c r="AA527" s="6"/>
    </row>
    <row r="528" spans="2:27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  <c r="AA528" s="6"/>
    </row>
    <row r="529" spans="2:27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  <c r="AA529" s="6"/>
    </row>
    <row r="530" spans="2:27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  <c r="AA530" s="6"/>
    </row>
    <row r="531" spans="2:27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  <c r="AA531" s="6"/>
    </row>
    <row r="532" spans="2:27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  <c r="AA532" s="6"/>
    </row>
    <row r="533" spans="2:27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  <c r="AA533" s="6"/>
    </row>
    <row r="534" spans="2:27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  <c r="AA534" s="6"/>
    </row>
    <row r="535" spans="2:27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  <c r="AA535" s="6"/>
    </row>
    <row r="536" spans="2:27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  <c r="AA536" s="6"/>
    </row>
    <row r="537" spans="2:27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  <c r="AA537" s="6"/>
    </row>
    <row r="538" spans="2:27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  <c r="AA538" s="6"/>
    </row>
    <row r="539" spans="2:27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  <c r="AA539" s="6"/>
    </row>
    <row r="540" spans="2:27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  <c r="AA540" s="6"/>
    </row>
    <row r="541" spans="2:27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  <c r="AA541" s="6"/>
    </row>
    <row r="542" spans="2:27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  <c r="AA542" s="6"/>
    </row>
    <row r="543" spans="2:27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  <c r="AA543" s="6"/>
    </row>
    <row r="544" spans="2:27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  <c r="AA544" s="6"/>
    </row>
    <row r="545" spans="2:27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  <c r="AA545" s="6"/>
    </row>
    <row r="546" spans="2:27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  <c r="AA546" s="6"/>
    </row>
    <row r="547" spans="2:27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  <c r="AA547" s="6"/>
    </row>
    <row r="548" spans="2:27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  <c r="AA548" s="6"/>
    </row>
    <row r="549" spans="2:27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  <c r="AA549" s="6"/>
    </row>
    <row r="550" spans="2:27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  <c r="AA550" s="6"/>
    </row>
    <row r="551" spans="2:27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  <c r="AA551" s="6"/>
    </row>
    <row r="552" spans="2:27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  <c r="AA552" s="6"/>
    </row>
    <row r="553" spans="2:27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  <c r="AA553" s="6"/>
    </row>
    <row r="554" spans="2:27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  <c r="AA554" s="6"/>
    </row>
    <row r="555" spans="2:27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  <c r="AA555" s="6"/>
    </row>
    <row r="556" spans="2:27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  <c r="AA556" s="6"/>
    </row>
    <row r="557" spans="2:27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  <c r="AA557" s="6"/>
    </row>
    <row r="558" spans="2:27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  <c r="AA558" s="6"/>
    </row>
    <row r="559" spans="2:27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  <c r="AA559" s="6"/>
    </row>
    <row r="560" spans="2:27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  <c r="AA560" s="6"/>
    </row>
    <row r="561" spans="2:27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  <c r="AA561" s="6"/>
    </row>
    <row r="562" spans="2:27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  <c r="AA562" s="6"/>
    </row>
    <row r="563" spans="2:27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  <c r="AA563" s="6"/>
    </row>
    <row r="564" spans="2:27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  <c r="AA564" s="6"/>
    </row>
    <row r="565" spans="2:27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  <c r="AA565" s="6"/>
    </row>
    <row r="566" spans="2:27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  <c r="AA566" s="6"/>
    </row>
    <row r="567" spans="2:27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  <c r="AA567" s="6"/>
    </row>
    <row r="568" spans="2:27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  <c r="AA568" s="6"/>
    </row>
    <row r="569" spans="2:27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  <c r="AA569" s="6"/>
    </row>
    <row r="570" spans="2:27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  <c r="AA570" s="6"/>
    </row>
    <row r="571" spans="2:27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  <c r="AA571" s="6"/>
    </row>
    <row r="572" spans="2:27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  <c r="AA572" s="6"/>
    </row>
    <row r="573" spans="2:27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  <c r="AA573" s="6"/>
    </row>
    <row r="574" spans="2:27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  <c r="AA574" s="6"/>
    </row>
    <row r="575" spans="2:27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  <c r="AA575" s="6"/>
    </row>
    <row r="576" spans="2:27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  <c r="AA576" s="6"/>
    </row>
    <row r="577" spans="2:27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  <c r="AA577" s="6"/>
    </row>
    <row r="578" spans="2:27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  <c r="AA578" s="6"/>
    </row>
    <row r="579" spans="2:27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  <c r="AA579" s="6"/>
    </row>
    <row r="580" spans="2:27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  <c r="AA580" s="6"/>
    </row>
    <row r="581" spans="2:27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  <c r="AA581" s="6"/>
    </row>
    <row r="582" spans="2:27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  <c r="AA582" s="6"/>
    </row>
    <row r="583" spans="2:27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  <c r="AA583" s="6"/>
    </row>
    <row r="584" spans="2:27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  <c r="AA584" s="6"/>
    </row>
    <row r="585" spans="2:27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  <c r="AA585" s="6"/>
    </row>
    <row r="586" spans="2:27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  <c r="AA586" s="6"/>
    </row>
    <row r="587" spans="2:27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  <c r="AA587" s="6"/>
    </row>
    <row r="588" spans="2:27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  <c r="AA588" s="6"/>
    </row>
    <row r="589" spans="2:27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  <c r="AA589" s="6"/>
    </row>
    <row r="590" spans="2:27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  <c r="AA590" s="6"/>
    </row>
    <row r="591" spans="2:27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  <c r="AA591" s="6"/>
    </row>
    <row r="592" spans="2:27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  <c r="AA592" s="6"/>
    </row>
    <row r="593" spans="2:27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  <c r="AA593" s="6"/>
    </row>
    <row r="594" spans="2:27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  <c r="AA594" s="6"/>
    </row>
    <row r="595" spans="2:27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  <c r="AA595" s="6"/>
    </row>
    <row r="596" spans="2:27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  <c r="AA596" s="6"/>
    </row>
    <row r="597" spans="2:27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  <c r="AA597" s="6"/>
    </row>
    <row r="598" spans="2:27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  <c r="AA598" s="6"/>
    </row>
    <row r="599" spans="2:27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  <c r="AA599" s="6"/>
    </row>
    <row r="600" spans="2:27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  <c r="AA600" s="6"/>
    </row>
    <row r="601" spans="2:27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  <c r="AA601" s="6"/>
    </row>
    <row r="602" spans="2:27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  <c r="AA602" s="6"/>
    </row>
    <row r="603" spans="2:27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  <c r="AA603" s="6"/>
    </row>
    <row r="604" spans="2:27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  <c r="AA604" s="6"/>
    </row>
    <row r="605" spans="2:27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  <c r="AA605" s="6"/>
    </row>
    <row r="606" spans="2:27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  <c r="AA606" s="6"/>
    </row>
    <row r="607" spans="2:27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  <c r="AA607" s="6"/>
    </row>
    <row r="608" spans="2:27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  <c r="AA608" s="6"/>
    </row>
    <row r="609" spans="2:27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  <c r="AA609" s="6"/>
    </row>
    <row r="610" spans="2:27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  <c r="AA610" s="6"/>
    </row>
    <row r="611" spans="2:27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  <c r="AA611" s="6"/>
    </row>
    <row r="612" spans="2:27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  <c r="AA612" s="6"/>
    </row>
    <row r="613" spans="2:27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  <c r="AA613" s="6"/>
    </row>
    <row r="614" spans="2:27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  <c r="AA614" s="6"/>
    </row>
    <row r="615" spans="2:27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  <c r="AA615" s="6"/>
    </row>
    <row r="616" spans="2:27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  <c r="AA616" s="6"/>
    </row>
    <row r="617" spans="2:27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  <c r="AA617" s="6"/>
    </row>
    <row r="618" spans="2:27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  <c r="AA618" s="6"/>
    </row>
    <row r="619" spans="2:27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  <c r="AA619" s="6"/>
    </row>
    <row r="620" spans="2:27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  <c r="AA620" s="6"/>
    </row>
    <row r="621" spans="2:27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  <c r="AA621" s="6"/>
    </row>
    <row r="622" spans="2:27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  <c r="AA622" s="6"/>
    </row>
    <row r="623" spans="2:27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  <c r="AA623" s="6"/>
    </row>
    <row r="624" spans="2:27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  <c r="AA624" s="6"/>
    </row>
    <row r="625" spans="2:27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  <c r="AA625" s="6"/>
    </row>
    <row r="626" spans="2:27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  <c r="AA626" s="6"/>
    </row>
    <row r="627" spans="2:27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  <c r="AA627" s="6"/>
    </row>
    <row r="628" spans="2:27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  <c r="AA628" s="6"/>
    </row>
    <row r="629" spans="2:27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  <c r="AA629" s="6"/>
    </row>
    <row r="630" spans="2:27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  <c r="AA630" s="6"/>
    </row>
    <row r="631" spans="2:27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  <c r="AA631" s="6"/>
    </row>
    <row r="632" spans="2:27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  <c r="AA632" s="6"/>
    </row>
    <row r="633" spans="2:27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  <c r="AA633" s="6"/>
    </row>
    <row r="634" spans="2:27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  <c r="AA634" s="6"/>
    </row>
    <row r="635" spans="2:27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  <c r="AA635" s="6"/>
    </row>
    <row r="636" spans="2:27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  <c r="AA636" s="6"/>
    </row>
    <row r="637" spans="2:27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  <c r="AA637" s="6"/>
    </row>
    <row r="638" spans="2:27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  <c r="AA638" s="6"/>
    </row>
    <row r="639" spans="2:27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  <c r="AA639" s="6"/>
    </row>
    <row r="640" spans="2:27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  <c r="AA640" s="6"/>
    </row>
    <row r="641" spans="2:27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  <c r="AA641" s="6"/>
    </row>
    <row r="642" spans="2:27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  <c r="AA642" s="6"/>
    </row>
    <row r="643" spans="2:27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  <c r="AA643" s="6"/>
    </row>
    <row r="644" spans="2:27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  <c r="AA644" s="6"/>
    </row>
    <row r="645" spans="2:27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  <c r="AA645" s="6"/>
    </row>
    <row r="646" spans="2:27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  <c r="AA646" s="6"/>
    </row>
    <row r="647" spans="2:27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  <c r="AA647" s="6"/>
    </row>
    <row r="648" spans="2:27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  <c r="AA648" s="6"/>
    </row>
    <row r="649" spans="2:27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  <c r="AA649" s="6"/>
    </row>
    <row r="650" spans="2:27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  <c r="AA650" s="6"/>
    </row>
    <row r="651" spans="2:27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  <c r="AA651" s="6"/>
    </row>
    <row r="652" spans="2:27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  <c r="AA652" s="6"/>
    </row>
    <row r="653" spans="2:27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  <c r="AA653" s="6"/>
    </row>
    <row r="654" spans="2:27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  <c r="AA654" s="6"/>
    </row>
    <row r="655" spans="2:27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  <c r="AA655" s="6"/>
    </row>
    <row r="656" spans="2:27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  <c r="AA656" s="6"/>
    </row>
    <row r="657" spans="2:27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  <c r="AA657" s="6"/>
    </row>
    <row r="658" spans="2:27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  <c r="AA658" s="6"/>
    </row>
    <row r="659" spans="2:27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  <c r="AA659" s="6"/>
    </row>
    <row r="660" spans="2:27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  <c r="AA660" s="6"/>
    </row>
    <row r="661" spans="2:27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  <c r="AA661" s="6"/>
    </row>
    <row r="662" spans="2:27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  <c r="AA662" s="6"/>
    </row>
    <row r="663" spans="2:27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  <c r="AA663" s="6"/>
    </row>
    <row r="664" spans="2:27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  <c r="AA664" s="6"/>
    </row>
    <row r="665" spans="2:27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  <c r="AA665" s="6"/>
    </row>
    <row r="666" spans="2:27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  <c r="AA666" s="6"/>
    </row>
    <row r="667" spans="2:27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  <c r="AA667" s="6"/>
    </row>
    <row r="668" spans="2:27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  <c r="AA668" s="6"/>
    </row>
    <row r="669" spans="2:27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  <c r="AA669" s="6"/>
    </row>
    <row r="670" spans="2:27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  <c r="AA670" s="6"/>
    </row>
    <row r="671" spans="2:27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  <c r="AA671" s="6"/>
    </row>
    <row r="672" spans="2:27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  <c r="AA672" s="6"/>
    </row>
    <row r="673" spans="2:27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  <c r="AA673" s="6"/>
    </row>
    <row r="674" spans="2:27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  <c r="AA674" s="6"/>
    </row>
    <row r="675" spans="2:27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  <c r="AA675" s="6"/>
    </row>
    <row r="676" spans="2:27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  <c r="AA676" s="6"/>
    </row>
    <row r="677" spans="2:27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  <c r="AA677" s="6"/>
    </row>
    <row r="678" spans="2:27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  <c r="AA678" s="6"/>
    </row>
    <row r="679" spans="2:27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  <c r="AA679" s="6"/>
    </row>
    <row r="680" spans="2:27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  <c r="AA680" s="6"/>
    </row>
    <row r="681" spans="2:27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  <c r="AA681" s="6"/>
    </row>
    <row r="682" spans="2:27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  <c r="AA682" s="6"/>
    </row>
    <row r="683" spans="2:27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  <c r="AA683" s="6"/>
    </row>
    <row r="684" spans="2:27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  <c r="AA684" s="6"/>
    </row>
    <row r="685" spans="2:27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  <c r="AA685" s="6"/>
    </row>
    <row r="686" spans="2:27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  <c r="AA686" s="6"/>
    </row>
    <row r="687" spans="2:27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  <c r="AA687" s="6"/>
    </row>
    <row r="688" spans="2:27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  <c r="AA688" s="6"/>
    </row>
    <row r="689" spans="2:27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  <c r="AA689" s="6"/>
    </row>
    <row r="690" spans="2:27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  <c r="AA690" s="6"/>
    </row>
    <row r="691" spans="2:27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  <c r="AA691" s="6"/>
    </row>
    <row r="692" spans="2:27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  <c r="AA692" s="6"/>
    </row>
    <row r="693" spans="2:27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  <c r="AA693" s="6"/>
    </row>
    <row r="694" spans="2:27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  <c r="AA694" s="6"/>
    </row>
    <row r="695" spans="2:27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  <c r="AA695" s="6"/>
    </row>
    <row r="696" spans="2:27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  <c r="AA696" s="6"/>
    </row>
    <row r="697" spans="2:27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  <c r="AA697" s="6"/>
    </row>
    <row r="698" spans="2:27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  <c r="AA698" s="6"/>
    </row>
    <row r="699" spans="2:27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  <c r="AA699" s="6"/>
    </row>
    <row r="700" spans="2:27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  <c r="AA700" s="6"/>
    </row>
    <row r="701" spans="2:27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  <c r="AA701" s="6"/>
    </row>
    <row r="702" spans="2:27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  <c r="AA702" s="6"/>
    </row>
    <row r="703" spans="2:27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  <c r="AA703" s="6"/>
    </row>
    <row r="704" spans="2:27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  <c r="AA704" s="6"/>
    </row>
    <row r="705" spans="2:27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  <c r="AA705" s="6"/>
    </row>
    <row r="706" spans="2:27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  <c r="AA706" s="6"/>
    </row>
    <row r="707" spans="2:27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  <c r="AA707" s="6"/>
    </row>
    <row r="708" spans="2:27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  <c r="AA708" s="6"/>
    </row>
    <row r="709" spans="2:27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  <c r="AA709" s="6"/>
    </row>
    <row r="710" spans="2:27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  <c r="AA710" s="6"/>
    </row>
    <row r="711" spans="2:27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  <c r="AA711" s="6"/>
    </row>
    <row r="712" spans="2:27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  <c r="AA712" s="6"/>
    </row>
    <row r="713" spans="2:27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  <c r="AA713" s="6"/>
    </row>
    <row r="714" spans="2:27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  <c r="AA714" s="6"/>
    </row>
    <row r="715" spans="2:27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  <c r="AA715" s="6"/>
    </row>
    <row r="716" spans="2:27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  <c r="AA716" s="6"/>
    </row>
    <row r="717" spans="2:27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  <c r="AA717" s="6"/>
    </row>
    <row r="718" spans="2:27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  <c r="AA718" s="6"/>
    </row>
    <row r="719" spans="2:27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  <c r="AA719" s="6"/>
    </row>
    <row r="720" spans="2:27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  <c r="AA720" s="6"/>
    </row>
    <row r="721" spans="2:27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  <c r="AA721" s="6"/>
    </row>
    <row r="722" spans="2:27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  <c r="AA722" s="6"/>
    </row>
    <row r="723" spans="2:27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  <c r="AA723" s="6"/>
    </row>
    <row r="724" spans="2:27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  <c r="AA724" s="6"/>
    </row>
    <row r="725" spans="2:27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  <c r="AA725" s="6"/>
    </row>
    <row r="726" spans="2:27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  <c r="AA726" s="6"/>
    </row>
    <row r="727" spans="2:27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  <c r="AA727" s="6"/>
    </row>
    <row r="728" spans="2:27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  <c r="AA728" s="6"/>
    </row>
    <row r="729" spans="2:27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  <c r="AA729" s="6"/>
    </row>
    <row r="730" spans="2:27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  <c r="AA730" s="6"/>
    </row>
    <row r="731" spans="2:27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  <c r="AA731" s="6"/>
    </row>
    <row r="732" spans="2:27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  <c r="AA732" s="6"/>
    </row>
    <row r="733" spans="2:27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  <c r="AA733" s="6"/>
    </row>
    <row r="734" spans="2:27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  <c r="AA734" s="6"/>
    </row>
    <row r="735" spans="2:27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  <c r="AA735" s="6"/>
    </row>
    <row r="736" spans="2:27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  <c r="AA736" s="6"/>
    </row>
    <row r="737" spans="2:27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  <c r="AA737" s="6"/>
    </row>
    <row r="738" spans="2:27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  <c r="AA738" s="6"/>
    </row>
    <row r="739" spans="2:27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  <c r="AA739" s="6"/>
    </row>
    <row r="740" spans="2:27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  <c r="AA740" s="6"/>
    </row>
    <row r="741" spans="2:27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  <c r="AA741" s="6"/>
    </row>
    <row r="742" spans="2:27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  <c r="AA742" s="6"/>
    </row>
    <row r="743" spans="2:27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  <c r="AA743" s="6"/>
    </row>
    <row r="744" spans="2:27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  <c r="AA744" s="6"/>
    </row>
    <row r="745" spans="2:27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  <c r="AA745" s="6"/>
    </row>
    <row r="746" spans="2:27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  <c r="AA746" s="6"/>
    </row>
    <row r="747" spans="2:27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  <c r="AA747" s="6"/>
    </row>
    <row r="748" spans="2:27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  <c r="AA748" s="6"/>
    </row>
    <row r="749" spans="2:27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  <c r="AA749" s="6"/>
    </row>
    <row r="750" spans="2:27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  <c r="AA750" s="6"/>
    </row>
    <row r="751" spans="2:27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  <c r="AA751" s="6"/>
    </row>
    <row r="752" spans="2:27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  <c r="AA752" s="6"/>
    </row>
    <row r="753" spans="2:27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  <c r="AA753" s="6"/>
    </row>
    <row r="754" spans="2:27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  <c r="AA754" s="6"/>
    </row>
    <row r="755" spans="2:27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  <c r="AA755" s="6"/>
    </row>
    <row r="756" spans="2:27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  <c r="AA756" s="6"/>
    </row>
    <row r="757" spans="2:27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  <c r="AA757" s="6"/>
    </row>
    <row r="758" spans="2:27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  <c r="AA758" s="6"/>
    </row>
    <row r="759" spans="2:27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  <c r="AA759" s="6"/>
    </row>
    <row r="760" spans="2:27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  <c r="AA760" s="6"/>
    </row>
    <row r="761" spans="2:27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  <c r="AA761" s="6"/>
    </row>
    <row r="762" spans="2:27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  <c r="AA762" s="6"/>
    </row>
    <row r="763" spans="2:27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  <c r="AA763" s="6"/>
    </row>
    <row r="764" spans="2:27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  <c r="AA764" s="6"/>
    </row>
    <row r="765" spans="2:27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  <c r="AA765" s="6"/>
    </row>
    <row r="766" spans="2:27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  <c r="AA766" s="6"/>
    </row>
    <row r="767" spans="2:27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  <c r="AA767" s="6"/>
    </row>
    <row r="768" spans="2:27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  <c r="AA768" s="6"/>
    </row>
    <row r="769" spans="2:27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  <c r="AA769" s="6"/>
    </row>
    <row r="770" spans="2:27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  <c r="AA770" s="6"/>
    </row>
    <row r="771" spans="2:27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  <c r="AA771" s="6"/>
    </row>
    <row r="772" spans="2:27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  <c r="AA772" s="6"/>
    </row>
    <row r="773" spans="2:27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  <c r="AA773" s="6"/>
    </row>
    <row r="774" spans="2:27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  <c r="AA774" s="6"/>
    </row>
    <row r="775" spans="2:27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  <c r="AA775" s="6"/>
    </row>
    <row r="776" spans="2:27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  <c r="AA776" s="6"/>
    </row>
    <row r="777" spans="2:27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  <c r="AA777" s="6"/>
    </row>
    <row r="778" spans="2:27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  <c r="AA778" s="6"/>
    </row>
    <row r="779" spans="2:27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  <c r="AA779" s="6"/>
    </row>
    <row r="780" spans="2:27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  <c r="AA780" s="6"/>
    </row>
    <row r="781" spans="2:27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  <c r="AA781" s="6"/>
    </row>
    <row r="782" spans="2:27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  <c r="AA782" s="6"/>
    </row>
    <row r="783" spans="2:27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  <c r="AA783" s="6"/>
    </row>
    <row r="784" spans="2:27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  <c r="AA784" s="6"/>
    </row>
    <row r="785" spans="2:27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  <c r="AA785" s="6"/>
    </row>
    <row r="786" spans="2:27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  <c r="AA786" s="6"/>
    </row>
    <row r="787" spans="2:27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  <c r="AA787" s="6"/>
    </row>
    <row r="788" spans="2:27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  <c r="AA788" s="6"/>
    </row>
    <row r="789" spans="2:27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  <c r="AA789" s="6"/>
    </row>
    <row r="790" spans="2:27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  <c r="AA790" s="6"/>
    </row>
    <row r="791" spans="2:27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  <c r="AA791" s="6"/>
    </row>
    <row r="792" spans="2:27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  <c r="AA792" s="6"/>
    </row>
    <row r="793" spans="2:27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  <c r="AA793" s="6"/>
    </row>
    <row r="794" spans="2:27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  <c r="AA794" s="6"/>
    </row>
    <row r="795" spans="2:27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  <c r="AA795" s="6"/>
    </row>
    <row r="796" spans="2:27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  <c r="AA796" s="6"/>
    </row>
    <row r="797" spans="2:27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  <c r="AA797" s="6"/>
    </row>
    <row r="798" spans="2:27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  <c r="AA798" s="6"/>
    </row>
    <row r="799" spans="2:27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  <c r="AA799" s="6"/>
    </row>
    <row r="800" spans="2:27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  <c r="AA800" s="6"/>
    </row>
    <row r="801" spans="2:27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  <c r="AA801" s="6"/>
    </row>
    <row r="802" spans="2:27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  <c r="AA802" s="6"/>
    </row>
    <row r="803" spans="2:27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  <c r="AA803" s="6"/>
    </row>
    <row r="804" spans="2:27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  <c r="AA804" s="6"/>
    </row>
    <row r="805" spans="2:27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  <c r="AA805" s="6"/>
    </row>
    <row r="806" spans="2:27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  <c r="AA806" s="6"/>
    </row>
    <row r="807" spans="2:27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  <c r="AA807" s="6"/>
    </row>
    <row r="808" spans="2:27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  <c r="AA808" s="6"/>
    </row>
    <row r="809" spans="2:27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  <c r="AA809" s="6"/>
    </row>
    <row r="810" spans="2:27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  <c r="AA810" s="6"/>
    </row>
    <row r="811" spans="2:27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  <c r="AA811" s="6"/>
    </row>
    <row r="812" spans="2:27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  <c r="AA812" s="6"/>
    </row>
    <row r="813" spans="2:27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  <c r="AA813" s="6"/>
    </row>
    <row r="814" spans="2:27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  <c r="AA814" s="6"/>
    </row>
    <row r="815" spans="2:27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  <c r="AA815" s="6"/>
    </row>
    <row r="816" spans="2:27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  <c r="AA816" s="6"/>
    </row>
    <row r="817" spans="2:27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  <c r="AA817" s="6"/>
    </row>
    <row r="818" spans="2:27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  <c r="AA818" s="6"/>
    </row>
    <row r="819" spans="2:27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  <c r="AA819" s="6"/>
    </row>
    <row r="820" spans="2:27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  <c r="AA820" s="6"/>
    </row>
    <row r="821" spans="2:27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  <c r="AA821" s="6"/>
    </row>
    <row r="822" spans="2:27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  <c r="AA822" s="6"/>
    </row>
    <row r="823" spans="2:27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  <c r="AA823" s="6"/>
    </row>
    <row r="824" spans="2:27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  <c r="AA824" s="6"/>
    </row>
    <row r="825" spans="2:27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  <c r="AA825" s="6"/>
    </row>
    <row r="826" spans="2:27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  <c r="AA826" s="6"/>
    </row>
    <row r="827" spans="2:27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  <c r="AA827" s="6"/>
    </row>
    <row r="828" spans="2:27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  <c r="AA828" s="6"/>
    </row>
    <row r="829" spans="2:27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  <c r="AA829" s="6"/>
    </row>
    <row r="830" spans="2:27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  <c r="AA830" s="6"/>
    </row>
    <row r="831" spans="2:27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  <c r="AA831" s="6"/>
    </row>
    <row r="832" spans="2:27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  <c r="AA832" s="6"/>
    </row>
    <row r="833" spans="2:27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  <c r="AA833" s="6"/>
    </row>
    <row r="834" spans="2:27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  <c r="AA834" s="6"/>
    </row>
    <row r="835" spans="2:27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  <c r="AA835" s="6"/>
    </row>
    <row r="836" spans="2:27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  <c r="AA836" s="6"/>
    </row>
    <row r="837" spans="2:27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  <c r="AA837" s="6"/>
    </row>
    <row r="838" spans="2:27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  <c r="AA838" s="6"/>
    </row>
    <row r="839" spans="2:27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  <c r="AA839" s="6"/>
    </row>
    <row r="840" spans="2:27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  <c r="AA840" s="6"/>
    </row>
    <row r="841" spans="2:27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  <c r="AA841" s="6"/>
    </row>
    <row r="842" spans="2:27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  <c r="AA842" s="6"/>
    </row>
    <row r="843" spans="2:27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  <c r="AA843" s="6"/>
    </row>
    <row r="844" spans="2:27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  <c r="AA844" s="6"/>
    </row>
    <row r="845" spans="2:27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  <c r="AA845" s="6"/>
    </row>
    <row r="846" spans="2:27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  <c r="AA846" s="6"/>
    </row>
    <row r="847" spans="2:27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  <c r="AA847" s="6"/>
    </row>
    <row r="848" spans="2:27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  <c r="AA848" s="6"/>
    </row>
    <row r="849" spans="2:27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  <c r="AA849" s="6"/>
    </row>
    <row r="850" spans="2:27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  <c r="AA850" s="6"/>
    </row>
    <row r="851" spans="2:27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  <c r="AA851" s="6"/>
    </row>
    <row r="852" spans="2:27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  <c r="AA852" s="6"/>
    </row>
    <row r="853" spans="2:27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  <c r="AA853" s="6"/>
    </row>
    <row r="854" spans="2:27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  <c r="AA854" s="6"/>
    </row>
    <row r="855" spans="2:27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  <c r="AA855" s="6"/>
    </row>
    <row r="856" spans="2:27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  <c r="AA856" s="6"/>
    </row>
    <row r="857" spans="2:27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  <c r="AA857" s="6"/>
    </row>
    <row r="858" spans="2:27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  <c r="AA858" s="6"/>
    </row>
    <row r="859" spans="2:27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  <c r="AA859" s="6"/>
    </row>
    <row r="860" spans="2:27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  <c r="AA860" s="6"/>
    </row>
    <row r="861" spans="2:27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  <c r="AA861" s="6"/>
    </row>
  </sheetData>
  <dataValidations count="1">
    <dataValidation type="list" allowBlank="1" showErrorMessage="1" sqref="C3:C4" xr:uid="{00000000-0002-0000-0400-000000000000}">
      <formula1>"5DD,EOM,LBD,TP"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45699</v>
      </c>
      <c r="B3" s="1" t="s">
        <v>13</v>
      </c>
      <c r="C3" s="1" t="s">
        <v>14</v>
      </c>
      <c r="D3" s="6">
        <v>232.37</v>
      </c>
      <c r="E3" s="9">
        <f t="shared" ref="E3:E7" si="0">$O$3/D3</f>
        <v>1.0758703791367217</v>
      </c>
      <c r="F3" s="9">
        <f>E3</f>
        <v>1.0758703791367217</v>
      </c>
      <c r="G3" s="11">
        <f t="shared" ref="G3:G7" si="1">$O$4/D3</f>
        <v>1.0758703791367217</v>
      </c>
      <c r="H3" s="5">
        <f t="shared" ref="H3:H7" si="2">D3*G3</f>
        <v>250.00000000000003</v>
      </c>
      <c r="I3" s="6">
        <f t="shared" ref="I3:I7" si="3">D3-(D3*$O$5)</f>
        <v>223.0752</v>
      </c>
      <c r="J3" s="6">
        <f t="shared" ref="J3:J7" si="4">D3+(D3*$O$6)</f>
        <v>260.25440000000003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>
        <v>45699</v>
      </c>
      <c r="B4" s="1" t="s">
        <v>16</v>
      </c>
      <c r="C4" s="1" t="s">
        <v>14</v>
      </c>
      <c r="D4" s="6">
        <v>232.37</v>
      </c>
      <c r="E4" s="9">
        <f t="shared" si="0"/>
        <v>1.0758703791367217</v>
      </c>
      <c r="F4" s="9">
        <f t="shared" ref="F4:F7" si="5">F3+E4</f>
        <v>2.1517407582734434</v>
      </c>
      <c r="G4" s="11">
        <f t="shared" si="1"/>
        <v>1.0758703791367217</v>
      </c>
      <c r="H4" s="5">
        <f t="shared" si="2"/>
        <v>250.00000000000003</v>
      </c>
      <c r="I4" s="6">
        <f t="shared" si="3"/>
        <v>223.0752</v>
      </c>
      <c r="J4" s="6">
        <f t="shared" si="4"/>
        <v>260.25440000000003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>
        <v>45720</v>
      </c>
      <c r="B5" s="1" t="s">
        <v>22</v>
      </c>
      <c r="C5" s="1" t="s">
        <v>14</v>
      </c>
      <c r="D5" s="6">
        <v>205.6</v>
      </c>
      <c r="E5" s="9">
        <f t="shared" si="0"/>
        <v>1.2159533073929962</v>
      </c>
      <c r="F5" s="9">
        <f t="shared" si="5"/>
        <v>3.3676940656664396</v>
      </c>
      <c r="G5" s="11">
        <f t="shared" si="1"/>
        <v>1.2159533073929962</v>
      </c>
      <c r="H5" s="5">
        <f t="shared" si="2"/>
        <v>250.00000000000003</v>
      </c>
      <c r="I5" s="6">
        <f t="shared" si="3"/>
        <v>197.376</v>
      </c>
      <c r="J5" s="6">
        <f t="shared" si="4"/>
        <v>230.27199999999999</v>
      </c>
      <c r="K5" s="6"/>
      <c r="L5" s="6"/>
      <c r="M5" s="6"/>
      <c r="N5" s="3" t="s">
        <v>18</v>
      </c>
      <c r="O5" s="4">
        <v>0.04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10">
        <v>45722</v>
      </c>
      <c r="B6" s="1" t="s">
        <v>23</v>
      </c>
      <c r="C6" s="1" t="s">
        <v>9</v>
      </c>
      <c r="D6" s="6">
        <v>199.37</v>
      </c>
      <c r="E6" s="9">
        <f t="shared" si="0"/>
        <v>1.2539499423183027</v>
      </c>
      <c r="F6" s="9">
        <f t="shared" si="5"/>
        <v>4.6216440079847425</v>
      </c>
      <c r="G6" s="11">
        <f t="shared" si="1"/>
        <v>1.2539499423183027</v>
      </c>
      <c r="H6" s="5">
        <f t="shared" si="2"/>
        <v>250.00000000000003</v>
      </c>
      <c r="I6" s="6">
        <f t="shared" si="3"/>
        <v>191.39520000000002</v>
      </c>
      <c r="J6" s="6">
        <f t="shared" si="4"/>
        <v>223.2944</v>
      </c>
      <c r="K6" s="6"/>
      <c r="L6" s="6"/>
      <c r="M6" s="6"/>
      <c r="N6" s="3" t="s">
        <v>10</v>
      </c>
      <c r="O6" s="4">
        <f>O5*3</f>
        <v>0.12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>
        <v>45727</v>
      </c>
      <c r="B7" s="1" t="s">
        <v>24</v>
      </c>
      <c r="C7" s="1" t="s">
        <v>25</v>
      </c>
      <c r="D7" s="6">
        <v>196.54</v>
      </c>
      <c r="E7" s="9">
        <f t="shared" si="0"/>
        <v>1.2720056985855297</v>
      </c>
      <c r="F7" s="9">
        <f t="shared" si="5"/>
        <v>5.8936497065702724</v>
      </c>
      <c r="G7" s="11">
        <f t="shared" si="1"/>
        <v>1.2720056985855297</v>
      </c>
      <c r="H7" s="5">
        <f t="shared" si="2"/>
        <v>250</v>
      </c>
      <c r="I7" s="6">
        <f t="shared" si="3"/>
        <v>188.67839999999998</v>
      </c>
      <c r="J7" s="6">
        <f t="shared" si="4"/>
        <v>220.12479999999999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1250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  <c r="Z108" s="6"/>
    </row>
    <row r="109" spans="1:26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8"/>
      <c r="J111" s="8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6"/>
      <c r="J112" s="6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  <row r="862" spans="2:26" ht="12.75" x14ac:dyDescent="0.2">
      <c r="B862" s="6"/>
      <c r="C862" s="6"/>
      <c r="D862" s="6"/>
      <c r="E862" s="9"/>
      <c r="F862" s="9"/>
      <c r="G862" s="11"/>
      <c r="H862" s="5"/>
      <c r="I862" s="8"/>
      <c r="J862" s="8"/>
      <c r="Z862" s="6"/>
    </row>
  </sheetData>
  <dataValidations count="1">
    <dataValidation type="list" allowBlank="1" showErrorMessage="1" sqref="C3:C7" xr:uid="{00000000-0002-0000-0500-000000000000}">
      <formula1>"5DD,EOM,LBD,TP"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861"/>
  <sheetViews>
    <sheetView workbookViewId="0"/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45723</v>
      </c>
      <c r="B3" s="1" t="s">
        <v>13</v>
      </c>
      <c r="C3" s="1" t="s">
        <v>14</v>
      </c>
      <c r="D3" s="6">
        <v>170.79</v>
      </c>
      <c r="E3" s="9">
        <v>15</v>
      </c>
      <c r="F3" s="9">
        <v>15</v>
      </c>
      <c r="G3" s="11">
        <v>15</v>
      </c>
      <c r="H3" s="5">
        <f>D3*G3</f>
        <v>2561.85</v>
      </c>
      <c r="I3" s="6">
        <f>D3-(D3*$O$5)</f>
        <v>161.39654999999999</v>
      </c>
      <c r="J3" s="6">
        <f>D3+(D3*$O$6)</f>
        <v>198.97035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/>
      <c r="D4" s="6"/>
      <c r="E4" s="9"/>
      <c r="F4" s="9"/>
      <c r="G4" s="11"/>
      <c r="H4" s="5"/>
      <c r="I4" s="6"/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5.5E-2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0.16500000000000001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2561.85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2561.85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>
        <f>SUM(O7:O8)</f>
        <v>5123.7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1" t="s">
        <v>26</v>
      </c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</row>
    <row r="109" spans="1:26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</sheetData>
  <dataValidations count="1">
    <dataValidation type="list" allowBlank="1" showErrorMessage="1" sqref="C3" xr:uid="{00000000-0002-0000-0600-000000000000}">
      <formula1>"5DD,EOM,LBD,TP"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28515625" customWidth="1"/>
    <col min="4" max="4" width="8.4257812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8.42578125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1055.76</v>
      </c>
      <c r="E3" s="9">
        <f t="shared" ref="E3:E6" si="0">$O$3/D3</f>
        <v>0.2367962415700538</v>
      </c>
      <c r="F3" s="9">
        <f t="shared" ref="F3:F4" si="1">E3</f>
        <v>0.2367962415700538</v>
      </c>
      <c r="G3" s="11">
        <f t="shared" ref="G3:G6" si="2">$O$4/D3</f>
        <v>0.2367962415700538</v>
      </c>
      <c r="H3" s="5">
        <f t="shared" ref="H3:H6" si="3">D3*G3</f>
        <v>250</v>
      </c>
      <c r="I3" s="6">
        <f t="shared" ref="I3:I6" si="4">D3-(D3*$O$5)</f>
        <v>1029.366</v>
      </c>
      <c r="J3" s="6">
        <f t="shared" ref="J3:J6" si="5">D3+(D3*$O$6)</f>
        <v>1134.942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1055.76</v>
      </c>
      <c r="E4" s="9">
        <f t="shared" si="0"/>
        <v>0.2367962415700538</v>
      </c>
      <c r="F4" s="9">
        <f t="shared" si="1"/>
        <v>0.2367962415700538</v>
      </c>
      <c r="G4" s="11">
        <f t="shared" si="2"/>
        <v>0.2367962415700538</v>
      </c>
      <c r="H4" s="5">
        <f t="shared" si="3"/>
        <v>250</v>
      </c>
      <c r="I4" s="6">
        <f t="shared" si="4"/>
        <v>1029.366</v>
      </c>
      <c r="J4" s="6">
        <f t="shared" si="5"/>
        <v>1134.942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45723</v>
      </c>
      <c r="B5" s="1" t="s">
        <v>22</v>
      </c>
      <c r="C5" s="1" t="s">
        <v>14</v>
      </c>
      <c r="D5" s="6">
        <v>968.81</v>
      </c>
      <c r="E5" s="9">
        <f t="shared" si="0"/>
        <v>0.25804853376823117</v>
      </c>
      <c r="F5" s="9">
        <f>F3+E5</f>
        <v>0.49484477533828497</v>
      </c>
      <c r="G5" s="11">
        <f t="shared" si="2"/>
        <v>0.25804853376823117</v>
      </c>
      <c r="H5" s="5">
        <f t="shared" si="3"/>
        <v>250.00000000000003</v>
      </c>
      <c r="I5" s="6">
        <f t="shared" si="4"/>
        <v>944.58974999999998</v>
      </c>
      <c r="J5" s="6">
        <f t="shared" si="5"/>
        <v>1041.47075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45727</v>
      </c>
      <c r="B6" s="1" t="s">
        <v>23</v>
      </c>
      <c r="C6" s="1" t="s">
        <v>14</v>
      </c>
      <c r="D6" s="6">
        <v>928</v>
      </c>
      <c r="E6" s="9">
        <f t="shared" si="0"/>
        <v>0.26939655172413796</v>
      </c>
      <c r="F6" s="9">
        <f>F5+E6</f>
        <v>0.76424132706242287</v>
      </c>
      <c r="G6" s="11">
        <f t="shared" si="2"/>
        <v>0.26939655172413796</v>
      </c>
      <c r="H6" s="5">
        <f t="shared" si="3"/>
        <v>250.00000000000003</v>
      </c>
      <c r="I6" s="6">
        <f t="shared" si="4"/>
        <v>904.8</v>
      </c>
      <c r="J6" s="6">
        <f t="shared" si="5"/>
        <v>997.6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21"/>
      <c r="B7" s="22"/>
      <c r="C7" s="22"/>
      <c r="D7" s="23"/>
      <c r="E7" s="24"/>
      <c r="F7" s="24"/>
      <c r="G7" s="25"/>
      <c r="H7" s="26"/>
      <c r="I7" s="23"/>
      <c r="J7" s="22"/>
      <c r="K7" s="6"/>
      <c r="L7" s="6"/>
      <c r="M7" s="6"/>
      <c r="N7" s="20" t="s">
        <v>19</v>
      </c>
      <c r="O7" s="5">
        <f>(O8/250)*O3</f>
        <v>1000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1000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</row>
    <row r="109" spans="1:25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8"/>
      <c r="J111" s="8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6"/>
      <c r="J112" s="6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  <row r="862" spans="2:10" ht="12.75" x14ac:dyDescent="0.2">
      <c r="B862" s="6"/>
      <c r="C862" s="6"/>
      <c r="D862" s="6"/>
      <c r="E862" s="9"/>
      <c r="F862" s="9"/>
      <c r="G862" s="11"/>
      <c r="H862" s="5"/>
      <c r="I862" s="8"/>
      <c r="J862" s="8"/>
    </row>
  </sheetData>
  <dataValidations count="1">
    <dataValidation type="list" allowBlank="1" showErrorMessage="1" sqref="C3:C6" xr:uid="{00000000-0002-0000-0700-000000000000}">
      <formula1>"5DD,EOM,LBD,TP"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45694</v>
      </c>
      <c r="B3" s="1" t="s">
        <v>13</v>
      </c>
      <c r="C3" s="1" t="s">
        <v>14</v>
      </c>
      <c r="D3" s="6">
        <v>192.41</v>
      </c>
      <c r="E3" s="9">
        <f t="shared" ref="E3:E7" si="0">$O$3/D3</f>
        <v>1.2993087677355648</v>
      </c>
      <c r="F3" s="9">
        <f>E3</f>
        <v>1.2993087677355648</v>
      </c>
      <c r="G3" s="11">
        <f t="shared" ref="G3:G7" si="1">$O$4/D3</f>
        <v>1.2993087677355648</v>
      </c>
      <c r="H3" s="5">
        <f t="shared" ref="H3:H7" si="2">D3*G3</f>
        <v>250.00000000000003</v>
      </c>
      <c r="I3" s="6">
        <f t="shared" ref="I3:I7" si="3">D3-(D3*$O$5)</f>
        <v>182.7895</v>
      </c>
      <c r="J3" s="6">
        <f t="shared" ref="J3:J7" si="4">D3+(D3*$O$6)</f>
        <v>221.2715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45694</v>
      </c>
      <c r="B4" s="1" t="s">
        <v>16</v>
      </c>
      <c r="C4" s="1" t="s">
        <v>14</v>
      </c>
      <c r="D4" s="6">
        <v>192.41</v>
      </c>
      <c r="E4" s="9">
        <f t="shared" si="0"/>
        <v>1.2993087677355648</v>
      </c>
      <c r="F4" s="9">
        <f t="shared" ref="F4:F7" si="5">F3+E4</f>
        <v>2.5986175354711296</v>
      </c>
      <c r="G4" s="11">
        <f t="shared" si="1"/>
        <v>1.2993087677355648</v>
      </c>
      <c r="H4" s="5">
        <f t="shared" si="2"/>
        <v>250.00000000000003</v>
      </c>
      <c r="I4" s="6">
        <f t="shared" si="3"/>
        <v>182.7895</v>
      </c>
      <c r="J4" s="6">
        <f t="shared" si="4"/>
        <v>221.2715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45695</v>
      </c>
      <c r="B5" s="1" t="s">
        <v>22</v>
      </c>
      <c r="C5" s="1" t="s">
        <v>25</v>
      </c>
      <c r="D5" s="6">
        <v>187.23</v>
      </c>
      <c r="E5" s="9">
        <f t="shared" si="0"/>
        <v>1.3352561021203868</v>
      </c>
      <c r="F5" s="9">
        <f t="shared" si="5"/>
        <v>3.9338736375915166</v>
      </c>
      <c r="G5" s="11">
        <f t="shared" si="1"/>
        <v>1.3352561021203868</v>
      </c>
      <c r="H5" s="5">
        <f t="shared" si="2"/>
        <v>250</v>
      </c>
      <c r="I5" s="6">
        <f t="shared" si="3"/>
        <v>177.86849999999998</v>
      </c>
      <c r="J5" s="6">
        <f t="shared" si="4"/>
        <v>215.31449999999998</v>
      </c>
      <c r="K5" s="6"/>
      <c r="L5" s="6"/>
      <c r="M5" s="6"/>
      <c r="N5" s="3" t="s">
        <v>18</v>
      </c>
      <c r="O5" s="4">
        <v>0.05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45695</v>
      </c>
      <c r="B6" s="1" t="s">
        <v>23</v>
      </c>
      <c r="C6" s="1" t="s">
        <v>25</v>
      </c>
      <c r="D6" s="6">
        <v>187.23</v>
      </c>
      <c r="E6" s="9">
        <f t="shared" si="0"/>
        <v>1.3352561021203868</v>
      </c>
      <c r="F6" s="9">
        <f t="shared" si="5"/>
        <v>5.2691297397119037</v>
      </c>
      <c r="G6" s="11">
        <f t="shared" si="1"/>
        <v>1.3352561021203868</v>
      </c>
      <c r="H6" s="5">
        <f t="shared" si="2"/>
        <v>250</v>
      </c>
      <c r="I6" s="6">
        <f t="shared" si="3"/>
        <v>177.86849999999998</v>
      </c>
      <c r="J6" s="6">
        <f t="shared" si="4"/>
        <v>215.31449999999998</v>
      </c>
      <c r="K6" s="6"/>
      <c r="L6" s="6"/>
      <c r="M6" s="6"/>
      <c r="N6" s="3" t="s">
        <v>10</v>
      </c>
      <c r="O6" s="4">
        <f>O5*3</f>
        <v>0.15000000000000002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45720</v>
      </c>
      <c r="B7" s="1" t="s">
        <v>24</v>
      </c>
      <c r="C7" s="1" t="s">
        <v>14</v>
      </c>
      <c r="D7" s="6">
        <v>174.12</v>
      </c>
      <c r="E7" s="9">
        <f t="shared" si="0"/>
        <v>1.4357914082242131</v>
      </c>
      <c r="F7" s="9">
        <f t="shared" si="5"/>
        <v>6.7049211479361173</v>
      </c>
      <c r="G7" s="11">
        <f t="shared" si="1"/>
        <v>1.4357914082242131</v>
      </c>
      <c r="H7" s="5">
        <f t="shared" si="2"/>
        <v>250</v>
      </c>
      <c r="I7" s="6">
        <f t="shared" si="3"/>
        <v>165.41400000000002</v>
      </c>
      <c r="J7" s="6">
        <f t="shared" si="4"/>
        <v>200.238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800-000000000000}">
      <formula1>"5DD,EOM,LBD,TP"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8554687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45685</v>
      </c>
      <c r="B3" s="1" t="s">
        <v>13</v>
      </c>
      <c r="C3" s="1" t="s">
        <v>14</v>
      </c>
      <c r="D3" s="6">
        <v>127.29</v>
      </c>
      <c r="E3" s="9">
        <f t="shared" ref="E3:E4" si="0">$O$3/D3</f>
        <v>1.9640191688270876</v>
      </c>
      <c r="F3" s="9">
        <f>E3</f>
        <v>1.9640191688270876</v>
      </c>
      <c r="G3" s="11">
        <f t="shared" ref="G3:G4" si="1">$O$4/D3</f>
        <v>1.9640191688270876</v>
      </c>
      <c r="H3" s="5">
        <f t="shared" ref="H3:H4" si="2">D3*G3</f>
        <v>250</v>
      </c>
      <c r="I3" s="6">
        <f t="shared" ref="I3:I4" si="3">D3-(D3*$O$5)</f>
        <v>117.74325</v>
      </c>
      <c r="J3" s="6">
        <f t="shared" ref="J3:J4" si="4">D3+(D3*$O$6)</f>
        <v>155.93025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45685</v>
      </c>
      <c r="B4" s="1" t="s">
        <v>16</v>
      </c>
      <c r="C4" s="1" t="s">
        <v>14</v>
      </c>
      <c r="D4" s="6">
        <v>127.29</v>
      </c>
      <c r="E4" s="9">
        <f t="shared" si="0"/>
        <v>1.9640191688270876</v>
      </c>
      <c r="F4" s="9">
        <f>F3+E4</f>
        <v>3.9280383376541752</v>
      </c>
      <c r="G4" s="11">
        <f t="shared" si="1"/>
        <v>1.9640191688270876</v>
      </c>
      <c r="H4" s="5">
        <f t="shared" si="2"/>
        <v>250</v>
      </c>
      <c r="I4" s="6">
        <f t="shared" si="3"/>
        <v>117.74325</v>
      </c>
      <c r="J4" s="6">
        <f t="shared" si="4"/>
        <v>155.93025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7.4999999999999997E-2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0.22499999999999998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900-000000000000}">
      <formula1>"5DD,EOM,LBD,TP"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45701</v>
      </c>
      <c r="B3" s="1" t="s">
        <v>13</v>
      </c>
      <c r="C3" s="1" t="s">
        <v>14</v>
      </c>
      <c r="D3" s="6">
        <v>199.45</v>
      </c>
      <c r="E3" s="9">
        <f t="shared" ref="E3:E4" si="0">$O$3/D3</f>
        <v>1.2534469791927803</v>
      </c>
      <c r="F3" s="9">
        <f>E3</f>
        <v>1.2534469791927803</v>
      </c>
      <c r="G3" s="11">
        <f t="shared" ref="G3:G4" si="1">$O$4/D3</f>
        <v>1.2534469791927803</v>
      </c>
      <c r="H3" s="5">
        <f t="shared" ref="H3:H4" si="2">D3*G3</f>
        <v>250</v>
      </c>
      <c r="I3" s="6">
        <f t="shared" ref="I3:I4" si="3">D3-(D3*$O$5)</f>
        <v>183.494</v>
      </c>
      <c r="J3" s="6">
        <f t="shared" ref="J3:J4" si="4">D3+(D3*$O$6)</f>
        <v>247.31799999999998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45701</v>
      </c>
      <c r="B4" s="1" t="s">
        <v>16</v>
      </c>
      <c r="C4" s="1" t="s">
        <v>14</v>
      </c>
      <c r="D4" s="6">
        <v>199.45</v>
      </c>
      <c r="E4" s="9">
        <f t="shared" si="0"/>
        <v>1.2534469791927803</v>
      </c>
      <c r="F4" s="9">
        <f>F3+E4</f>
        <v>2.5068939583855605</v>
      </c>
      <c r="G4" s="11">
        <f t="shared" si="1"/>
        <v>1.2534469791927803</v>
      </c>
      <c r="H4" s="5">
        <f t="shared" si="2"/>
        <v>250</v>
      </c>
      <c r="I4" s="6">
        <f t="shared" si="3"/>
        <v>183.494</v>
      </c>
      <c r="J4" s="6">
        <f t="shared" si="4"/>
        <v>247.31799999999998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A00-000000000000}">
      <formula1>"5DD,EOM,LBD,TP"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14062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102.05</v>
      </c>
      <c r="E3" s="9">
        <f t="shared" ref="E3:E7" si="0">$O$3/D3</f>
        <v>2.4497795198432142</v>
      </c>
      <c r="F3" s="9">
        <f>E3</f>
        <v>2.4497795198432142</v>
      </c>
      <c r="G3" s="11">
        <f t="shared" ref="G3:G7" si="1">$O$4/D3</f>
        <v>2.4497795198432142</v>
      </c>
      <c r="H3" s="5">
        <f t="shared" ref="H3:H7" si="2">D3*G3</f>
        <v>250</v>
      </c>
      <c r="I3" s="6">
        <f t="shared" ref="I3:I7" si="3">D3-(D3*$O$5)</f>
        <v>99.498750000000001</v>
      </c>
      <c r="J3" s="6">
        <f t="shared" ref="J3:J7" si="4">D3+(D3*$O$6)</f>
        <v>109.70375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102.05</v>
      </c>
      <c r="E4" s="9">
        <f t="shared" si="0"/>
        <v>2.4497795198432142</v>
      </c>
      <c r="F4" s="9">
        <f t="shared" ref="F4:F7" si="5">F3+E4</f>
        <v>4.8995590396864284</v>
      </c>
      <c r="G4" s="11">
        <f t="shared" si="1"/>
        <v>2.4497795198432142</v>
      </c>
      <c r="H4" s="5">
        <f t="shared" si="2"/>
        <v>250</v>
      </c>
      <c r="I4" s="6">
        <f t="shared" si="3"/>
        <v>99.498750000000001</v>
      </c>
      <c r="J4" s="6">
        <f t="shared" si="4"/>
        <v>109.70375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45708</v>
      </c>
      <c r="B5" s="1" t="s">
        <v>22</v>
      </c>
      <c r="C5" s="1" t="s">
        <v>14</v>
      </c>
      <c r="D5" s="6">
        <v>97.94</v>
      </c>
      <c r="E5" s="9">
        <f t="shared" si="0"/>
        <v>2.5525832142127833</v>
      </c>
      <c r="F5" s="9">
        <f t="shared" si="5"/>
        <v>7.4521422538992113</v>
      </c>
      <c r="G5" s="11">
        <f t="shared" si="1"/>
        <v>2.5525832142127833</v>
      </c>
      <c r="H5" s="5">
        <f t="shared" si="2"/>
        <v>250</v>
      </c>
      <c r="I5" s="6">
        <f t="shared" si="3"/>
        <v>95.491500000000002</v>
      </c>
      <c r="J5" s="6">
        <f t="shared" si="4"/>
        <v>105.2855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45723</v>
      </c>
      <c r="B6" s="1" t="s">
        <v>23</v>
      </c>
      <c r="C6" s="1" t="s">
        <v>9</v>
      </c>
      <c r="D6" s="6">
        <v>92.93</v>
      </c>
      <c r="E6" s="9">
        <f t="shared" si="0"/>
        <v>2.6901969224147204</v>
      </c>
      <c r="F6" s="9">
        <f t="shared" si="5"/>
        <v>10.142339176313932</v>
      </c>
      <c r="G6" s="11">
        <f t="shared" si="1"/>
        <v>2.6901969224147204</v>
      </c>
      <c r="H6" s="5">
        <f t="shared" si="2"/>
        <v>250</v>
      </c>
      <c r="I6" s="6">
        <f t="shared" si="3"/>
        <v>90.606750000000005</v>
      </c>
      <c r="J6" s="6">
        <f t="shared" si="4"/>
        <v>99.899750000000012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45727</v>
      </c>
      <c r="B7" s="1" t="s">
        <v>24</v>
      </c>
      <c r="C7" s="1" t="s">
        <v>9</v>
      </c>
      <c r="D7" s="6">
        <v>88.24</v>
      </c>
      <c r="E7" s="9">
        <f t="shared" si="0"/>
        <v>2.8331822302810519</v>
      </c>
      <c r="F7" s="9">
        <f t="shared" si="5"/>
        <v>12.975521406594984</v>
      </c>
      <c r="G7" s="11">
        <f t="shared" si="1"/>
        <v>2.8331822302810519</v>
      </c>
      <c r="H7" s="5">
        <f t="shared" si="2"/>
        <v>250</v>
      </c>
      <c r="I7" s="6">
        <f t="shared" si="3"/>
        <v>86.033999999999992</v>
      </c>
      <c r="J7" s="6">
        <f t="shared" si="4"/>
        <v>94.85799999999999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B00-000000000000}">
      <formula1>"5DD,EOM,LBD,TP"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A73"/>
  <sheetViews>
    <sheetView tabSelected="1" topLeftCell="K47" workbookViewId="0">
      <selection activeCell="AE75" sqref="AE75"/>
    </sheetView>
  </sheetViews>
  <sheetFormatPr defaultColWidth="12.5703125" defaultRowHeight="15.75" customHeight="1" x14ac:dyDescent="0.2"/>
  <cols>
    <col min="1" max="1" width="11" bestFit="1" customWidth="1"/>
    <col min="2" max="3" width="4.85546875" bestFit="1" customWidth="1"/>
    <col min="4" max="4" width="4.5703125" bestFit="1" customWidth="1"/>
    <col min="5" max="5" width="4.5703125" customWidth="1"/>
    <col min="6" max="6" width="6.42578125" customWidth="1"/>
    <col min="7" max="7" width="21.28515625" customWidth="1"/>
    <col min="8" max="8" width="8.140625" bestFit="1" customWidth="1"/>
    <col min="9" max="9" width="7.42578125" bestFit="1" customWidth="1"/>
    <col min="10" max="10" width="7.42578125" customWidth="1"/>
    <col min="11" max="11" width="5.5703125" bestFit="1" customWidth="1"/>
    <col min="12" max="12" width="6.5703125" bestFit="1" customWidth="1"/>
    <col min="13" max="13" width="8.140625" bestFit="1" customWidth="1"/>
    <col min="14" max="14" width="4.85546875" bestFit="1" customWidth="1"/>
    <col min="15" max="15" width="4.85546875" customWidth="1"/>
    <col min="16" max="16" width="28.85546875" bestFit="1" customWidth="1"/>
    <col min="17" max="17" width="14.5703125" bestFit="1" customWidth="1"/>
    <col min="18" max="18" width="16.5703125" bestFit="1" customWidth="1"/>
    <col min="19" max="19" width="17.5703125" bestFit="1" customWidth="1"/>
    <col min="20" max="20" width="8.5703125" bestFit="1" customWidth="1"/>
    <col min="21" max="21" width="9.42578125" bestFit="1" customWidth="1"/>
    <col min="22" max="22" width="6.7109375" bestFit="1" customWidth="1"/>
    <col min="23" max="23" width="9.140625" bestFit="1" customWidth="1"/>
    <col min="24" max="24" width="13.140625" bestFit="1" customWidth="1"/>
    <col min="25" max="25" width="9.140625" bestFit="1" customWidth="1"/>
    <col min="26" max="26" width="9.42578125" bestFit="1" customWidth="1"/>
    <col min="27" max="27" width="9.42578125" customWidth="1"/>
    <col min="28" max="28" width="9.85546875" bestFit="1" customWidth="1"/>
    <col min="29" max="29" width="9.5703125" customWidth="1"/>
    <col min="30" max="30" width="8.28515625" bestFit="1" customWidth="1"/>
    <col min="31" max="31" width="9.28515625" bestFit="1" customWidth="1"/>
    <col min="32" max="32" width="6.140625" bestFit="1" customWidth="1"/>
    <col min="33" max="33" width="36.42578125" customWidth="1"/>
    <col min="34" max="34" width="5.5703125" bestFit="1" customWidth="1"/>
    <col min="35" max="35" width="6.28515625" bestFit="1" customWidth="1"/>
    <col min="36" max="36" width="4.5703125" bestFit="1" customWidth="1"/>
    <col min="37" max="37" width="7.42578125" bestFit="1" customWidth="1"/>
    <col min="38" max="38" width="7.28515625" bestFit="1" customWidth="1"/>
    <col min="39" max="39" width="4.5703125" customWidth="1"/>
    <col min="40" max="40" width="14.5703125" bestFit="1" customWidth="1"/>
    <col min="41" max="41" width="8.28515625" bestFit="1" customWidth="1"/>
    <col min="42" max="42" width="8.140625" bestFit="1" customWidth="1"/>
    <col min="43" max="43" width="8.28515625" bestFit="1" customWidth="1"/>
    <col min="44" max="44" width="9.7109375" bestFit="1" customWidth="1"/>
    <col min="45" max="45" width="8.28515625" bestFit="1" customWidth="1"/>
    <col min="46" max="46" width="4.7109375" customWidth="1"/>
    <col min="47" max="47" width="14" bestFit="1" customWidth="1"/>
    <col min="48" max="48" width="8.28515625" bestFit="1" customWidth="1"/>
    <col min="49" max="49" width="8.140625" bestFit="1" customWidth="1"/>
    <col min="50" max="50" width="8.28515625" bestFit="1" customWidth="1"/>
    <col min="51" max="51" width="8.5703125" bestFit="1" customWidth="1"/>
    <col min="52" max="52" width="9.7109375" bestFit="1" customWidth="1"/>
    <col min="53" max="53" width="9.28515625" bestFit="1" customWidth="1"/>
  </cols>
  <sheetData>
    <row r="1" spans="1:53" ht="12.75" x14ac:dyDescent="0.2"/>
    <row r="2" spans="1:53" ht="12.75" x14ac:dyDescent="0.2">
      <c r="A2" s="72" t="s">
        <v>27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59" t="s">
        <v>28</v>
      </c>
      <c r="S2" s="12"/>
      <c r="T2" s="12"/>
      <c r="U2" s="12"/>
      <c r="V2" s="12"/>
      <c r="W2" s="59" t="s">
        <v>29</v>
      </c>
      <c r="X2" s="12"/>
      <c r="Y2" s="12"/>
      <c r="Z2" s="12"/>
      <c r="AA2" s="12"/>
    </row>
    <row r="3" spans="1:53" ht="12.75" x14ac:dyDescent="0.2">
      <c r="A3" s="28" t="s">
        <v>66</v>
      </c>
      <c r="B3" s="28" t="s">
        <v>30</v>
      </c>
      <c r="C3" s="60" t="s">
        <v>68</v>
      </c>
      <c r="D3" s="60" t="s">
        <v>78</v>
      </c>
      <c r="E3" s="60" t="s">
        <v>69</v>
      </c>
      <c r="G3" s="28" t="s">
        <v>3</v>
      </c>
      <c r="H3" s="28" t="s">
        <v>0</v>
      </c>
      <c r="I3" s="28" t="s">
        <v>55</v>
      </c>
      <c r="J3" s="60" t="s">
        <v>76</v>
      </c>
      <c r="K3" s="28" t="s">
        <v>1</v>
      </c>
      <c r="L3" s="60" t="s">
        <v>67</v>
      </c>
      <c r="M3" s="60"/>
      <c r="N3" s="28" t="s">
        <v>30</v>
      </c>
      <c r="O3" s="12"/>
      <c r="P3" s="12"/>
      <c r="Q3" s="12"/>
      <c r="R3" s="28" t="s">
        <v>31</v>
      </c>
      <c r="S3" s="28" t="s">
        <v>1</v>
      </c>
      <c r="T3" s="60" t="s">
        <v>10</v>
      </c>
      <c r="U3" s="60" t="s">
        <v>70</v>
      </c>
      <c r="V3" s="63"/>
      <c r="W3" s="28" t="s">
        <v>31</v>
      </c>
      <c r="X3" s="28" t="s">
        <v>1</v>
      </c>
      <c r="Y3" s="60" t="s">
        <v>10</v>
      </c>
      <c r="Z3" s="60" t="s">
        <v>70</v>
      </c>
      <c r="AA3" s="60"/>
    </row>
    <row r="4" spans="1:53" ht="12.75" x14ac:dyDescent="0.2">
      <c r="A4" s="33">
        <v>100</v>
      </c>
      <c r="B4" s="29">
        <v>0.3</v>
      </c>
      <c r="C4" s="53">
        <v>5</v>
      </c>
      <c r="D4">
        <v>10</v>
      </c>
      <c r="E4" s="53">
        <v>0</v>
      </c>
      <c r="G4" s="47" t="s">
        <v>46</v>
      </c>
      <c r="H4" s="13">
        <v>100</v>
      </c>
      <c r="I4" s="13"/>
      <c r="J4" s="13"/>
      <c r="K4" s="13">
        <v>200</v>
      </c>
      <c r="L4" s="13"/>
      <c r="M4" s="13"/>
      <c r="N4" s="29">
        <v>0.3</v>
      </c>
      <c r="O4" s="12"/>
      <c r="P4" s="12"/>
      <c r="Q4" s="12"/>
      <c r="R4" s="13">
        <f>H4</f>
        <v>100</v>
      </c>
      <c r="S4" s="13">
        <f>K4*N4</f>
        <v>60</v>
      </c>
      <c r="T4" s="13"/>
      <c r="U4" s="30">
        <f>S4/R4</f>
        <v>0.6</v>
      </c>
      <c r="V4" s="30"/>
      <c r="W4" s="13">
        <f>H4</f>
        <v>100</v>
      </c>
      <c r="X4" s="13">
        <f>K4*(1-N4)</f>
        <v>140</v>
      </c>
      <c r="Y4" s="13"/>
      <c r="Z4" s="30">
        <f>X4/W4</f>
        <v>1.4</v>
      </c>
      <c r="AA4" s="30"/>
    </row>
    <row r="5" spans="1:53" ht="12.75" x14ac:dyDescent="0.2">
      <c r="A5" s="36">
        <v>100</v>
      </c>
      <c r="B5" s="37">
        <v>0.3</v>
      </c>
      <c r="C5" s="54">
        <v>5</v>
      </c>
      <c r="D5" s="35">
        <v>10</v>
      </c>
      <c r="E5" s="54">
        <v>0</v>
      </c>
      <c r="G5" s="48" t="s">
        <v>47</v>
      </c>
      <c r="H5" s="42">
        <v>100</v>
      </c>
      <c r="I5" s="42"/>
      <c r="J5" s="42"/>
      <c r="K5" s="42">
        <v>300</v>
      </c>
      <c r="L5" s="42"/>
      <c r="M5" s="42"/>
      <c r="N5" s="37">
        <v>0.3</v>
      </c>
      <c r="O5" s="12"/>
      <c r="P5" s="12"/>
      <c r="Q5" s="12"/>
      <c r="R5" s="42">
        <f>H5</f>
        <v>100</v>
      </c>
      <c r="S5" s="42">
        <f>(K5*N5)+S4</f>
        <v>150</v>
      </c>
      <c r="T5" s="42"/>
      <c r="U5" s="43">
        <f>S5/R5</f>
        <v>1.5</v>
      </c>
      <c r="V5" s="30"/>
      <c r="W5" s="42">
        <f>H5</f>
        <v>100</v>
      </c>
      <c r="X5" s="42">
        <f>K5*(1-N5)+X4</f>
        <v>350</v>
      </c>
      <c r="Y5" s="42"/>
      <c r="Z5" s="43">
        <f>X5/W5</f>
        <v>3.5</v>
      </c>
      <c r="AA5" s="43"/>
    </row>
    <row r="6" spans="1:53" ht="12.75" x14ac:dyDescent="0.2">
      <c r="A6" s="33">
        <v>100</v>
      </c>
      <c r="B6" s="29">
        <v>0.3</v>
      </c>
      <c r="C6" s="53">
        <v>5</v>
      </c>
      <c r="D6">
        <v>10</v>
      </c>
      <c r="E6" s="53">
        <v>0</v>
      </c>
      <c r="G6" s="49" t="s">
        <v>48</v>
      </c>
      <c r="H6" s="13">
        <v>10</v>
      </c>
      <c r="I6" s="13"/>
      <c r="J6" s="13"/>
      <c r="K6" s="13">
        <v>200</v>
      </c>
      <c r="L6" s="13"/>
      <c r="M6" s="13"/>
      <c r="N6" s="29">
        <v>0.3</v>
      </c>
      <c r="O6" s="12"/>
      <c r="P6" s="12"/>
      <c r="Q6" s="12"/>
      <c r="R6" s="13">
        <f>H6</f>
        <v>10</v>
      </c>
      <c r="S6" s="13">
        <f>K6*N6</f>
        <v>60</v>
      </c>
      <c r="T6" s="13"/>
      <c r="U6" s="30">
        <f t="shared" ref="U6:U7" si="0">S6/R6</f>
        <v>6</v>
      </c>
      <c r="V6" s="30"/>
      <c r="W6" s="13">
        <f>H6</f>
        <v>10</v>
      </c>
      <c r="X6" s="13">
        <f>K6*(1-N6)</f>
        <v>140</v>
      </c>
      <c r="Y6" s="13"/>
      <c r="Z6" s="30">
        <f t="shared" ref="Z6:Z7" si="1">X6/W6</f>
        <v>14</v>
      </c>
      <c r="AA6" s="30"/>
    </row>
    <row r="7" spans="1:53" ht="12.75" x14ac:dyDescent="0.2"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>
        <f>R5</f>
        <v>100</v>
      </c>
      <c r="S7" s="13">
        <f>S5-S4</f>
        <v>90</v>
      </c>
      <c r="T7" s="13"/>
      <c r="U7" s="30">
        <f t="shared" si="0"/>
        <v>0.9</v>
      </c>
      <c r="V7" s="30"/>
      <c r="W7" s="13">
        <v>100</v>
      </c>
      <c r="X7" s="13">
        <f>X5-X6</f>
        <v>210</v>
      </c>
      <c r="Y7" s="13"/>
      <c r="Z7" s="30">
        <f t="shared" si="1"/>
        <v>2.1</v>
      </c>
      <c r="AA7" s="30"/>
    </row>
    <row r="8" spans="1:53" ht="12.75" x14ac:dyDescent="0.2">
      <c r="A8" s="36">
        <v>100</v>
      </c>
      <c r="B8" s="37">
        <v>0.3</v>
      </c>
      <c r="C8" s="54">
        <v>5</v>
      </c>
      <c r="D8" s="35">
        <v>10</v>
      </c>
      <c r="E8" s="54">
        <v>0</v>
      </c>
      <c r="G8" s="48" t="s">
        <v>49</v>
      </c>
      <c r="H8" s="42">
        <v>8</v>
      </c>
      <c r="I8" s="42"/>
      <c r="J8" s="42"/>
      <c r="K8" s="42">
        <v>300</v>
      </c>
      <c r="L8" s="42"/>
      <c r="M8" s="42"/>
      <c r="N8" s="37">
        <v>0.3</v>
      </c>
      <c r="O8" s="12"/>
      <c r="P8" s="12"/>
      <c r="Q8" s="12"/>
      <c r="R8" s="42">
        <f>R6</f>
        <v>10</v>
      </c>
      <c r="S8" s="42">
        <v>60</v>
      </c>
      <c r="T8" s="42"/>
      <c r="U8" s="43">
        <v>6</v>
      </c>
      <c r="V8" s="30"/>
      <c r="W8" s="42">
        <v>10</v>
      </c>
      <c r="X8" s="42">
        <v>140</v>
      </c>
      <c r="Y8" s="42"/>
      <c r="Z8" s="43">
        <v>14</v>
      </c>
      <c r="AA8" s="43"/>
    </row>
    <row r="9" spans="1:53" ht="12.75" x14ac:dyDescent="0.2">
      <c r="G9" s="41"/>
      <c r="H9" s="41"/>
      <c r="I9" s="41"/>
      <c r="J9" s="41"/>
      <c r="K9" s="41"/>
      <c r="L9" s="41"/>
      <c r="M9" s="41"/>
      <c r="N9" s="41"/>
      <c r="O9" s="12"/>
      <c r="P9" s="12"/>
      <c r="Q9" s="12"/>
      <c r="R9" s="44">
        <f>R7</f>
        <v>100</v>
      </c>
      <c r="S9" s="44">
        <v>90</v>
      </c>
      <c r="T9" s="44"/>
      <c r="U9" s="45">
        <v>0.9</v>
      </c>
      <c r="V9" s="67"/>
      <c r="W9" s="44">
        <v>100</v>
      </c>
      <c r="X9" s="44">
        <v>210</v>
      </c>
      <c r="Y9" s="44"/>
      <c r="Z9" s="45">
        <v>2.1</v>
      </c>
      <c r="AA9" s="45"/>
    </row>
    <row r="10" spans="1:53" ht="12.75" x14ac:dyDescent="0.2">
      <c r="G10" s="41"/>
      <c r="H10" s="41"/>
      <c r="I10" s="41"/>
      <c r="J10" s="41"/>
      <c r="K10" s="41"/>
      <c r="L10" s="41"/>
      <c r="M10" s="41"/>
      <c r="N10" s="41"/>
      <c r="O10" s="12"/>
      <c r="P10" s="12"/>
      <c r="Q10" s="12"/>
      <c r="R10" s="42">
        <f>H8</f>
        <v>8</v>
      </c>
      <c r="S10" s="42">
        <f>K8*N8</f>
        <v>90</v>
      </c>
      <c r="T10" s="42"/>
      <c r="U10" s="43">
        <f>S10/R10</f>
        <v>11.25</v>
      </c>
      <c r="V10" s="30"/>
      <c r="W10" s="42">
        <v>8</v>
      </c>
      <c r="X10" s="42">
        <f>K8*(1-N8)</f>
        <v>210</v>
      </c>
      <c r="Y10" s="42"/>
      <c r="Z10" s="43">
        <f>X10/W10</f>
        <v>26.25</v>
      </c>
      <c r="AA10" s="43"/>
    </row>
    <row r="12" spans="1:53" ht="15.75" customHeight="1" x14ac:dyDescent="0.2">
      <c r="A12" s="71" t="s">
        <v>32</v>
      </c>
      <c r="R12" s="59" t="s">
        <v>28</v>
      </c>
      <c r="S12" s="12"/>
      <c r="T12" s="12"/>
      <c r="U12" s="12"/>
      <c r="V12" s="12"/>
      <c r="W12" s="59" t="s">
        <v>29</v>
      </c>
      <c r="X12" s="12"/>
      <c r="Y12" s="12"/>
      <c r="Z12" s="12"/>
      <c r="AA12" s="12"/>
      <c r="AG12" s="34" t="s">
        <v>57</v>
      </c>
      <c r="AN12" s="34" t="s">
        <v>58</v>
      </c>
      <c r="AU12" s="34" t="s">
        <v>71</v>
      </c>
    </row>
    <row r="13" spans="1:53" ht="15.75" customHeight="1" x14ac:dyDescent="0.2">
      <c r="A13" s="28" t="s">
        <v>66</v>
      </c>
      <c r="B13" s="28" t="s">
        <v>30</v>
      </c>
      <c r="C13" s="60" t="s">
        <v>68</v>
      </c>
      <c r="D13" s="60" t="s">
        <v>78</v>
      </c>
      <c r="E13" s="60" t="s">
        <v>69</v>
      </c>
      <c r="G13" s="28" t="s">
        <v>3</v>
      </c>
      <c r="H13" s="28" t="s">
        <v>0</v>
      </c>
      <c r="I13" s="60" t="s">
        <v>55</v>
      </c>
      <c r="J13" s="60" t="s">
        <v>76</v>
      </c>
      <c r="K13" s="28" t="s">
        <v>1</v>
      </c>
      <c r="L13" s="60" t="s">
        <v>67</v>
      </c>
      <c r="M13" s="60"/>
      <c r="R13" s="28" t="s">
        <v>31</v>
      </c>
      <c r="S13" s="28" t="s">
        <v>1</v>
      </c>
      <c r="T13" s="60" t="s">
        <v>10</v>
      </c>
      <c r="U13" s="60" t="s">
        <v>70</v>
      </c>
      <c r="V13" s="63"/>
      <c r="W13" s="28" t="s">
        <v>31</v>
      </c>
      <c r="X13" s="28" t="s">
        <v>1</v>
      </c>
      <c r="Y13" s="60" t="s">
        <v>10</v>
      </c>
      <c r="Z13" s="60" t="s">
        <v>70</v>
      </c>
      <c r="AA13" s="60"/>
      <c r="AB13" s="28" t="s">
        <v>63</v>
      </c>
      <c r="AC13" s="28"/>
      <c r="AD13" s="28" t="s">
        <v>64</v>
      </c>
      <c r="AE13" s="28" t="s">
        <v>65</v>
      </c>
      <c r="AG13" s="65" t="s">
        <v>59</v>
      </c>
      <c r="AH13" s="65" t="s">
        <v>62</v>
      </c>
      <c r="AI13" s="65" t="s">
        <v>60</v>
      </c>
      <c r="AJ13" s="65" t="s">
        <v>62</v>
      </c>
      <c r="AK13" s="65" t="s">
        <v>61</v>
      </c>
      <c r="AL13" s="65" t="s">
        <v>62</v>
      </c>
      <c r="AM13" s="63"/>
      <c r="AN13" s="28" t="s">
        <v>59</v>
      </c>
      <c r="AO13" s="28" t="s">
        <v>62</v>
      </c>
      <c r="AP13" s="28" t="s">
        <v>60</v>
      </c>
      <c r="AQ13" s="28" t="s">
        <v>62</v>
      </c>
      <c r="AR13" s="28" t="s">
        <v>61</v>
      </c>
      <c r="AS13" s="28" t="s">
        <v>62</v>
      </c>
      <c r="AT13" s="63"/>
      <c r="AU13" s="65" t="s">
        <v>59</v>
      </c>
      <c r="AV13" s="65" t="s">
        <v>62</v>
      </c>
      <c r="AW13" s="65" t="s">
        <v>60</v>
      </c>
      <c r="AX13" s="65" t="s">
        <v>62</v>
      </c>
      <c r="AY13" s="65" t="s">
        <v>72</v>
      </c>
      <c r="AZ13" s="65" t="s">
        <v>61</v>
      </c>
      <c r="BA13" s="65" t="s">
        <v>62</v>
      </c>
    </row>
    <row r="14" spans="1:53" ht="15.75" customHeight="1" x14ac:dyDescent="0.2">
      <c r="A14" s="33">
        <v>100</v>
      </c>
      <c r="B14" s="29">
        <v>0.7</v>
      </c>
      <c r="C14" s="53">
        <v>5</v>
      </c>
      <c r="D14">
        <v>10</v>
      </c>
      <c r="E14" s="53">
        <v>1</v>
      </c>
      <c r="G14" s="12" t="s">
        <v>33</v>
      </c>
      <c r="H14" s="13">
        <v>100</v>
      </c>
      <c r="I14" s="13"/>
      <c r="J14" s="13"/>
      <c r="K14" s="13">
        <v>200</v>
      </c>
      <c r="L14" s="61">
        <f>K14/H14</f>
        <v>2</v>
      </c>
      <c r="M14" s="61"/>
      <c r="R14" s="31">
        <f>H14</f>
        <v>100</v>
      </c>
      <c r="S14" s="31">
        <f>K14*B14</f>
        <v>140</v>
      </c>
      <c r="T14" s="68">
        <f>(H14+(H14*(D14/100)))/(1-E14/100)</f>
        <v>111.11111111111111</v>
      </c>
      <c r="U14" s="32">
        <f>S14/R14</f>
        <v>1.4</v>
      </c>
      <c r="V14" s="32"/>
      <c r="W14" s="31">
        <f>H14</f>
        <v>100</v>
      </c>
      <c r="X14" s="31">
        <f>K14*(1-B14)</f>
        <v>60.000000000000007</v>
      </c>
      <c r="Y14" s="68">
        <f>(H14+(H14*(D14/100)))/(1-E14/100)</f>
        <v>111.11111111111111</v>
      </c>
      <c r="Z14" s="32">
        <f>X14/W14</f>
        <v>0.60000000000000009</v>
      </c>
      <c r="AA14" s="32"/>
      <c r="AB14" s="32">
        <f>U14</f>
        <v>1.4</v>
      </c>
      <c r="AC14" s="32"/>
      <c r="AD14" s="32">
        <f>Z14</f>
        <v>0.60000000000000009</v>
      </c>
      <c r="AE14" s="32">
        <f>AB14+AD14</f>
        <v>2</v>
      </c>
      <c r="AG14" s="55">
        <v>0</v>
      </c>
      <c r="AH14" s="53">
        <v>0</v>
      </c>
      <c r="AI14" s="55">
        <v>0</v>
      </c>
      <c r="AJ14" s="53">
        <v>0</v>
      </c>
      <c r="AK14" s="55">
        <v>0</v>
      </c>
      <c r="AL14" s="57">
        <v>0</v>
      </c>
      <c r="AM14" s="53"/>
      <c r="AN14" s="55">
        <v>0</v>
      </c>
      <c r="AO14" s="53">
        <v>0</v>
      </c>
      <c r="AP14" s="55">
        <v>0</v>
      </c>
      <c r="AQ14" s="53">
        <v>0</v>
      </c>
      <c r="AR14" s="55">
        <v>0</v>
      </c>
      <c r="AS14" s="53">
        <v>0</v>
      </c>
      <c r="AT14" s="53"/>
      <c r="AU14" s="55">
        <v>0</v>
      </c>
      <c r="AV14" s="53">
        <v>0</v>
      </c>
      <c r="AW14" s="55">
        <v>0</v>
      </c>
      <c r="AX14" s="53">
        <v>0</v>
      </c>
      <c r="AY14" s="55">
        <v>0</v>
      </c>
      <c r="AZ14" s="55">
        <v>0</v>
      </c>
      <c r="BA14" s="53">
        <v>0</v>
      </c>
    </row>
    <row r="15" spans="1:53" ht="15.75" customHeight="1" x14ac:dyDescent="0.2">
      <c r="A15" s="36">
        <v>100</v>
      </c>
      <c r="B15" s="37">
        <v>0.7</v>
      </c>
      <c r="C15" s="54">
        <v>5</v>
      </c>
      <c r="D15" s="35">
        <v>10</v>
      </c>
      <c r="E15" s="54">
        <v>1</v>
      </c>
      <c r="G15" s="41" t="s">
        <v>56</v>
      </c>
      <c r="H15" s="37"/>
      <c r="I15" s="42">
        <v>20</v>
      </c>
      <c r="J15" s="42"/>
      <c r="K15" s="42"/>
      <c r="L15" s="62"/>
      <c r="M15" s="62"/>
      <c r="R15" s="38"/>
      <c r="S15" s="38"/>
      <c r="T15" s="70"/>
      <c r="U15" s="39"/>
      <c r="V15" s="32"/>
      <c r="W15" s="38"/>
      <c r="X15" s="38"/>
      <c r="Y15" s="38"/>
      <c r="Z15" s="39"/>
      <c r="AA15" s="39"/>
      <c r="AB15" s="39">
        <f t="shared" ref="AB15:AE15" si="2">AB14</f>
        <v>1.4</v>
      </c>
      <c r="AC15" s="39"/>
      <c r="AD15" s="39">
        <f t="shared" si="2"/>
        <v>0.60000000000000009</v>
      </c>
      <c r="AE15" s="39">
        <f t="shared" si="2"/>
        <v>2</v>
      </c>
      <c r="AG15" s="40">
        <f>AG14</f>
        <v>0</v>
      </c>
      <c r="AH15" s="54">
        <f t="shared" ref="AH15:AJ15" si="3">AH14</f>
        <v>0</v>
      </c>
      <c r="AI15" s="40">
        <f t="shared" si="3"/>
        <v>0</v>
      </c>
      <c r="AJ15" s="54">
        <f t="shared" si="3"/>
        <v>0</v>
      </c>
      <c r="AK15" s="40">
        <f>AK14</f>
        <v>0</v>
      </c>
      <c r="AL15" s="58">
        <f>AK15/K14</f>
        <v>0</v>
      </c>
      <c r="AM15" s="64"/>
      <c r="AN15" s="40">
        <f>AN14</f>
        <v>0</v>
      </c>
      <c r="AO15" s="54">
        <f t="shared" ref="AO15" si="4">AO14</f>
        <v>0</v>
      </c>
      <c r="AP15" s="40">
        <f t="shared" ref="AP15" si="5">AP14</f>
        <v>0</v>
      </c>
      <c r="AQ15" s="54">
        <f t="shared" ref="AQ15" si="6">AQ14</f>
        <v>0</v>
      </c>
      <c r="AR15" s="40">
        <f>AR14</f>
        <v>0</v>
      </c>
      <c r="AS15" s="54">
        <f t="shared" ref="AS15" si="7">AS14</f>
        <v>0</v>
      </c>
      <c r="AT15" s="53"/>
      <c r="AU15" s="40">
        <f>AG15+AN15</f>
        <v>0</v>
      </c>
      <c r="AV15" s="54">
        <f t="shared" ref="AV15" si="8">AV14</f>
        <v>0</v>
      </c>
      <c r="AW15" s="40">
        <f t="shared" ref="AW15" si="9">AW14</f>
        <v>0</v>
      </c>
      <c r="AX15" s="54">
        <f t="shared" ref="AX15" si="10">AX14</f>
        <v>0</v>
      </c>
      <c r="AY15" s="70">
        <f>I15</f>
        <v>20</v>
      </c>
      <c r="AZ15" s="70">
        <f>AU15+AW15+AY15</f>
        <v>20</v>
      </c>
      <c r="BA15" s="58">
        <f>AZ15/(S14+X14)</f>
        <v>0.1</v>
      </c>
    </row>
    <row r="16" spans="1:53" ht="15.75" customHeight="1" x14ac:dyDescent="0.2">
      <c r="A16" s="33">
        <v>300</v>
      </c>
      <c r="B16" s="29">
        <v>0.7</v>
      </c>
      <c r="C16" s="53">
        <v>5</v>
      </c>
      <c r="D16">
        <v>10</v>
      </c>
      <c r="E16" s="53">
        <v>1</v>
      </c>
      <c r="G16" t="s">
        <v>34</v>
      </c>
      <c r="H16" s="33">
        <v>250</v>
      </c>
      <c r="I16" s="33"/>
      <c r="J16" s="33"/>
      <c r="K16" s="33">
        <v>400</v>
      </c>
      <c r="L16" s="53">
        <f>K16/H16</f>
        <v>1.6</v>
      </c>
      <c r="M16" s="53"/>
      <c r="R16" s="31">
        <f>R14</f>
        <v>100</v>
      </c>
      <c r="S16" s="31">
        <v>140</v>
      </c>
      <c r="T16" s="68">
        <f>(H14+(H14*(D14/100)))/(1-E14/100)</f>
        <v>111.11111111111111</v>
      </c>
      <c r="U16" s="32">
        <v>1.4</v>
      </c>
      <c r="V16" s="32"/>
      <c r="W16" s="31">
        <v>100</v>
      </c>
      <c r="X16" s="31">
        <v>60.000000000000007</v>
      </c>
      <c r="Y16" s="68">
        <f>(H14+(H14*(D14/100)))/(1-E14/100)</f>
        <v>111.11111111111111</v>
      </c>
      <c r="Z16" s="32">
        <v>0.60000000000000009</v>
      </c>
      <c r="AA16" s="32"/>
      <c r="AB16" s="32">
        <f>AB15+U17</f>
        <v>3</v>
      </c>
      <c r="AC16" s="32"/>
      <c r="AD16" s="32">
        <f>AD15</f>
        <v>0.60000000000000009</v>
      </c>
      <c r="AE16" s="32">
        <f>AB16+AD16</f>
        <v>3.6</v>
      </c>
      <c r="AG16" s="55">
        <f>AG15</f>
        <v>0</v>
      </c>
      <c r="AH16" s="53">
        <f>AH15</f>
        <v>0</v>
      </c>
      <c r="AI16" s="55">
        <f>AI15</f>
        <v>0</v>
      </c>
      <c r="AJ16" s="53">
        <f>AJ15</f>
        <v>0</v>
      </c>
      <c r="AK16" s="55">
        <f>AK15</f>
        <v>0</v>
      </c>
      <c r="AL16" s="69">
        <f>AK16 / (K14+K16)</f>
        <v>0</v>
      </c>
      <c r="AM16" s="64"/>
      <c r="AN16" s="55">
        <f>(A16*AB16)-(S16+S17)</f>
        <v>360</v>
      </c>
      <c r="AO16" s="57">
        <f>AN16/(S16+S17)</f>
        <v>0.66666666666666663</v>
      </c>
      <c r="AP16" s="55">
        <f>(AD16*A16)-X16</f>
        <v>120.00000000000003</v>
      </c>
      <c r="AQ16" s="56">
        <f>AP16/(W16*Z16)</f>
        <v>2.0000000000000004</v>
      </c>
      <c r="AR16" s="55">
        <f>AN16+AP16</f>
        <v>480</v>
      </c>
      <c r="AS16" s="66">
        <f>AR16/(S16+S17+X16)</f>
        <v>0.8</v>
      </c>
      <c r="AT16" s="66"/>
      <c r="AU16" s="55">
        <f>AG16+AN16</f>
        <v>360</v>
      </c>
      <c r="AV16" s="57">
        <f>AO16</f>
        <v>0.66666666666666663</v>
      </c>
      <c r="AW16" s="55">
        <f>AI16+AP16</f>
        <v>120.00000000000003</v>
      </c>
      <c r="AX16" s="56">
        <f>AW16/X16</f>
        <v>2.0000000000000004</v>
      </c>
      <c r="AY16" s="68">
        <f>AY15</f>
        <v>20</v>
      </c>
      <c r="AZ16" s="55">
        <f>AU16+AW16+AY16</f>
        <v>500</v>
      </c>
      <c r="BA16" s="57">
        <f>AZ16/(S16+S17+X16)</f>
        <v>0.83333333333333337</v>
      </c>
    </row>
    <row r="17" spans="1:53" ht="15.75" customHeight="1" x14ac:dyDescent="0.2">
      <c r="C17" s="53"/>
      <c r="E17" s="53"/>
      <c r="L17" s="53"/>
      <c r="M17" s="53"/>
      <c r="R17" s="31">
        <f>H16</f>
        <v>250</v>
      </c>
      <c r="S17" s="31">
        <f>K16</f>
        <v>400</v>
      </c>
      <c r="T17" s="68">
        <f>(H16+(H16*(D16/100)))/(1-E16/100)</f>
        <v>277.77777777777777</v>
      </c>
      <c r="U17" s="32">
        <f>S17/R17</f>
        <v>1.6</v>
      </c>
      <c r="V17" s="32"/>
      <c r="W17" s="52" t="s">
        <v>35</v>
      </c>
      <c r="X17" s="52" t="s">
        <v>35</v>
      </c>
      <c r="Y17" s="52" t="s">
        <v>35</v>
      </c>
      <c r="Z17" s="52" t="s">
        <v>35</v>
      </c>
      <c r="AA17" s="52"/>
      <c r="AH17" s="53"/>
      <c r="AJ17" s="53"/>
      <c r="AL17" s="57"/>
      <c r="AM17" s="53"/>
      <c r="AN17" s="31"/>
      <c r="AO17" s="57"/>
      <c r="AQ17" s="53"/>
      <c r="AS17" s="53"/>
      <c r="AT17" s="53"/>
      <c r="AV17" s="53"/>
      <c r="AX17" s="53"/>
      <c r="AY17" s="68"/>
      <c r="BA17" s="53"/>
    </row>
    <row r="18" spans="1:53" ht="15.75" customHeight="1" x14ac:dyDescent="0.2">
      <c r="A18" s="36">
        <v>910</v>
      </c>
      <c r="B18" s="37">
        <v>0.7</v>
      </c>
      <c r="C18" s="54">
        <v>5</v>
      </c>
      <c r="D18" s="35">
        <v>10</v>
      </c>
      <c r="E18" s="54">
        <v>1</v>
      </c>
      <c r="G18" s="35" t="s">
        <v>36</v>
      </c>
      <c r="H18" s="36">
        <v>900</v>
      </c>
      <c r="I18" s="36"/>
      <c r="J18" s="36"/>
      <c r="K18" s="36">
        <v>350</v>
      </c>
      <c r="L18" s="54">
        <f>K18/H18</f>
        <v>0.3888888888888889</v>
      </c>
      <c r="M18" s="54"/>
      <c r="R18" s="38">
        <f>R16</f>
        <v>100</v>
      </c>
      <c r="S18" s="38">
        <v>140</v>
      </c>
      <c r="T18" s="70">
        <f>T16</f>
        <v>111.11111111111111</v>
      </c>
      <c r="U18" s="39">
        <v>1.4</v>
      </c>
      <c r="V18" s="32"/>
      <c r="W18" s="38">
        <v>100</v>
      </c>
      <c r="X18" s="38">
        <v>60.000000000000007</v>
      </c>
      <c r="Y18" s="70">
        <f>Y16</f>
        <v>111.11111111111111</v>
      </c>
      <c r="Z18" s="39">
        <v>0.60000000000000009</v>
      </c>
      <c r="AA18" s="39"/>
      <c r="AB18" s="39">
        <f>AB16</f>
        <v>3</v>
      </c>
      <c r="AC18" s="39"/>
      <c r="AD18" s="39">
        <f>AD16+Z19</f>
        <v>0.98888888888888893</v>
      </c>
      <c r="AE18" s="39">
        <f>AB18+AD18</f>
        <v>3.9888888888888889</v>
      </c>
      <c r="AG18" s="40">
        <f t="shared" ref="AG18:AL18" si="11">AG16</f>
        <v>0</v>
      </c>
      <c r="AH18" s="54">
        <f t="shared" si="11"/>
        <v>0</v>
      </c>
      <c r="AI18" s="40">
        <f t="shared" si="11"/>
        <v>0</v>
      </c>
      <c r="AJ18" s="54">
        <f t="shared" si="11"/>
        <v>0</v>
      </c>
      <c r="AK18" s="40">
        <f t="shared" si="11"/>
        <v>0</v>
      </c>
      <c r="AL18" s="58">
        <f t="shared" si="11"/>
        <v>0</v>
      </c>
      <c r="AM18" s="64"/>
      <c r="AN18" s="40">
        <f>(A18*AB18)-(S18+S19)</f>
        <v>2190</v>
      </c>
      <c r="AO18" s="58">
        <f>AN18/(S18+S19)</f>
        <v>4.0555555555555554</v>
      </c>
      <c r="AP18" s="40">
        <f>(AD18*A18)-(X18+X19)</f>
        <v>489.88888888888891</v>
      </c>
      <c r="AQ18" s="58">
        <f>AP18/(X18+X19)</f>
        <v>1.1948509485094851</v>
      </c>
      <c r="AR18" s="40">
        <f>AN18+AP18</f>
        <v>2679.8888888888887</v>
      </c>
      <c r="AS18" s="58">
        <f>AR18/(S18+S19+X18+X19)</f>
        <v>2.8209356725146195</v>
      </c>
      <c r="AT18" s="53"/>
      <c r="AU18" s="40">
        <f>AG18+AN18</f>
        <v>2190</v>
      </c>
      <c r="AV18" s="58">
        <f>AO18</f>
        <v>4.0555555555555554</v>
      </c>
      <c r="AW18" s="40">
        <f>AI18+AP18</f>
        <v>489.88888888888891</v>
      </c>
      <c r="AX18" s="58">
        <f>AW18/(X18+X19)</f>
        <v>1.1948509485094851</v>
      </c>
      <c r="AY18" s="70">
        <f>AY16</f>
        <v>20</v>
      </c>
      <c r="AZ18" s="40">
        <f>AU18+AW18+AY18</f>
        <v>2699.8888888888887</v>
      </c>
      <c r="BA18" s="58">
        <f>AZ18/(S18+S19+X18+X19)</f>
        <v>2.841988304093567</v>
      </c>
    </row>
    <row r="19" spans="1:53" ht="15.75" customHeight="1" x14ac:dyDescent="0.2">
      <c r="A19" s="35"/>
      <c r="B19" s="35"/>
      <c r="C19" s="54"/>
      <c r="D19" s="35"/>
      <c r="E19" s="54"/>
      <c r="G19" s="35"/>
      <c r="H19" s="35"/>
      <c r="I19" s="35"/>
      <c r="J19" s="35"/>
      <c r="K19" s="35"/>
      <c r="L19" s="54"/>
      <c r="M19" s="54"/>
      <c r="R19" s="38">
        <f>R17</f>
        <v>250</v>
      </c>
      <c r="S19" s="38">
        <v>400</v>
      </c>
      <c r="T19" s="70">
        <f>T17</f>
        <v>277.77777777777777</v>
      </c>
      <c r="U19" s="39">
        <v>1.6</v>
      </c>
      <c r="V19" s="32"/>
      <c r="W19" s="36">
        <f>H18</f>
        <v>900</v>
      </c>
      <c r="X19" s="36">
        <f>K18</f>
        <v>350</v>
      </c>
      <c r="Y19" s="70">
        <f>(H18+(H18*(D18/100)))/(1-E18/100)</f>
        <v>1000</v>
      </c>
      <c r="Z19" s="39">
        <f>X19/W19</f>
        <v>0.3888888888888889</v>
      </c>
      <c r="AA19" s="39"/>
      <c r="AH19" s="53"/>
      <c r="AJ19" s="53"/>
      <c r="AL19" s="53"/>
      <c r="AM19" s="53"/>
      <c r="AO19" s="53"/>
      <c r="AQ19" s="53"/>
      <c r="AS19" s="53"/>
      <c r="AT19" s="53"/>
      <c r="AV19" s="53"/>
      <c r="AX19" s="53"/>
      <c r="AY19" s="68"/>
      <c r="BA19" s="53"/>
    </row>
    <row r="20" spans="1:53" ht="15.75" customHeight="1" x14ac:dyDescent="0.2">
      <c r="A20" s="33">
        <v>910</v>
      </c>
      <c r="B20" s="29">
        <v>0.7</v>
      </c>
      <c r="C20" s="53">
        <v>5</v>
      </c>
      <c r="D20">
        <v>10</v>
      </c>
      <c r="E20" s="53">
        <v>1</v>
      </c>
      <c r="G20" t="s">
        <v>54</v>
      </c>
      <c r="I20" s="33">
        <v>10</v>
      </c>
      <c r="J20" s="33"/>
      <c r="L20" s="53"/>
      <c r="M20" s="53"/>
      <c r="R20" s="31"/>
      <c r="S20" s="31"/>
      <c r="T20" s="31"/>
      <c r="U20" s="31"/>
      <c r="V20" s="31"/>
      <c r="W20" s="33"/>
      <c r="X20" s="33"/>
      <c r="Y20" s="31"/>
      <c r="Z20" s="32"/>
      <c r="AA20" s="32"/>
      <c r="AB20" s="32">
        <f>AB18</f>
        <v>3</v>
      </c>
      <c r="AC20" s="32"/>
      <c r="AD20" s="32">
        <f>AD18+Z21</f>
        <v>1.588888888888889</v>
      </c>
      <c r="AE20" s="32">
        <f>AB20+AD20</f>
        <v>4.5888888888888886</v>
      </c>
      <c r="AG20" s="55">
        <f t="shared" ref="AG20:AL21" si="12">AG18</f>
        <v>0</v>
      </c>
      <c r="AH20" s="53">
        <f t="shared" si="12"/>
        <v>0</v>
      </c>
      <c r="AI20" s="55">
        <f t="shared" si="12"/>
        <v>0</v>
      </c>
      <c r="AJ20" s="53">
        <f t="shared" si="12"/>
        <v>0</v>
      </c>
      <c r="AK20" s="55">
        <f t="shared" si="12"/>
        <v>0</v>
      </c>
      <c r="AL20" s="66">
        <f t="shared" si="12"/>
        <v>0</v>
      </c>
      <c r="AM20" s="64"/>
      <c r="AN20" s="55">
        <f t="shared" ref="AN20:AS20" si="13">AN18</f>
        <v>2190</v>
      </c>
      <c r="AO20" s="66">
        <f t="shared" si="13"/>
        <v>4.0555555555555554</v>
      </c>
      <c r="AP20" s="55">
        <f t="shared" si="13"/>
        <v>489.88888888888891</v>
      </c>
      <c r="AQ20" s="66">
        <f t="shared" si="13"/>
        <v>1.1948509485094851</v>
      </c>
      <c r="AR20" s="55">
        <f t="shared" si="13"/>
        <v>2679.8888888888887</v>
      </c>
      <c r="AS20" s="66">
        <f t="shared" si="13"/>
        <v>2.8209356725146195</v>
      </c>
      <c r="AT20" s="53"/>
      <c r="AU20" s="55">
        <f>AU18</f>
        <v>2190</v>
      </c>
      <c r="AV20" s="66">
        <f>AV18</f>
        <v>4.0555555555555554</v>
      </c>
      <c r="AW20" s="55">
        <f>AW18</f>
        <v>489.88888888888891</v>
      </c>
      <c r="AX20" s="66">
        <f>AX18</f>
        <v>1.1948509485094851</v>
      </c>
      <c r="AY20" s="68">
        <f>AY18+I20</f>
        <v>30</v>
      </c>
      <c r="AZ20" s="55">
        <f>AU20+AW20+AY20</f>
        <v>2709.8888888888887</v>
      </c>
      <c r="BA20" s="66">
        <f>AZ20/(S18+S19+X18+X19)</f>
        <v>2.8525146198830407</v>
      </c>
    </row>
    <row r="21" spans="1:53" ht="15.75" customHeight="1" x14ac:dyDescent="0.2">
      <c r="A21" s="36">
        <v>510</v>
      </c>
      <c r="B21" s="37">
        <v>0.7</v>
      </c>
      <c r="C21" s="54">
        <v>5</v>
      </c>
      <c r="D21" s="35">
        <v>10</v>
      </c>
      <c r="E21" s="54">
        <v>1</v>
      </c>
      <c r="G21" s="35" t="s">
        <v>37</v>
      </c>
      <c r="H21" s="40">
        <v>500.34</v>
      </c>
      <c r="I21" s="40"/>
      <c r="J21" s="40"/>
      <c r="K21" s="36">
        <v>100</v>
      </c>
      <c r="L21" s="54">
        <f>K21/H21</f>
        <v>0.19986409241715633</v>
      </c>
      <c r="M21" s="54"/>
      <c r="R21" s="38">
        <v>100</v>
      </c>
      <c r="S21" s="38">
        <v>140</v>
      </c>
      <c r="T21" s="38">
        <f>T18</f>
        <v>111.11111111111111</v>
      </c>
      <c r="U21" s="39">
        <v>1.4</v>
      </c>
      <c r="V21" s="32"/>
      <c r="W21" s="38">
        <v>100</v>
      </c>
      <c r="X21" s="38">
        <v>60.000000000000007</v>
      </c>
      <c r="Y21" s="38">
        <f>Y18</f>
        <v>111.11111111111111</v>
      </c>
      <c r="Z21" s="39">
        <v>0.60000000000000009</v>
      </c>
      <c r="AA21" s="39"/>
      <c r="AB21" s="39">
        <f>U21+U22+U23</f>
        <v>3.1399048646920096</v>
      </c>
      <c r="AC21" s="39"/>
      <c r="AD21" s="39">
        <f>Z21+Z22+Z23</f>
        <v>1.0488481166140358</v>
      </c>
      <c r="AE21" s="39">
        <f>AB21+AD21</f>
        <v>4.1887529813060453</v>
      </c>
      <c r="AG21" s="40">
        <f t="shared" si="12"/>
        <v>0</v>
      </c>
      <c r="AH21" s="54">
        <f t="shared" si="12"/>
        <v>0</v>
      </c>
      <c r="AI21" s="40">
        <f t="shared" si="12"/>
        <v>0</v>
      </c>
      <c r="AJ21" s="54">
        <f t="shared" si="12"/>
        <v>0</v>
      </c>
      <c r="AK21" s="40">
        <f t="shared" si="12"/>
        <v>0</v>
      </c>
      <c r="AL21" s="58">
        <f t="shared" si="12"/>
        <v>0</v>
      </c>
      <c r="AM21" s="64"/>
      <c r="AN21" s="40">
        <f>(A21*AB21)-(S21+S22+S23)</f>
        <v>991.35148099292496</v>
      </c>
      <c r="AO21" s="58">
        <f>AN21/(S21+S22+S23)</f>
        <v>1.6251663622834835</v>
      </c>
      <c r="AP21" s="40">
        <f>(AD21*A21)-(X21+X22+X23)</f>
        <v>94.91253947315829</v>
      </c>
      <c r="AQ21" s="58">
        <f>AP21/(X21+X22+X23)</f>
        <v>0.21571031698445067</v>
      </c>
      <c r="AR21" s="40">
        <f>AN21+AP21</f>
        <v>1086.2640204660834</v>
      </c>
      <c r="AS21" s="58">
        <f>AR21/(S21+S22+S23+X21+X22+X23)</f>
        <v>1.0345371623486508</v>
      </c>
      <c r="AT21" s="53"/>
      <c r="AU21" s="40">
        <f>AG21+AN21</f>
        <v>991.35148099292496</v>
      </c>
      <c r="AV21" s="58">
        <f>AO21</f>
        <v>1.6251663622834835</v>
      </c>
      <c r="AW21" s="40">
        <f>AI21+AP21</f>
        <v>94.91253947315829</v>
      </c>
      <c r="AX21" s="58">
        <f>AW21/(X21+X22+X23)</f>
        <v>0.21571031698445067</v>
      </c>
      <c r="AY21" s="70">
        <f>AY20</f>
        <v>30</v>
      </c>
      <c r="AZ21" s="40">
        <f>AU21+AW21+AY21</f>
        <v>1116.2640204660834</v>
      </c>
      <c r="BA21" s="58">
        <f>AZ21/(S21+S22+S23+X21+X22+X23)</f>
        <v>1.0631085909200795</v>
      </c>
    </row>
    <row r="22" spans="1:53" ht="15.75" customHeight="1" x14ac:dyDescent="0.2">
      <c r="A22" s="35"/>
      <c r="B22" s="35"/>
      <c r="C22" s="54"/>
      <c r="D22" s="35"/>
      <c r="E22" s="54"/>
      <c r="G22" s="35"/>
      <c r="H22" s="35"/>
      <c r="I22" s="35"/>
      <c r="J22" s="35"/>
      <c r="K22" s="35"/>
      <c r="L22" s="54"/>
      <c r="M22" s="54"/>
      <c r="R22" s="38">
        <v>250</v>
      </c>
      <c r="S22" s="38">
        <v>400</v>
      </c>
      <c r="T22" s="38">
        <f>T19</f>
        <v>277.77777777777777</v>
      </c>
      <c r="U22" s="39">
        <v>1.6</v>
      </c>
      <c r="V22" s="32"/>
      <c r="W22" s="36">
        <v>900</v>
      </c>
      <c r="X22" s="36">
        <v>350</v>
      </c>
      <c r="Y22" s="38">
        <f>Y19</f>
        <v>1000</v>
      </c>
      <c r="Z22" s="39">
        <v>0.3888888888888889</v>
      </c>
      <c r="AA22" s="39"/>
      <c r="AB22" s="35"/>
      <c r="AC22" s="35"/>
      <c r="AD22" s="35"/>
      <c r="AE22" s="35"/>
      <c r="AG22" s="35"/>
      <c r="AH22" s="54"/>
      <c r="AI22" s="35"/>
      <c r="AJ22" s="54"/>
      <c r="AK22" s="35"/>
      <c r="AL22" s="54"/>
      <c r="AM22" s="53"/>
      <c r="AN22" s="35"/>
      <c r="AO22" s="54"/>
      <c r="AP22" s="35"/>
      <c r="AQ22" s="54"/>
      <c r="AR22" s="35"/>
      <c r="AS22" s="54"/>
      <c r="AT22" s="53"/>
      <c r="AU22" s="35"/>
      <c r="AV22" s="54"/>
      <c r="AW22" s="35"/>
      <c r="AX22" s="54"/>
      <c r="AY22" s="35"/>
      <c r="AZ22" s="35"/>
      <c r="BA22" s="54"/>
    </row>
    <row r="23" spans="1:53" ht="15.75" customHeight="1" x14ac:dyDescent="0.2">
      <c r="A23" s="35"/>
      <c r="B23" s="35"/>
      <c r="C23" s="54"/>
      <c r="D23" s="35"/>
      <c r="E23" s="54"/>
      <c r="G23" s="35"/>
      <c r="H23" s="35"/>
      <c r="I23" s="35"/>
      <c r="J23" s="35"/>
      <c r="K23" s="35"/>
      <c r="L23" s="54"/>
      <c r="M23" s="54"/>
      <c r="R23" s="40">
        <f>H21</f>
        <v>500.34</v>
      </c>
      <c r="S23" s="36">
        <f>K21*B21</f>
        <v>70</v>
      </c>
      <c r="T23" s="70">
        <f>(H21+(H21*(D21/100)))/(1-E21/100)</f>
        <v>555.93333333333339</v>
      </c>
      <c r="U23" s="39">
        <f>S23/R23</f>
        <v>0.13990486469200944</v>
      </c>
      <c r="V23" s="31"/>
      <c r="W23" s="40">
        <f>H21</f>
        <v>500.34</v>
      </c>
      <c r="X23" s="36">
        <f>K21*(1-B21)</f>
        <v>30.000000000000004</v>
      </c>
      <c r="Y23" s="70">
        <f>(H21+(H21*(D21/100)))/(1-E21/100)</f>
        <v>555.93333333333339</v>
      </c>
      <c r="Z23" s="39">
        <f>X23/W23</f>
        <v>5.9959227725146912E-2</v>
      </c>
      <c r="AA23" s="39"/>
      <c r="AB23" s="35"/>
      <c r="AC23" s="35"/>
      <c r="AD23" s="35"/>
      <c r="AE23" s="35"/>
      <c r="AG23" s="35"/>
      <c r="AH23" s="54"/>
      <c r="AI23" s="35"/>
      <c r="AJ23" s="54"/>
      <c r="AK23" s="35"/>
      <c r="AL23" s="54"/>
      <c r="AM23" s="53"/>
      <c r="AN23" s="35"/>
      <c r="AO23" s="54"/>
      <c r="AP23" s="35"/>
      <c r="AQ23" s="54"/>
      <c r="AR23" s="35"/>
      <c r="AS23" s="54"/>
      <c r="AT23" s="53"/>
      <c r="AU23" s="35"/>
      <c r="AV23" s="54"/>
      <c r="AW23" s="35"/>
      <c r="AX23" s="54"/>
      <c r="AY23" s="35"/>
      <c r="AZ23" s="35"/>
      <c r="BA23" s="54"/>
    </row>
    <row r="24" spans="1:53" ht="15.75" customHeight="1" x14ac:dyDescent="0.2">
      <c r="C24" s="53"/>
      <c r="E24" s="53"/>
      <c r="L24" s="53"/>
      <c r="M24" s="53"/>
      <c r="R24" s="55"/>
      <c r="S24" s="33"/>
      <c r="T24" s="33"/>
      <c r="U24" s="32"/>
      <c r="V24" s="31"/>
      <c r="W24" s="55"/>
      <c r="X24" s="33"/>
      <c r="Y24" s="33"/>
      <c r="Z24" s="32"/>
      <c r="AA24" s="32"/>
      <c r="AH24" s="53"/>
      <c r="AJ24" s="53"/>
      <c r="AL24" s="53"/>
      <c r="AM24" s="53"/>
      <c r="AO24" s="53"/>
      <c r="AQ24" s="53"/>
      <c r="AS24" s="53"/>
      <c r="AT24" s="53"/>
      <c r="AV24" s="53"/>
      <c r="AX24" s="53"/>
      <c r="BA24" s="53"/>
    </row>
    <row r="25" spans="1:53" ht="15.75" customHeight="1" x14ac:dyDescent="0.2">
      <c r="A25" s="71" t="s">
        <v>73</v>
      </c>
      <c r="R25" s="59" t="s">
        <v>28</v>
      </c>
      <c r="S25" s="12"/>
      <c r="T25" s="12"/>
      <c r="U25" s="12"/>
      <c r="V25" s="12"/>
      <c r="W25" s="59" t="s">
        <v>29</v>
      </c>
      <c r="X25" s="12"/>
      <c r="Y25" s="12"/>
      <c r="Z25" s="12"/>
      <c r="AA25" s="12"/>
      <c r="AG25" s="34" t="s">
        <v>57</v>
      </c>
      <c r="AN25" s="34" t="s">
        <v>58</v>
      </c>
      <c r="AU25" s="34" t="s">
        <v>71</v>
      </c>
    </row>
    <row r="26" spans="1:53" ht="15.75" customHeight="1" x14ac:dyDescent="0.2">
      <c r="A26" s="28" t="s">
        <v>66</v>
      </c>
      <c r="B26" s="28" t="s">
        <v>30</v>
      </c>
      <c r="C26" s="60" t="s">
        <v>68</v>
      </c>
      <c r="D26" s="60" t="s">
        <v>78</v>
      </c>
      <c r="E26" s="60" t="s">
        <v>69</v>
      </c>
      <c r="G26" s="28" t="s">
        <v>3</v>
      </c>
      <c r="H26" s="28" t="s">
        <v>0</v>
      </c>
      <c r="I26" s="60" t="s">
        <v>55</v>
      </c>
      <c r="J26" s="60" t="s">
        <v>76</v>
      </c>
      <c r="K26" s="28" t="s">
        <v>1</v>
      </c>
      <c r="L26" s="60" t="s">
        <v>67</v>
      </c>
      <c r="M26" s="60"/>
      <c r="R26" s="28" t="s">
        <v>31</v>
      </c>
      <c r="S26" s="28" t="s">
        <v>1</v>
      </c>
      <c r="T26" s="60" t="s">
        <v>10</v>
      </c>
      <c r="U26" s="60" t="s">
        <v>70</v>
      </c>
      <c r="V26" s="63"/>
      <c r="W26" s="28" t="s">
        <v>31</v>
      </c>
      <c r="X26" s="28" t="s">
        <v>1</v>
      </c>
      <c r="Y26" s="60" t="s">
        <v>10</v>
      </c>
      <c r="Z26" s="60" t="s">
        <v>70</v>
      </c>
      <c r="AA26" s="60"/>
      <c r="AB26" s="28" t="s">
        <v>63</v>
      </c>
      <c r="AC26" s="28"/>
      <c r="AD26" s="28" t="s">
        <v>64</v>
      </c>
      <c r="AE26" s="28" t="s">
        <v>65</v>
      </c>
      <c r="AG26" s="65" t="s">
        <v>59</v>
      </c>
      <c r="AH26" s="65" t="s">
        <v>62</v>
      </c>
      <c r="AI26" s="65" t="s">
        <v>60</v>
      </c>
      <c r="AJ26" s="65" t="s">
        <v>62</v>
      </c>
      <c r="AK26" s="65" t="s">
        <v>61</v>
      </c>
      <c r="AL26" s="65" t="s">
        <v>62</v>
      </c>
      <c r="AM26" s="63"/>
      <c r="AN26" s="28" t="s">
        <v>59</v>
      </c>
      <c r="AO26" s="28" t="s">
        <v>62</v>
      </c>
      <c r="AP26" s="28" t="s">
        <v>60</v>
      </c>
      <c r="AQ26" s="28" t="s">
        <v>62</v>
      </c>
      <c r="AR26" s="28" t="s">
        <v>61</v>
      </c>
      <c r="AS26" s="28" t="s">
        <v>62</v>
      </c>
      <c r="AT26" s="63"/>
      <c r="AU26" s="65" t="s">
        <v>59</v>
      </c>
      <c r="AV26" s="65" t="s">
        <v>62</v>
      </c>
      <c r="AW26" s="65" t="s">
        <v>60</v>
      </c>
      <c r="AX26" s="65" t="s">
        <v>62</v>
      </c>
      <c r="AY26" s="65" t="s">
        <v>72</v>
      </c>
      <c r="AZ26" s="65" t="s">
        <v>61</v>
      </c>
      <c r="BA26" s="65" t="s">
        <v>62</v>
      </c>
    </row>
    <row r="27" spans="1:53" ht="15.75" customHeight="1" x14ac:dyDescent="0.2">
      <c r="A27" s="33">
        <v>200</v>
      </c>
      <c r="B27" s="29">
        <v>0.6</v>
      </c>
      <c r="C27" s="53">
        <v>5</v>
      </c>
      <c r="D27">
        <v>10</v>
      </c>
      <c r="E27" s="53">
        <v>0</v>
      </c>
      <c r="G27" s="12" t="s">
        <v>74</v>
      </c>
      <c r="H27" s="13">
        <v>200</v>
      </c>
      <c r="I27" s="13"/>
      <c r="J27" s="13"/>
      <c r="K27" s="13">
        <v>400</v>
      </c>
      <c r="L27" s="61">
        <f>K27/H27</f>
        <v>2</v>
      </c>
      <c r="M27" s="61"/>
      <c r="R27" s="31">
        <f>H27</f>
        <v>200</v>
      </c>
      <c r="S27" s="31">
        <f>K27*B27</f>
        <v>240</v>
      </c>
      <c r="T27" s="68">
        <f>(H27+(H27*(D27/100)))/(1-E27/100)</f>
        <v>220</v>
      </c>
      <c r="U27" s="32">
        <f>S27/R27</f>
        <v>1.2</v>
      </c>
      <c r="V27" s="32"/>
      <c r="W27" s="31">
        <f>H27</f>
        <v>200</v>
      </c>
      <c r="X27" s="31">
        <f>K27*(1-B27)</f>
        <v>160</v>
      </c>
      <c r="Y27" s="68">
        <f>(H27+(H27*(D27/100)))/(1-E27/100)</f>
        <v>220</v>
      </c>
      <c r="Z27" s="32">
        <f>X27/W27</f>
        <v>0.8</v>
      </c>
      <c r="AA27" s="32"/>
      <c r="AB27" s="32">
        <f>U27</f>
        <v>1.2</v>
      </c>
      <c r="AC27" s="32"/>
      <c r="AD27" s="32">
        <f>Z27</f>
        <v>0.8</v>
      </c>
      <c r="AE27" s="32">
        <f>AB27+AD27</f>
        <v>2</v>
      </c>
      <c r="AG27" s="55">
        <v>0</v>
      </c>
      <c r="AH27" s="53">
        <v>0</v>
      </c>
      <c r="AI27" s="55">
        <v>0</v>
      </c>
      <c r="AJ27" s="53">
        <v>0</v>
      </c>
      <c r="AK27" s="55">
        <v>0</v>
      </c>
      <c r="AL27" s="57">
        <v>0</v>
      </c>
      <c r="AM27" s="53"/>
      <c r="AN27" s="55">
        <v>0</v>
      </c>
      <c r="AO27" s="53">
        <v>0</v>
      </c>
      <c r="AP27" s="55">
        <v>0</v>
      </c>
      <c r="AQ27" s="53">
        <v>0</v>
      </c>
      <c r="AR27" s="55">
        <v>0</v>
      </c>
      <c r="AS27" s="53">
        <v>0</v>
      </c>
      <c r="AT27" s="53"/>
      <c r="AU27" s="55">
        <v>0</v>
      </c>
      <c r="AV27" s="53">
        <v>0</v>
      </c>
      <c r="AW27" s="55">
        <v>0</v>
      </c>
      <c r="AX27" s="53">
        <v>0</v>
      </c>
      <c r="AY27" s="55">
        <v>0</v>
      </c>
      <c r="AZ27" s="55">
        <v>0</v>
      </c>
      <c r="BA27" s="53">
        <v>0</v>
      </c>
    </row>
    <row r="28" spans="1:53" ht="15.75" customHeight="1" x14ac:dyDescent="0.2">
      <c r="A28" s="36">
        <v>100</v>
      </c>
      <c r="B28" s="37">
        <v>0.6</v>
      </c>
      <c r="C28" s="54">
        <v>5</v>
      </c>
      <c r="D28" s="35">
        <v>10</v>
      </c>
      <c r="E28" s="54">
        <v>0</v>
      </c>
      <c r="G28" s="41" t="s">
        <v>75</v>
      </c>
      <c r="H28" s="42"/>
      <c r="I28" s="35"/>
      <c r="J28" s="62">
        <v>2</v>
      </c>
      <c r="K28" s="42"/>
      <c r="L28" s="62"/>
      <c r="M28" s="62"/>
      <c r="R28" s="38">
        <f>R27/J28</f>
        <v>100</v>
      </c>
      <c r="S28" s="38">
        <f>S27</f>
        <v>240</v>
      </c>
      <c r="T28" s="70">
        <f>T27/J28</f>
        <v>110</v>
      </c>
      <c r="U28" s="39">
        <f>U27*J28</f>
        <v>2.4</v>
      </c>
      <c r="V28" s="32"/>
      <c r="W28" s="38">
        <f>W27/J28</f>
        <v>100</v>
      </c>
      <c r="X28" s="38">
        <f>X27</f>
        <v>160</v>
      </c>
      <c r="Y28" s="70">
        <f>Y27/J28</f>
        <v>110</v>
      </c>
      <c r="Z28" s="39">
        <f>Z27*J28</f>
        <v>1.6</v>
      </c>
      <c r="AA28" s="39"/>
      <c r="AB28" s="39">
        <f>AB27*J28</f>
        <v>2.4</v>
      </c>
      <c r="AC28" s="39"/>
      <c r="AD28" s="39">
        <f>AD27*J28</f>
        <v>1.6</v>
      </c>
      <c r="AE28" s="39">
        <f>AB28+AD28</f>
        <v>4</v>
      </c>
      <c r="AG28" s="40">
        <f t="shared" ref="AG28:AL28" si="14">AG27</f>
        <v>0</v>
      </c>
      <c r="AH28" s="54">
        <f t="shared" si="14"/>
        <v>0</v>
      </c>
      <c r="AI28" s="40">
        <f t="shared" si="14"/>
        <v>0</v>
      </c>
      <c r="AJ28" s="54">
        <f t="shared" si="14"/>
        <v>0</v>
      </c>
      <c r="AK28" s="40">
        <f t="shared" si="14"/>
        <v>0</v>
      </c>
      <c r="AL28" s="58">
        <f t="shared" si="14"/>
        <v>0</v>
      </c>
      <c r="AM28" s="53"/>
      <c r="AN28" s="40">
        <f t="shared" ref="AN28:AS28" si="15">AN27</f>
        <v>0</v>
      </c>
      <c r="AO28" s="54">
        <f t="shared" si="15"/>
        <v>0</v>
      </c>
      <c r="AP28" s="40">
        <f t="shared" si="15"/>
        <v>0</v>
      </c>
      <c r="AQ28" s="54">
        <f t="shared" si="15"/>
        <v>0</v>
      </c>
      <c r="AR28" s="40">
        <f t="shared" si="15"/>
        <v>0</v>
      </c>
      <c r="AS28" s="54">
        <f t="shared" si="15"/>
        <v>0</v>
      </c>
      <c r="AT28" s="53"/>
      <c r="AU28" s="40">
        <f t="shared" ref="AU28:BA28" si="16">AU27</f>
        <v>0</v>
      </c>
      <c r="AV28" s="54">
        <f t="shared" si="16"/>
        <v>0</v>
      </c>
      <c r="AW28" s="40">
        <f t="shared" si="16"/>
        <v>0</v>
      </c>
      <c r="AX28" s="54">
        <f t="shared" si="16"/>
        <v>0</v>
      </c>
      <c r="AY28" s="40">
        <f t="shared" si="16"/>
        <v>0</v>
      </c>
      <c r="AZ28" s="40">
        <f t="shared" si="16"/>
        <v>0</v>
      </c>
      <c r="BA28" s="54">
        <f t="shared" si="16"/>
        <v>0</v>
      </c>
    </row>
    <row r="29" spans="1:53" ht="15.75" customHeight="1" x14ac:dyDescent="0.2">
      <c r="A29" s="33">
        <v>100</v>
      </c>
      <c r="B29" s="29">
        <v>0.6</v>
      </c>
      <c r="C29" s="53">
        <v>5</v>
      </c>
      <c r="D29">
        <v>10</v>
      </c>
      <c r="E29" s="53">
        <v>0</v>
      </c>
      <c r="G29" s="12" t="s">
        <v>77</v>
      </c>
      <c r="H29" s="33">
        <v>120</v>
      </c>
      <c r="I29" s="13"/>
      <c r="J29" s="13"/>
      <c r="K29" s="13">
        <v>300</v>
      </c>
      <c r="L29" s="61">
        <f>K29/H29</f>
        <v>2.5</v>
      </c>
      <c r="M29" s="61"/>
      <c r="R29" s="31">
        <f>H29</f>
        <v>120</v>
      </c>
      <c r="S29" s="31">
        <f>K29*B29</f>
        <v>180</v>
      </c>
      <c r="T29" s="68">
        <f>(H29+(H29*(D29/100)))/(1-E29/100)</f>
        <v>132</v>
      </c>
      <c r="U29" s="32">
        <f>S29/R29</f>
        <v>1.5</v>
      </c>
      <c r="V29" s="32"/>
      <c r="W29" s="31">
        <f>H29</f>
        <v>120</v>
      </c>
      <c r="X29" s="31">
        <f>K29*(1-B29)</f>
        <v>120</v>
      </c>
      <c r="Y29" s="68">
        <f>(H29+(H29*(D29/100)))/(1-E29/100)</f>
        <v>132</v>
      </c>
      <c r="Z29" s="32">
        <f>X29/W29</f>
        <v>1</v>
      </c>
      <c r="AA29" s="32"/>
      <c r="AB29" s="32">
        <f>U29+U30</f>
        <v>3.9</v>
      </c>
      <c r="AC29" s="32"/>
      <c r="AD29" s="32">
        <f>Z29+Z30</f>
        <v>2.6</v>
      </c>
      <c r="AE29" s="32">
        <f>AB29+AD29</f>
        <v>6.5</v>
      </c>
      <c r="AG29" s="55">
        <f>AG27</f>
        <v>0</v>
      </c>
      <c r="AH29" s="53">
        <f t="shared" ref="AH29:AJ29" si="17">AH27</f>
        <v>0</v>
      </c>
      <c r="AI29" s="55">
        <f t="shared" si="17"/>
        <v>0</v>
      </c>
      <c r="AJ29" s="53">
        <f t="shared" si="17"/>
        <v>0</v>
      </c>
      <c r="AK29" s="55">
        <f>AK27</f>
        <v>0</v>
      </c>
      <c r="AL29" s="66">
        <f>AK29/K27</f>
        <v>0</v>
      </c>
      <c r="AM29" s="64"/>
      <c r="AN29" s="68">
        <f>(A29*AB29)-(S29+S30)</f>
        <v>-30</v>
      </c>
      <c r="AO29" s="66">
        <f>AN29/(S29+S30)</f>
        <v>-7.1428571428571425E-2</v>
      </c>
      <c r="AP29" s="68">
        <f>(AD29*A29)-(X29+X30)</f>
        <v>-20</v>
      </c>
      <c r="AQ29" s="66">
        <f>AP29/(X29+X30)</f>
        <v>-7.1428571428571425E-2</v>
      </c>
      <c r="AR29" s="68">
        <f>AN29+AP29</f>
        <v>-50</v>
      </c>
      <c r="AS29" s="66">
        <f>AR29/(S29+S30+X29+X30)</f>
        <v>-7.1428571428571425E-2</v>
      </c>
      <c r="AT29" s="53"/>
      <c r="AU29" s="68">
        <f>AG29+AN29</f>
        <v>-30</v>
      </c>
      <c r="AV29" s="66">
        <f>AO29</f>
        <v>-7.1428571428571425E-2</v>
      </c>
      <c r="AW29" s="68">
        <f>AI29+AP29</f>
        <v>-20</v>
      </c>
      <c r="AX29" s="66">
        <f>AW29/(X29+X30)</f>
        <v>-7.1428571428571425E-2</v>
      </c>
      <c r="AY29" s="68">
        <f>AY27</f>
        <v>0</v>
      </c>
      <c r="AZ29" s="68">
        <f>AU29+AW29+AY29</f>
        <v>-50</v>
      </c>
      <c r="BA29" s="66">
        <f>AZ29/(S29+S30+X29+X30)</f>
        <v>-7.1428571428571425E-2</v>
      </c>
    </row>
    <row r="30" spans="1:53" ht="15.75" customHeight="1" x14ac:dyDescent="0.2">
      <c r="A30" s="33"/>
      <c r="B30" s="29"/>
      <c r="C30" s="53"/>
      <c r="E30" s="53"/>
      <c r="G30" s="12"/>
      <c r="H30" s="33"/>
      <c r="I30" s="13"/>
      <c r="J30" s="13"/>
      <c r="K30" s="13"/>
      <c r="L30" s="61"/>
      <c r="M30" s="61"/>
      <c r="R30" s="31">
        <f>R28</f>
        <v>100</v>
      </c>
      <c r="S30" s="31">
        <f>S28</f>
        <v>240</v>
      </c>
      <c r="T30" s="68">
        <f>T28</f>
        <v>110</v>
      </c>
      <c r="U30" s="32">
        <f>U28</f>
        <v>2.4</v>
      </c>
      <c r="V30" s="32"/>
      <c r="W30" s="31">
        <f>W28</f>
        <v>100</v>
      </c>
      <c r="X30" s="31">
        <f>X28</f>
        <v>160</v>
      </c>
      <c r="Y30" s="68">
        <f>Y28</f>
        <v>110</v>
      </c>
      <c r="Z30" s="32">
        <f>Z28</f>
        <v>1.6</v>
      </c>
      <c r="AA30" s="32"/>
      <c r="AB30" s="32"/>
      <c r="AC30" s="32"/>
      <c r="AD30" s="32"/>
      <c r="AE30" s="32"/>
      <c r="AG30" s="55"/>
      <c r="AH30" s="53"/>
      <c r="AI30" s="55"/>
      <c r="AJ30" s="53"/>
      <c r="AK30" s="55"/>
      <c r="AL30" s="66"/>
      <c r="AM30" s="64"/>
      <c r="AN30" s="55"/>
      <c r="AO30" s="53"/>
      <c r="AP30" s="55"/>
      <c r="AQ30" s="53"/>
      <c r="AR30" s="55"/>
      <c r="AS30" s="53"/>
      <c r="AT30" s="53"/>
      <c r="AU30" s="55"/>
      <c r="AV30" s="53"/>
      <c r="AW30" s="55"/>
      <c r="AX30" s="53"/>
      <c r="AY30" s="68"/>
      <c r="AZ30" s="68"/>
      <c r="BA30" s="66"/>
    </row>
    <row r="31" spans="1:53" ht="15.75" customHeight="1" x14ac:dyDescent="0.2">
      <c r="A31" s="33"/>
      <c r="B31" s="29"/>
      <c r="C31" s="53"/>
      <c r="E31" s="53"/>
      <c r="G31" s="12"/>
      <c r="H31" s="33"/>
      <c r="I31" s="13"/>
      <c r="J31" s="13"/>
      <c r="K31" s="13"/>
      <c r="L31" s="61"/>
      <c r="M31" s="61"/>
      <c r="R31" s="31"/>
      <c r="S31" s="31"/>
      <c r="T31" s="68"/>
      <c r="U31" s="32"/>
      <c r="V31" s="32"/>
      <c r="W31" s="31"/>
      <c r="X31" s="31"/>
      <c r="Y31" s="68"/>
      <c r="Z31" s="32"/>
      <c r="AA31" s="32"/>
      <c r="AB31" s="32"/>
      <c r="AC31" s="32"/>
      <c r="AD31" s="32"/>
      <c r="AE31" s="32"/>
      <c r="AG31" s="55"/>
      <c r="AH31" s="53"/>
      <c r="AI31" s="55"/>
      <c r="AJ31" s="53"/>
      <c r="AK31" s="55"/>
      <c r="AL31" s="66"/>
      <c r="AM31" s="64"/>
      <c r="AN31" s="55"/>
      <c r="AO31" s="53"/>
      <c r="AP31" s="55"/>
      <c r="AQ31" s="53"/>
      <c r="AR31" s="55"/>
      <c r="AS31" s="53"/>
      <c r="AT31" s="53"/>
      <c r="AU31" s="55"/>
      <c r="AV31" s="53"/>
      <c r="AW31" s="55"/>
      <c r="AX31" s="53"/>
      <c r="AY31" s="68"/>
      <c r="AZ31" s="68"/>
      <c r="BA31" s="66"/>
    </row>
    <row r="32" spans="1:53" ht="15.75" customHeight="1" x14ac:dyDescent="0.2">
      <c r="A32" s="72" t="s">
        <v>38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59" t="s">
        <v>28</v>
      </c>
      <c r="S32" s="12"/>
      <c r="T32" s="12"/>
      <c r="U32" s="12"/>
      <c r="V32" s="12"/>
      <c r="W32" s="59" t="s">
        <v>29</v>
      </c>
      <c r="X32" s="12"/>
      <c r="Y32" s="12"/>
      <c r="Z32" s="12"/>
      <c r="AA32" s="12"/>
      <c r="AH32" s="33"/>
      <c r="AN32" s="68"/>
    </row>
    <row r="33" spans="1:34" ht="15.75" customHeight="1" x14ac:dyDescent="0.2">
      <c r="A33" s="28" t="s">
        <v>66</v>
      </c>
      <c r="B33" s="28" t="s">
        <v>30</v>
      </c>
      <c r="C33" s="60" t="s">
        <v>68</v>
      </c>
      <c r="D33" s="60" t="s">
        <v>78</v>
      </c>
      <c r="E33" s="60" t="s">
        <v>69</v>
      </c>
      <c r="G33" s="28" t="s">
        <v>3</v>
      </c>
      <c r="H33" s="28" t="s">
        <v>0</v>
      </c>
      <c r="I33" s="28"/>
      <c r="J33" s="60" t="s">
        <v>76</v>
      </c>
      <c r="K33" s="28" t="s">
        <v>1</v>
      </c>
      <c r="L33" s="60" t="s">
        <v>67</v>
      </c>
      <c r="M33" s="60"/>
      <c r="N33" s="63"/>
      <c r="O33" s="12"/>
      <c r="P33" s="12"/>
      <c r="Q33" s="12"/>
      <c r="R33" s="28" t="s">
        <v>31</v>
      </c>
      <c r="S33" s="28" t="s">
        <v>1</v>
      </c>
      <c r="T33" s="60" t="s">
        <v>10</v>
      </c>
      <c r="U33" s="60" t="s">
        <v>70</v>
      </c>
      <c r="V33" s="63"/>
      <c r="W33" s="28" t="s">
        <v>31</v>
      </c>
      <c r="X33" s="28" t="s">
        <v>1</v>
      </c>
      <c r="Y33" s="60" t="s">
        <v>10</v>
      </c>
      <c r="Z33" s="60" t="s">
        <v>70</v>
      </c>
      <c r="AA33" s="60"/>
      <c r="AH33" s="33"/>
    </row>
    <row r="34" spans="1:34" ht="15.75" customHeight="1" x14ac:dyDescent="0.2">
      <c r="A34" s="33">
        <v>100</v>
      </c>
      <c r="B34" s="29">
        <v>0.6</v>
      </c>
      <c r="C34" s="53">
        <v>5</v>
      </c>
      <c r="D34">
        <v>10</v>
      </c>
      <c r="E34" s="53">
        <v>0</v>
      </c>
      <c r="G34" t="s">
        <v>39</v>
      </c>
      <c r="H34" s="33">
        <v>10</v>
      </c>
      <c r="I34" s="33"/>
      <c r="J34" s="33"/>
      <c r="K34" s="33">
        <v>200</v>
      </c>
      <c r="L34" s="33"/>
      <c r="M34" s="33"/>
      <c r="N34" s="73"/>
      <c r="R34" s="33">
        <f>H34</f>
        <v>10</v>
      </c>
      <c r="S34" s="33">
        <f>K34*B34</f>
        <v>120</v>
      </c>
      <c r="T34" s="33"/>
      <c r="U34" s="46">
        <f>S34/R34</f>
        <v>12</v>
      </c>
      <c r="V34" s="46"/>
      <c r="W34" s="33">
        <f>H34</f>
        <v>10</v>
      </c>
      <c r="X34" s="31">
        <f>K34*(1-B34)</f>
        <v>80</v>
      </c>
      <c r="Y34" s="33"/>
      <c r="Z34" s="32">
        <f>X34/W34</f>
        <v>8</v>
      </c>
      <c r="AA34" s="32"/>
    </row>
    <row r="35" spans="1:34" ht="15.75" customHeight="1" x14ac:dyDescent="0.2">
      <c r="A35" s="36">
        <v>100</v>
      </c>
      <c r="B35" s="37">
        <v>0.6</v>
      </c>
      <c r="C35" s="54">
        <v>5</v>
      </c>
      <c r="D35" s="35">
        <v>10</v>
      </c>
      <c r="E35" s="54">
        <v>0</v>
      </c>
      <c r="G35" s="35" t="s">
        <v>40</v>
      </c>
      <c r="H35" s="35"/>
      <c r="I35" s="35"/>
      <c r="J35" s="35"/>
      <c r="K35" s="35"/>
      <c r="L35" s="35"/>
      <c r="M35" s="35"/>
      <c r="R35" s="38" t="s">
        <v>35</v>
      </c>
      <c r="S35" s="38" t="s">
        <v>35</v>
      </c>
      <c r="T35" s="38"/>
      <c r="U35" s="38" t="s">
        <v>35</v>
      </c>
      <c r="V35" s="31"/>
      <c r="W35" s="38" t="s">
        <v>35</v>
      </c>
      <c r="X35" s="38" t="s">
        <v>35</v>
      </c>
      <c r="Y35" s="38"/>
      <c r="Z35" s="38" t="s">
        <v>35</v>
      </c>
      <c r="AA35" s="38"/>
    </row>
    <row r="36" spans="1:34" ht="15.75" customHeight="1" x14ac:dyDescent="0.2">
      <c r="A36" s="33">
        <v>100</v>
      </c>
      <c r="B36" s="29">
        <v>0.6</v>
      </c>
      <c r="C36" s="53">
        <v>5</v>
      </c>
      <c r="D36">
        <v>10</v>
      </c>
      <c r="E36" s="53">
        <v>0</v>
      </c>
      <c r="G36" t="s">
        <v>41</v>
      </c>
      <c r="H36" s="33">
        <v>25</v>
      </c>
      <c r="I36" s="33"/>
      <c r="J36" s="33"/>
      <c r="K36" s="33">
        <v>500</v>
      </c>
      <c r="L36" s="33"/>
      <c r="M36" s="33"/>
      <c r="N36" s="73"/>
      <c r="R36" s="33">
        <f>H36</f>
        <v>25</v>
      </c>
      <c r="S36" s="33">
        <f>K36</f>
        <v>500</v>
      </c>
      <c r="T36" s="33"/>
      <c r="U36" s="46">
        <f>S36/R36</f>
        <v>20</v>
      </c>
      <c r="V36" s="46"/>
      <c r="W36" s="31" t="s">
        <v>35</v>
      </c>
      <c r="X36" s="31" t="s">
        <v>35</v>
      </c>
      <c r="Y36" s="33"/>
      <c r="Z36" s="31" t="s">
        <v>35</v>
      </c>
      <c r="AA36" s="31"/>
    </row>
    <row r="37" spans="1:34" ht="15.75" customHeight="1" x14ac:dyDescent="0.2">
      <c r="A37" s="36">
        <v>100</v>
      </c>
      <c r="B37" s="37">
        <v>0.6</v>
      </c>
      <c r="C37" s="54">
        <v>5</v>
      </c>
      <c r="D37" s="35">
        <v>10</v>
      </c>
      <c r="E37" s="54">
        <v>0</v>
      </c>
      <c r="G37" s="35" t="s">
        <v>42</v>
      </c>
      <c r="H37" s="35"/>
      <c r="I37" s="35"/>
      <c r="J37" s="35"/>
      <c r="K37" s="35"/>
      <c r="L37" s="35"/>
      <c r="M37" s="35"/>
      <c r="R37" s="38" t="s">
        <v>35</v>
      </c>
      <c r="S37" s="38" t="s">
        <v>35</v>
      </c>
      <c r="T37" s="38"/>
      <c r="U37" s="38" t="s">
        <v>35</v>
      </c>
      <c r="V37" s="31"/>
      <c r="W37" s="38" t="s">
        <v>35</v>
      </c>
      <c r="X37" s="38" t="s">
        <v>35</v>
      </c>
      <c r="Y37" s="38"/>
      <c r="Z37" s="38" t="s">
        <v>35</v>
      </c>
      <c r="AA37" s="38"/>
    </row>
    <row r="38" spans="1:34" ht="15.75" customHeight="1" x14ac:dyDescent="0.2">
      <c r="A38" s="33">
        <v>100</v>
      </c>
      <c r="B38" s="29">
        <v>0.6</v>
      </c>
      <c r="C38" s="53">
        <v>5</v>
      </c>
      <c r="D38">
        <v>10</v>
      </c>
      <c r="E38" s="53">
        <v>0</v>
      </c>
      <c r="G38" t="s">
        <v>43</v>
      </c>
      <c r="H38" s="33">
        <v>7</v>
      </c>
      <c r="I38" s="33"/>
      <c r="J38" s="33"/>
      <c r="K38" s="33">
        <v>350</v>
      </c>
      <c r="L38" s="33"/>
      <c r="M38" s="33"/>
      <c r="N38" s="73"/>
      <c r="R38" s="31" t="s">
        <v>35</v>
      </c>
      <c r="S38" s="31" t="s">
        <v>35</v>
      </c>
      <c r="T38" s="31"/>
      <c r="U38" s="31" t="s">
        <v>35</v>
      </c>
      <c r="V38" s="31"/>
      <c r="W38" s="33">
        <f>H38</f>
        <v>7</v>
      </c>
      <c r="X38" s="31">
        <f>K38*(1-B38)</f>
        <v>140</v>
      </c>
      <c r="Y38" s="31"/>
      <c r="Z38" s="32">
        <f>X38/W38</f>
        <v>20</v>
      </c>
      <c r="AA38" s="32"/>
    </row>
    <row r="39" spans="1:34" ht="15.75" customHeight="1" x14ac:dyDescent="0.2">
      <c r="A39" s="36">
        <v>100</v>
      </c>
      <c r="B39" s="37">
        <v>0.6</v>
      </c>
      <c r="C39" s="54">
        <v>5</v>
      </c>
      <c r="D39" s="35">
        <v>10</v>
      </c>
      <c r="E39" s="54">
        <v>0</v>
      </c>
      <c r="G39" s="35" t="s">
        <v>44</v>
      </c>
      <c r="H39" s="35"/>
      <c r="I39" s="35"/>
      <c r="J39" s="35"/>
      <c r="K39" s="35"/>
      <c r="L39" s="35"/>
      <c r="M39" s="35"/>
      <c r="R39" s="38" t="s">
        <v>35</v>
      </c>
      <c r="S39" s="38" t="s">
        <v>35</v>
      </c>
      <c r="T39" s="38"/>
      <c r="U39" s="38" t="s">
        <v>35</v>
      </c>
      <c r="V39" s="31"/>
      <c r="W39" s="38" t="s">
        <v>35</v>
      </c>
      <c r="X39" s="38" t="s">
        <v>35</v>
      </c>
      <c r="Y39" s="38"/>
      <c r="Z39" s="38" t="s">
        <v>35</v>
      </c>
      <c r="AA39" s="38"/>
    </row>
    <row r="41" spans="1:34" ht="15.75" customHeight="1" x14ac:dyDescent="0.2">
      <c r="A41" s="71" t="s">
        <v>45</v>
      </c>
      <c r="R41" s="59" t="s">
        <v>28</v>
      </c>
      <c r="S41" s="12"/>
      <c r="T41" s="12"/>
      <c r="U41" s="12"/>
      <c r="V41" s="12"/>
      <c r="W41" s="59" t="s">
        <v>29</v>
      </c>
      <c r="Y41" s="12"/>
    </row>
    <row r="42" spans="1:34" ht="15.75" customHeight="1" x14ac:dyDescent="0.2">
      <c r="A42" s="28" t="s">
        <v>66</v>
      </c>
      <c r="B42" s="28" t="s">
        <v>30</v>
      </c>
      <c r="C42" s="60" t="s">
        <v>68</v>
      </c>
      <c r="D42" s="60" t="s">
        <v>78</v>
      </c>
      <c r="E42" s="60" t="s">
        <v>69</v>
      </c>
      <c r="G42" s="28" t="s">
        <v>3</v>
      </c>
      <c r="H42" s="28" t="s">
        <v>0</v>
      </c>
      <c r="I42" s="28"/>
      <c r="J42" s="60" t="s">
        <v>76</v>
      </c>
      <c r="K42" s="28" t="s">
        <v>1</v>
      </c>
      <c r="L42" s="60" t="s">
        <v>67</v>
      </c>
      <c r="M42" s="60"/>
      <c r="N42" s="63"/>
      <c r="O42" s="12"/>
      <c r="P42" s="12"/>
      <c r="Q42" s="12"/>
      <c r="R42" s="28" t="s">
        <v>31</v>
      </c>
      <c r="S42" s="28" t="s">
        <v>1</v>
      </c>
      <c r="T42" s="60" t="s">
        <v>10</v>
      </c>
      <c r="U42" s="60" t="s">
        <v>70</v>
      </c>
      <c r="V42" s="63"/>
      <c r="W42" s="28" t="s">
        <v>31</v>
      </c>
      <c r="X42" s="28" t="s">
        <v>1</v>
      </c>
      <c r="Y42" s="60" t="s">
        <v>10</v>
      </c>
      <c r="Z42" s="60" t="s">
        <v>70</v>
      </c>
      <c r="AA42" s="60"/>
    </row>
    <row r="43" spans="1:34" ht="15.75" customHeight="1" x14ac:dyDescent="0.2">
      <c r="A43" s="33">
        <v>100</v>
      </c>
      <c r="B43" s="29">
        <v>0.3</v>
      </c>
      <c r="C43" s="53">
        <v>5</v>
      </c>
      <c r="D43">
        <v>10</v>
      </c>
      <c r="E43" s="53">
        <v>0</v>
      </c>
      <c r="G43" s="47" t="s">
        <v>52</v>
      </c>
      <c r="H43" s="33">
        <v>100</v>
      </c>
      <c r="I43" s="33"/>
      <c r="J43" s="33"/>
      <c r="K43" s="33">
        <v>200</v>
      </c>
      <c r="L43" s="33"/>
      <c r="M43" s="33"/>
      <c r="N43" s="73"/>
      <c r="R43" s="33">
        <f>H43</f>
        <v>100</v>
      </c>
      <c r="S43" s="33">
        <f>K43*B43</f>
        <v>60</v>
      </c>
      <c r="T43" s="33"/>
      <c r="U43" s="46">
        <f>S43/R43</f>
        <v>0.6</v>
      </c>
      <c r="V43" s="46"/>
      <c r="W43" s="33">
        <f>H43</f>
        <v>100</v>
      </c>
      <c r="X43" s="31">
        <f>K43*(1-B43)</f>
        <v>140</v>
      </c>
      <c r="Y43" s="33"/>
      <c r="Z43" s="32">
        <f>X43/W43</f>
        <v>1.4</v>
      </c>
      <c r="AA43" s="32"/>
    </row>
    <row r="44" spans="1:34" ht="15.75" customHeight="1" x14ac:dyDescent="0.2">
      <c r="A44" s="36">
        <v>100</v>
      </c>
      <c r="B44" s="37">
        <v>0.3</v>
      </c>
      <c r="C44" s="54">
        <v>5</v>
      </c>
      <c r="D44" s="35">
        <v>10</v>
      </c>
      <c r="E44" s="54">
        <v>0</v>
      </c>
      <c r="G44" s="50" t="s">
        <v>50</v>
      </c>
      <c r="H44" s="36">
        <v>100</v>
      </c>
      <c r="I44" s="36"/>
      <c r="J44" s="36"/>
      <c r="K44" s="36">
        <v>300</v>
      </c>
      <c r="L44" s="36"/>
      <c r="M44" s="36"/>
      <c r="N44" s="73"/>
      <c r="R44" s="36">
        <f>H44</f>
        <v>100</v>
      </c>
      <c r="S44" s="36">
        <f>K44+S43</f>
        <v>360</v>
      </c>
      <c r="T44" s="36"/>
      <c r="U44" s="51">
        <f>S44/R44</f>
        <v>3.6</v>
      </c>
      <c r="V44" s="46"/>
      <c r="W44" s="36">
        <v>100</v>
      </c>
      <c r="X44" s="38">
        <f>X43</f>
        <v>140</v>
      </c>
      <c r="Y44" s="36"/>
      <c r="Z44" s="39">
        <v>1.4</v>
      </c>
      <c r="AA44" s="39"/>
    </row>
    <row r="45" spans="1:34" ht="15.75" customHeight="1" x14ac:dyDescent="0.2">
      <c r="A45" s="33">
        <v>100</v>
      </c>
      <c r="B45" s="29">
        <v>0.3</v>
      </c>
      <c r="C45" s="53">
        <v>5</v>
      </c>
      <c r="D45">
        <v>10</v>
      </c>
      <c r="E45" s="53">
        <v>0</v>
      </c>
      <c r="G45" s="47" t="s">
        <v>51</v>
      </c>
      <c r="H45" s="33">
        <v>100</v>
      </c>
      <c r="I45" s="33"/>
      <c r="J45" s="33"/>
      <c r="K45" s="33">
        <v>400</v>
      </c>
      <c r="L45" s="33"/>
      <c r="M45" s="33"/>
      <c r="R45" s="33">
        <v>100</v>
      </c>
      <c r="S45" s="33">
        <f>S44</f>
        <v>360</v>
      </c>
      <c r="T45" s="33"/>
      <c r="U45" s="46">
        <v>3.6</v>
      </c>
      <c r="V45" s="46"/>
      <c r="W45" s="33">
        <f>H45</f>
        <v>100</v>
      </c>
      <c r="X45" s="33">
        <f>K45+X44</f>
        <v>540</v>
      </c>
      <c r="Y45" s="33"/>
      <c r="Z45" s="32">
        <f>X45/W45</f>
        <v>5.4</v>
      </c>
      <c r="AA45" s="32"/>
    </row>
    <row r="46" spans="1:34" ht="15.75" customHeight="1" x14ac:dyDescent="0.2">
      <c r="A46" s="36">
        <v>100</v>
      </c>
      <c r="B46" s="37">
        <v>0.3</v>
      </c>
      <c r="C46" s="54">
        <v>5</v>
      </c>
      <c r="D46" s="35">
        <v>10</v>
      </c>
      <c r="E46" s="54">
        <v>0</v>
      </c>
      <c r="G46" s="50" t="s">
        <v>53</v>
      </c>
      <c r="H46" s="36">
        <v>100</v>
      </c>
      <c r="I46" s="36"/>
      <c r="J46" s="36"/>
      <c r="K46" s="36">
        <v>500</v>
      </c>
      <c r="L46" s="36"/>
      <c r="M46" s="36"/>
      <c r="N46" s="73"/>
      <c r="R46" s="36">
        <f>H46</f>
        <v>100</v>
      </c>
      <c r="S46" s="36">
        <f>S45+(K46*B46)</f>
        <v>510</v>
      </c>
      <c r="T46" s="36"/>
      <c r="U46" s="51">
        <f>S46/R46</f>
        <v>5.0999999999999996</v>
      </c>
      <c r="V46" s="46"/>
      <c r="W46" s="36">
        <f>H46</f>
        <v>100</v>
      </c>
      <c r="X46" s="36">
        <f>X45+(K46*(1-B46))</f>
        <v>890</v>
      </c>
      <c r="Y46" s="36"/>
      <c r="Z46" s="39">
        <f>X46/W46</f>
        <v>8.9</v>
      </c>
      <c r="AA46" s="39"/>
    </row>
    <row r="49" spans="19:33" ht="15.75" customHeight="1" x14ac:dyDescent="0.2">
      <c r="S49" s="74"/>
    </row>
    <row r="50" spans="19:33" ht="15.75" customHeight="1" x14ac:dyDescent="0.2">
      <c r="S50" s="75" t="s">
        <v>2</v>
      </c>
      <c r="T50" s="76" t="s">
        <v>3</v>
      </c>
      <c r="U50" s="76" t="s">
        <v>82</v>
      </c>
      <c r="V50" s="76" t="s">
        <v>4</v>
      </c>
      <c r="W50" s="76" t="s">
        <v>0</v>
      </c>
      <c r="X50" s="76" t="s">
        <v>1</v>
      </c>
      <c r="Y50" s="76" t="s">
        <v>67</v>
      </c>
      <c r="Z50" s="76" t="s">
        <v>83</v>
      </c>
      <c r="AA50" s="88"/>
      <c r="AB50" s="76" t="s">
        <v>89</v>
      </c>
      <c r="AC50" s="76"/>
      <c r="AD50" s="76"/>
      <c r="AE50" s="76" t="s">
        <v>87</v>
      </c>
      <c r="AF50" s="76" t="s">
        <v>85</v>
      </c>
      <c r="AG50" s="76" t="s">
        <v>88</v>
      </c>
    </row>
    <row r="51" spans="19:33" ht="12.75" x14ac:dyDescent="0.2">
      <c r="S51" s="77">
        <v>45658</v>
      </c>
      <c r="T51" s="78" t="s">
        <v>81</v>
      </c>
      <c r="U51" s="78" t="s">
        <v>28</v>
      </c>
      <c r="V51" s="78" t="s">
        <v>84</v>
      </c>
      <c r="W51" s="79">
        <v>200</v>
      </c>
      <c r="X51" s="79">
        <v>200</v>
      </c>
      <c r="Y51" s="78">
        <f>X51/W51</f>
        <v>1</v>
      </c>
      <c r="Z51" s="78"/>
      <c r="AA51" s="89"/>
      <c r="AB51" s="78">
        <v>1</v>
      </c>
      <c r="AC51" s="78"/>
      <c r="AD51" s="79"/>
      <c r="AE51" s="79">
        <v>0</v>
      </c>
      <c r="AF51" s="85">
        <f>X51</f>
        <v>200</v>
      </c>
      <c r="AG51" s="86">
        <f>((AE51+(AB51*W51)-AF51)/AF51)</f>
        <v>0</v>
      </c>
    </row>
    <row r="52" spans="19:33" ht="12.75" x14ac:dyDescent="0.2">
      <c r="S52" s="80">
        <v>45659</v>
      </c>
      <c r="T52" s="81" t="s">
        <v>79</v>
      </c>
      <c r="U52" s="81" t="s">
        <v>28</v>
      </c>
      <c r="V52" s="81" t="s">
        <v>10</v>
      </c>
      <c r="W52" s="82">
        <v>220</v>
      </c>
      <c r="X52" s="81"/>
      <c r="Y52" s="81">
        <v>1</v>
      </c>
      <c r="Z52" s="82">
        <f>W52*Y52</f>
        <v>220</v>
      </c>
      <c r="AA52" s="90"/>
      <c r="AB52" s="81">
        <v>0</v>
      </c>
      <c r="AC52" s="81"/>
      <c r="AD52" s="82"/>
      <c r="AE52" s="82">
        <f>AE51+X53</f>
        <v>220</v>
      </c>
      <c r="AF52" s="82">
        <f>AF51</f>
        <v>200</v>
      </c>
      <c r="AG52" s="86">
        <f t="shared" ref="AG52:AG59" si="18">((AE52+(AB52*W52)-AF52)/AF52)</f>
        <v>0.1</v>
      </c>
    </row>
    <row r="53" spans="19:33" ht="15.75" customHeight="1" x14ac:dyDescent="0.2">
      <c r="S53" s="77">
        <v>45660</v>
      </c>
      <c r="T53" s="78" t="s">
        <v>81</v>
      </c>
      <c r="U53" s="78" t="s">
        <v>28</v>
      </c>
      <c r="V53" s="78" t="s">
        <v>86</v>
      </c>
      <c r="W53" s="79">
        <v>220</v>
      </c>
      <c r="X53" s="79">
        <v>220</v>
      </c>
      <c r="Y53" s="78">
        <f>X53/W53</f>
        <v>1</v>
      </c>
      <c r="Z53" s="78"/>
      <c r="AA53" s="89"/>
      <c r="AB53" s="78">
        <v>1</v>
      </c>
      <c r="AC53" s="78"/>
      <c r="AD53" s="79"/>
      <c r="AE53" s="79">
        <f>AE52-X53</f>
        <v>0</v>
      </c>
      <c r="AF53" s="79">
        <f>AF52</f>
        <v>200</v>
      </c>
      <c r="AG53" s="86">
        <f t="shared" si="18"/>
        <v>0.1</v>
      </c>
    </row>
    <row r="54" spans="19:33" ht="15.75" customHeight="1" x14ac:dyDescent="0.2">
      <c r="S54" s="80">
        <v>45661</v>
      </c>
      <c r="T54" s="81" t="s">
        <v>79</v>
      </c>
      <c r="U54" s="81" t="s">
        <v>28</v>
      </c>
      <c r="V54" s="81" t="s">
        <v>86</v>
      </c>
      <c r="W54" s="82">
        <v>190</v>
      </c>
      <c r="X54" s="81"/>
      <c r="Y54" s="81">
        <v>1</v>
      </c>
      <c r="Z54" s="82">
        <f>W54*Y54</f>
        <v>190</v>
      </c>
      <c r="AA54" s="90"/>
      <c r="AB54" s="81">
        <v>0</v>
      </c>
      <c r="AC54" s="81"/>
      <c r="AD54" s="82"/>
      <c r="AE54" s="82">
        <f>AE53+Z54</f>
        <v>190</v>
      </c>
      <c r="AF54" s="82">
        <f>AF53</f>
        <v>200</v>
      </c>
      <c r="AG54" s="86">
        <f t="shared" si="18"/>
        <v>-0.05</v>
      </c>
    </row>
    <row r="55" spans="19:33" ht="12.75" x14ac:dyDescent="0.2">
      <c r="S55" s="77">
        <v>45662</v>
      </c>
      <c r="T55" s="78" t="s">
        <v>81</v>
      </c>
      <c r="U55" s="78" t="s">
        <v>28</v>
      </c>
      <c r="V55" s="78" t="s">
        <v>86</v>
      </c>
      <c r="W55" s="79">
        <v>200</v>
      </c>
      <c r="X55" s="79">
        <v>200</v>
      </c>
      <c r="Y55" s="78">
        <f>X55/W55</f>
        <v>1</v>
      </c>
      <c r="Z55" s="78"/>
      <c r="AA55" s="89"/>
      <c r="AB55" s="78">
        <v>1</v>
      </c>
      <c r="AC55" s="78"/>
      <c r="AD55" s="79"/>
      <c r="AE55" s="79">
        <v>0</v>
      </c>
      <c r="AF55" s="79">
        <f>AF54+(X55-AE54)</f>
        <v>210</v>
      </c>
      <c r="AG55" s="86">
        <f t="shared" si="18"/>
        <v>-4.7619047619047616E-2</v>
      </c>
    </row>
    <row r="56" spans="19:33" ht="15.75" customHeight="1" x14ac:dyDescent="0.2">
      <c r="S56" s="80">
        <v>45663</v>
      </c>
      <c r="T56" s="81" t="s">
        <v>79</v>
      </c>
      <c r="U56" s="81" t="s">
        <v>28</v>
      </c>
      <c r="V56" s="81" t="s">
        <v>86</v>
      </c>
      <c r="W56" s="82">
        <v>210</v>
      </c>
      <c r="X56" s="81"/>
      <c r="Y56" s="81">
        <v>1</v>
      </c>
      <c r="Z56" s="82">
        <f>W56*Y56</f>
        <v>210</v>
      </c>
      <c r="AA56" s="90"/>
      <c r="AB56" s="81">
        <v>0</v>
      </c>
      <c r="AC56" s="81"/>
      <c r="AD56" s="82"/>
      <c r="AE56" s="82">
        <f>AE55+Z56</f>
        <v>210</v>
      </c>
      <c r="AF56" s="82">
        <f>AF55</f>
        <v>210</v>
      </c>
      <c r="AG56" s="86">
        <f t="shared" si="18"/>
        <v>0</v>
      </c>
    </row>
    <row r="57" spans="19:33" ht="12.75" x14ac:dyDescent="0.2">
      <c r="S57" s="77">
        <v>45664</v>
      </c>
      <c r="T57" s="83" t="s">
        <v>81</v>
      </c>
      <c r="U57" s="83" t="s">
        <v>28</v>
      </c>
      <c r="V57" s="83" t="s">
        <v>86</v>
      </c>
      <c r="W57" s="79">
        <v>200</v>
      </c>
      <c r="X57" s="79">
        <v>200</v>
      </c>
      <c r="Y57" s="78">
        <v>1</v>
      </c>
      <c r="Z57" s="78"/>
      <c r="AA57" s="89"/>
      <c r="AB57" s="78">
        <v>1</v>
      </c>
      <c r="AC57" s="78"/>
      <c r="AD57" s="79"/>
      <c r="AE57" s="79">
        <f>AE56-X57</f>
        <v>10</v>
      </c>
      <c r="AF57" s="79">
        <f>AF56</f>
        <v>210</v>
      </c>
      <c r="AG57" s="86">
        <f t="shared" si="18"/>
        <v>0</v>
      </c>
    </row>
    <row r="58" spans="19:33" ht="15.75" customHeight="1" x14ac:dyDescent="0.2">
      <c r="S58" s="80">
        <v>45665</v>
      </c>
      <c r="T58" s="84" t="s">
        <v>79</v>
      </c>
      <c r="U58" s="84" t="s">
        <v>28</v>
      </c>
      <c r="V58" s="84" t="s">
        <v>86</v>
      </c>
      <c r="W58" s="82">
        <v>230</v>
      </c>
      <c r="X58" s="81"/>
      <c r="Y58" s="81">
        <v>1</v>
      </c>
      <c r="Z58" s="82">
        <v>230</v>
      </c>
      <c r="AA58" s="90"/>
      <c r="AB58" s="81">
        <v>0</v>
      </c>
      <c r="AC58" s="81"/>
      <c r="AD58" s="82"/>
      <c r="AE58" s="82">
        <f>AE57+Z58</f>
        <v>240</v>
      </c>
      <c r="AF58" s="82">
        <f>AF57</f>
        <v>210</v>
      </c>
      <c r="AG58" s="86">
        <f t="shared" si="18"/>
        <v>0.14285714285714285</v>
      </c>
    </row>
    <row r="59" spans="19:33" ht="15.75" customHeight="1" x14ac:dyDescent="0.2">
      <c r="S59" s="77">
        <v>45666</v>
      </c>
      <c r="T59" s="83" t="s">
        <v>81</v>
      </c>
      <c r="U59" s="83" t="s">
        <v>28</v>
      </c>
      <c r="V59" s="83" t="s">
        <v>86</v>
      </c>
      <c r="W59" s="79">
        <v>230</v>
      </c>
      <c r="X59" s="79">
        <v>230</v>
      </c>
      <c r="Y59" s="78">
        <v>1</v>
      </c>
      <c r="Z59" s="78"/>
      <c r="AA59" s="89"/>
      <c r="AB59" s="78">
        <v>1</v>
      </c>
      <c r="AC59" s="78"/>
      <c r="AD59" s="79"/>
      <c r="AE59" s="79">
        <f>AE58-X59</f>
        <v>10</v>
      </c>
      <c r="AF59" s="79">
        <f>AF58</f>
        <v>210</v>
      </c>
      <c r="AG59" s="86">
        <f t="shared" si="18"/>
        <v>0.14285714285714285</v>
      </c>
    </row>
    <row r="62" spans="19:33" ht="15.75" customHeight="1" x14ac:dyDescent="0.2">
      <c r="S62" s="47" t="s">
        <v>80</v>
      </c>
      <c r="AB62" s="47" t="s">
        <v>101</v>
      </c>
    </row>
    <row r="63" spans="19:33" ht="15.75" customHeight="1" x14ac:dyDescent="0.2">
      <c r="S63" s="75" t="s">
        <v>2</v>
      </c>
      <c r="T63" s="76" t="s">
        <v>3</v>
      </c>
      <c r="U63" s="76" t="s">
        <v>82</v>
      </c>
      <c r="V63" s="76" t="s">
        <v>4</v>
      </c>
      <c r="W63" s="76" t="s">
        <v>0</v>
      </c>
      <c r="X63" s="76" t="s">
        <v>1</v>
      </c>
      <c r="Y63" s="76" t="s">
        <v>67</v>
      </c>
      <c r="Z63" s="76" t="s">
        <v>83</v>
      </c>
      <c r="AA63" s="88"/>
      <c r="AB63" s="76" t="s">
        <v>91</v>
      </c>
      <c r="AC63" s="76" t="s">
        <v>90</v>
      </c>
      <c r="AD63" s="76" t="s">
        <v>7</v>
      </c>
      <c r="AE63" s="76" t="s">
        <v>87</v>
      </c>
      <c r="AF63" s="76" t="s">
        <v>85</v>
      </c>
      <c r="AG63" s="76" t="s">
        <v>88</v>
      </c>
    </row>
    <row r="64" spans="19:33" ht="15.75" customHeight="1" x14ac:dyDescent="0.2">
      <c r="S64" s="92">
        <v>45658</v>
      </c>
      <c r="T64" s="93" t="s">
        <v>81</v>
      </c>
      <c r="U64" s="94" t="s">
        <v>92</v>
      </c>
      <c r="V64" s="93" t="s">
        <v>84</v>
      </c>
      <c r="W64" s="95">
        <v>200</v>
      </c>
      <c r="X64" s="95">
        <v>200</v>
      </c>
      <c r="Y64" s="96">
        <f>X64/W64</f>
        <v>1</v>
      </c>
      <c r="Z64" s="93"/>
      <c r="AA64" s="89"/>
      <c r="AB64" s="96">
        <v>1</v>
      </c>
      <c r="AC64" s="96">
        <f>AB64/2</f>
        <v>0.5</v>
      </c>
      <c r="AD64" s="97">
        <f>AB64/2</f>
        <v>0.5</v>
      </c>
      <c r="AE64" s="95">
        <v>0</v>
      </c>
      <c r="AF64" s="98">
        <f>ABS(AE64-X64)</f>
        <v>200</v>
      </c>
      <c r="AG64" s="99">
        <f>((AE64+(Y64*W64)-AF64)/AF64)</f>
        <v>0</v>
      </c>
    </row>
    <row r="65" spans="19:33" ht="15.75" customHeight="1" x14ac:dyDescent="0.2">
      <c r="S65" s="80">
        <v>45659</v>
      </c>
      <c r="T65" s="81" t="s">
        <v>79</v>
      </c>
      <c r="U65" s="84" t="s">
        <v>93</v>
      </c>
      <c r="V65" s="81" t="s">
        <v>10</v>
      </c>
      <c r="W65" s="82">
        <v>220</v>
      </c>
      <c r="X65" s="81"/>
      <c r="Y65" s="87">
        <f>AC64</f>
        <v>0.5</v>
      </c>
      <c r="Z65" s="82">
        <f>W65*Y65</f>
        <v>110</v>
      </c>
      <c r="AA65" s="90"/>
      <c r="AB65" s="87">
        <v>0.5</v>
      </c>
      <c r="AC65" s="87">
        <v>0</v>
      </c>
      <c r="AD65" s="87">
        <v>0.5</v>
      </c>
      <c r="AE65" s="82">
        <f>W65+AE64</f>
        <v>220</v>
      </c>
      <c r="AF65" s="82">
        <f>AF64</f>
        <v>200</v>
      </c>
      <c r="AG65" s="91">
        <f t="shared" ref="AG65:AG73" si="19">((AE65+(AB65*W65)-AF65)/AF65)</f>
        <v>0.65</v>
      </c>
    </row>
    <row r="66" spans="19:33" ht="15.75" customHeight="1" x14ac:dyDescent="0.2">
      <c r="S66" s="92">
        <v>45660</v>
      </c>
      <c r="T66" s="93" t="s">
        <v>81</v>
      </c>
      <c r="U66" s="94" t="s">
        <v>94</v>
      </c>
      <c r="V66" s="93" t="s">
        <v>86</v>
      </c>
      <c r="W66" s="95">
        <v>220</v>
      </c>
      <c r="X66" s="95">
        <v>220</v>
      </c>
      <c r="Y66" s="96">
        <f>X66/W66</f>
        <v>1</v>
      </c>
      <c r="Z66" s="93"/>
      <c r="AA66" s="89"/>
      <c r="AB66" s="96">
        <f>Y66+AB65</f>
        <v>1.5</v>
      </c>
      <c r="AC66" s="96">
        <f>AC65+(Y66/2)</f>
        <v>0.5</v>
      </c>
      <c r="AD66" s="96">
        <f>AD65+(Y66/2)</f>
        <v>1</v>
      </c>
      <c r="AE66" s="95">
        <f>AE65-X66</f>
        <v>0</v>
      </c>
      <c r="AF66" s="95">
        <f>AF65</f>
        <v>200</v>
      </c>
      <c r="AG66" s="99">
        <f t="shared" si="19"/>
        <v>0.65</v>
      </c>
    </row>
    <row r="67" spans="19:33" ht="15.75" customHeight="1" x14ac:dyDescent="0.2">
      <c r="S67" s="80">
        <v>45661</v>
      </c>
      <c r="T67" s="81" t="s">
        <v>79</v>
      </c>
      <c r="U67" s="84" t="s">
        <v>95</v>
      </c>
      <c r="V67" s="81" t="s">
        <v>86</v>
      </c>
      <c r="W67" s="82">
        <v>190</v>
      </c>
      <c r="X67" s="81"/>
      <c r="Y67" s="87">
        <v>1</v>
      </c>
      <c r="Z67" s="82">
        <f>W67*Y67</f>
        <v>190</v>
      </c>
      <c r="AA67" s="90"/>
      <c r="AB67" s="87">
        <f>AB66-Y67</f>
        <v>0.5</v>
      </c>
      <c r="AC67" s="87">
        <f>AC66</f>
        <v>0.5</v>
      </c>
      <c r="AD67" s="87">
        <f>AD66-Y67</f>
        <v>0</v>
      </c>
      <c r="AE67" s="82">
        <f>AE66+Z67</f>
        <v>190</v>
      </c>
      <c r="AF67" s="82">
        <f>AF66</f>
        <v>200</v>
      </c>
      <c r="AG67" s="91">
        <f t="shared" si="19"/>
        <v>0.42499999999999999</v>
      </c>
    </row>
    <row r="68" spans="19:33" ht="15.75" customHeight="1" x14ac:dyDescent="0.2">
      <c r="S68" s="92">
        <v>45662</v>
      </c>
      <c r="T68" s="93" t="s">
        <v>81</v>
      </c>
      <c r="U68" s="94" t="s">
        <v>96</v>
      </c>
      <c r="V68" s="93" t="s">
        <v>86</v>
      </c>
      <c r="W68" s="95">
        <v>200</v>
      </c>
      <c r="X68" s="95">
        <v>200</v>
      </c>
      <c r="Y68" s="96">
        <f>X68/W68</f>
        <v>1</v>
      </c>
      <c r="Z68" s="93"/>
      <c r="AA68" s="89"/>
      <c r="AB68" s="96">
        <f>AB67+Y68</f>
        <v>1.5</v>
      </c>
      <c r="AC68" s="96">
        <f>AC67+(Y68/2)</f>
        <v>1</v>
      </c>
      <c r="AD68" s="96">
        <f>AD67+(Y68/2)</f>
        <v>0.5</v>
      </c>
      <c r="AE68" s="95">
        <v>0</v>
      </c>
      <c r="AF68" s="95">
        <f>AF67+(X68-AE67)</f>
        <v>210</v>
      </c>
      <c r="AG68" s="99">
        <f t="shared" si="19"/>
        <v>0.42857142857142855</v>
      </c>
    </row>
    <row r="69" spans="19:33" ht="15.75" customHeight="1" x14ac:dyDescent="0.2">
      <c r="S69" s="80">
        <v>45663</v>
      </c>
      <c r="T69" s="81" t="s">
        <v>79</v>
      </c>
      <c r="U69" s="84" t="s">
        <v>97</v>
      </c>
      <c r="V69" s="81" t="s">
        <v>86</v>
      </c>
      <c r="W69" s="82">
        <v>210</v>
      </c>
      <c r="X69" s="81"/>
      <c r="Y69" s="87">
        <v>1</v>
      </c>
      <c r="Z69" s="82">
        <f>W69*Y69</f>
        <v>210</v>
      </c>
      <c r="AA69" s="90"/>
      <c r="AB69" s="87">
        <f>AB68-Y69</f>
        <v>0.5</v>
      </c>
      <c r="AC69" s="87">
        <f>AC68-Y69</f>
        <v>0</v>
      </c>
      <c r="AD69" s="87">
        <f>AD68</f>
        <v>0.5</v>
      </c>
      <c r="AE69" s="82">
        <f>AE68+Z69</f>
        <v>210</v>
      </c>
      <c r="AF69" s="82">
        <f>AF68</f>
        <v>210</v>
      </c>
      <c r="AG69" s="91">
        <f t="shared" si="19"/>
        <v>0.5</v>
      </c>
    </row>
    <row r="70" spans="19:33" ht="15.75" customHeight="1" x14ac:dyDescent="0.2">
      <c r="S70" s="80">
        <v>45664</v>
      </c>
      <c r="T70" s="81" t="s">
        <v>79</v>
      </c>
      <c r="U70" s="84" t="s">
        <v>98</v>
      </c>
      <c r="V70" s="81" t="s">
        <v>86</v>
      </c>
      <c r="W70" s="82">
        <v>210</v>
      </c>
      <c r="X70" s="81"/>
      <c r="Y70" s="87">
        <f>AD69</f>
        <v>0.5</v>
      </c>
      <c r="Z70" s="82">
        <f>W70/2</f>
        <v>105</v>
      </c>
      <c r="AA70" s="90"/>
      <c r="AB70" s="87">
        <f>AB69-Y70</f>
        <v>0</v>
      </c>
      <c r="AC70" s="87">
        <f>AC69</f>
        <v>0</v>
      </c>
      <c r="AD70" s="87">
        <f>AD69-Y70</f>
        <v>0</v>
      </c>
      <c r="AE70" s="82">
        <f>Z70+AE69</f>
        <v>315</v>
      </c>
      <c r="AF70" s="82">
        <f>AF69</f>
        <v>210</v>
      </c>
      <c r="AG70" s="91">
        <f t="shared" si="19"/>
        <v>0.5</v>
      </c>
    </row>
    <row r="71" spans="19:33" ht="15.75" customHeight="1" x14ac:dyDescent="0.2">
      <c r="S71" s="92">
        <v>45665</v>
      </c>
      <c r="T71" s="94" t="s">
        <v>81</v>
      </c>
      <c r="U71" s="94" t="s">
        <v>99</v>
      </c>
      <c r="V71" s="94" t="s">
        <v>86</v>
      </c>
      <c r="W71" s="95">
        <v>200</v>
      </c>
      <c r="X71" s="95">
        <v>200</v>
      </c>
      <c r="Y71" s="96">
        <v>1</v>
      </c>
      <c r="Z71" s="93"/>
      <c r="AA71" s="89"/>
      <c r="AB71" s="96">
        <f>AB70+Y71</f>
        <v>1</v>
      </c>
      <c r="AC71" s="96">
        <f>Y71+AC70</f>
        <v>1</v>
      </c>
      <c r="AD71" s="97">
        <f>AD70</f>
        <v>0</v>
      </c>
      <c r="AE71" s="95">
        <f>(AE69+AE70)-X71</f>
        <v>325</v>
      </c>
      <c r="AF71" s="95">
        <f>AF69</f>
        <v>210</v>
      </c>
      <c r="AG71" s="99">
        <f t="shared" si="19"/>
        <v>1.5</v>
      </c>
    </row>
    <row r="72" spans="19:33" ht="15.75" customHeight="1" x14ac:dyDescent="0.2">
      <c r="S72" s="80">
        <v>45666</v>
      </c>
      <c r="T72" s="84" t="s">
        <v>79</v>
      </c>
      <c r="U72" s="84" t="s">
        <v>99</v>
      </c>
      <c r="V72" s="84" t="s">
        <v>86</v>
      </c>
      <c r="W72" s="82">
        <v>230</v>
      </c>
      <c r="X72" s="81"/>
      <c r="Y72" s="87">
        <f>AC71</f>
        <v>1</v>
      </c>
      <c r="Z72" s="82">
        <v>230</v>
      </c>
      <c r="AA72" s="90"/>
      <c r="AB72" s="87">
        <f>AB71-Y72</f>
        <v>0</v>
      </c>
      <c r="AC72" s="87">
        <f>AC71-Y72</f>
        <v>0</v>
      </c>
      <c r="AD72" s="87">
        <f>AD71</f>
        <v>0</v>
      </c>
      <c r="AE72" s="82">
        <f>AE71+Z72</f>
        <v>555</v>
      </c>
      <c r="AF72" s="82">
        <f>AF71</f>
        <v>210</v>
      </c>
      <c r="AG72" s="91">
        <f t="shared" si="19"/>
        <v>1.6428571428571428</v>
      </c>
    </row>
    <row r="73" spans="19:33" ht="15.75" customHeight="1" x14ac:dyDescent="0.2">
      <c r="S73" s="92">
        <v>45667</v>
      </c>
      <c r="T73" s="94" t="s">
        <v>81</v>
      </c>
      <c r="U73" s="94" t="s">
        <v>100</v>
      </c>
      <c r="V73" s="94" t="s">
        <v>86</v>
      </c>
      <c r="W73" s="95">
        <v>230</v>
      </c>
      <c r="X73" s="95">
        <v>230</v>
      </c>
      <c r="Y73" s="96">
        <v>1</v>
      </c>
      <c r="Z73" s="93"/>
      <c r="AA73" s="89"/>
      <c r="AB73" s="96">
        <f>AB72+Y73</f>
        <v>1</v>
      </c>
      <c r="AC73" s="96">
        <f>AC72</f>
        <v>0</v>
      </c>
      <c r="AD73" s="96">
        <f>AD72+Y73</f>
        <v>1</v>
      </c>
      <c r="AE73" s="95">
        <f>AE72-X73</f>
        <v>325</v>
      </c>
      <c r="AF73" s="95">
        <f>AF72</f>
        <v>210</v>
      </c>
      <c r="AG73" s="99">
        <f t="shared" si="19"/>
        <v>1.6428571428571428</v>
      </c>
    </row>
  </sheetData>
  <pageMargins left="0.7" right="0.7" top="0.75" bottom="0.75" header="0.3" footer="0.3"/>
  <ignoredErrors>
    <ignoredError sqref="AB16 R17 AD18 AE15 AV16 AV18 AV21 R28:S28 W28:Z28 T28:U28 AV29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AMD</vt:lpstr>
      <vt:lpstr>AMZN</vt:lpstr>
      <vt:lpstr>BA</vt:lpstr>
      <vt:lpstr>COST</vt:lpstr>
      <vt:lpstr>GOOG</vt:lpstr>
      <vt:lpstr>NVDA</vt:lpstr>
      <vt:lpstr>RDDT</vt:lpstr>
      <vt:lpstr>WMT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Sarbulescu</cp:lastModifiedBy>
  <dcterms:modified xsi:type="dcterms:W3CDTF">2025-09-04T22:44:32Z</dcterms:modified>
</cp:coreProperties>
</file>