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3.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drawings/drawing4.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drawings/drawing5.xml" ContentType="application/vnd.openxmlformats-officedocument.drawing+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drawings/drawing6.xml" ContentType="application/vnd.openxmlformats-officedocument.drawing+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drawings/drawing7.xml" ContentType="application/vnd.openxmlformats-officedocument.drawing+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drawings/drawing8.xml" ContentType="application/vnd.openxmlformats-officedocument.drawing+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drawings/drawing9.xml" ContentType="application/vnd.openxmlformats-officedocument.drawing+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drawings/drawing10.xml" ContentType="application/vnd.openxmlformats-officedocument.drawing+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drawings/drawing11.xml" ContentType="application/vnd.openxmlformats-officedocument.drawing+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drawings/drawing12.xml" ContentType="application/vnd.openxmlformats-officedocument.drawing+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westwoodps-my.sharepoint.com/personal/lindsey_erps_westwoodps_com/Documents/Desktop/Grover Relay/"/>
    </mc:Choice>
  </mc:AlternateContent>
  <xr:revisionPtr revIDLastSave="571" documentId="13_ncr:1_{39A8CBFB-EABD-47D9-97A9-6ADADF1DCB15}" xr6:coauthVersionLast="47" xr6:coauthVersionMax="47" xr10:uidLastSave="{8CC28C46-FD1C-43FD-AAEC-4A407C0BCA43}"/>
  <bookViews>
    <workbookView xWindow="28680" yWindow="-120" windowWidth="29040" windowHeight="17520" activeTab="4" xr2:uid="{6DE4E960-6F0C-428F-A442-880C6D45E52C}"/>
  </bookViews>
  <sheets>
    <sheet name="Reference" sheetId="14" r:id="rId1"/>
    <sheet name="HV_351S" sheetId="3" r:id="rId2"/>
    <sheet name="XFMR_487E" sheetId="6" r:id="rId3"/>
    <sheet name="XFMR_787" sheetId="12" r:id="rId4"/>
    <sheet name="FDR_351S" sheetId="2" r:id="rId5"/>
    <sheet name="CAP_487V" sheetId="5" r:id="rId6"/>
    <sheet name="BUS_587Z" sheetId="7" r:id="rId7"/>
    <sheet name="MTR_735" sheetId="10" r:id="rId8"/>
    <sheet name="DPAC_2440" sheetId="11" r:id="rId9"/>
    <sheet name="Line_GE L90" sheetId="15" r:id="rId10"/>
    <sheet name="Line_411L" sheetId="8" r:id="rId11"/>
    <sheet name="DFR_TESLA 4000-A" sheetId="16" r:id="rId12"/>
  </sheets>
  <externalReferences>
    <externalReference r:id="rId13"/>
  </externalReferences>
  <definedNames>
    <definedName name="GND_OC_Philosophy" localSheetId="5">CAP_487V!$A$232</definedName>
    <definedName name="GND_OC_Philosophy" localSheetId="1">HV_351S!#REF!</definedName>
    <definedName name="GND_OC_Philosophy" localSheetId="10">CAP_487V!$A$232</definedName>
    <definedName name="GND_OC_Philosophy" localSheetId="9">CAP_487V!$A$232</definedName>
    <definedName name="GND_OC_Philosophy" localSheetId="0">Reference!#REF!</definedName>
    <definedName name="GND_OC_Philosophy" localSheetId="2">XFMR_487E!#REF!</definedName>
    <definedName name="GND_OC_Philosophy">FDR_351S!$A$152</definedName>
    <definedName name="GND_TOC_Philosophy" localSheetId="5">CAP_487V!#REF!</definedName>
    <definedName name="GND_TOC_Philosophy" localSheetId="1">HV_351S!$A$158</definedName>
    <definedName name="GND_TOC_Philosophy" localSheetId="10">CAP_487V!#REF!</definedName>
    <definedName name="GND_TOC_Philosophy" localSheetId="9">CAP_487V!#REF!</definedName>
    <definedName name="GND_TOC_Philosophy" localSheetId="0">Reference!#REF!</definedName>
    <definedName name="GND_TOC_Philosophy" localSheetId="2">XFMR_487E!#REF!</definedName>
    <definedName name="GND_TOC_Philosophy">FDR_351S!$A$175</definedName>
    <definedName name="pangolin">#REF!</definedName>
    <definedName name="PH_OC_Philosophy" localSheetId="5">CAP_487V!$A$179</definedName>
    <definedName name="PH_OC_Philosophy" localSheetId="1">HV_351S!#REF!</definedName>
    <definedName name="PH_OC_Philosophy" localSheetId="10">CAP_487V!$A$179</definedName>
    <definedName name="PH_OC_Philosophy" localSheetId="9">CAP_487V!$A$179</definedName>
    <definedName name="PH_OC_Philosophy" localSheetId="0">Reference!#REF!</definedName>
    <definedName name="PH_OC_Philosophy" localSheetId="2">XFMR_487E!$A$224</definedName>
    <definedName name="PH_OC_Philosophy">FDR_351S!$A$100</definedName>
    <definedName name="PH_TOC_Philosophy" localSheetId="5">CAP_487V!$A$209</definedName>
    <definedName name="PH_TOC_Philosophy" localSheetId="1">HV_351S!$A$115</definedName>
    <definedName name="PH_TOC_Philosophy" localSheetId="10">CAP_487V!$A$209</definedName>
    <definedName name="PH_TOC_Philosophy" localSheetId="9">CAP_487V!$A$209</definedName>
    <definedName name="PH_TOC_Philosophy" localSheetId="0">Reference!#REF!</definedName>
    <definedName name="PH_TOC_Philosophy" localSheetId="2">XFMR_487E!$A$263</definedName>
    <definedName name="PH_TOC_Philosophy">FDR_351S!$A$128</definedName>
    <definedName name="Port_F">#REF!</definedName>
    <definedName name="_xlnm.Print_Area" localSheetId="4">FDR_351S!$A$1:$J$638</definedName>
    <definedName name="Vfreq_Philosophy" localSheetId="5">CAP_487V!$A$252</definedName>
    <definedName name="Vfreq_Philosophy" localSheetId="1">HV_351S!$A$204</definedName>
    <definedName name="Vfreq_Philosophy" localSheetId="10">CAP_487V!$A$252</definedName>
    <definedName name="Vfreq_Philosophy" localSheetId="9">CAP_487V!$A$252</definedName>
    <definedName name="Vfreq_Philosophy" localSheetId="0">Reference!#REF!</definedName>
    <definedName name="Vfreq_Philosophy" localSheetId="2">XFMR_487E!#REF!</definedName>
    <definedName name="Vfreq_Philosophy">FDR_351S!$A$201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6" i="11" l="1"/>
  <c r="B70" i="11"/>
  <c r="B90" i="10"/>
  <c r="B80" i="10"/>
  <c r="B1228" i="5"/>
  <c r="B1241" i="5"/>
  <c r="B1217" i="5"/>
  <c r="B544" i="2"/>
  <c r="B533" i="2"/>
  <c r="B412" i="12"/>
  <c r="B401" i="12"/>
  <c r="B926" i="6"/>
  <c r="B915" i="6"/>
  <c r="B538" i="3"/>
  <c r="B549" i="3"/>
  <c r="C203" i="5"/>
  <c r="C228" i="5" s="1"/>
  <c r="B344" i="5"/>
  <c r="D36" i="8"/>
  <c r="F66" i="8"/>
  <c r="B259" i="12"/>
  <c r="B258" i="12"/>
  <c r="B257" i="12"/>
  <c r="B256" i="12"/>
  <c r="B255" i="12"/>
  <c r="B254" i="12"/>
  <c r="B253" i="12"/>
  <c r="B252" i="12"/>
  <c r="B251" i="12"/>
  <c r="B250" i="12"/>
  <c r="B249" i="12"/>
  <c r="B248" i="12"/>
  <c r="B247" i="12"/>
  <c r="B246" i="12"/>
  <c r="B472" i="6"/>
  <c r="B471" i="6"/>
  <c r="B470" i="6"/>
  <c r="B469" i="6"/>
  <c r="B468" i="6"/>
  <c r="B464" i="6"/>
  <c r="B465" i="6"/>
  <c r="B466" i="6"/>
  <c r="B467" i="6"/>
  <c r="B463" i="6"/>
  <c r="B462" i="6"/>
  <c r="B461" i="6"/>
  <c r="B460" i="6"/>
  <c r="B459" i="6"/>
  <c r="C163" i="12"/>
  <c r="C164" i="12" s="1"/>
  <c r="B245" i="12" s="1"/>
  <c r="C279" i="6"/>
  <c r="C280" i="6" s="1"/>
  <c r="B458" i="6" s="1"/>
  <c r="C92" i="12"/>
  <c r="C89" i="12"/>
  <c r="B457" i="6"/>
  <c r="B456" i="6"/>
  <c r="B455" i="6"/>
  <c r="B454" i="6"/>
  <c r="B453" i="6"/>
  <c r="B452" i="6"/>
  <c r="B451" i="6"/>
  <c r="B450" i="6"/>
  <c r="B449" i="6"/>
  <c r="B448" i="6"/>
  <c r="B447" i="6"/>
  <c r="B446" i="6"/>
  <c r="B445" i="6"/>
  <c r="B444" i="6"/>
  <c r="B410" i="6" l="1"/>
  <c r="B23" i="14"/>
  <c r="B19" i="14"/>
  <c r="B436" i="3"/>
  <c r="B435" i="3"/>
  <c r="B434" i="3"/>
  <c r="B433" i="3"/>
  <c r="D25" i="16"/>
  <c r="D26" i="16"/>
  <c r="D36" i="15"/>
  <c r="D26" i="11"/>
  <c r="D25" i="11"/>
  <c r="D37" i="10"/>
  <c r="D38" i="10"/>
  <c r="D39" i="10"/>
  <c r="D36" i="10"/>
  <c r="D29" i="2"/>
  <c r="D30" i="2"/>
  <c r="D31" i="2"/>
  <c r="D32" i="2"/>
  <c r="D33" i="2"/>
  <c r="D28" i="2"/>
  <c r="D37" i="12"/>
  <c r="D28" i="3"/>
  <c r="D29" i="3"/>
  <c r="D30" i="3"/>
  <c r="D31" i="3"/>
  <c r="D32" i="3"/>
  <c r="C198" i="3"/>
  <c r="G196" i="2"/>
  <c r="G197" i="2"/>
  <c r="B278" i="2" s="1"/>
  <c r="G198" i="2"/>
  <c r="B281" i="2" s="1"/>
  <c r="G195" i="2"/>
  <c r="B271" i="2" s="1"/>
  <c r="C192" i="2"/>
  <c r="C198" i="2"/>
  <c r="C197" i="2"/>
  <c r="C195" i="2"/>
  <c r="G194" i="2"/>
  <c r="B507" i="2" s="1"/>
  <c r="G193" i="2"/>
  <c r="B505" i="2" s="1"/>
  <c r="G197" i="3"/>
  <c r="G196" i="3"/>
  <c r="G199" i="3"/>
  <c r="B278" i="3" s="1"/>
  <c r="G200" i="3"/>
  <c r="G201" i="3"/>
  <c r="G198" i="3"/>
  <c r="B274" i="3" s="1"/>
  <c r="C195" i="3" l="1"/>
  <c r="C201" i="3"/>
  <c r="C200" i="3"/>
  <c r="C139" i="12"/>
  <c r="C129" i="12"/>
  <c r="C147" i="2" l="1"/>
  <c r="C254" i="6"/>
  <c r="C251" i="6"/>
  <c r="C243" i="6"/>
  <c r="C188" i="6"/>
  <c r="C182" i="6"/>
  <c r="C213" i="6" s="1"/>
  <c r="C214" i="6" s="1"/>
  <c r="C148" i="6"/>
  <c r="C161" i="6"/>
  <c r="C160" i="6"/>
  <c r="C158" i="6"/>
  <c r="C157" i="6"/>
  <c r="C152" i="6"/>
  <c r="C151" i="6"/>
  <c r="C149" i="6"/>
  <c r="E148" i="6"/>
  <c r="E162" i="6" s="1"/>
  <c r="F148" i="6"/>
  <c r="F162" i="6" s="1"/>
  <c r="G148" i="6"/>
  <c r="E149" i="6"/>
  <c r="F149" i="6"/>
  <c r="G149" i="6"/>
  <c r="E151" i="6"/>
  <c r="F151" i="6"/>
  <c r="G151" i="6"/>
  <c r="E152" i="6"/>
  <c r="F152" i="6"/>
  <c r="G152" i="6"/>
  <c r="E157" i="6"/>
  <c r="F157" i="6"/>
  <c r="G157" i="6"/>
  <c r="E158" i="6"/>
  <c r="F158" i="6"/>
  <c r="G158" i="6"/>
  <c r="E160" i="6"/>
  <c r="F160" i="6"/>
  <c r="G160" i="6"/>
  <c r="E161" i="6"/>
  <c r="F161" i="6"/>
  <c r="G161" i="6"/>
  <c r="D157" i="6"/>
  <c r="D152" i="6"/>
  <c r="D151" i="6"/>
  <c r="D149" i="6"/>
  <c r="D148" i="6"/>
  <c r="D162" i="6" s="1"/>
  <c r="D161" i="6"/>
  <c r="D160" i="6"/>
  <c r="D158" i="6"/>
  <c r="C128" i="6"/>
  <c r="C131" i="6"/>
  <c r="C218" i="6" l="1"/>
  <c r="C219" i="6" s="1"/>
  <c r="B443" i="6" s="1"/>
  <c r="G153" i="6"/>
  <c r="E153" i="6"/>
  <c r="C150" i="6"/>
  <c r="F153" i="6"/>
  <c r="D153" i="6"/>
  <c r="F150" i="6"/>
  <c r="F155" i="6" s="1"/>
  <c r="F159" i="6" s="1"/>
  <c r="E150" i="6"/>
  <c r="E155" i="6" s="1"/>
  <c r="E159" i="6" s="1"/>
  <c r="G150" i="6"/>
  <c r="G154" i="6" s="1"/>
  <c r="C162" i="6"/>
  <c r="G162" i="6"/>
  <c r="D150" i="6"/>
  <c r="C153" i="6"/>
  <c r="C155" i="6" l="1"/>
  <c r="C159" i="6" s="1"/>
  <c r="G155" i="6"/>
  <c r="G159" i="6" s="1"/>
  <c r="F154" i="6"/>
  <c r="F156" i="6" s="1"/>
  <c r="C154" i="6"/>
  <c r="E154" i="6"/>
  <c r="E156" i="6" s="1"/>
  <c r="D155" i="6"/>
  <c r="D159" i="6" s="1"/>
  <c r="D154" i="6"/>
  <c r="G156" i="6" l="1"/>
  <c r="C156" i="6"/>
  <c r="D156" i="6"/>
  <c r="C171" i="5" l="1"/>
  <c r="E170" i="5"/>
  <c r="E172" i="5" s="1"/>
  <c r="D170" i="5"/>
  <c r="D172" i="5" s="1"/>
  <c r="D168" i="2"/>
  <c r="C168" i="2"/>
  <c r="D147" i="2"/>
  <c r="D146" i="2"/>
  <c r="C146" i="2"/>
  <c r="D120" i="2"/>
  <c r="C120" i="2"/>
  <c r="D89" i="2"/>
  <c r="C89" i="2"/>
  <c r="D225" i="5" l="1"/>
  <c r="D175" i="5"/>
  <c r="E225" i="5"/>
  <c r="E175" i="5"/>
  <c r="B66" i="16"/>
  <c r="B60" i="16"/>
  <c r="B59" i="16"/>
  <c r="B36" i="16"/>
  <c r="B406" i="15" l="1"/>
  <c r="B398" i="15"/>
  <c r="B131" i="15"/>
  <c r="B130" i="15"/>
  <c r="B129" i="15"/>
  <c r="B128" i="15"/>
  <c r="B126" i="15"/>
  <c r="B125" i="15"/>
  <c r="B116" i="15"/>
  <c r="B105" i="15"/>
  <c r="B104" i="15"/>
  <c r="E65" i="15"/>
  <c r="B127" i="15" s="1"/>
  <c r="B61" i="10" l="1"/>
  <c r="B222" i="2"/>
  <c r="B274" i="5"/>
  <c r="B219" i="12"/>
  <c r="B376" i="6"/>
  <c r="B225" i="3"/>
  <c r="B371" i="8"/>
  <c r="B363" i="8"/>
  <c r="B60" i="11"/>
  <c r="B59" i="11"/>
  <c r="B36" i="11"/>
  <c r="B76" i="10"/>
  <c r="B75" i="10"/>
  <c r="B49" i="10"/>
  <c r="B172" i="7"/>
  <c r="B939" i="6"/>
  <c r="B1208" i="5"/>
  <c r="B268" i="5"/>
  <c r="B526" i="2"/>
  <c r="B525" i="2"/>
  <c r="B225" i="2"/>
  <c r="B391" i="12"/>
  <c r="B390" i="12"/>
  <c r="B220" i="12"/>
  <c r="B906" i="6"/>
  <c r="B356" i="6"/>
  <c r="B355" i="6"/>
  <c r="B530" i="3"/>
  <c r="B531" i="3"/>
  <c r="B228" i="3"/>
  <c r="B261" i="12"/>
  <c r="C127" i="12"/>
  <c r="C128" i="12" s="1"/>
  <c r="C130" i="12" s="1"/>
  <c r="C186" i="12" s="1"/>
  <c r="B339" i="12"/>
  <c r="B338" i="12"/>
  <c r="B337" i="12"/>
  <c r="B336" i="12"/>
  <c r="B334" i="12"/>
  <c r="B333" i="12"/>
  <c r="B332" i="12"/>
  <c r="B331" i="12"/>
  <c r="B329" i="12"/>
  <c r="B328" i="12"/>
  <c r="B327" i="12"/>
  <c r="B326" i="12"/>
  <c r="B324" i="12"/>
  <c r="B323" i="12"/>
  <c r="B322" i="12"/>
  <c r="B319" i="12"/>
  <c r="B318" i="12"/>
  <c r="B317" i="12"/>
  <c r="B316" i="12"/>
  <c r="B314" i="12"/>
  <c r="B313" i="12"/>
  <c r="B312" i="12"/>
  <c r="B311" i="12"/>
  <c r="B309" i="12"/>
  <c r="B308" i="12"/>
  <c r="B307" i="12"/>
  <c r="B306" i="12"/>
  <c r="B304" i="12"/>
  <c r="B303" i="12"/>
  <c r="B302" i="12"/>
  <c r="B299" i="12"/>
  <c r="B298" i="12"/>
  <c r="B297" i="12"/>
  <c r="B296" i="12"/>
  <c r="B294" i="12"/>
  <c r="B293" i="12"/>
  <c r="B292" i="12"/>
  <c r="B291" i="12"/>
  <c r="B289" i="12"/>
  <c r="B288" i="12"/>
  <c r="B287" i="12"/>
  <c r="B286" i="12"/>
  <c r="B284" i="12"/>
  <c r="B283" i="12"/>
  <c r="B282" i="12"/>
  <c r="B279" i="12"/>
  <c r="B278" i="12"/>
  <c r="B277" i="12"/>
  <c r="B276" i="12"/>
  <c r="B274" i="12"/>
  <c r="B273" i="12"/>
  <c r="B272" i="12"/>
  <c r="B271" i="12"/>
  <c r="B269" i="12"/>
  <c r="B268" i="12"/>
  <c r="B267" i="12"/>
  <c r="B266" i="12"/>
  <c r="B264" i="12"/>
  <c r="B263" i="12"/>
  <c r="B262" i="12"/>
  <c r="B335" i="12"/>
  <c r="B330" i="12"/>
  <c r="B325" i="12"/>
  <c r="B315" i="12"/>
  <c r="B310" i="12"/>
  <c r="B305" i="12"/>
  <c r="B295" i="12"/>
  <c r="B285" i="12"/>
  <c r="B275" i="12"/>
  <c r="B270" i="12"/>
  <c r="B265" i="12"/>
  <c r="B239" i="12"/>
  <c r="B237" i="12"/>
  <c r="B236" i="12"/>
  <c r="B232" i="12"/>
  <c r="B230" i="12"/>
  <c r="B227" i="12"/>
  <c r="B225" i="12"/>
  <c r="B221" i="12"/>
  <c r="B414" i="6"/>
  <c r="C93" i="12"/>
  <c r="C90" i="12"/>
  <c r="B212" i="7"/>
  <c r="B213" i="7"/>
  <c r="C150" i="7" a="1"/>
  <c r="C150" i="7" s="1"/>
  <c r="C151" i="7" s="1"/>
  <c r="C152" i="7" s="1"/>
  <c r="B211" i="7" s="1"/>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a="1"/>
  <c r="B177" i="7" s="1"/>
  <c r="B176" i="7" a="1"/>
  <c r="B176" i="7" s="1"/>
  <c r="B175" i="7" a="1"/>
  <c r="B175" i="7" s="1"/>
  <c r="G117" i="7"/>
  <c r="G118" i="7"/>
  <c r="G119" i="7"/>
  <c r="G116" i="7"/>
  <c r="I58" i="7"/>
  <c r="J58" i="7" s="1"/>
  <c r="I59" i="7"/>
  <c r="J59" i="7" s="1"/>
  <c r="I60" i="7"/>
  <c r="J60" i="7" s="1"/>
  <c r="I61" i="7"/>
  <c r="J61" i="7" s="1"/>
  <c r="I62" i="7"/>
  <c r="J62" i="7" s="1"/>
  <c r="I63" i="7"/>
  <c r="J63" i="7" s="1"/>
  <c r="B414" i="5"/>
  <c r="B412" i="5"/>
  <c r="B411" i="5"/>
  <c r="B409" i="5"/>
  <c r="B408" i="5"/>
  <c r="B407" i="5"/>
  <c r="B406" i="5"/>
  <c r="B402" i="5"/>
  <c r="B401" i="5"/>
  <c r="B400" i="5"/>
  <c r="B396" i="5"/>
  <c r="B395" i="5"/>
  <c r="B394" i="5"/>
  <c r="B393" i="5"/>
  <c r="B392" i="5"/>
  <c r="B391" i="5"/>
  <c r="B390" i="5"/>
  <c r="B389" i="5"/>
  <c r="B388" i="5"/>
  <c r="B384" i="5"/>
  <c r="B383" i="5"/>
  <c r="B382" i="5"/>
  <c r="B381" i="5"/>
  <c r="B380" i="5"/>
  <c r="B379" i="5"/>
  <c r="B378" i="5"/>
  <c r="B377" i="5"/>
  <c r="B376" i="5"/>
  <c r="B375" i="5"/>
  <c r="B374" i="5"/>
  <c r="B373" i="5"/>
  <c r="B369" i="5"/>
  <c r="B368" i="5"/>
  <c r="B367" i="5"/>
  <c r="B366" i="5"/>
  <c r="B365" i="5"/>
  <c r="B364" i="5"/>
  <c r="B360" i="5"/>
  <c r="B359" i="5"/>
  <c r="B358" i="5"/>
  <c r="B349" i="5"/>
  <c r="B348" i="5"/>
  <c r="B347" i="5"/>
  <c r="B346" i="5"/>
  <c r="B345" i="5"/>
  <c r="B339" i="5"/>
  <c r="B338" i="5"/>
  <c r="B337" i="5"/>
  <c r="B336" i="5"/>
  <c r="B335" i="5"/>
  <c r="B334" i="5"/>
  <c r="B333" i="5"/>
  <c r="B332" i="5"/>
  <c r="B331" i="5"/>
  <c r="B330" i="5"/>
  <c r="B329" i="5"/>
  <c r="B328" i="5"/>
  <c r="B323" i="5"/>
  <c r="B322" i="5"/>
  <c r="B321" i="5"/>
  <c r="B320" i="5"/>
  <c r="B319" i="5"/>
  <c r="B318" i="5"/>
  <c r="B317" i="5"/>
  <c r="B316" i="5"/>
  <c r="B315" i="5"/>
  <c r="B314" i="5"/>
  <c r="B313" i="5"/>
  <c r="B312" i="5"/>
  <c r="B311" i="5"/>
  <c r="B310" i="5"/>
  <c r="B309" i="5"/>
  <c r="B308" i="5"/>
  <c r="B307" i="5"/>
  <c r="B306" i="5"/>
  <c r="B298" i="5"/>
  <c r="B300" i="5"/>
  <c r="B299" i="5"/>
  <c r="B297" i="5"/>
  <c r="B296" i="5"/>
  <c r="C123" i="5"/>
  <c r="B301" i="5" s="1"/>
  <c r="B362" i="5"/>
  <c r="B363" i="5"/>
  <c r="C170" i="5"/>
  <c r="B399" i="6"/>
  <c r="B396" i="6"/>
  <c r="B394" i="6"/>
  <c r="B393" i="6"/>
  <c r="B391" i="6"/>
  <c r="B389" i="6"/>
  <c r="B592" i="6"/>
  <c r="B591" i="6"/>
  <c r="B590" i="6"/>
  <c r="B589" i="6"/>
  <c r="B588" i="6"/>
  <c r="B587" i="6"/>
  <c r="B586" i="6"/>
  <c r="B585" i="6"/>
  <c r="B584" i="6"/>
  <c r="B583" i="6"/>
  <c r="B582" i="6"/>
  <c r="B581" i="6"/>
  <c r="B580" i="6"/>
  <c r="B579" i="6"/>
  <c r="B578" i="6"/>
  <c r="B577" i="6"/>
  <c r="B576" i="6"/>
  <c r="B575" i="6"/>
  <c r="B574" i="6"/>
  <c r="B573" i="6"/>
  <c r="B572" i="6"/>
  <c r="B571" i="6"/>
  <c r="B570" i="6"/>
  <c r="B569" i="6"/>
  <c r="B568" i="6"/>
  <c r="B567" i="6"/>
  <c r="B566" i="6"/>
  <c r="B565" i="6"/>
  <c r="B564" i="6"/>
  <c r="B563" i="6"/>
  <c r="B562" i="6"/>
  <c r="B561" i="6"/>
  <c r="B560" i="6"/>
  <c r="B559" i="6"/>
  <c r="B558" i="6"/>
  <c r="B557" i="6"/>
  <c r="B556" i="6"/>
  <c r="B555" i="6"/>
  <c r="B552" i="6"/>
  <c r="B551" i="6"/>
  <c r="B550" i="6"/>
  <c r="B549" i="6"/>
  <c r="B548" i="6"/>
  <c r="B547" i="6"/>
  <c r="B546" i="6"/>
  <c r="B545" i="6"/>
  <c r="B544" i="6"/>
  <c r="B543" i="6"/>
  <c r="B542" i="6"/>
  <c r="B541" i="6"/>
  <c r="B540" i="6"/>
  <c r="B539" i="6"/>
  <c r="B538" i="6"/>
  <c r="B537" i="6"/>
  <c r="B536" i="6"/>
  <c r="B535" i="6"/>
  <c r="B534" i="6"/>
  <c r="B533" i="6"/>
  <c r="B532" i="6"/>
  <c r="B531" i="6"/>
  <c r="B530" i="6"/>
  <c r="B527" i="6"/>
  <c r="B526" i="6"/>
  <c r="B525" i="6"/>
  <c r="B524" i="6"/>
  <c r="B523" i="6"/>
  <c r="B522" i="6"/>
  <c r="B521" i="6"/>
  <c r="B520" i="6"/>
  <c r="B519" i="6"/>
  <c r="B518" i="6"/>
  <c r="B517" i="6"/>
  <c r="B516" i="6"/>
  <c r="B515" i="6"/>
  <c r="B514" i="6"/>
  <c r="B513" i="6"/>
  <c r="B512" i="6"/>
  <c r="B511" i="6"/>
  <c r="B510" i="6"/>
  <c r="B509" i="6"/>
  <c r="B508" i="6"/>
  <c r="B507" i="6"/>
  <c r="B506" i="6"/>
  <c r="B505" i="6"/>
  <c r="B442" i="6"/>
  <c r="B441" i="6"/>
  <c r="B440" i="6"/>
  <c r="B439" i="6"/>
  <c r="B438" i="6"/>
  <c r="B437" i="6"/>
  <c r="B436" i="6"/>
  <c r="B435" i="6"/>
  <c r="B434" i="6"/>
  <c r="B433" i="6"/>
  <c r="B432" i="6"/>
  <c r="B431" i="6"/>
  <c r="B430" i="6"/>
  <c r="B502" i="6"/>
  <c r="B501" i="6"/>
  <c r="B500" i="6"/>
  <c r="B499" i="6"/>
  <c r="B477" i="6"/>
  <c r="B476" i="6"/>
  <c r="B475" i="6"/>
  <c r="B474" i="6"/>
  <c r="B473" i="6"/>
  <c r="B498" i="6"/>
  <c r="B427" i="6"/>
  <c r="B426" i="6"/>
  <c r="B425" i="6"/>
  <c r="B424" i="6"/>
  <c r="B413" i="6"/>
  <c r="B412" i="6"/>
  <c r="B409" i="6"/>
  <c r="B406" i="6"/>
  <c r="B554" i="6"/>
  <c r="C253" i="6"/>
  <c r="B529" i="6"/>
  <c r="C241" i="6"/>
  <c r="B429" i="6"/>
  <c r="B428" i="6"/>
  <c r="B401" i="6"/>
  <c r="B398" i="6"/>
  <c r="B497" i="6"/>
  <c r="B496" i="6"/>
  <c r="B495" i="6"/>
  <c r="B494" i="6"/>
  <c r="B493" i="6"/>
  <c r="B492" i="6"/>
  <c r="B491" i="6"/>
  <c r="B490" i="6"/>
  <c r="B489" i="6"/>
  <c r="B488" i="6"/>
  <c r="B487" i="6"/>
  <c r="B486" i="6"/>
  <c r="B485" i="6"/>
  <c r="B484" i="6"/>
  <c r="B483" i="6"/>
  <c r="B482" i="6"/>
  <c r="B481" i="6"/>
  <c r="B480" i="6"/>
  <c r="B486" i="3"/>
  <c r="B485" i="3"/>
  <c r="B484" i="3"/>
  <c r="B483" i="3"/>
  <c r="B482" i="3"/>
  <c r="B481" i="3"/>
  <c r="B480" i="3"/>
  <c r="B479" i="3"/>
  <c r="B478" i="3"/>
  <c r="B477" i="3"/>
  <c r="B476" i="3"/>
  <c r="B475" i="3"/>
  <c r="B474" i="3"/>
  <c r="B473" i="3"/>
  <c r="B472" i="3"/>
  <c r="B446" i="3"/>
  <c r="B445" i="3"/>
  <c r="B444" i="3"/>
  <c r="B443" i="3"/>
  <c r="B442" i="3"/>
  <c r="B441" i="3"/>
  <c r="B440" i="3"/>
  <c r="B439" i="3"/>
  <c r="B438" i="3"/>
  <c r="B437" i="3"/>
  <c r="B432" i="3"/>
  <c r="B231" i="3"/>
  <c r="B229" i="3"/>
  <c r="B230" i="3" s="1"/>
  <c r="B448" i="3"/>
  <c r="C108" i="3"/>
  <c r="B517" i="3"/>
  <c r="B516" i="3"/>
  <c r="B515" i="3"/>
  <c r="B514" i="3"/>
  <c r="B511" i="3"/>
  <c r="B509" i="3"/>
  <c r="B508" i="3"/>
  <c r="B506" i="3"/>
  <c r="B505" i="3"/>
  <c r="B504" i="3"/>
  <c r="B503" i="3"/>
  <c r="B502" i="3"/>
  <c r="B501" i="3"/>
  <c r="B500" i="3"/>
  <c r="B499" i="3"/>
  <c r="B498" i="3"/>
  <c r="B497" i="3"/>
  <c r="B496" i="3"/>
  <c r="B495" i="3"/>
  <c r="B494" i="3"/>
  <c r="B493" i="3"/>
  <c r="B492" i="3"/>
  <c r="B491" i="3"/>
  <c r="B490" i="3"/>
  <c r="B489" i="3"/>
  <c r="B471" i="3"/>
  <c r="B470" i="3"/>
  <c r="B469" i="3"/>
  <c r="B468" i="3"/>
  <c r="B467" i="3"/>
  <c r="B461" i="3"/>
  <c r="B460" i="3"/>
  <c r="B459" i="3"/>
  <c r="B458" i="3"/>
  <c r="B457" i="3"/>
  <c r="B456" i="3"/>
  <c r="B455" i="3"/>
  <c r="B454" i="3"/>
  <c r="B453" i="3"/>
  <c r="B452" i="3"/>
  <c r="B451" i="3"/>
  <c r="B450" i="3"/>
  <c r="B449" i="3"/>
  <c r="B284" i="3"/>
  <c r="B281" i="3"/>
  <c r="B512" i="3"/>
  <c r="B510" i="3"/>
  <c r="C172" i="5" l="1"/>
  <c r="C175" i="5" s="1"/>
  <c r="B361" i="5" s="1"/>
  <c r="C109" i="3"/>
  <c r="C91" i="12"/>
  <c r="C256" i="6"/>
  <c r="C309" i="6" s="1"/>
  <c r="B553" i="6" s="1"/>
  <c r="C242" i="6"/>
  <c r="C245" i="6" s="1"/>
  <c r="B321" i="12"/>
  <c r="B281" i="12"/>
  <c r="B301" i="12"/>
  <c r="B290" i="12"/>
  <c r="B280" i="12"/>
  <c r="C136" i="12"/>
  <c r="C138" i="12" s="1"/>
  <c r="C140" i="12" s="1"/>
  <c r="C191" i="12" s="1"/>
  <c r="C94" i="12"/>
  <c r="B210" i="7"/>
  <c r="B209" i="7"/>
  <c r="B208" i="7"/>
  <c r="B207" i="7"/>
  <c r="B206" i="7"/>
  <c r="B205" i="7"/>
  <c r="B356" i="5"/>
  <c r="B357" i="5"/>
  <c r="C250" i="5"/>
  <c r="B413" i="5" s="1"/>
  <c r="B398" i="5"/>
  <c r="B399" i="5"/>
  <c r="C249" i="5"/>
  <c r="B410" i="5" s="1"/>
  <c r="C195" i="5"/>
  <c r="C197" i="5" s="1"/>
  <c r="E195" i="5"/>
  <c r="E197" i="5" s="1"/>
  <c r="E203" i="5" s="1"/>
  <c r="D195" i="5"/>
  <c r="D197" i="5" s="1"/>
  <c r="D203" i="5" s="1"/>
  <c r="B504" i="6"/>
  <c r="B479" i="6"/>
  <c r="B488" i="3"/>
  <c r="B506" i="2"/>
  <c r="B504" i="2"/>
  <c r="B503" i="2"/>
  <c r="B512" i="2"/>
  <c r="B511" i="2"/>
  <c r="B510" i="2"/>
  <c r="B509" i="2"/>
  <c r="B501" i="2"/>
  <c r="B500" i="2"/>
  <c r="B499" i="2"/>
  <c r="B498" i="2"/>
  <c r="B496" i="2"/>
  <c r="B495" i="2"/>
  <c r="B494" i="2"/>
  <c r="B493" i="2"/>
  <c r="B491" i="2"/>
  <c r="B490" i="2"/>
  <c r="B489" i="2"/>
  <c r="B488" i="2"/>
  <c r="B486" i="2"/>
  <c r="B485" i="2"/>
  <c r="B484" i="2"/>
  <c r="B497" i="2"/>
  <c r="B492" i="2"/>
  <c r="B487" i="2"/>
  <c r="B481" i="2"/>
  <c r="B480" i="2"/>
  <c r="B479" i="2"/>
  <c r="B478" i="2"/>
  <c r="B476" i="2"/>
  <c r="B475" i="2"/>
  <c r="B474" i="2"/>
  <c r="B473" i="2"/>
  <c r="B471" i="2"/>
  <c r="B470" i="2"/>
  <c r="B469" i="2"/>
  <c r="B477" i="2"/>
  <c r="B472" i="2"/>
  <c r="B466" i="2"/>
  <c r="B465" i="2"/>
  <c r="B464" i="2"/>
  <c r="B463" i="2"/>
  <c r="B461" i="2"/>
  <c r="B460" i="2"/>
  <c r="B459" i="2"/>
  <c r="B458" i="2"/>
  <c r="B456" i="2"/>
  <c r="B455" i="2"/>
  <c r="B454" i="2"/>
  <c r="B453" i="2"/>
  <c r="B451" i="2"/>
  <c r="B450" i="2"/>
  <c r="B449" i="2"/>
  <c r="B448" i="2"/>
  <c r="B446" i="2"/>
  <c r="B445" i="2"/>
  <c r="B444" i="2"/>
  <c r="B462" i="2"/>
  <c r="B457" i="2"/>
  <c r="B452" i="2"/>
  <c r="B447" i="2"/>
  <c r="B441" i="2"/>
  <c r="B440" i="2"/>
  <c r="B439" i="2"/>
  <c r="B436" i="2"/>
  <c r="B435" i="2"/>
  <c r="B434" i="2"/>
  <c r="B431" i="2"/>
  <c r="B430" i="2"/>
  <c r="B429" i="2"/>
  <c r="B426" i="2"/>
  <c r="B425" i="2"/>
  <c r="B424" i="2"/>
  <c r="B421" i="2"/>
  <c r="B420" i="2"/>
  <c r="B419" i="2"/>
  <c r="B416" i="2"/>
  <c r="B415" i="2"/>
  <c r="B414" i="2"/>
  <c r="D145" i="2"/>
  <c r="C145" i="2"/>
  <c r="D119" i="2"/>
  <c r="C119" i="2"/>
  <c r="C121" i="2" s="1"/>
  <c r="D94" i="2"/>
  <c r="C94" i="2"/>
  <c r="B413" i="2"/>
  <c r="B412" i="2"/>
  <c r="B438" i="2"/>
  <c r="B437" i="2"/>
  <c r="B433" i="2"/>
  <c r="B432" i="2"/>
  <c r="B428" i="2"/>
  <c r="B427" i="2"/>
  <c r="B423" i="2"/>
  <c r="B422" i="2"/>
  <c r="B418" i="2"/>
  <c r="B417" i="2"/>
  <c r="C225" i="5" l="1"/>
  <c r="B397" i="5" s="1"/>
  <c r="B355" i="5"/>
  <c r="C174" i="3"/>
  <c r="B234" i="3" s="1"/>
  <c r="C152" i="3"/>
  <c r="B487" i="3" s="1"/>
  <c r="B447" i="3"/>
  <c r="B503" i="6"/>
  <c r="C169" i="2"/>
  <c r="B231" i="2"/>
  <c r="C303" i="6"/>
  <c r="B528" i="6" s="1"/>
  <c r="B478" i="6"/>
  <c r="D121" i="2"/>
  <c r="B442" i="2"/>
  <c r="B482" i="2"/>
  <c r="B260" i="12"/>
  <c r="B320" i="12"/>
  <c r="B300" i="12"/>
  <c r="C96" i="12"/>
  <c r="C95" i="12"/>
  <c r="B372" i="5"/>
  <c r="B371" i="5"/>
  <c r="B370" i="5"/>
  <c r="B468" i="2"/>
  <c r="B467" i="2"/>
  <c r="C100" i="12" l="1"/>
  <c r="B233" i="12" s="1"/>
  <c r="D169" i="2"/>
  <c r="B483" i="2" s="1"/>
  <c r="B232" i="2"/>
  <c r="B443" i="2"/>
  <c r="C97" i="12"/>
  <c r="B403" i="5"/>
  <c r="B385" i="5"/>
  <c r="D228" i="5"/>
  <c r="B404" i="5" s="1"/>
  <c r="B386" i="5"/>
  <c r="E228" i="5"/>
  <c r="B405" i="5" s="1"/>
  <c r="B387" i="5"/>
  <c r="B41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<sst xmlns="http://schemas.openxmlformats.org/spreadsheetml/2006/main" count="21300" uniqueCount="4625">
  <si>
    <t>Collector Substation Relay Settings</t>
  </si>
  <si>
    <t>Project Data</t>
  </si>
  <si>
    <t>Project</t>
  </si>
  <si>
    <t>Grover Hill Wind</t>
  </si>
  <si>
    <t>Client</t>
  </si>
  <si>
    <t>White Construction/AEP/Lotus</t>
  </si>
  <si>
    <t>Engineer</t>
  </si>
  <si>
    <t>T. Clark</t>
  </si>
  <si>
    <t>Date</t>
  </si>
  <si>
    <t>Revision</t>
  </si>
  <si>
    <t>A</t>
  </si>
  <si>
    <t>Shared Settings</t>
  </si>
  <si>
    <t>Terminal/Station ID</t>
  </si>
  <si>
    <t>GRVR HL WND</t>
  </si>
  <si>
    <t>Company Name</t>
  </si>
  <si>
    <t>AEP</t>
  </si>
  <si>
    <t>UTC Offset</t>
  </si>
  <si>
    <t>Default Router</t>
  </si>
  <si>
    <t>Subnet Mask</t>
  </si>
  <si>
    <t>255.255.255.0</t>
  </si>
  <si>
    <t>DNP Client IP</t>
  </si>
  <si>
    <t>PMU Client IP</t>
  </si>
  <si>
    <t>Change Log</t>
  </si>
  <si>
    <t>Description</t>
  </si>
  <si>
    <t>Issued for Review</t>
  </si>
  <si>
    <t>SEL-351S HV Protection Settings &amp; Logic</t>
  </si>
  <si>
    <t>Relay Specification</t>
  </si>
  <si>
    <t>Manufacturer</t>
  </si>
  <si>
    <t>SEL</t>
  </si>
  <si>
    <t>Model</t>
  </si>
  <si>
    <t>SEL-351S</t>
  </si>
  <si>
    <t>Part #</t>
  </si>
  <si>
    <t>0351S7XHD3E5441</t>
  </si>
  <si>
    <t>Function</t>
  </si>
  <si>
    <t>HV Protection and Bkr Control</t>
  </si>
  <si>
    <t>Front View</t>
  </si>
  <si>
    <t>Rear View</t>
  </si>
  <si>
    <t>Relay Classification</t>
  </si>
  <si>
    <t>Relay ID (RID)</t>
  </si>
  <si>
    <t>Setpoint Class</t>
  </si>
  <si>
    <t>Logic Class</t>
  </si>
  <si>
    <t>IP Address (IPADDR)</t>
  </si>
  <si>
    <t>11T1</t>
  </si>
  <si>
    <t>I/O Summary</t>
  </si>
  <si>
    <t>Remote Bit Summary</t>
  </si>
  <si>
    <t>I/O</t>
  </si>
  <si>
    <t>Element</t>
  </si>
  <si>
    <t>Behavior</t>
  </si>
  <si>
    <t>IN101</t>
  </si>
  <si>
    <t>52T1 Status (a)</t>
  </si>
  <si>
    <t>OC</t>
  </si>
  <si>
    <t>52T SCADA Open</t>
  </si>
  <si>
    <t>Pulse</t>
  </si>
  <si>
    <t>IN102</t>
  </si>
  <si>
    <t>52T1 Status (b)</t>
  </si>
  <si>
    <t>CC</t>
  </si>
  <si>
    <t>52T SCADA Close</t>
  </si>
  <si>
    <t>IN103</t>
  </si>
  <si>
    <t>Not Used</t>
  </si>
  <si>
    <t>RB1</t>
  </si>
  <si>
    <t>Target Reset</t>
  </si>
  <si>
    <t>IN104</t>
  </si>
  <si>
    <t>RB2</t>
  </si>
  <si>
    <t>89L1 SCADA Open</t>
  </si>
  <si>
    <t>IN105</t>
  </si>
  <si>
    <t>86BFH1 Status</t>
  </si>
  <si>
    <t>RB3</t>
  </si>
  <si>
    <t>89L1 SCADA Close</t>
  </si>
  <si>
    <t>IN106</t>
  </si>
  <si>
    <t>86BFH1 Trip Coil Monitor</t>
  </si>
  <si>
    <t>OUT101</t>
  </si>
  <si>
    <t>52T1 Protection Trip (TC1)</t>
  </si>
  <si>
    <t>OUT102</t>
  </si>
  <si>
    <t>52T1 SCADA Trip</t>
  </si>
  <si>
    <t>Pushbutton Summary</t>
  </si>
  <si>
    <t>OUT103</t>
  </si>
  <si>
    <t>52T1 SCADA Close</t>
  </si>
  <si>
    <t>Target LED</t>
  </si>
  <si>
    <t>OUT104</t>
  </si>
  <si>
    <t>86BFH1 Lockout Trip</t>
  </si>
  <si>
    <t>PB1</t>
  </si>
  <si>
    <t>Remote Enable</t>
  </si>
  <si>
    <t>LED1</t>
  </si>
  <si>
    <t>OUT105</t>
  </si>
  <si>
    <t>11T1 Fault Indicator</t>
  </si>
  <si>
    <t>PB2</t>
  </si>
  <si>
    <t>Undervoltage Disable</t>
  </si>
  <si>
    <t>LED2</t>
  </si>
  <si>
    <t>OUT106</t>
  </si>
  <si>
    <t>52T1 Secondary Trip (TC2)</t>
  </si>
  <si>
    <t>PB3</t>
  </si>
  <si>
    <t>Breaker Failure Disable</t>
  </si>
  <si>
    <t>LED3</t>
  </si>
  <si>
    <t>OUT107</t>
  </si>
  <si>
    <t>52T1 Block Close</t>
  </si>
  <si>
    <t>PB4</t>
  </si>
  <si>
    <t>LED4</t>
  </si>
  <si>
    <t>ALARM</t>
  </si>
  <si>
    <t>Relay Fail Alarm to DPAC</t>
  </si>
  <si>
    <t>PB5</t>
  </si>
  <si>
    <t>Operator Lock
(hold for 3 sec)</t>
  </si>
  <si>
    <t>LED5</t>
  </si>
  <si>
    <t>IN201</t>
  </si>
  <si>
    <t>52T1 Breaker Failure Initiate</t>
  </si>
  <si>
    <t>PB6</t>
  </si>
  <si>
    <t>Trip Coil Failed
(push to reset)</t>
  </si>
  <si>
    <t>LED6</t>
  </si>
  <si>
    <t>IN202</t>
  </si>
  <si>
    <t>89L1 Status (a)</t>
  </si>
  <si>
    <t>PB7</t>
  </si>
  <si>
    <t>LED7</t>
  </si>
  <si>
    <t>IN203</t>
  </si>
  <si>
    <t>89L1 L/R Status</t>
  </si>
  <si>
    <t>PB8</t>
  </si>
  <si>
    <t>LED8</t>
  </si>
  <si>
    <t>IN204</t>
  </si>
  <si>
    <t>52T1 Loss of Motor DC</t>
  </si>
  <si>
    <t>PB9</t>
  </si>
  <si>
    <t>89L1 Open</t>
  </si>
  <si>
    <t>LED9</t>
  </si>
  <si>
    <t>IN205</t>
  </si>
  <si>
    <t>52T1 Auto Transfer Motor Power</t>
  </si>
  <si>
    <t>PB10</t>
  </si>
  <si>
    <t>89L1 Close</t>
  </si>
  <si>
    <t>LED10</t>
  </si>
  <si>
    <t>IN206</t>
  </si>
  <si>
    <t>IN207</t>
  </si>
  <si>
    <t>52T1 Spring Alarm</t>
  </si>
  <si>
    <t>IN208</t>
  </si>
  <si>
    <t>52T1 TCM Trip 1</t>
  </si>
  <si>
    <t>Ratios &amp; Nominal Voltages</t>
  </si>
  <si>
    <t>IN209</t>
  </si>
  <si>
    <t>52T1 TCM Trip 2</t>
  </si>
  <si>
    <t>Value</t>
  </si>
  <si>
    <t>IN210</t>
  </si>
  <si>
    <t>52T1 Low SF6 LO Trip 1</t>
  </si>
  <si>
    <t>CT Ratio</t>
  </si>
  <si>
    <t>IN211</t>
  </si>
  <si>
    <t>52T1 Low SF6 LO Trip 2</t>
  </si>
  <si>
    <t>PT Ratio</t>
  </si>
  <si>
    <t>IN212</t>
  </si>
  <si>
    <t>52T1 Low SF6 Alarm</t>
  </si>
  <si>
    <t>HV Bus Voltage (kV LL)</t>
  </si>
  <si>
    <t>IN213</t>
  </si>
  <si>
    <t>Relay Nominal Voltage (V-sec LN)</t>
  </si>
  <si>
    <t>IN214</t>
  </si>
  <si>
    <t>52T1 74 DC Close</t>
  </si>
  <si>
    <t>IN215</t>
  </si>
  <si>
    <t>52T1 74 DC Trip 1</t>
  </si>
  <si>
    <t>IN216</t>
  </si>
  <si>
    <t>52T1 74 DC Trip 2</t>
  </si>
  <si>
    <t>OUT201</t>
  </si>
  <si>
    <t>BF Transfer Trip to 87LP</t>
  </si>
  <si>
    <t>OUT202</t>
  </si>
  <si>
    <t>BF Transfer Trip to 87LS</t>
  </si>
  <si>
    <t>OUT203</t>
  </si>
  <si>
    <t>OUT204</t>
  </si>
  <si>
    <t>Short Circuit Current Magnitudes</t>
  </si>
  <si>
    <t>3PH (A-pri)</t>
  </si>
  <si>
    <t>SLG/2PH-G 3I0 (A-pri)</t>
  </si>
  <si>
    <t>POI</t>
  </si>
  <si>
    <t>HV Sub Bus</t>
  </si>
  <si>
    <t>MV Sub Bus</t>
  </si>
  <si>
    <t>PH OC Settings</t>
  </si>
  <si>
    <t>Level 1 (OFF)</t>
  </si>
  <si>
    <t>B</t>
  </si>
  <si>
    <t>C</t>
  </si>
  <si>
    <t>D</t>
  </si>
  <si>
    <t>E</t>
  </si>
  <si>
    <t>Pickup</t>
  </si>
  <si>
    <t>50P1P (A-sec)</t>
  </si>
  <si>
    <t>OFF</t>
  </si>
  <si>
    <t>Delay</t>
  </si>
  <si>
    <t>67P1D (cyc)</t>
  </si>
  <si>
    <t>Torque Control</t>
  </si>
  <si>
    <t>67P1TC</t>
  </si>
  <si>
    <t>PH OC Philosophy</t>
  </si>
  <si>
    <t>Disabled</t>
  </si>
  <si>
    <t>PH TOC Settings</t>
  </si>
  <si>
    <t>Level 1</t>
  </si>
  <si>
    <t>Aggegate MVA</t>
  </si>
  <si>
    <t>MVA</t>
  </si>
  <si>
    <t>HV Voltage</t>
  </si>
  <si>
    <t>kV-LL</t>
  </si>
  <si>
    <t>PRC-025-2, Op. 11 Loadability</t>
  </si>
  <si>
    <t>A-pri</t>
  </si>
  <si>
    <t>51P1P (A-sec)</t>
  </si>
  <si>
    <t>Curve</t>
  </si>
  <si>
    <t>51P1C</t>
  </si>
  <si>
    <t>U3</t>
  </si>
  <si>
    <t>Time Dial</t>
  </si>
  <si>
    <t>51P1TD</t>
  </si>
  <si>
    <t>51P1TC</t>
  </si>
  <si>
    <t>PH TOC Philosophy</t>
  </si>
  <si>
    <t>Set pickup per PRC-025-2, Option 11. Set curve and time dial to coordinate with downstream protection. Set minimum response time to ensure element does not operate before the instantaneous element. Level 1 TOC element must ride through aggregate GSU inrush.
PRC-025-2, Option 11 Setting Criteria: The overcurrent element shall be set greater than 130% of the calculated current derived from the maximum aggregate nameplate MVA output at rated power factor (including the Mvar output of any static or dynamic reactive power devices).
Where applicable, these elements are set to coincide with downstream transformer HV terminal time overcurrent elements.</t>
  </si>
  <si>
    <t>GND OC Settings</t>
  </si>
  <si>
    <t>50G1P (A-sec)</t>
  </si>
  <si>
    <t>67G1D (cyc)</t>
  </si>
  <si>
    <t>67G1TC</t>
  </si>
  <si>
    <t>GND OC Philosophy</t>
  </si>
  <si>
    <t>GND TOC Settings</t>
  </si>
  <si>
    <t>51G1P (A-sec)</t>
  </si>
  <si>
    <t>51G1C (cyc)</t>
  </si>
  <si>
    <t>51G1TD</t>
  </si>
  <si>
    <t>51G1TC</t>
  </si>
  <si>
    <t>GND TOC Philosophy</t>
  </si>
  <si>
    <t>Ground time overcurrent settings are set to coincide with downstream tranformer HV terminal time overcurrent elements.</t>
  </si>
  <si>
    <t>BF Settings</t>
  </si>
  <si>
    <t>50BFP (A-sec)</t>
  </si>
  <si>
    <t>Time Delay</t>
  </si>
  <si>
    <t>BFPU (cyc)</t>
  </si>
  <si>
    <t>BF Philosophy</t>
  </si>
  <si>
    <t>Set breaker failure detection pickup to 50% of phase time overcurrent pickup.</t>
  </si>
  <si>
    <t>Voltage &amp; Frequency Settings</t>
  </si>
  <si>
    <t>Logic</t>
  </si>
  <si>
    <t>Pickup Delay</t>
  </si>
  <si>
    <t>Setting Value</t>
  </si>
  <si>
    <t>Per Unit Value</t>
  </si>
  <si>
    <t>Seconds</t>
  </si>
  <si>
    <t>Cycles</t>
  </si>
  <si>
    <t>Freq Undervolt Block</t>
  </si>
  <si>
    <t>27B81P (V)</t>
  </si>
  <si>
    <t>Level 1 Underfreq</t>
  </si>
  <si>
    <t>81D1P (Hz)</t>
  </si>
  <si>
    <t>NA</t>
  </si>
  <si>
    <t>Level 1 Overfreq</t>
  </si>
  <si>
    <t>81D2P (Hz)</t>
  </si>
  <si>
    <t>Level 1 Undervolt</t>
  </si>
  <si>
    <t>27P1P (V)</t>
  </si>
  <si>
    <t>SV6</t>
  </si>
  <si>
    <t>Level 2 Undervolt</t>
  </si>
  <si>
    <t>27P2P (V)</t>
  </si>
  <si>
    <t>SV7</t>
  </si>
  <si>
    <t>Level 1 Overvolt</t>
  </si>
  <si>
    <t>59P1P (V)</t>
  </si>
  <si>
    <t>SV8</t>
  </si>
  <si>
    <t>Level 2 Overvolt</t>
  </si>
  <si>
    <t>59P2P (V)</t>
  </si>
  <si>
    <t>SV9</t>
  </si>
  <si>
    <t>Voltage &amp; Frequency Philosophy</t>
  </si>
  <si>
    <t>Set to comply with PRC-029-1 and to coordinate with HV and Collector voltage and frequency protection. See PRC-029-1 Appendix for coordination curve.</t>
  </si>
  <si>
    <t>Settings Table</t>
  </si>
  <si>
    <t>Setting</t>
  </si>
  <si>
    <t>Category</t>
  </si>
  <si>
    <t>Float</t>
  </si>
  <si>
    <t>QuickSet Group</t>
  </si>
  <si>
    <t>SER</t>
  </si>
  <si>
    <t>PTCONN</t>
  </si>
  <si>
    <t>WYE</t>
  </si>
  <si>
    <t>Phase PT Connection</t>
  </si>
  <si>
    <t>Global</t>
  </si>
  <si>
    <t>General</t>
  </si>
  <si>
    <t>NFREQ</t>
  </si>
  <si>
    <t>Nominal Frequency (Hz)</t>
  </si>
  <si>
    <t>PHROT</t>
  </si>
  <si>
    <t>ABC</t>
  </si>
  <si>
    <t>Phase Rotation</t>
  </si>
  <si>
    <t>LER</t>
  </si>
  <si>
    <t>Length of Event Report (cyc)</t>
  </si>
  <si>
    <t>PRE</t>
  </si>
  <si>
    <t>Cycle Length of Prefault in Event Report (cyc)</t>
  </si>
  <si>
    <t>UTC_OFF</t>
  </si>
  <si>
    <t>UTC Offset to Local Time</t>
  </si>
  <si>
    <t>Time</t>
  </si>
  <si>
    <t>TID</t>
  </si>
  <si>
    <t>Terminal Identifier</t>
  </si>
  <si>
    <t>ID</t>
  </si>
  <si>
    <t>CTR</t>
  </si>
  <si>
    <t>Phase CT Ratio (IA, IB, IC)</t>
  </si>
  <si>
    <t>Ratio</t>
  </si>
  <si>
    <t>CTRN</t>
  </si>
  <si>
    <t>Neutral CT Ratio (IN)</t>
  </si>
  <si>
    <t>PTR</t>
  </si>
  <si>
    <t>Phase PT Ratio (VA, VB, VC)</t>
  </si>
  <si>
    <t>VNOM</t>
  </si>
  <si>
    <t>Phase Nominal Voltage L-N (V-sec)</t>
  </si>
  <si>
    <t>Nominal Voltage</t>
  </si>
  <si>
    <t>E50BF</t>
  </si>
  <si>
    <t>Y</t>
  </si>
  <si>
    <t>Enable Breaker Failure</t>
  </si>
  <si>
    <t>Breaker Failure</t>
  </si>
  <si>
    <t>50BFP</t>
  </si>
  <si>
    <t>Breaker Failure Pickup</t>
  </si>
  <si>
    <t>BFPU</t>
  </si>
  <si>
    <t>Breaker Failure Time Delay (cyc)</t>
  </si>
  <si>
    <t>RTPU</t>
  </si>
  <si>
    <t>Retrip Time Delay (cyc)</t>
  </si>
  <si>
    <t>BFI</t>
  </si>
  <si>
    <t>(TRIP+IN201)*!LT3</t>
  </si>
  <si>
    <t>Three-Pole Breaker Failure Initiate</t>
  </si>
  <si>
    <t>BFTR</t>
  </si>
  <si>
    <t>BFT</t>
  </si>
  <si>
    <t>Breaker Failure Trip</t>
  </si>
  <si>
    <t>BFULTR</t>
  </si>
  <si>
    <t>PB4*LT4</t>
  </si>
  <si>
    <t>Breaker Failure Unlatch Trip</t>
  </si>
  <si>
    <t>EHBL2</t>
  </si>
  <si>
    <t>N</t>
  </si>
  <si>
    <t>Enable Second Harmonic Blocking</t>
  </si>
  <si>
    <t>2nd Harmonic Blocking</t>
  </si>
  <si>
    <t>Enable</t>
  </si>
  <si>
    <t>50LP</t>
  </si>
  <si>
    <t>Load Detection Phase PU (A-sec)</t>
  </si>
  <si>
    <t>Trip Logic</t>
  </si>
  <si>
    <t>Current Detector</t>
  </si>
  <si>
    <t>TR</t>
  </si>
  <si>
    <t>51P1T+51G1T+!LT2*(SV6T+SV7T)+SV8T+SV9T+81D1T+81D2T</t>
  </si>
  <si>
    <t>Trip Equation</t>
  </si>
  <si>
    <t>Trip</t>
  </si>
  <si>
    <t>ULTR</t>
  </si>
  <si>
    <t>!50L</t>
  </si>
  <si>
    <t>Unlatch Trip</t>
  </si>
  <si>
    <t>52A</t>
  </si>
  <si>
    <t>Breaker Status</t>
  </si>
  <si>
    <t>Close Logic</t>
  </si>
  <si>
    <t>Status</t>
  </si>
  <si>
    <t>CL</t>
  </si>
  <si>
    <t>SV12T</t>
  </si>
  <si>
    <t>Close Conditions</t>
  </si>
  <si>
    <t>Close</t>
  </si>
  <si>
    <t>ULCL</t>
  </si>
  <si>
    <t>TRIP</t>
  </si>
  <si>
    <t>Unlatch Close</t>
  </si>
  <si>
    <t>E79</t>
  </si>
  <si>
    <t>Enable Reclosures</t>
  </si>
  <si>
    <t>Reclose</t>
  </si>
  <si>
    <t>79RI</t>
  </si>
  <si>
    <t>Reclose Initiate</t>
  </si>
  <si>
    <t>79RIS</t>
  </si>
  <si>
    <t>Reclose Initiate Supervision</t>
  </si>
  <si>
    <t>79DTL</t>
  </si>
  <si>
    <t>Drive-to-Lockout</t>
  </si>
  <si>
    <t>79DLS</t>
  </si>
  <si>
    <t>Drive-to-Last Shot</t>
  </si>
  <si>
    <t>79SKP</t>
  </si>
  <si>
    <t>Skip Shot</t>
  </si>
  <si>
    <t>79STL</t>
  </si>
  <si>
    <t>Stall Open Interval Timing</t>
  </si>
  <si>
    <t>79BRS</t>
  </si>
  <si>
    <t>Block Reset Timing</t>
  </si>
  <si>
    <t>79SEQ</t>
  </si>
  <si>
    <t>Sequence Coordination</t>
  </si>
  <si>
    <t>79CLS</t>
  </si>
  <si>
    <t>Reclose Supervision</t>
  </si>
  <si>
    <t>ESV</t>
  </si>
  <si>
    <t>SELogic Variable Timers Enable</t>
  </si>
  <si>
    <t>SELogic Variables</t>
  </si>
  <si>
    <t>SV1</t>
  </si>
  <si>
    <t>Trip Coil 1 Alarm</t>
  </si>
  <si>
    <t>Alarm</t>
  </si>
  <si>
    <t>SV1PU</t>
  </si>
  <si>
    <t>SV1DO</t>
  </si>
  <si>
    <t>SV2</t>
  </si>
  <si>
    <t>Trip Coil 2 Alarm</t>
  </si>
  <si>
    <t>SV2PU</t>
  </si>
  <si>
    <t>SV2DO</t>
  </si>
  <si>
    <t>SV3</t>
  </si>
  <si>
    <t>Inactive</t>
  </si>
  <si>
    <t>SV3PU</t>
  </si>
  <si>
    <t>SV3DO</t>
  </si>
  <si>
    <t>SV4</t>
  </si>
  <si>
    <t>LT4*!(PB1+PB2+PB3+PB5+PB6+PB7+PB8+PB9+PB10)</t>
  </si>
  <si>
    <t>Pushbutton Lock</t>
  </si>
  <si>
    <t>Supervisory</t>
  </si>
  <si>
    <t>SV4PU</t>
  </si>
  <si>
    <t>SV4DO</t>
  </si>
  <si>
    <t>SV5</t>
  </si>
  <si>
    <t>!(SV1T+SV2T+!LT2*SV6T+IN204+IN205+IN210+IN211+IN212+!IN214+!IN215+!IN216)</t>
  </si>
  <si>
    <t>Close Permissive. Block on TCM, dead bus, and breaker alarms</t>
  </si>
  <si>
    <t>SV5PU</t>
  </si>
  <si>
    <t>SV5DO</t>
  </si>
  <si>
    <t>27A1+27B1+27C1</t>
  </si>
  <si>
    <t>Level 1 Undervoltage Trip</t>
  </si>
  <si>
    <t>V/Freq Protection</t>
  </si>
  <si>
    <t>SV6PU</t>
  </si>
  <si>
    <t>SV6DO</t>
  </si>
  <si>
    <t>Level 2 Undervoltage Trip</t>
  </si>
  <si>
    <t>27A2+27B2+27C2</t>
  </si>
  <si>
    <t>SV7PU</t>
  </si>
  <si>
    <t>SV7DO</t>
  </si>
  <si>
    <t>59A1+59B1+59C1</t>
  </si>
  <si>
    <t>Level 1 Overvoltage Trip</t>
  </si>
  <si>
    <t>SV8PU</t>
  </si>
  <si>
    <t>SV8DO</t>
  </si>
  <si>
    <t>59A2+59B2+59C2</t>
  </si>
  <si>
    <t>Level 2 Overvoltage Trip</t>
  </si>
  <si>
    <t>SV9PU</t>
  </si>
  <si>
    <t>SV9DO</t>
  </si>
  <si>
    <t>SV10</t>
  </si>
  <si>
    <t>!IN105*IN106</t>
  </si>
  <si>
    <t>86BFH1 Trip Coil Alarm</t>
  </si>
  <si>
    <t>SV10PU</t>
  </si>
  <si>
    <t>SV10DO</t>
  </si>
  <si>
    <t>SV11</t>
  </si>
  <si>
    <t>OC*LT1</t>
  </si>
  <si>
    <t>52T1 SCADA Open</t>
  </si>
  <si>
    <t>Control</t>
  </si>
  <si>
    <t>SV11PU</t>
  </si>
  <si>
    <t>SV11DO</t>
  </si>
  <si>
    <t>SV12</t>
  </si>
  <si>
    <t>CC*LT1</t>
  </si>
  <si>
    <t>SV12PU</t>
  </si>
  <si>
    <t>SV12DO</t>
  </si>
  <si>
    <t>SV13</t>
  </si>
  <si>
    <t>RB2*LT1*!IN203</t>
  </si>
  <si>
    <t>SV13PU</t>
  </si>
  <si>
    <t>SV13DO</t>
  </si>
  <si>
    <t>SV14</t>
  </si>
  <si>
    <t>RB3*LT1*!IN203</t>
  </si>
  <si>
    <t>SV14PU</t>
  </si>
  <si>
    <t>SV14DO</t>
  </si>
  <si>
    <t>SET1</t>
  </si>
  <si>
    <t>!LT1*PB1*LT4</t>
  </si>
  <si>
    <t>Latch Bits</t>
  </si>
  <si>
    <t>RST1</t>
  </si>
  <si>
    <t>LT1*PB1*LT4</t>
  </si>
  <si>
    <t>SET2</t>
  </si>
  <si>
    <t>!LT2*PB2*LT4</t>
  </si>
  <si>
    <t>Undervoltage Trip Disable</t>
  </si>
  <si>
    <t>RST2</t>
  </si>
  <si>
    <t>LT2*PB2*LT4</t>
  </si>
  <si>
    <t>SET3</t>
  </si>
  <si>
    <t>!LT3*PB3*LT4</t>
  </si>
  <si>
    <t>RST3</t>
  </si>
  <si>
    <t>LT3*PB3*LT4</t>
  </si>
  <si>
    <t>SET4</t>
  </si>
  <si>
    <t>!LT4*PB5</t>
  </si>
  <si>
    <t>RST4</t>
  </si>
  <si>
    <t>LT4*(PB5+/SV4T)</t>
  </si>
  <si>
    <t>SET5</t>
  </si>
  <si>
    <t>RST5</t>
  </si>
  <si>
    <t>SET6</t>
  </si>
  <si>
    <t>SV1T</t>
  </si>
  <si>
    <t>RST6</t>
  </si>
  <si>
    <t>LT4*PB6</t>
  </si>
  <si>
    <t>SET7</t>
  </si>
  <si>
    <t>SV2T</t>
  </si>
  <si>
    <t>RST7</t>
  </si>
  <si>
    <t>SET8</t>
  </si>
  <si>
    <t>RST8</t>
  </si>
  <si>
    <t>SET9</t>
  </si>
  <si>
    <t>SV6T+SV7T+SV8T+SV9T</t>
  </si>
  <si>
    <t>Voltage Trip Indication</t>
  </si>
  <si>
    <t>RST9</t>
  </si>
  <si>
    <t>RB1+TRGTR</t>
  </si>
  <si>
    <t>SET10</t>
  </si>
  <si>
    <t>81D1T+81D2T</t>
  </si>
  <si>
    <t>Frequency Trip Indication</t>
  </si>
  <si>
    <t>RST10</t>
  </si>
  <si>
    <t>SET11</t>
  </si>
  <si>
    <t>SV10T</t>
  </si>
  <si>
    <t>RST11</t>
  </si>
  <si>
    <t>52T1 Protection Trip</t>
  </si>
  <si>
    <t>Output Contacts</t>
  </si>
  <si>
    <t>SV11T</t>
  </si>
  <si>
    <t>BFTRIP</t>
  </si>
  <si>
    <t>86BFH1 Breaker Failure Trip</t>
  </si>
  <si>
    <t>TRIP+BFTRIP</t>
  </si>
  <si>
    <t>RT</t>
  </si>
  <si>
    <t>52T1 Backup Trip</t>
  </si>
  <si>
    <t>SV5T</t>
  </si>
  <si>
    <t>Permit Close</t>
  </si>
  <si>
    <t>87LP Breaker Failure Transfer Trip</t>
  </si>
  <si>
    <t>87LS Breaker Failure Transfer Trip</t>
  </si>
  <si>
    <t>SV13T</t>
  </si>
  <si>
    <t>SV14T</t>
  </si>
  <si>
    <t>ALRMOUT</t>
  </si>
  <si>
    <t>!(SALARM+HALARM)</t>
  </si>
  <si>
    <t>Relay Alarm. Normally closed, held open</t>
  </si>
  <si>
    <t>DP1</t>
  </si>
  <si>
    <t>86BFH1 Lockout Status</t>
  </si>
  <si>
    <t>Display Points</t>
  </si>
  <si>
    <t>DP1_1</t>
  </si>
  <si>
    <t>86BF LOCKOUT</t>
  </si>
  <si>
    <t>DP1_0</t>
  </si>
  <si>
    <t>DP2</t>
  </si>
  <si>
    <t>89L1 Status</t>
  </si>
  <si>
    <t>DP2_1</t>
  </si>
  <si>
    <t>89L1 CLOSED</t>
  </si>
  <si>
    <t>DP2_0</t>
  </si>
  <si>
    <t>89L1 OPEN</t>
  </si>
  <si>
    <t>DP3</t>
  </si>
  <si>
    <t>Breaker Motor 27DC Alarm</t>
  </si>
  <si>
    <t>DP3_1</t>
  </si>
  <si>
    <t>52 MOTOR DC ALM</t>
  </si>
  <si>
    <t>DP3_0</t>
  </si>
  <si>
    <t>DP4</t>
  </si>
  <si>
    <t>Breaker Motor Power ATS Alarm</t>
  </si>
  <si>
    <t>DP4_1</t>
  </si>
  <si>
    <t>52 MTR ATS ALM</t>
  </si>
  <si>
    <t>DP4_0</t>
  </si>
  <si>
    <t>DP5</t>
  </si>
  <si>
    <t>DP5_1</t>
  </si>
  <si>
    <t>DP5_0</t>
  </si>
  <si>
    <t>DP6</t>
  </si>
  <si>
    <t>Breaker Spring Alarm</t>
  </si>
  <si>
    <t>DP6_1</t>
  </si>
  <si>
    <t>52 SPRING ALM</t>
  </si>
  <si>
    <t>DP6_0</t>
  </si>
  <si>
    <t>DP7</t>
  </si>
  <si>
    <t>LT9</t>
  </si>
  <si>
    <t>Voltage Trip Alarm</t>
  </si>
  <si>
    <t>DP7_1</t>
  </si>
  <si>
    <t>VOLT TRIP</t>
  </si>
  <si>
    <t>DP7_0</t>
  </si>
  <si>
    <t>DP8</t>
  </si>
  <si>
    <t>LT10</t>
  </si>
  <si>
    <t>Frequency Trip Alarm</t>
  </si>
  <si>
    <t>DP8_1</t>
  </si>
  <si>
    <t>FREQ TRIP</t>
  </si>
  <si>
    <t>DP8_0</t>
  </si>
  <si>
    <t>DP9</t>
  </si>
  <si>
    <t>LT6</t>
  </si>
  <si>
    <t>Trip Coil 1 Failed Alarm</t>
  </si>
  <si>
    <t>DP9_1</t>
  </si>
  <si>
    <t>TCM1 FAIL</t>
  </si>
  <si>
    <t>DP9_0</t>
  </si>
  <si>
    <t>DP10</t>
  </si>
  <si>
    <t>LT7</t>
  </si>
  <si>
    <t>Trip Coil 2 Failed Alarm</t>
  </si>
  <si>
    <t>DP10_1</t>
  </si>
  <si>
    <t>TCM2 FAIL</t>
  </si>
  <si>
    <t>DP10_0</t>
  </si>
  <si>
    <t>DP11</t>
  </si>
  <si>
    <t>LT11</t>
  </si>
  <si>
    <t>Lockout Trip Coil Failed Alarm</t>
  </si>
  <si>
    <t>DP11_1</t>
  </si>
  <si>
    <t>86BF TC FAIL</t>
  </si>
  <si>
    <t>DP11_0</t>
  </si>
  <si>
    <t>DP12</t>
  </si>
  <si>
    <t>Loss of DC Close Alarm</t>
  </si>
  <si>
    <t>DP12_1</t>
  </si>
  <si>
    <t>DP12_0</t>
  </si>
  <si>
    <t>74DC CL ALM</t>
  </si>
  <si>
    <t>DP13</t>
  </si>
  <si>
    <t>Loss of DC Trip 1 Alarm</t>
  </si>
  <si>
    <t>DP13_1</t>
  </si>
  <si>
    <t>DP13_0</t>
  </si>
  <si>
    <t>74DC T1 ALM</t>
  </si>
  <si>
    <t>DP14</t>
  </si>
  <si>
    <t>Loss of DC Trip 2 Alarm</t>
  </si>
  <si>
    <t>DP14_1</t>
  </si>
  <si>
    <t>DP14_0</t>
  </si>
  <si>
    <t>74DC T2 ALM</t>
  </si>
  <si>
    <t>DP15</t>
  </si>
  <si>
    <t>DP15_1</t>
  </si>
  <si>
    <t>DP15_0</t>
  </si>
  <si>
    <t>DP16</t>
  </si>
  <si>
    <t>DP16_1</t>
  </si>
  <si>
    <t>DP16_0</t>
  </si>
  <si>
    <t>SS1</t>
  </si>
  <si>
    <t>Settings Group 1 Enable</t>
  </si>
  <si>
    <t>Settings Group Enable</t>
  </si>
  <si>
    <t>SS2</t>
  </si>
  <si>
    <t>Settings Group 2 Enable</t>
  </si>
  <si>
    <t>SS3</t>
  </si>
  <si>
    <t>Settings Group 3 Enable</t>
  </si>
  <si>
    <t>SS4</t>
  </si>
  <si>
    <t>Settings Group 4 Enable</t>
  </si>
  <si>
    <t>SS5</t>
  </si>
  <si>
    <t>Settings Group 5 Enable</t>
  </si>
  <si>
    <t>SS6</t>
  </si>
  <si>
    <t>Settings Group 6 Enable</t>
  </si>
  <si>
    <t>LT1</t>
  </si>
  <si>
    <t>LED</t>
  </si>
  <si>
    <t>Indication</t>
  </si>
  <si>
    <t>LT2</t>
  </si>
  <si>
    <t>LT3</t>
  </si>
  <si>
    <t>!LT4</t>
  </si>
  <si>
    <t>Operator Lock</t>
  </si>
  <si>
    <t>LT6+LT7+LT11</t>
  </si>
  <si>
    <t>Trip Coil Failed</t>
  </si>
  <si>
    <t>LED12</t>
  </si>
  <si>
    <t>LED12L</t>
  </si>
  <si>
    <t>LED Latch</t>
  </si>
  <si>
    <t>LED13</t>
  </si>
  <si>
    <t>51P1+51G1</t>
  </si>
  <si>
    <t>OC Pickup</t>
  </si>
  <si>
    <t>LED13L</t>
  </si>
  <si>
    <t>LED14</t>
  </si>
  <si>
    <t>LED14L</t>
  </si>
  <si>
    <t>LED15</t>
  </si>
  <si>
    <t>LED15L</t>
  </si>
  <si>
    <t>LED16</t>
  </si>
  <si>
    <t>67P1T+67P2T+67P3T+67G1T</t>
  </si>
  <si>
    <t>Instantaneous OC Trip</t>
  </si>
  <si>
    <t>LED16L</t>
  </si>
  <si>
    <t>LED17</t>
  </si>
  <si>
    <t>51P1T+51G1T</t>
  </si>
  <si>
    <t>TOC Trip</t>
  </si>
  <si>
    <t>LED17L</t>
  </si>
  <si>
    <t>LED18</t>
  </si>
  <si>
    <t>Frequency Trip</t>
  </si>
  <si>
    <t>LED18L</t>
  </si>
  <si>
    <t>LED19</t>
  </si>
  <si>
    <t>!LT2*(SV6T+SV7T)</t>
  </si>
  <si>
    <t>Undervoltage Trip</t>
  </si>
  <si>
    <t>LED19L</t>
  </si>
  <si>
    <t>LED20</t>
  </si>
  <si>
    <t>LED20L</t>
  </si>
  <si>
    <t>LED21</t>
  </si>
  <si>
    <t>SV8T+SV9T</t>
  </si>
  <si>
    <t>Overvoltage Trip</t>
  </si>
  <si>
    <t>LED21L</t>
  </si>
  <si>
    <t>LED25</t>
  </si>
  <si>
    <t>51G1T+67G1T</t>
  </si>
  <si>
    <t>Ground Trip</t>
  </si>
  <si>
    <t>LED25L</t>
  </si>
  <si>
    <t>LED26</t>
  </si>
  <si>
    <t>LED26L</t>
  </si>
  <si>
    <t>ER</t>
  </si>
  <si>
    <t>/67P1+/67P2+/67P3+/51P1+/67G1+/51P1+/SV6+/SV7+/SV8+/SV9+/81D1+/81D2+/52A+\52A+/BFTRIP</t>
  </si>
  <si>
    <t>Event Report Triggers</t>
  </si>
  <si>
    <t>Recording</t>
  </si>
  <si>
    <t>Trigger</t>
  </si>
  <si>
    <t>RSTTRGT</t>
  </si>
  <si>
    <t>Target Reset Equation</t>
  </si>
  <si>
    <t>Reset</t>
  </si>
  <si>
    <t>E50P</t>
  </si>
  <si>
    <t>PH OC Enable</t>
  </si>
  <si>
    <t>Protection Setpoint</t>
  </si>
  <si>
    <t>E51P</t>
  </si>
  <si>
    <t>PH TOC Enable</t>
  </si>
  <si>
    <t>E50G</t>
  </si>
  <si>
    <t>GND OC Enable</t>
  </si>
  <si>
    <t>E51G</t>
  </si>
  <si>
    <t>GND TOC Enable</t>
  </si>
  <si>
    <t>50P1P</t>
  </si>
  <si>
    <t>Level 1 PH OC Pickup (A-sec)</t>
  </si>
  <si>
    <t>Overcurrent Protection</t>
  </si>
  <si>
    <t>67P1D</t>
  </si>
  <si>
    <t>Level 1 PH OC Delay (cyc)</t>
  </si>
  <si>
    <t>Level 1 PH OC Torque Control</t>
  </si>
  <si>
    <t>51P1P</t>
  </si>
  <si>
    <t>Level 1 PH TOC Pickup (A-sec)</t>
  </si>
  <si>
    <t>Level 1 PH TOC Curve</t>
  </si>
  <si>
    <t>Level 1 PH TOC Time Dial</t>
  </si>
  <si>
    <t>51P1MR</t>
  </si>
  <si>
    <t>Level 1 PH TOC Min Response (cyc)</t>
  </si>
  <si>
    <t>Level 1 PH TOC Torque Control</t>
  </si>
  <si>
    <t>50G1P</t>
  </si>
  <si>
    <t>Level 1 GND OC Pickup (A-sec)</t>
  </si>
  <si>
    <t>67G1D</t>
  </si>
  <si>
    <t>Level 1 GND OC Delay (cyc)</t>
  </si>
  <si>
    <t>Level 1 GND OC Torque Control</t>
  </si>
  <si>
    <t>51G1P</t>
  </si>
  <si>
    <t>Level 1 GND TOC Pickup (A-sec)</t>
  </si>
  <si>
    <t>51G1C</t>
  </si>
  <si>
    <t>Level 1 GND TOC Curve</t>
  </si>
  <si>
    <t>Level 1 GND TOC Time Dial</t>
  </si>
  <si>
    <t>Level 1 GND TOC Torque Control</t>
  </si>
  <si>
    <t>E81</t>
  </si>
  <si>
    <t>Enable Frequency Elements</t>
  </si>
  <si>
    <t>Frequency</t>
  </si>
  <si>
    <t>27B81P</t>
  </si>
  <si>
    <t>Frequency Undervoltage Block (67% VnomLN)</t>
  </si>
  <si>
    <t>81D1P</t>
  </si>
  <si>
    <t>Underfrequency Level 1 (Hz)</t>
  </si>
  <si>
    <t>81D1D</t>
  </si>
  <si>
    <t>Underfrequency Level 1 Time Delay (cyc)</t>
  </si>
  <si>
    <t>81D2P</t>
  </si>
  <si>
    <t>Overfrequency Level 1 (Hz)</t>
  </si>
  <si>
    <t>81D2D</t>
  </si>
  <si>
    <t>Overfrequency Level 1 Time Delay (cyc)</t>
  </si>
  <si>
    <t>EVOLT</t>
  </si>
  <si>
    <t>Enable Voltage Elements</t>
  </si>
  <si>
    <t>Voltage</t>
  </si>
  <si>
    <t>27P1P</t>
  </si>
  <si>
    <t>Undervoltage Level 1</t>
  </si>
  <si>
    <t>27P2P</t>
  </si>
  <si>
    <t>Undervoltage Level 2</t>
  </si>
  <si>
    <t>59P1P</t>
  </si>
  <si>
    <t>Overvoltage Level 1</t>
  </si>
  <si>
    <t>59P2P</t>
  </si>
  <si>
    <t>Overvoltage Level 2</t>
  </si>
  <si>
    <t>EPORT</t>
  </si>
  <si>
    <t>Enable Port F</t>
  </si>
  <si>
    <t>Communications</t>
  </si>
  <si>
    <t>Port F</t>
  </si>
  <si>
    <t>PF</t>
  </si>
  <si>
    <t>PROTO</t>
  </si>
  <si>
    <t>Protocol</t>
  </si>
  <si>
    <t>MAXACC</t>
  </si>
  <si>
    <t>Max Access Level</t>
  </si>
  <si>
    <t>SPEED</t>
  </si>
  <si>
    <t>Baud Rate</t>
  </si>
  <si>
    <t>BITS</t>
  </si>
  <si>
    <t>Data Bits</t>
  </si>
  <si>
    <t>PARITY</t>
  </si>
  <si>
    <t>Parity</t>
  </si>
  <si>
    <t>STOP</t>
  </si>
  <si>
    <t>Stop Bits</t>
  </si>
  <si>
    <t>FASTOP</t>
  </si>
  <si>
    <t>Fast Operate Enable</t>
  </si>
  <si>
    <t>Enable Port 5</t>
  </si>
  <si>
    <t>Port 5</t>
  </si>
  <si>
    <t>P5</t>
  </si>
  <si>
    <t>SUBNETM</t>
  </si>
  <si>
    <t>DEFRTR</t>
  </si>
  <si>
    <t>ETELNET</t>
  </si>
  <si>
    <t>Enable Telnet</t>
  </si>
  <si>
    <t>TPORT</t>
  </si>
  <si>
    <t>Telnet Port</t>
  </si>
  <si>
    <t>EDNP</t>
  </si>
  <si>
    <t>Enable DNP Sessions</t>
  </si>
  <si>
    <t>DNPNUM</t>
  </si>
  <si>
    <t>DNP Port</t>
  </si>
  <si>
    <t>DNPADR</t>
  </si>
  <si>
    <t>DNP Server Address</t>
  </si>
  <si>
    <t>DNPIP1</t>
  </si>
  <si>
    <t>DNP Client IP Address</t>
  </si>
  <si>
    <t>DNPTR1</t>
  </si>
  <si>
    <t>TCP</t>
  </si>
  <si>
    <t>DNP Transport Protocol</t>
  </si>
  <si>
    <t>REPADR1</t>
  </si>
  <si>
    <t>DNP Client Address</t>
  </si>
  <si>
    <t>DNPMAP1</t>
  </si>
  <si>
    <t>DNP Session Map</t>
  </si>
  <si>
    <t>DVARAI1</t>
  </si>
  <si>
    <t>AI Default Variation</t>
  </si>
  <si>
    <t>DECPLA1</t>
  </si>
  <si>
    <t>Current Scaling Decimal Places</t>
  </si>
  <si>
    <t>DECPLV1</t>
  </si>
  <si>
    <t>Volt Scaling Decimal Places</t>
  </si>
  <si>
    <t>DECPLM1</t>
  </si>
  <si>
    <t>Misc Scaling Decimal Places</t>
  </si>
  <si>
    <t>ANADBA1</t>
  </si>
  <si>
    <t>Amps Reporting Deadband</t>
  </si>
  <si>
    <t>ANADBV1</t>
  </si>
  <si>
    <t>Volts Reporting Deadband</t>
  </si>
  <si>
    <t>ANADBM1</t>
  </si>
  <si>
    <t>Misc Reporting Deadband</t>
  </si>
  <si>
    <t>BI_000</t>
  </si>
  <si>
    <t>TIRIG</t>
  </si>
  <si>
    <t>IRIG Status</t>
  </si>
  <si>
    <t>DNP 1</t>
  </si>
  <si>
    <t>D1</t>
  </si>
  <si>
    <t>BI_001</t>
  </si>
  <si>
    <t>BI_002</t>
  </si>
  <si>
    <t>BI_003</t>
  </si>
  <si>
    <t>BI_004</t>
  </si>
  <si>
    <t>BI_005</t>
  </si>
  <si>
    <t>BI_006</t>
  </si>
  <si>
    <t>BI_007</t>
  </si>
  <si>
    <t>BI_008</t>
  </si>
  <si>
    <t>BI_009</t>
  </si>
  <si>
    <t>BI_010</t>
  </si>
  <si>
    <t>BI_011</t>
  </si>
  <si>
    <t>TLED11</t>
  </si>
  <si>
    <t>Relay Enabled</t>
  </si>
  <si>
    <t>BI_012</t>
  </si>
  <si>
    <t>TLED12</t>
  </si>
  <si>
    <t>BI_013</t>
  </si>
  <si>
    <t>TLED13</t>
  </si>
  <si>
    <t>Overcurrent Pickup</t>
  </si>
  <si>
    <t>BI_014</t>
  </si>
  <si>
    <t>TLED14</t>
  </si>
  <si>
    <t>BI_015</t>
  </si>
  <si>
    <t>TLED15</t>
  </si>
  <si>
    <t>BI_016</t>
  </si>
  <si>
    <t>TLED16</t>
  </si>
  <si>
    <t>Instantaneous Overcurrent Trip</t>
  </si>
  <si>
    <t>BI_017</t>
  </si>
  <si>
    <t>TLED17</t>
  </si>
  <si>
    <t>Time Overcurrent Trip</t>
  </si>
  <si>
    <t>BI_018</t>
  </si>
  <si>
    <t>TLED18</t>
  </si>
  <si>
    <t>BI_019</t>
  </si>
  <si>
    <t>TLED19</t>
  </si>
  <si>
    <t>BI_020</t>
  </si>
  <si>
    <t>TLED20</t>
  </si>
  <si>
    <t>BI_021</t>
  </si>
  <si>
    <t>TLED21</t>
  </si>
  <si>
    <t>BI_022</t>
  </si>
  <si>
    <t>TLED22</t>
  </si>
  <si>
    <t>A Phase Involved</t>
  </si>
  <si>
    <t>BI_023</t>
  </si>
  <si>
    <t>TLED23</t>
  </si>
  <si>
    <t>B Phase Involved</t>
  </si>
  <si>
    <t>BI_024</t>
  </si>
  <si>
    <t>TLED24</t>
  </si>
  <si>
    <t>C Phase Involved</t>
  </si>
  <si>
    <t>BI_025</t>
  </si>
  <si>
    <t>TLED25</t>
  </si>
  <si>
    <t>Ground Involved</t>
  </si>
  <si>
    <t>BI_026</t>
  </si>
  <si>
    <t>TLED26</t>
  </si>
  <si>
    <t>BI_027</t>
  </si>
  <si>
    <t>IO</t>
  </si>
  <si>
    <t>BI_028</t>
  </si>
  <si>
    <t>BI_029</t>
  </si>
  <si>
    <t>BI_030</t>
  </si>
  <si>
    <t>BI_031</t>
  </si>
  <si>
    <t>BI_032</t>
  </si>
  <si>
    <t>BI_033</t>
  </si>
  <si>
    <t>BI_034</t>
  </si>
  <si>
    <t>BI_035</t>
  </si>
  <si>
    <t>BI_036</t>
  </si>
  <si>
    <t>BI_037</t>
  </si>
  <si>
    <t>BI_038</t>
  </si>
  <si>
    <t>BI_039</t>
  </si>
  <si>
    <t>BI_040</t>
  </si>
  <si>
    <t>BI_041</t>
  </si>
  <si>
    <t>BI_042</t>
  </si>
  <si>
    <t>BI_043</t>
  </si>
  <si>
    <t>BI_044</t>
  </si>
  <si>
    <t>BI_045</t>
  </si>
  <si>
    <t>Trip Coil Alarm T1</t>
  </si>
  <si>
    <t>BI_046</t>
  </si>
  <si>
    <t>Trip Coil Alarm T2</t>
  </si>
  <si>
    <t>BI_047</t>
  </si>
  <si>
    <t>Trip Coil Alarm 86</t>
  </si>
  <si>
    <t>AI_000</t>
  </si>
  <si>
    <t>IA</t>
  </si>
  <si>
    <t>Current A</t>
  </si>
  <si>
    <t>AI_001</t>
  </si>
  <si>
    <t>IB</t>
  </si>
  <si>
    <t>Current B</t>
  </si>
  <si>
    <t>AI_002</t>
  </si>
  <si>
    <t>IC</t>
  </si>
  <si>
    <t>Current C</t>
  </si>
  <si>
    <t>AI_003</t>
  </si>
  <si>
    <t>IG</t>
  </si>
  <si>
    <t>Current G</t>
  </si>
  <si>
    <t>AI_004</t>
  </si>
  <si>
    <t>VA</t>
  </si>
  <si>
    <t>Voltage A</t>
  </si>
  <si>
    <t>AI_005</t>
  </si>
  <si>
    <t>VB</t>
  </si>
  <si>
    <t>Voltage B</t>
  </si>
  <si>
    <t>AI_006</t>
  </si>
  <si>
    <t>VC</t>
  </si>
  <si>
    <t>Voltage C</t>
  </si>
  <si>
    <t>AI_007</t>
  </si>
  <si>
    <t>VAB</t>
  </si>
  <si>
    <t>Voltage AB</t>
  </si>
  <si>
    <t>AI_008</t>
  </si>
  <si>
    <t>VBC</t>
  </si>
  <si>
    <t>Voltage BC</t>
  </si>
  <si>
    <t>AI_009</t>
  </si>
  <si>
    <t>VCA</t>
  </si>
  <si>
    <t>Voltage CA</t>
  </si>
  <si>
    <t>AI_010</t>
  </si>
  <si>
    <t>MW3</t>
  </si>
  <si>
    <t>Real Power</t>
  </si>
  <si>
    <t>AI_011</t>
  </si>
  <si>
    <t>MVAR3</t>
  </si>
  <si>
    <t>Reactive Power</t>
  </si>
  <si>
    <t>AI_012</t>
  </si>
  <si>
    <t>FREQ</t>
  </si>
  <si>
    <t>AI_013</t>
  </si>
  <si>
    <t>VDC</t>
  </si>
  <si>
    <t>Battery Voltage</t>
  </si>
  <si>
    <t>BO_000</t>
  </si>
  <si>
    <t>BO_001</t>
  </si>
  <si>
    <t>89L Open</t>
  </si>
  <si>
    <t>BO_002</t>
  </si>
  <si>
    <t>89L Close</t>
  </si>
  <si>
    <t>BO_003</t>
  </si>
  <si>
    <t>Breaker Open</t>
  </si>
  <si>
    <t>BO_004</t>
  </si>
  <si>
    <t>Breaker Close</t>
  </si>
  <si>
    <t>SER1</t>
  </si>
  <si>
    <t>TRIP,CLOSE,SV1T,SV2T,SV6T,SV7T,SV8T,SV9T,SV10T,SV11T,SV12T,LT1,LT2,LT3,LT5,LT6,LT7,LT9,LT10,LT11</t>
  </si>
  <si>
    <t>SER1 Trigger List (24 Elements Max)</t>
  </si>
  <si>
    <t>Report</t>
  </si>
  <si>
    <t>SER2</t>
  </si>
  <si>
    <t>IN101,IN105,IN106,IN201,IN202,IN203,IN204,IN205,IN206,IN207,IN208,IN209,IN210,IN211,IN214,IN215,IN216,OUT101,OUT102,OUT103,OUT104,OUT106,OUT107,ALARM</t>
  </si>
  <si>
    <t>SER2 Trigger List (24 Elements Max)</t>
  </si>
  <si>
    <t>SER3</t>
  </si>
  <si>
    <t>SG1,50P1,67P1T,50P2,67P2T,51P1,51P1T,50G1,67G1T,51G1,51G1T,OUT201,OUT202,OUT203,OUT204</t>
  </si>
  <si>
    <t>SER3 Trigger List (24 Elements Max)</t>
  </si>
  <si>
    <t>SEL-487E XFMR Protection Settings &amp; Logic</t>
  </si>
  <si>
    <t>SEL-487E</t>
  </si>
  <si>
    <t>0487E3X411XXB0X4H644XXX</t>
  </si>
  <si>
    <t>XFMR Protection</t>
  </si>
  <si>
    <t>IP Address/CIDR Prefix (IPADDR)</t>
  </si>
  <si>
    <t>87T1P</t>
  </si>
  <si>
    <t>RB01</t>
  </si>
  <si>
    <t>86T1P Status</t>
  </si>
  <si>
    <t>86T1P Trip Coil Monitor</t>
  </si>
  <si>
    <t>MPT1 Sump Pump Alarm</t>
  </si>
  <si>
    <t>IN107</t>
  </si>
  <si>
    <t>86T1P Trip Coil Alarm</t>
  </si>
  <si>
    <t>PB1_LED</t>
  </si>
  <si>
    <t>86T1P Lockout Trip</t>
  </si>
  <si>
    <t>PB2_LED</t>
  </si>
  <si>
    <t>11T1 Breaker Failure Initiate</t>
  </si>
  <si>
    <t>PB3_LED</t>
  </si>
  <si>
    <t>PB4_LED</t>
  </si>
  <si>
    <t>PB5_LED</t>
  </si>
  <si>
    <t>PB6_LED</t>
  </si>
  <si>
    <t>OLTC Disable</t>
  </si>
  <si>
    <t>PB7_LED</t>
  </si>
  <si>
    <t>OUT108</t>
  </si>
  <si>
    <t>Relay Fail Alarm</t>
  </si>
  <si>
    <t>PB8_LED</t>
  </si>
  <si>
    <t>PB9_LED</t>
  </si>
  <si>
    <t>PB10LED</t>
  </si>
  <si>
    <t>PB11</t>
  </si>
  <si>
    <t>PB11LED</t>
  </si>
  <si>
    <t>MPT1 ETM-X Oil Alarm</t>
  </si>
  <si>
    <t>PB12</t>
  </si>
  <si>
    <t>PB12LED</t>
  </si>
  <si>
    <t>MPT1 26Q-1 Oil Temp alarm</t>
  </si>
  <si>
    <t>MPT1 27-4 UV Alarm (B)</t>
  </si>
  <si>
    <t>MPT1 63PR-X PR Alarm</t>
  </si>
  <si>
    <t>MPT1 63GA-1 Service Alarm</t>
  </si>
  <si>
    <t>MPT1 27-AR Rapid Pressure Alarm</t>
  </si>
  <si>
    <t>MPT1 63SDG Gas Alarm</t>
  </si>
  <si>
    <t>MPT1 PR-4X PR LTC Alarm</t>
  </si>
  <si>
    <t>MPT1 27-X AC Alarm</t>
  </si>
  <si>
    <t>MPT1 BH-X Gas ACC Alarm</t>
  </si>
  <si>
    <t>IN217</t>
  </si>
  <si>
    <t>MPT1 SG-1X Relay Alarm</t>
  </si>
  <si>
    <t>IN218</t>
  </si>
  <si>
    <t>MPT1 PR-1X PR Main Alarm</t>
  </si>
  <si>
    <t>IN219</t>
  </si>
  <si>
    <t>MPT1 LG-X Tank Low Level Alarm</t>
  </si>
  <si>
    <t>IN220</t>
  </si>
  <si>
    <t>MPT1 PR-2X PR Main Alarm</t>
  </si>
  <si>
    <t>IN221</t>
  </si>
  <si>
    <t>MPT(X) Sump Pump Alarm</t>
  </si>
  <si>
    <t>IN222</t>
  </si>
  <si>
    <t>IN223</t>
  </si>
  <si>
    <t>IN224</t>
  </si>
  <si>
    <t>87T1P Fault Indicator</t>
  </si>
  <si>
    <t>Spare</t>
  </si>
  <si>
    <t>OUT205</t>
  </si>
  <si>
    <t>OUT206</t>
  </si>
  <si>
    <t>OUT207</t>
  </si>
  <si>
    <t>OUT208</t>
  </si>
  <si>
    <t>Target LED Summary</t>
  </si>
  <si>
    <t>Latch</t>
  </si>
  <si>
    <t>LED Color (On, Off)</t>
  </si>
  <si>
    <t>T1_LED</t>
  </si>
  <si>
    <t>A Phase Diff Trip</t>
  </si>
  <si>
    <t>87RA OR 87UA</t>
  </si>
  <si>
    <t>RO</t>
  </si>
  <si>
    <t>T2_LED</t>
  </si>
  <si>
    <t>B Phase Diff Trip</t>
  </si>
  <si>
    <t>87RB OR 87UB</t>
  </si>
  <si>
    <t>T3_LED</t>
  </si>
  <si>
    <t>C Phase Diff Trip</t>
  </si>
  <si>
    <t>87RC OR 87UC</t>
  </si>
  <si>
    <t>T4_LED</t>
  </si>
  <si>
    <t>T5_LED</t>
  </si>
  <si>
    <t>High Side TOC Trip</t>
  </si>
  <si>
    <t>51T01 OR 51T03</t>
  </si>
  <si>
    <t>T6_LED</t>
  </si>
  <si>
    <t>Low Side TOC Trip</t>
  </si>
  <si>
    <t>51T02 OR 51T04</t>
  </si>
  <si>
    <t>T7_LED</t>
  </si>
  <si>
    <t>Low Side Overload</t>
  </si>
  <si>
    <t>67TP1</t>
  </si>
  <si>
    <t>T8_LED</t>
  </si>
  <si>
    <t>High Side REF Trip</t>
  </si>
  <si>
    <t>REFF1</t>
  </si>
  <si>
    <t>T9_LED</t>
  </si>
  <si>
    <t>Low Side REF Trip</t>
  </si>
  <si>
    <t>REFF2</t>
  </si>
  <si>
    <t>T10_LED</t>
  </si>
  <si>
    <t>Volts/Hz Trip</t>
  </si>
  <si>
    <t>24D1T</t>
  </si>
  <si>
    <t>T11_LED</t>
  </si>
  <si>
    <t>Loss of Potential</t>
  </si>
  <si>
    <t>LOPZ</t>
  </si>
  <si>
    <t>T12_LED</t>
  </si>
  <si>
    <t>IRIG OK</t>
  </si>
  <si>
    <t>GO</t>
  </si>
  <si>
    <t>T13_LED</t>
  </si>
  <si>
    <t>AO</t>
  </si>
  <si>
    <t>T14_LED</t>
  </si>
  <si>
    <t>T15_LED</t>
  </si>
  <si>
    <t>T16_LED</t>
  </si>
  <si>
    <t>T17_LED</t>
  </si>
  <si>
    <t>T18_LED</t>
  </si>
  <si>
    <t>T19_LED</t>
  </si>
  <si>
    <t>Not used</t>
  </si>
  <si>
    <t>T20_LED</t>
  </si>
  <si>
    <t>T21_LED</t>
  </si>
  <si>
    <t>T22_LED</t>
  </si>
  <si>
    <t>T23_LED</t>
  </si>
  <si>
    <t>T24_LED</t>
  </si>
  <si>
    <t>Terminal</t>
  </si>
  <si>
    <t>S</t>
  </si>
  <si>
    <t>CTRS</t>
  </si>
  <si>
    <t>T</t>
  </si>
  <si>
    <t>CTRT</t>
  </si>
  <si>
    <t>IY1</t>
  </si>
  <si>
    <t>CTRY1</t>
  </si>
  <si>
    <t>IY2</t>
  </si>
  <si>
    <t>CTRY2</t>
  </si>
  <si>
    <t>MV Voltage (kV-LL)</t>
  </si>
  <si>
    <t>V</t>
  </si>
  <si>
    <t>PTRV</t>
  </si>
  <si>
    <t>VNOMV (V-sec)</t>
  </si>
  <si>
    <t>HV Voltage (kV-LL)</t>
  </si>
  <si>
    <t>Z</t>
  </si>
  <si>
    <t>PTRZ</t>
  </si>
  <si>
    <t>VNOMZ (V-sec)</t>
  </si>
  <si>
    <t>Relay</t>
  </si>
  <si>
    <t>Fault Location</t>
  </si>
  <si>
    <t>Relay Input Terminal</t>
  </si>
  <si>
    <t>IS</t>
  </si>
  <si>
    <t>IT</t>
  </si>
  <si>
    <t>HV Substation Bus</t>
  </si>
  <si>
    <t>MV Substation Bus</t>
  </si>
  <si>
    <t>Differential 87T Settings</t>
  </si>
  <si>
    <t>Base XFMR MVA</t>
  </si>
  <si>
    <t>Max XFMR MVA</t>
  </si>
  <si>
    <t>HV Full Load Amps at Base (S)</t>
  </si>
  <si>
    <t>HV CT Ratio (S)</t>
  </si>
  <si>
    <t>HV TAP (S)</t>
  </si>
  <si>
    <t>TAPS</t>
  </si>
  <si>
    <t>MV Full Load Amps at Base (T)</t>
  </si>
  <si>
    <t>MV CT Ratio (T)</t>
  </si>
  <si>
    <t>MV TAP (T)</t>
  </si>
  <si>
    <t>TAPT</t>
  </si>
  <si>
    <t>Max TAP</t>
  </si>
  <si>
    <t>Min TAP</t>
  </si>
  <si>
    <t>TAP Ratio</t>
  </si>
  <si>
    <t>Nominal Secondary Current</t>
  </si>
  <si>
    <t>A-sec</t>
  </si>
  <si>
    <t>O87P Multiplier</t>
  </si>
  <si>
    <t>Restrained Op. Current Pickup</t>
  </si>
  <si>
    <t>O87P (pu)</t>
  </si>
  <si>
    <t>Differential Slope 1</t>
  </si>
  <si>
    <t>SLP1 (%)</t>
  </si>
  <si>
    <t>Differential Slope 2</t>
  </si>
  <si>
    <t>SLP2 (%)</t>
  </si>
  <si>
    <t>Unrestrained Op. Current Pickup</t>
  </si>
  <si>
    <t>U87P (pu)</t>
  </si>
  <si>
    <t>Differential Philosophy</t>
  </si>
  <si>
    <r>
      <rPr>
        <sz val="11"/>
        <color rgb="FF000000"/>
        <rFont val="Calibri"/>
        <scheme val="minor"/>
      </rPr>
      <t>The differential slopes are calculated using the formula:
Slope = tec + rme + (2 * cte + ltce + cte * ltce) / (1 + ltce)
Where: tec is the transformer excitation current error, set to 0.03. rme is the relay measurement error, set to 0.05. cte is the current transformer error, which is 0.01 during normal load conditions and 0.20 for high current conditions. ltce is the load tap changer error, set to 0.10.
Per SEL recommendation the U87P element is set based on the maximum bus fault in per-unit of the TAP value while accounting for CT saturation which is conservatively assumed to be 50%. This equates to U87P = 0.5 * I</t>
    </r>
    <r>
      <rPr>
        <vertAlign val="subscript"/>
        <sz val="11"/>
        <color rgb="FF000000"/>
        <rFont val="Calibri"/>
        <scheme val="minor"/>
      </rPr>
      <t>3PH-HV</t>
    </r>
    <r>
      <rPr>
        <sz val="11"/>
        <color rgb="FF000000"/>
        <rFont val="Calibri"/>
        <scheme val="minor"/>
      </rPr>
      <t>/I</t>
    </r>
    <r>
      <rPr>
        <vertAlign val="subscript"/>
        <sz val="11"/>
        <color rgb="FF000000"/>
        <rFont val="Calibri"/>
        <scheme val="minor"/>
      </rPr>
      <t>FLA-HV</t>
    </r>
    <r>
      <rPr>
        <sz val="11"/>
        <color rgb="FF000000"/>
        <rFont val="Calibri"/>
        <scheme val="minor"/>
      </rPr>
      <t xml:space="preserve">  or                         0.5 * I</t>
    </r>
    <r>
      <rPr>
        <vertAlign val="subscript"/>
        <sz val="11"/>
        <color rgb="FF000000"/>
        <rFont val="Calibri"/>
        <scheme val="minor"/>
      </rPr>
      <t>3PH-MV</t>
    </r>
    <r>
      <rPr>
        <sz val="11"/>
        <color rgb="FF000000"/>
        <rFont val="Calibri"/>
        <scheme val="minor"/>
      </rPr>
      <t>/I</t>
    </r>
    <r>
      <rPr>
        <vertAlign val="subscript"/>
        <sz val="11"/>
        <color rgb="FF000000"/>
        <rFont val="Calibri"/>
        <scheme val="minor"/>
      </rPr>
      <t>FLA-MV</t>
    </r>
    <r>
      <rPr>
        <sz val="11"/>
        <color rgb="FF000000"/>
        <rFont val="Calibri"/>
        <scheme val="minor"/>
      </rPr>
      <t>, the greater of the two values should be used and then rounded up to the highest integer value.</t>
    </r>
  </si>
  <si>
    <t>Restricted Earth Fault Settings</t>
  </si>
  <si>
    <t>HV</t>
  </si>
  <si>
    <t>Full Load Amps</t>
  </si>
  <si>
    <t>Unbalance, 15%</t>
  </si>
  <si>
    <t>Operate Quantity</t>
  </si>
  <si>
    <t>Restraint Quantity</t>
  </si>
  <si>
    <t>REFRF1</t>
  </si>
  <si>
    <t>REF50G1 (pu)</t>
  </si>
  <si>
    <t>MV</t>
  </si>
  <si>
    <t>REFRF2</t>
  </si>
  <si>
    <t>REF50G2 (pu)</t>
  </si>
  <si>
    <t>Restricted Earth Fault Philosophy</t>
  </si>
  <si>
    <t xml:space="preserve">The residual current sensitivity threshold may be set as low as 0.05 times nominal current (0.25 A for 5 A nominal CT current). However, the minimum acceptable value must be greater than any natural 3I0 unbalance resulting from load conditions. Assume 15% unbalance. REF elements are only active in the primary 87TnP relays.
REF50Gn &gt; Unbalance AND REF50Gn &gt;= 0.05 </t>
  </si>
  <si>
    <t>Level 1 (Terminal S | Overload Detection | Non-Tripping)</t>
  </si>
  <si>
    <t>HV Full Load Amps</t>
  </si>
  <si>
    <t>50SP1P (A-sec)</t>
  </si>
  <si>
    <t>67SP1D (cyc)</t>
  </si>
  <si>
    <t>67SP1TC</t>
  </si>
  <si>
    <t>Level 1 (Terminal S | OLTC Disable | Non-Tripping)</t>
  </si>
  <si>
    <t>MV Full Load Amps</t>
  </si>
  <si>
    <t>50TP1P (A-sec)</t>
  </si>
  <si>
    <t>67TP1D (cyc)</t>
  </si>
  <si>
    <t>67TP1TC</t>
  </si>
  <si>
    <t>Phase instantaneous settings comply with PRC-025-2. The phase instantaneous overcurrent element on the HV terminal is not a tripping element and is used as an overload detector. Pickup set to 125% of the MPT ONAN2 HV FLA rounded down to two decimal places. The phase instantaneous overcurrent element on the MV terminal is not a tripping element and is used to disable the OLTC in the event of a fault. Pickup set to 125% of MPT ONAN2 MV FLA rounded down to two decimal places.</t>
  </si>
  <si>
    <t>Level 1 (Terminal S)</t>
  </si>
  <si>
    <t>Min 3PH Fault</t>
  </si>
  <si>
    <t>Operating Quantity</t>
  </si>
  <si>
    <t>51O01</t>
  </si>
  <si>
    <t>IMAXSF</t>
  </si>
  <si>
    <t>51P01 (A-sec)</t>
  </si>
  <si>
    <t>51C01</t>
  </si>
  <si>
    <t>51TD01</t>
  </si>
  <si>
    <t>51TC01</t>
  </si>
  <si>
    <t>Level 1 (Terminal T)</t>
  </si>
  <si>
    <t>MV Voltage</t>
  </si>
  <si>
    <t>Max GSU Turns Ratio</t>
  </si>
  <si>
    <t>51O02</t>
  </si>
  <si>
    <t>IMAXTF</t>
  </si>
  <si>
    <t>51P02 (A-sec)</t>
  </si>
  <si>
    <t>51C02</t>
  </si>
  <si>
    <t>51TD02</t>
  </si>
  <si>
    <t>51TC02</t>
  </si>
  <si>
    <t>Set HV pickup per PRC-025-2, Option 11.
Terminal S
Curve and time dial set to coordinate with downstream protection. Must ride through MPT inrush. Set to hold for 1 second for faults on the transformer secondary and at the remote bus.
Terminal T
Set MV pickup per PRC-025-2, Option 11. Curve set to U3 and time dial set to coordinate with feeder protection.</t>
  </si>
  <si>
    <t>POI Fault Max 3I0</t>
  </si>
  <si>
    <t>50SG1P (A-sec)</t>
  </si>
  <si>
    <t>67SG1D (cyc)</t>
  </si>
  <si>
    <t>67SG1TC</t>
  </si>
  <si>
    <t>Terminal S
Set HV pickup to 125% of the maximum 3I0 current measured at the relay for a POI fault. Delay is set to 6 cycles.</t>
  </si>
  <si>
    <t>51O03</t>
  </si>
  <si>
    <t>3I0SM</t>
  </si>
  <si>
    <t>51P03 (A-sec)</t>
  </si>
  <si>
    <t>51C03</t>
  </si>
  <si>
    <t>51TD03</t>
  </si>
  <si>
    <t>51TC03</t>
  </si>
  <si>
    <t>51O04</t>
  </si>
  <si>
    <t>3I0TM</t>
  </si>
  <si>
    <t>51P04 (A-sec)</t>
  </si>
  <si>
    <t>51C04</t>
  </si>
  <si>
    <t>51TD04</t>
  </si>
  <si>
    <t>51TC04</t>
  </si>
  <si>
    <t>Terminal S
Set HV pickup to 33% of HV phase time overcurrent pickup. Set curve to U3 and time dial to hold for 1 second for a fault at the POI.
Terminal T
Set MV pickup to 33% of MV phase time overcurrent pickup. Set curve to U3 and time dial set to coordinate with feeder protection and to hold for 0.5 seconds for a 34.5kV bus fault. This element does not see faults on the high voltage bus, i.e., the fault magnitude is too low.</t>
  </si>
  <si>
    <t>Volts per Hertz</t>
  </si>
  <si>
    <t>Voltage Source</t>
  </si>
  <si>
    <t>24VSRC</t>
  </si>
  <si>
    <t>24D1P (%)</t>
  </si>
  <si>
    <t>24D1D (sec)</t>
  </si>
  <si>
    <t>24TC</t>
  </si>
  <si>
    <t>Volts per Hertz Philosophy</t>
  </si>
  <si>
    <t>Overexcitation in a transformer occurs when its magnetic core saturates due to overvoltage or underfrequency. The SEL-487E manages this by calculating the ratio of voltage to frequency (V/Hz) which indicates core flux and excitation levels. The volts per hertz element is set with a pickup ratio of 110% with a delay of 10 seconds.</t>
  </si>
  <si>
    <t>SID</t>
  </si>
  <si>
    <t>Station Identifier</t>
  </si>
  <si>
    <t>CONAM</t>
  </si>
  <si>
    <t>FRQST</t>
  </si>
  <si>
    <t>Primary Frequency Source Terminal</t>
  </si>
  <si>
    <t>EPMU</t>
  </si>
  <si>
    <t>Enable PMU</t>
  </si>
  <si>
    <t>PMU</t>
  </si>
  <si>
    <t>MFRMT</t>
  </si>
  <si>
    <t>C37.118</t>
  </si>
  <si>
    <t>Message Format</t>
  </si>
  <si>
    <t>MRATE</t>
  </si>
  <si>
    <t>Messages per Second</t>
  </si>
  <si>
    <t>PMAPP</t>
  </si>
  <si>
    <t>Type of PMU Application</t>
  </si>
  <si>
    <t>PMLEGCY</t>
  </si>
  <si>
    <t>Enable Legacy Settings</t>
  </si>
  <si>
    <t>PMID</t>
  </si>
  <si>
    <t>PMU Hardware ID</t>
  </si>
  <si>
    <t>PHVOLT</t>
  </si>
  <si>
    <t>V,Z</t>
  </si>
  <si>
    <t>Include Voltage Terminal</t>
  </si>
  <si>
    <t>PHCURR</t>
  </si>
  <si>
    <t>S,T</t>
  </si>
  <si>
    <t>Include Current Terminal</t>
  </si>
  <si>
    <t>PHDATAV</t>
  </si>
  <si>
    <t>ALL</t>
  </si>
  <si>
    <t>Phasor Data Set Voltages</t>
  </si>
  <si>
    <t>PHDATAI</t>
  </si>
  <si>
    <t>Phasor Data Set Currents</t>
  </si>
  <si>
    <t>PHNR</t>
  </si>
  <si>
    <t>F</t>
  </si>
  <si>
    <t>PMU Float or Integer</t>
  </si>
  <si>
    <t>PHFMT</t>
  </si>
  <si>
    <t>P</t>
  </si>
  <si>
    <t>Phasor Format Polar or Rectangular</t>
  </si>
  <si>
    <t>FNR</t>
  </si>
  <si>
    <t>Freq Format Float or Integer</t>
  </si>
  <si>
    <t>UTCOFF</t>
  </si>
  <si>
    <t>ERDIG</t>
  </si>
  <si>
    <t>Store Selected (S) or All (A) Relay Word Bits</t>
  </si>
  <si>
    <t>Event</t>
  </si>
  <si>
    <t>SRATE</t>
  </si>
  <si>
    <t>Sample Rate of Event Report (kHz)</t>
  </si>
  <si>
    <t>Length of Event Report (seconds)</t>
  </si>
  <si>
    <t>Length of Prefault (seconds)</t>
  </si>
  <si>
    <t>ECTTERM</t>
  </si>
  <si>
    <t>Enable the Following Current Terminals</t>
  </si>
  <si>
    <t>Relay Configuration</t>
  </si>
  <si>
    <t>EPTTERM</t>
  </si>
  <si>
    <t>Enable the Following Voltage Terminals</t>
  </si>
  <si>
    <t>E87</t>
  </si>
  <si>
    <t>Terminal in the Differential Element</t>
  </si>
  <si>
    <t>EPCAL</t>
  </si>
  <si>
    <t>Enable the Following Power Terminals</t>
  </si>
  <si>
    <t>EREF</t>
  </si>
  <si>
    <t># of Restricted Earth Fault Elements</t>
  </si>
  <si>
    <t>E50</t>
  </si>
  <si>
    <t>Definite Time OC Elements Enabled for Terminals</t>
  </si>
  <si>
    <t>E51</t>
  </si>
  <si>
    <t># of Time OC Elements Enabled</t>
  </si>
  <si>
    <t>E24</t>
  </si>
  <si>
    <t>Volts per Hertz Elements Enabled</t>
  </si>
  <si>
    <t>CT Ratio Terminal S</t>
  </si>
  <si>
    <t>CT Data</t>
  </si>
  <si>
    <t>CTCONS</t>
  </si>
  <si>
    <t>CT Connection Terminal S</t>
  </si>
  <si>
    <t>CT Ratio Terminal T</t>
  </si>
  <si>
    <t>CTCONT</t>
  </si>
  <si>
    <t>CT Connection Terminal T</t>
  </si>
  <si>
    <t>CT Ratio Terminal Y1</t>
  </si>
  <si>
    <t>CT Ratio Terminal Y2</t>
  </si>
  <si>
    <t>CTCONY</t>
  </si>
  <si>
    <t>1PH</t>
  </si>
  <si>
    <t>CT Connection Terminal Y</t>
  </si>
  <si>
    <t>PT Ratio Terminal V</t>
  </si>
  <si>
    <t>PT Data</t>
  </si>
  <si>
    <t>PTCONV</t>
  </si>
  <si>
    <t>PT Connection Terminal V</t>
  </si>
  <si>
    <t>VNOMV</t>
  </si>
  <si>
    <t>Nominal LL Voltage Terminal V (V-sec)</t>
  </si>
  <si>
    <t>PT Ratio Terminal Z</t>
  </si>
  <si>
    <t>PTCONZ</t>
  </si>
  <si>
    <t>PT Connection Terminal Z</t>
  </si>
  <si>
    <t>VNOMZ</t>
  </si>
  <si>
    <t>Nominal LL Voltage Terminal Z (V-sec)</t>
  </si>
  <si>
    <t>VREFS</t>
  </si>
  <si>
    <t>Voltage Reference for Terminal S</t>
  </si>
  <si>
    <t>Voltage Reference Terminal Selection</t>
  </si>
  <si>
    <t>Config</t>
  </si>
  <si>
    <t>VREFT</t>
  </si>
  <si>
    <t>Voltage Reference for Terminal T</t>
  </si>
  <si>
    <t>E87TS</t>
  </si>
  <si>
    <t>Include Terminal S in the Differential</t>
  </si>
  <si>
    <t>Differential Element 87T</t>
  </si>
  <si>
    <t>Differential</t>
  </si>
  <si>
    <t>TSCTC</t>
  </si>
  <si>
    <t>Terminal S CT Connection Compensation</t>
  </si>
  <si>
    <t>VTERMS</t>
  </si>
  <si>
    <t>Terminal S Nominal Voltage (kV)</t>
  </si>
  <si>
    <t>E87TT</t>
  </si>
  <si>
    <t>Include Terminal T in the Differential</t>
  </si>
  <si>
    <t>TTCTC</t>
  </si>
  <si>
    <t>Terminal T CT Connection Compensation</t>
  </si>
  <si>
    <t>VTERMT</t>
  </si>
  <si>
    <t>Terminal T Nominal Voltage</t>
  </si>
  <si>
    <t>Max Transformer MVA</t>
  </si>
  <si>
    <t>O87P</t>
  </si>
  <si>
    <t>Differential Element Operating Current Pickup (pu)</t>
  </si>
  <si>
    <t>SLP1</t>
  </si>
  <si>
    <t>Slope 1 Setting (%)</t>
  </si>
  <si>
    <t>SLP2</t>
  </si>
  <si>
    <t>Slope 2 Setting (%)</t>
  </si>
  <si>
    <t>U87P</t>
  </si>
  <si>
    <t>Unrestrained Element Current Pickup (pu)</t>
  </si>
  <si>
    <t>E87HB</t>
  </si>
  <si>
    <t>Enable Harmonic Blocked Differential Element. Performs cross-blocking between phases.</t>
  </si>
  <si>
    <t>E87HR</t>
  </si>
  <si>
    <t>W</t>
  </si>
  <si>
    <t>Enable Harmonic Restrained Differential Element</t>
  </si>
  <si>
    <t>E87Q</t>
  </si>
  <si>
    <t>Enable Negative Seq Differential Element</t>
  </si>
  <si>
    <t>87QP</t>
  </si>
  <si>
    <t>Negative Seq Differential Element Operating Current Pickup (pu)</t>
  </si>
  <si>
    <t>SLPQ1</t>
  </si>
  <si>
    <t>Negative Seq Differential Slope (%)</t>
  </si>
  <si>
    <t>87QD</t>
  </si>
  <si>
    <t>Negative Seq Differential Element Delay (cyc)</t>
  </si>
  <si>
    <t>PCT2</t>
  </si>
  <si>
    <t>Second Harmonic Percentage (%)</t>
  </si>
  <si>
    <t>PCT4</t>
  </si>
  <si>
    <t>Fourth Harmonic Percentage (%)</t>
  </si>
  <si>
    <t>PCT5</t>
  </si>
  <si>
    <t>Fifth Harmonic Percentage (%)</t>
  </si>
  <si>
    <t>IY1 REF Restraint Qty</t>
  </si>
  <si>
    <t>Restricted Earth Fault</t>
  </si>
  <si>
    <t>REF</t>
  </si>
  <si>
    <t>REF50G1</t>
  </si>
  <si>
    <t>IY1 REF Pickup (pu)</t>
  </si>
  <si>
    <t>IY2 REF Restraint Qty</t>
  </si>
  <si>
    <t>REF50G2</t>
  </si>
  <si>
    <t>IY2 REF Pickup (pu)</t>
  </si>
  <si>
    <t>50SP1P</t>
  </si>
  <si>
    <t>Terminal S PH OC Pickup (A-sec)</t>
  </si>
  <si>
    <t>67SP1D</t>
  </si>
  <si>
    <t>Terminal S PH OC Delay (cyc)</t>
  </si>
  <si>
    <t>Terminal S 1 PH OC Torque Control</t>
  </si>
  <si>
    <t>50TP1P</t>
  </si>
  <si>
    <t>Terminal T PH OC Pickup (A-sec)</t>
  </si>
  <si>
    <t>67TP1D</t>
  </si>
  <si>
    <t>Terminal T PH OC Delay (cyc)</t>
  </si>
  <si>
    <t>Terminal T 1 PH OC Torque Control</t>
  </si>
  <si>
    <t>50SG1P</t>
  </si>
  <si>
    <t>67SG1D</t>
  </si>
  <si>
    <t>HV PH TOC Operate Qty</t>
  </si>
  <si>
    <t>51P01</t>
  </si>
  <si>
    <t>HV 1 PH TOC Pickup (A-sec)</t>
  </si>
  <si>
    <t>HV PH TOC Curve</t>
  </si>
  <si>
    <t>HV PH TOC Time Dial</t>
  </si>
  <si>
    <t>HV PH TOC Torque Control</t>
  </si>
  <si>
    <t>MV PH TOC Operate Qty</t>
  </si>
  <si>
    <t>51P02</t>
  </si>
  <si>
    <t>MV PH TOC Pickup (A-sec)</t>
  </si>
  <si>
    <t>MV PH TOC Curve</t>
  </si>
  <si>
    <t>MV PH TOC Time Dial</t>
  </si>
  <si>
    <t>MV PH TOC Torque Control</t>
  </si>
  <si>
    <t>HV GND TOC Operate Qty</t>
  </si>
  <si>
    <t>51P03</t>
  </si>
  <si>
    <t>HV GND TOC Pickup (A-sec)</t>
  </si>
  <si>
    <t>HV GND TOC Curve</t>
  </si>
  <si>
    <t>HV GND TOC Time Dial</t>
  </si>
  <si>
    <t>HV GND TOC Torque Control</t>
  </si>
  <si>
    <t>MV GND TOC Operate Qty</t>
  </si>
  <si>
    <t>51P04</t>
  </si>
  <si>
    <t>MV GND TOC Pickup (A-sec)</t>
  </si>
  <si>
    <t>MV GND TOC Curve</t>
  </si>
  <si>
    <t>MV GND TOC Time Dial</t>
  </si>
  <si>
    <t>MV GND TOC Torque Control</t>
  </si>
  <si>
    <t>V/Hz Voltage Source Terminal</t>
  </si>
  <si>
    <t>V/Hz</t>
  </si>
  <si>
    <t>24D1P</t>
  </si>
  <si>
    <t>V/Hz Pickup (%)</t>
  </si>
  <si>
    <t>24D1D</t>
  </si>
  <si>
    <t>V/Hz Delay (sec)</t>
  </si>
  <si>
    <t>V/Hz Torque Control</t>
  </si>
  <si>
    <t>TRXFMR</t>
  </si>
  <si>
    <t>87T OR REFF1 OR REFF2 OR 24D1T</t>
  </si>
  <si>
    <t>Transformer Trip Conditions</t>
  </si>
  <si>
    <t>ULTXFMR</t>
  </si>
  <si>
    <t>TRGTR</t>
  </si>
  <si>
    <t>TRS</t>
  </si>
  <si>
    <t>67SG1T OR 51T01 OR 51T03</t>
  </si>
  <si>
    <t>Terminal S Trip Conditions</t>
  </si>
  <si>
    <t>ULTRS</t>
  </si>
  <si>
    <t>TRGTR OR NOT (67SG1 OR 51S01 OR 51S03)</t>
  </si>
  <si>
    <t>Terminal S Unlatch Trip</t>
  </si>
  <si>
    <t>TRT</t>
  </si>
  <si>
    <t>Terminal T Trip Conditions</t>
  </si>
  <si>
    <t>ULTRT</t>
  </si>
  <si>
    <t>TRGTR OR NOT (51S02 OR 51S04)</t>
  </si>
  <si>
    <t>Terminal T Unlatch Trip</t>
  </si>
  <si>
    <t>TDURD</t>
  </si>
  <si>
    <t>Min Trip Duration</t>
  </si>
  <si>
    <t>R_TRIG 50SG1 OR R_TRIG 51S01 OR R_TRIG 51S02 OR R_TRIG 51S03 OR R_TRIG 51S04</t>
  </si>
  <si>
    <t>TRIPS OR TRIPT</t>
  </si>
  <si>
    <t>Trip 52T TC1</t>
  </si>
  <si>
    <t>TRPXFMR</t>
  </si>
  <si>
    <t>Trip 86T</t>
  </si>
  <si>
    <t>TRPXFMR OR TRIPS OR TRIPT</t>
  </si>
  <si>
    <t>67TP1T</t>
  </si>
  <si>
    <t>NOT (SALARM OR HALARM)</t>
  </si>
  <si>
    <t>Relay Alarm</t>
  </si>
  <si>
    <t>TRIPS OR TRIPT OR TRPXFMR</t>
  </si>
  <si>
    <t>87T Fault Indicator</t>
  </si>
  <si>
    <t>PROTSEL1</t>
  </si>
  <si>
    <t># 86 TCM</t>
  </si>
  <si>
    <t>86T Trip Coil Monitor</t>
  </si>
  <si>
    <t>PROTSEL2</t>
  </si>
  <si>
    <t>PCT01PU := 30.0</t>
  </si>
  <si>
    <t>PROTSEL3</t>
  </si>
  <si>
    <t>PCT01DO := 0.0</t>
  </si>
  <si>
    <t>PROTSEL4</t>
  </si>
  <si>
    <t>PCT01IN := NOT IN104 AND IN105</t>
  </si>
  <si>
    <t>PROTSEL5</t>
  </si>
  <si>
    <t>PLT01S := PCT01Q</t>
  </si>
  <si>
    <t>PROTSEL6</t>
  </si>
  <si>
    <t>PLT01R := PLT01 AND PB1_PUL</t>
  </si>
  <si>
    <t>PROTSEL7</t>
  </si>
  <si>
    <t>#</t>
  </si>
  <si>
    <t>PROTSEL8</t>
  </si>
  <si>
    <t>PROTSEL9</t>
  </si>
  <si>
    <t>PROTSEL10</t>
  </si>
  <si>
    <t>PROTSEL11</t>
  </si>
  <si>
    <t>PROTSEL12</t>
  </si>
  <si>
    <t>PROTSEL13</t>
  </si>
  <si>
    <t>PROTSEL14</t>
  </si>
  <si>
    <t>PROTSEL15</t>
  </si>
  <si>
    <t>PROTSEL16</t>
  </si>
  <si>
    <t>PROTSEL17</t>
  </si>
  <si>
    <t>PROTSEL18</t>
  </si>
  <si>
    <t>PROTSEL19</t>
  </si>
  <si>
    <t>PROTSEL20</t>
  </si>
  <si>
    <t>PROTSEL21</t>
  </si>
  <si>
    <t>PROTSEL22</t>
  </si>
  <si>
    <t>PROTSEL23</t>
  </si>
  <si>
    <t>PROTSEL24</t>
  </si>
  <si>
    <t>PROTSEL25</t>
  </si>
  <si>
    <t>AUTO_1</t>
  </si>
  <si>
    <t>AUTO_2</t>
  </si>
  <si>
    <t>AUTO_3</t>
  </si>
  <si>
    <t>AUTO_4</t>
  </si>
  <si>
    <t>AUTO_5</t>
  </si>
  <si>
    <t>AUTO_6</t>
  </si>
  <si>
    <t>AUTO_7</t>
  </si>
  <si>
    <t>AUTO_8</t>
  </si>
  <si>
    <t>AUTO_9</t>
  </si>
  <si>
    <t>AUTO_10</t>
  </si>
  <si>
    <t>AUTO_11</t>
  </si>
  <si>
    <t>AUTO_12</t>
  </si>
  <si>
    <t>AUTO_13</t>
  </si>
  <si>
    <t>AUTO_14</t>
  </si>
  <si>
    <t>AUTO_15</t>
  </si>
  <si>
    <t>AUTO_16</t>
  </si>
  <si>
    <t>AUTO_17</t>
  </si>
  <si>
    <t>AUTO_18</t>
  </si>
  <si>
    <t>AUTO_19</t>
  </si>
  <si>
    <t>AUTO_20</t>
  </si>
  <si>
    <t>AUTO_21</t>
  </si>
  <si>
    <t>AUTO_22</t>
  </si>
  <si>
    <t>AUTO_23</t>
  </si>
  <si>
    <t>AUTO_24</t>
  </si>
  <si>
    <t>AUTO_25</t>
  </si>
  <si>
    <t>DP_ELE1</t>
  </si>
  <si>
    <t>PLT01</t>
  </si>
  <si>
    <t>86T TC Fail</t>
  </si>
  <si>
    <t>DP_SET1</t>
  </si>
  <si>
    <t>86T TC FAIL</t>
  </si>
  <si>
    <t>Set Message</t>
  </si>
  <si>
    <t>DP_CLR1</t>
  </si>
  <si>
    <t>Clear Message</t>
  </si>
  <si>
    <t>DP_ELE2</t>
  </si>
  <si>
    <t>Main MPT Sump Pump Alarm</t>
  </si>
  <si>
    <t>DP_SET2</t>
  </si>
  <si>
    <t>MPT1 SUMP ALM</t>
  </si>
  <si>
    <t>DP_CLR2</t>
  </si>
  <si>
    <t>DP_ELE3</t>
  </si>
  <si>
    <t>MPT ETM Alarms</t>
  </si>
  <si>
    <t>DP_SET3</t>
  </si>
  <si>
    <t>MPT ETM ALMS</t>
  </si>
  <si>
    <t>DP_CLR3</t>
  </si>
  <si>
    <t>DP_ELE4</t>
  </si>
  <si>
    <t>MPT 26Q-1 Main Tank Alarm</t>
  </si>
  <si>
    <t>DP_SET4</t>
  </si>
  <si>
    <t>MPT 26Q1 MAIN ALM</t>
  </si>
  <si>
    <t>DP_CLR4</t>
  </si>
  <si>
    <t>DP_ELE5</t>
  </si>
  <si>
    <t>MPT Fan Ctrl AC Undervoltage</t>
  </si>
  <si>
    <t>DP_SET5</t>
  </si>
  <si>
    <t>DP_CLR5</t>
  </si>
  <si>
    <t>DP_ELE6</t>
  </si>
  <si>
    <t>MPT Gas Pressure Alarm</t>
  </si>
  <si>
    <t>DP_SET6</t>
  </si>
  <si>
    <t>MPT 63PR-1/2 ALM</t>
  </si>
  <si>
    <t>DP_CLR6</t>
  </si>
  <si>
    <t>DP_ELE7</t>
  </si>
  <si>
    <t>63GA-1 Relay Service Alarm</t>
  </si>
  <si>
    <t>DP_SET7</t>
  </si>
  <si>
    <t>MPT 63GA-1 ALM</t>
  </si>
  <si>
    <t>DP_CLR7</t>
  </si>
  <si>
    <t>DP_ELE8</t>
  </si>
  <si>
    <t>MPT 27-AR Pressure Alarm</t>
  </si>
  <si>
    <t>DP_SET8</t>
  </si>
  <si>
    <t>MPT 27-AR PRES ALM</t>
  </si>
  <si>
    <t>DP_CLR8</t>
  </si>
  <si>
    <t>DP_ELE9</t>
  </si>
  <si>
    <t>MPT Hydran Alarm</t>
  </si>
  <si>
    <t>DP_SET9</t>
  </si>
  <si>
    <t>MPT 63SDG GAS ALM</t>
  </si>
  <si>
    <t>DP_CLR9</t>
  </si>
  <si>
    <t>DP_ELE10</t>
  </si>
  <si>
    <t>MPT LTC Tank Pressure Alarm</t>
  </si>
  <si>
    <t>DP_SET10</t>
  </si>
  <si>
    <t>MPT LTC PR-4X ALM</t>
  </si>
  <si>
    <t>DP_CLR10</t>
  </si>
  <si>
    <t>DP_ELE11</t>
  </si>
  <si>
    <t>MPT AC Undervoltage</t>
  </si>
  <si>
    <t>DP_SET11</t>
  </si>
  <si>
    <t>MPT 27-1/2/3 AC ALM</t>
  </si>
  <si>
    <t>DP_CLR11</t>
  </si>
  <si>
    <t>DP_ELE12</t>
  </si>
  <si>
    <t>MPT Gas Acc Alarm</t>
  </si>
  <si>
    <t>DP_SET12</t>
  </si>
  <si>
    <t>MPT BH-1X GAS ALM</t>
  </si>
  <si>
    <t>DP_CLR12</t>
  </si>
  <si>
    <t>DP_ELE13</t>
  </si>
  <si>
    <t>MPT SG-1X Relay Alarm</t>
  </si>
  <si>
    <t>DP_SET13</t>
  </si>
  <si>
    <t>MPT SG-1X ALM</t>
  </si>
  <si>
    <t>DP_CLR13</t>
  </si>
  <si>
    <t>DP_ELE14</t>
  </si>
  <si>
    <t>MPT Main Tank Pressure Alarm</t>
  </si>
  <si>
    <t>DP_SET14</t>
  </si>
  <si>
    <t>MPT MAIN PR-1X ALM</t>
  </si>
  <si>
    <t>DP_CLR14</t>
  </si>
  <si>
    <t>DP_ELE15</t>
  </si>
  <si>
    <t>MPT Low Oil Level Alarm</t>
  </si>
  <si>
    <t>DP_SET15</t>
  </si>
  <si>
    <t>MPT LG LOW OIL ALM</t>
  </si>
  <si>
    <t>DP_CLR15</t>
  </si>
  <si>
    <t>DP_ELE16</t>
  </si>
  <si>
    <t>DP_SET16</t>
  </si>
  <si>
    <t>MPT MAIN PR-2X ALM</t>
  </si>
  <si>
    <t>DP_CLR16</t>
  </si>
  <si>
    <t>DP_ELE17</t>
  </si>
  <si>
    <t>Backup MPT Sump Pump Alarm</t>
  </si>
  <si>
    <t>DP_SET17</t>
  </si>
  <si>
    <t>MPT(X) SUMP ALM</t>
  </si>
  <si>
    <t>DP_CLR17</t>
  </si>
  <si>
    <t>86T Trip Coil Alarm</t>
  </si>
  <si>
    <t>PB1_COL</t>
  </si>
  <si>
    <t>LED Color</t>
  </si>
  <si>
    <t>PB2_COL</t>
  </si>
  <si>
    <t>PB3_COL</t>
  </si>
  <si>
    <t>PB4_COL</t>
  </si>
  <si>
    <t>PB5_COL</t>
  </si>
  <si>
    <t>PB6_COL</t>
  </si>
  <si>
    <t>PB7_COL</t>
  </si>
  <si>
    <t>PB8_COL</t>
  </si>
  <si>
    <t>PB9_COL</t>
  </si>
  <si>
    <t>PB10COL</t>
  </si>
  <si>
    <t>PB11COL</t>
  </si>
  <si>
    <t>PB12COL</t>
  </si>
  <si>
    <t>A Ph Diff Trip</t>
  </si>
  <si>
    <t>T1LEDL</t>
  </si>
  <si>
    <t>T1LEDC</t>
  </si>
  <si>
    <t>B Ph Diff Trip</t>
  </si>
  <si>
    <t>T2LEDL</t>
  </si>
  <si>
    <t>T2LEDC</t>
  </si>
  <si>
    <t>C Ph Diff Trip</t>
  </si>
  <si>
    <t>T3LEDL</t>
  </si>
  <si>
    <t>T3LEDC</t>
  </si>
  <si>
    <t>T4LEDL</t>
  </si>
  <si>
    <t>T4LEDC</t>
  </si>
  <si>
    <t>HV TOC Trip</t>
  </si>
  <si>
    <t>T5LEDL</t>
  </si>
  <si>
    <t>T5LEDC</t>
  </si>
  <si>
    <t>MV TOC Trip</t>
  </si>
  <si>
    <t>T6LEDL</t>
  </si>
  <si>
    <t>T6LEDC</t>
  </si>
  <si>
    <t>T7LEDL</t>
  </si>
  <si>
    <t>T7LEDC</t>
  </si>
  <si>
    <t>HV REF Trip</t>
  </si>
  <si>
    <t>T8LEDL</t>
  </si>
  <si>
    <t>T8LEDC</t>
  </si>
  <si>
    <t>MV REF Trip</t>
  </si>
  <si>
    <t>T9LEDL</t>
  </si>
  <si>
    <t>T9LEDC</t>
  </si>
  <si>
    <t>V/Hz Trip</t>
  </si>
  <si>
    <t>T10LEDL</t>
  </si>
  <si>
    <t>T10LEDC</t>
  </si>
  <si>
    <t>T11LEDL</t>
  </si>
  <si>
    <t>T11LEDC</t>
  </si>
  <si>
    <t>T12LEDL</t>
  </si>
  <si>
    <t>T12LEDC</t>
  </si>
  <si>
    <t>T13LEDL</t>
  </si>
  <si>
    <t>T13LEDC</t>
  </si>
  <si>
    <t>T14LEDL</t>
  </si>
  <si>
    <t>T14LEDC</t>
  </si>
  <si>
    <t>T15LEDL</t>
  </si>
  <si>
    <t>T15LEDC</t>
  </si>
  <si>
    <t>T16LEDL</t>
  </si>
  <si>
    <t>T16LEDC</t>
  </si>
  <si>
    <t>T17LEDL</t>
  </si>
  <si>
    <t>T17LEDC</t>
  </si>
  <si>
    <t>T18LEDL</t>
  </si>
  <si>
    <t>T18LEDC</t>
  </si>
  <si>
    <t>T19LEDL</t>
  </si>
  <si>
    <t>T19LEDC</t>
  </si>
  <si>
    <t>T20LEDL</t>
  </si>
  <si>
    <t>T20LEDC</t>
  </si>
  <si>
    <t>T21LEDL</t>
  </si>
  <si>
    <t>T21LEDC</t>
  </si>
  <si>
    <t>T22LEDL</t>
  </si>
  <si>
    <t>T22LEDC</t>
  </si>
  <si>
    <t>T23LEDL</t>
  </si>
  <si>
    <t>T23LEDC</t>
  </si>
  <si>
    <t>T24LEDL</t>
  </si>
  <si>
    <t>T24LEDC</t>
  </si>
  <si>
    <t>SITM1</t>
  </si>
  <si>
    <t>SITM2</t>
  </si>
  <si>
    <t>SITM3</t>
  </si>
  <si>
    <t>SITM4</t>
  </si>
  <si>
    <t>SITM5</t>
  </si>
  <si>
    <t>SITM6</t>
  </si>
  <si>
    <t>SITM7</t>
  </si>
  <si>
    <t>SITM8</t>
  </si>
  <si>
    <t>SITM9</t>
  </si>
  <si>
    <t>SITM10</t>
  </si>
  <si>
    <t>SITM11</t>
  </si>
  <si>
    <t>SITM12</t>
  </si>
  <si>
    <t>SITM13</t>
  </si>
  <si>
    <t>SITM14</t>
  </si>
  <si>
    <t>SITM15</t>
  </si>
  <si>
    <t>SITM16</t>
  </si>
  <si>
    <t>SITM17</t>
  </si>
  <si>
    <t>SITM18</t>
  </si>
  <si>
    <t>SITM19</t>
  </si>
  <si>
    <t>SITM20</t>
  </si>
  <si>
    <t>SITM21</t>
  </si>
  <si>
    <t>SITM22</t>
  </si>
  <si>
    <t>SITM23</t>
  </si>
  <si>
    <t>SITM24</t>
  </si>
  <si>
    <t>SITM25</t>
  </si>
  <si>
    <t>SITM26</t>
  </si>
  <si>
    <t>SITM27</t>
  </si>
  <si>
    <t>SITM28</t>
  </si>
  <si>
    <t>SITM29</t>
  </si>
  <si>
    <t>SITM30</t>
  </si>
  <si>
    <t>SITM31</t>
  </si>
  <si>
    <t>SITM32</t>
  </si>
  <si>
    <t>SITM33</t>
  </si>
  <si>
    <t>SITM34</t>
  </si>
  <si>
    <t>SITM35</t>
  </si>
  <si>
    <t>SITM36</t>
  </si>
  <si>
    <t>SITM37</t>
  </si>
  <si>
    <t>SITM38</t>
  </si>
  <si>
    <t>SITM39</t>
  </si>
  <si>
    <t>SITM40</t>
  </si>
  <si>
    <t>SITM41</t>
  </si>
  <si>
    <t>SITM42</t>
  </si>
  <si>
    <t>SITM43</t>
  </si>
  <si>
    <t>SITM44</t>
  </si>
  <si>
    <t>SITM45</t>
  </si>
  <si>
    <t>SITM46</t>
  </si>
  <si>
    <t>SITM47</t>
  </si>
  <si>
    <t>SITM48</t>
  </si>
  <si>
    <t>SITM49</t>
  </si>
  <si>
    <t>TRIPS</t>
  </si>
  <si>
    <t>SITM50</t>
  </si>
  <si>
    <t>TRIPT</t>
  </si>
  <si>
    <t>SITM51</t>
  </si>
  <si>
    <t>87T</t>
  </si>
  <si>
    <t>SITM52</t>
  </si>
  <si>
    <t>SITM53</t>
  </si>
  <si>
    <t>SITM54</t>
  </si>
  <si>
    <t>SITM55</t>
  </si>
  <si>
    <t>51T01</t>
  </si>
  <si>
    <t>SITM56</t>
  </si>
  <si>
    <t>51T02</t>
  </si>
  <si>
    <t>SITM57</t>
  </si>
  <si>
    <t>51T03</t>
  </si>
  <si>
    <t>SITM58</t>
  </si>
  <si>
    <t>51T04</t>
  </si>
  <si>
    <t>SITM59</t>
  </si>
  <si>
    <t>SITM60</t>
  </si>
  <si>
    <t>67SG1T</t>
  </si>
  <si>
    <t>ERAQ1</t>
  </si>
  <si>
    <t>IASFMC</t>
  </si>
  <si>
    <t>Event Report Analog</t>
  </si>
  <si>
    <t>ERAQ2</t>
  </si>
  <si>
    <t>IASFAC</t>
  </si>
  <si>
    <t>ERAQ3</t>
  </si>
  <si>
    <t>IBSFMC</t>
  </si>
  <si>
    <t>ERAQ4</t>
  </si>
  <si>
    <t>IBSFAC</t>
  </si>
  <si>
    <t>ERAQ5</t>
  </si>
  <si>
    <t>ICSFMC</t>
  </si>
  <si>
    <t>ERAQ6</t>
  </si>
  <si>
    <t>ICSFAC</t>
  </si>
  <si>
    <t>ERAQ7</t>
  </si>
  <si>
    <t>IATFMC</t>
  </si>
  <si>
    <t>ERAQ8</t>
  </si>
  <si>
    <t>IATFAC</t>
  </si>
  <si>
    <t>ERAQ9</t>
  </si>
  <si>
    <t>IBTFMC</t>
  </si>
  <si>
    <t>ERAQ10</t>
  </si>
  <si>
    <t>IBTFAC</t>
  </si>
  <si>
    <t>ERAQ11</t>
  </si>
  <si>
    <t>ICTFMC</t>
  </si>
  <si>
    <t>ERAQ12</t>
  </si>
  <si>
    <t>ICTFAC</t>
  </si>
  <si>
    <t>ERAQ13</t>
  </si>
  <si>
    <t>VAVFMC</t>
  </si>
  <si>
    <t>ERAQ14</t>
  </si>
  <si>
    <t>VAVFAC</t>
  </si>
  <si>
    <t>ERAQ15</t>
  </si>
  <si>
    <t>VBVFMC</t>
  </si>
  <si>
    <t>ERAQ16</t>
  </si>
  <si>
    <t>VBVFAC</t>
  </si>
  <si>
    <t>ERAQ17</t>
  </si>
  <si>
    <t>VCVFMC</t>
  </si>
  <si>
    <t>ERAQ18</t>
  </si>
  <si>
    <t>VCVFAC</t>
  </si>
  <si>
    <t>ERAQ19</t>
  </si>
  <si>
    <t>VAZFMC</t>
  </si>
  <si>
    <t>ERAQ20</t>
  </si>
  <si>
    <t>VBZFMC</t>
  </si>
  <si>
    <t>DATABIT</t>
  </si>
  <si>
    <t>STOPBIT</t>
  </si>
  <si>
    <t>NETMODE</t>
  </si>
  <si>
    <t>FAILOVER</t>
  </si>
  <si>
    <t>Operating Mode</t>
  </si>
  <si>
    <t>NETPORT</t>
  </si>
  <si>
    <t>Primary Network Port</t>
  </si>
  <si>
    <t>AIVAR1</t>
  </si>
  <si>
    <t>EPMIP</t>
  </si>
  <si>
    <t>Enable PMU Comms</t>
  </si>
  <si>
    <t>PMOTS1</t>
  </si>
  <si>
    <t>PMU Output1 Transport Scheme</t>
  </si>
  <si>
    <t>PMOIPA1</t>
  </si>
  <si>
    <t>PMU Output1 Client IP</t>
  </si>
  <si>
    <t>BI_1</t>
  </si>
  <si>
    <t>BI_2</t>
  </si>
  <si>
    <t>BI_3</t>
  </si>
  <si>
    <t>BI_4</t>
  </si>
  <si>
    <t>BI_5</t>
  </si>
  <si>
    <t>BI_6</t>
  </si>
  <si>
    <t>BI_7</t>
  </si>
  <si>
    <t>BI_8</t>
  </si>
  <si>
    <t>BI_9</t>
  </si>
  <si>
    <t>BI_10</t>
  </si>
  <si>
    <t>BI_11</t>
  </si>
  <si>
    <t>BI_12</t>
  </si>
  <si>
    <t>BI_13</t>
  </si>
  <si>
    <t>BI_14</t>
  </si>
  <si>
    <t>BI_15</t>
  </si>
  <si>
    <t>BI_16</t>
  </si>
  <si>
    <t>BI_17</t>
  </si>
  <si>
    <t>BI_18</t>
  </si>
  <si>
    <t>BI_19</t>
  </si>
  <si>
    <t>BI_20</t>
  </si>
  <si>
    <t>BI_21</t>
  </si>
  <si>
    <t>EN_RLY</t>
  </si>
  <si>
    <t>BI_22</t>
  </si>
  <si>
    <t>TRIPLED</t>
  </si>
  <si>
    <t>BI_23</t>
  </si>
  <si>
    <t>TLED_1</t>
  </si>
  <si>
    <t>BI_24</t>
  </si>
  <si>
    <t>BI_25</t>
  </si>
  <si>
    <t>TLED_2</t>
  </si>
  <si>
    <t>BI_26</t>
  </si>
  <si>
    <t>TLED_3</t>
  </si>
  <si>
    <t>BI_27</t>
  </si>
  <si>
    <t>TLED_4</t>
  </si>
  <si>
    <t>BI_28</t>
  </si>
  <si>
    <t>TLED_5</t>
  </si>
  <si>
    <t>BI_29</t>
  </si>
  <si>
    <t>TLED_6</t>
  </si>
  <si>
    <t>BI_30</t>
  </si>
  <si>
    <t>TLED_7</t>
  </si>
  <si>
    <t>BI_31</t>
  </si>
  <si>
    <t>TLED_8</t>
  </si>
  <si>
    <t>BI_32</t>
  </si>
  <si>
    <t>TLED_9</t>
  </si>
  <si>
    <t>BI_33</t>
  </si>
  <si>
    <t>TLED_10</t>
  </si>
  <si>
    <t>BI_34</t>
  </si>
  <si>
    <t>TLED_11</t>
  </si>
  <si>
    <t>BI_35</t>
  </si>
  <si>
    <t>TLED_12</t>
  </si>
  <si>
    <t>AI_1</t>
  </si>
  <si>
    <t>HV Current A</t>
  </si>
  <si>
    <t>AI_2</t>
  </si>
  <si>
    <t>HV Current B</t>
  </si>
  <si>
    <t>AI_3</t>
  </si>
  <si>
    <t>HV Current C</t>
  </si>
  <si>
    <t>AI_4</t>
  </si>
  <si>
    <t>MV Current A</t>
  </si>
  <si>
    <t>AI_5</t>
  </si>
  <si>
    <t>MV Current B</t>
  </si>
  <si>
    <t>AI_6</t>
  </si>
  <si>
    <t>MV Current C</t>
  </si>
  <si>
    <t>AI_7</t>
  </si>
  <si>
    <t>IY1FMC</t>
  </si>
  <si>
    <t>Current H0</t>
  </si>
  <si>
    <t>AI_8</t>
  </si>
  <si>
    <t>IY2FMC</t>
  </si>
  <si>
    <t>Current X0</t>
  </si>
  <si>
    <t>AI_9</t>
  </si>
  <si>
    <t>MV Voltage A</t>
  </si>
  <si>
    <t>AI_10</t>
  </si>
  <si>
    <t>MV Voltage B</t>
  </si>
  <si>
    <t>AI_11</t>
  </si>
  <si>
    <t>MV Voltage C</t>
  </si>
  <si>
    <t>AI_12</t>
  </si>
  <si>
    <t>HV Voltage A</t>
  </si>
  <si>
    <t>AI_13</t>
  </si>
  <si>
    <t>HV Voltage B</t>
  </si>
  <si>
    <t>AI_14</t>
  </si>
  <si>
    <t>VCZFMC</t>
  </si>
  <si>
    <t>HV Voltage C</t>
  </si>
  <si>
    <t>AI_15</t>
  </si>
  <si>
    <t>VABVFMC</t>
  </si>
  <si>
    <t>MV Voltage AB</t>
  </si>
  <si>
    <t>AI_16</t>
  </si>
  <si>
    <t>VBCVFMC</t>
  </si>
  <si>
    <t>MV Voltage BC</t>
  </si>
  <si>
    <t>AI_17</t>
  </si>
  <si>
    <t>VCAVFMC</t>
  </si>
  <si>
    <t>MV Voltage CA</t>
  </si>
  <si>
    <t>AI_18</t>
  </si>
  <si>
    <t>VABZFMC</t>
  </si>
  <si>
    <t>HV Voltage AB</t>
  </si>
  <si>
    <t>AI_19</t>
  </si>
  <si>
    <t>VBCZFMC</t>
  </si>
  <si>
    <t>HV Voltage BC</t>
  </si>
  <si>
    <t>AI_20</t>
  </si>
  <si>
    <t>VCAZFMC</t>
  </si>
  <si>
    <t>HV Voltage CA</t>
  </si>
  <si>
    <t>AI_21</t>
  </si>
  <si>
    <t>3PSFC</t>
  </si>
  <si>
    <t>HV 3PH Real Power</t>
  </si>
  <si>
    <t>AI_22</t>
  </si>
  <si>
    <t>3QSFC</t>
  </si>
  <si>
    <t>HV 3PH Reactive Power</t>
  </si>
  <si>
    <t>AI_23</t>
  </si>
  <si>
    <t>3SSFC</t>
  </si>
  <si>
    <t>HV 3PH Apparent Power</t>
  </si>
  <si>
    <t>AI_24</t>
  </si>
  <si>
    <t>3PTFC</t>
  </si>
  <si>
    <t>MV 3PH Real Power</t>
  </si>
  <si>
    <t>AI_25</t>
  </si>
  <si>
    <t>3QTFC</t>
  </si>
  <si>
    <t>MV 3PH Reactive Power</t>
  </si>
  <si>
    <t>AI_26</t>
  </si>
  <si>
    <t>3STFC</t>
  </si>
  <si>
    <t>MV 3PH Apparent Power</t>
  </si>
  <si>
    <t>AI_27</t>
  </si>
  <si>
    <t>BO_1</t>
  </si>
  <si>
    <t>SEL-787 XFMR Protection Settings &amp; Logic</t>
  </si>
  <si>
    <t>SEL-787</t>
  </si>
  <si>
    <t>07872EE1A1A1A79850620</t>
  </si>
  <si>
    <t>87T1S</t>
  </si>
  <si>
    <t xml:space="preserve">Target Reset </t>
  </si>
  <si>
    <t>52T1 Secondary Protection Trip</t>
  </si>
  <si>
    <t>86T1S Lockout Trip</t>
  </si>
  <si>
    <t>IN301</t>
  </si>
  <si>
    <t>86T1S Trip Coil Failed
(push to reset)</t>
  </si>
  <si>
    <t>PB1A_LED</t>
  </si>
  <si>
    <t>IN302</t>
  </si>
  <si>
    <t>PB2A_LED</t>
  </si>
  <si>
    <t>IN303</t>
  </si>
  <si>
    <t>PB3A_LED</t>
  </si>
  <si>
    <t>IN304</t>
  </si>
  <si>
    <t>PB4A_LED</t>
  </si>
  <si>
    <t>OUT301</t>
  </si>
  <si>
    <t>PB5A_LED</t>
  </si>
  <si>
    <t>OUT302</t>
  </si>
  <si>
    <t>PB6A_LED</t>
  </si>
  <si>
    <t>OUT303</t>
  </si>
  <si>
    <t>PB7A_LED</t>
  </si>
  <si>
    <t>OUT304</t>
  </si>
  <si>
    <t>PB8A_LED</t>
  </si>
  <si>
    <t>IN401</t>
  </si>
  <si>
    <t>86T1S Status</t>
  </si>
  <si>
    <t>IN402</t>
  </si>
  <si>
    <t>86T1S Trip Coil Monitor</t>
  </si>
  <si>
    <t>IN403</t>
  </si>
  <si>
    <t>IN404</t>
  </si>
  <si>
    <t>OUT401</t>
  </si>
  <si>
    <t>Relay Fault Indicator</t>
  </si>
  <si>
    <t>OUT402</t>
  </si>
  <si>
    <t>OUT403</t>
  </si>
  <si>
    <t>OUT404</t>
  </si>
  <si>
    <t>W1</t>
  </si>
  <si>
    <t>CTR1</t>
  </si>
  <si>
    <t>W2</t>
  </si>
  <si>
    <t>CTR2</t>
  </si>
  <si>
    <t>VNOM (kV-LL)</t>
  </si>
  <si>
    <t>3 PH (A-pri)</t>
  </si>
  <si>
    <t>IW1</t>
  </si>
  <si>
    <t>IW2</t>
  </si>
  <si>
    <t>HV Full Load Amps at Base (W1)</t>
  </si>
  <si>
    <t>HV CT Ratio (W1)</t>
  </si>
  <si>
    <t>HV TAP (W1)</t>
  </si>
  <si>
    <t>TAP1</t>
  </si>
  <si>
    <t>MV Full Load Amps at Base (W2)</t>
  </si>
  <si>
    <t>MV CT Ratio (W2)</t>
  </si>
  <si>
    <t>MV TAP (W2)</t>
  </si>
  <si>
    <t>TAP2</t>
  </si>
  <si>
    <t>Differential current alarm
     87AP = 0.25 pu
     87AD = 1 sec
Differential configuration set to match primary transformer differential protection. See 87T1P for calculations.
Restraint current slope 1 limit (per manufacturer’s recommendation) 
     IRS1 = 6.0</t>
  </si>
  <si>
    <t>Level 1 (Terminal W1)</t>
  </si>
  <si>
    <t>Level 1 (Terminal W2)</t>
  </si>
  <si>
    <t>51P2P (A-sec)</t>
  </si>
  <si>
    <t>51P2C</t>
  </si>
  <si>
    <t>51P2TD</t>
  </si>
  <si>
    <t>51P2TC</t>
  </si>
  <si>
    <t>Phase time overcurrent settings are in compliance with PRC-025.
Winding 1 -&gt; Set equal to Terminal S in 87T1P  
Winding 2 -&gt; Set equal to Terminal T in 87T1P
Min pickup is 0.5.</t>
  </si>
  <si>
    <t>50G11P (A-sec)</t>
  </si>
  <si>
    <t>50G11TC</t>
  </si>
  <si>
    <t>Winding 1 -&gt; Set equal to Terminal S in 87T1P
Min pickup is 0.5.</t>
  </si>
  <si>
    <t>51G2P (A-sec)</t>
  </si>
  <si>
    <t>51G2C</t>
  </si>
  <si>
    <t>51G2TD</t>
  </si>
  <si>
    <t>51G2TC</t>
  </si>
  <si>
    <t>Winding 1 -&gt; Set equal to Terminal S in 87T1P
Winding 2 -&gt; Set equal to Terminal T in 87T1P
Min pickup is 0.5.</t>
  </si>
  <si>
    <t>FNOM</t>
  </si>
  <si>
    <t>Rated Frequency (Hz)</t>
  </si>
  <si>
    <t>METHRES</t>
  </si>
  <si>
    <t>Meter Cutoff Threshold</t>
  </si>
  <si>
    <t>Enable SynchoPhasor Measurement</t>
  </si>
  <si>
    <t>Reset Targets</t>
  </si>
  <si>
    <t>Identifier</t>
  </si>
  <si>
    <t>Maximum Transformer Capacity (MVA)</t>
  </si>
  <si>
    <t>Configuration Settings</t>
  </si>
  <si>
    <t>ICOM</t>
  </si>
  <si>
    <t>Define Internal CT Compensation</t>
  </si>
  <si>
    <t>E87W1</t>
  </si>
  <si>
    <t>Enable Winding 1 in Differential Element</t>
  </si>
  <si>
    <t>W1CT</t>
  </si>
  <si>
    <t>Winding 1 CT Connection</t>
  </si>
  <si>
    <t>Winding 1 Phase CT Ratio</t>
  </si>
  <si>
    <t>W1CTC</t>
  </si>
  <si>
    <t>Winding 1 CT Compensation (filters zero sequence comps)</t>
  </si>
  <si>
    <t>VWDG1</t>
  </si>
  <si>
    <t>Winding 1 Line-to-Line Voltage (kV)</t>
  </si>
  <si>
    <t>E87W2</t>
  </si>
  <si>
    <t>Enable Winding 2 in Differential Element</t>
  </si>
  <si>
    <t>W2CT</t>
  </si>
  <si>
    <t>Winding 2 CT Connection</t>
  </si>
  <si>
    <t>Winding 2 Phase CT Ratio</t>
  </si>
  <si>
    <t>W2CTC</t>
  </si>
  <si>
    <t>Winding 2 CT Compensation (filters zero sequence comps)</t>
  </si>
  <si>
    <t>VWDG2</t>
  </si>
  <si>
    <t>Winding 2 Line-to-Line Voltage (kV)</t>
  </si>
  <si>
    <t>Restrained Element Operating Current Pickup (pu)</t>
  </si>
  <si>
    <t>Transformer Differential Elements</t>
  </si>
  <si>
    <t>Diff</t>
  </si>
  <si>
    <t>87AP</t>
  </si>
  <si>
    <t>Differential Current Alarm Pickup (pu)</t>
  </si>
  <si>
    <t>87AD</t>
  </si>
  <si>
    <t>Differential Current Alarm Delay (seconds)</t>
  </si>
  <si>
    <t>Restraint Slope 1 Percentage (%)</t>
  </si>
  <si>
    <t>Restraint Slope 2 Percentage (%)</t>
  </si>
  <si>
    <t>IRS1</t>
  </si>
  <si>
    <t>Restraint Current Slope 1 Limit (pu)</t>
  </si>
  <si>
    <t>Unrestrained Element Operating Current Pickup (pu)</t>
  </si>
  <si>
    <t>Second-Harmonic Blocking Percentage (%)</t>
  </si>
  <si>
    <t>Fourth-Harmonic Blocking Percentage (%)</t>
  </si>
  <si>
    <t>Fifth-Harmonic Blocking Percentage (%)</t>
  </si>
  <si>
    <t>HRSTR</t>
  </si>
  <si>
    <t>Enable Harmonic Restraint</t>
  </si>
  <si>
    <t>HBLK</t>
  </si>
  <si>
    <t>Enable Harmonic Blocking</t>
  </si>
  <si>
    <t>50G11P</t>
  </si>
  <si>
    <t>Residual OC Pickup</t>
  </si>
  <si>
    <t>Winding 1 Residual Overcurrent Elements</t>
  </si>
  <si>
    <t>Overcurrent</t>
  </si>
  <si>
    <t>50G11D</t>
  </si>
  <si>
    <t>Winding 1 Residual Time Overcurrent Elements</t>
  </si>
  <si>
    <t>Phase TOC Pickup</t>
  </si>
  <si>
    <t>Winding 1 Phase Time Overcurrent Elements</t>
  </si>
  <si>
    <t>Residual TOC Pickup</t>
  </si>
  <si>
    <t>51P2P</t>
  </si>
  <si>
    <t>Winding 2 Max Phase Time Overcurrent Element</t>
  </si>
  <si>
    <t>51G2P</t>
  </si>
  <si>
    <t>Winding 2 Residual Time Overcurrent Elements</t>
  </si>
  <si>
    <t>Minimum Trip Time (seconds)</t>
  </si>
  <si>
    <t>87R OR 87U</t>
  </si>
  <si>
    <t>Trip XFMR Equation</t>
  </si>
  <si>
    <t>ULTRXFMR</t>
  </si>
  <si>
    <t>TRGTR OR NOT (87R OR 87U)</t>
  </si>
  <si>
    <t>Unlatch XFMR Trip</t>
  </si>
  <si>
    <t>TR1</t>
  </si>
  <si>
    <t>50G11T OR 51P1T OR 51G1T</t>
  </si>
  <si>
    <t>Trip 1</t>
  </si>
  <si>
    <t>ULTRIP1</t>
  </si>
  <si>
    <t>TRGTR OR NOT (50G11P OR 51P1P OR 51G1P)</t>
  </si>
  <si>
    <t>Trip 1 Unlatch</t>
  </si>
  <si>
    <t>52A1</t>
  </si>
  <si>
    <t>TR2</t>
  </si>
  <si>
    <t>51P2T OR 51G2T</t>
  </si>
  <si>
    <t>Trip 2</t>
  </si>
  <si>
    <t>ULTRIP2</t>
  </si>
  <si>
    <t>TRGTR OR NOT (51P2P OR 51G2T)</t>
  </si>
  <si>
    <t>Trip 2 Unlatch</t>
  </si>
  <si>
    <t>TRIP1 OR TRIP2</t>
  </si>
  <si>
    <t>Trip 52T1</t>
  </si>
  <si>
    <t>Outputs</t>
  </si>
  <si>
    <t>TRIPXFMR</t>
  </si>
  <si>
    <t>Trip 86T1S</t>
  </si>
  <si>
    <t>OUT103FS</t>
  </si>
  <si>
    <t>Fail-Safe Enable</t>
  </si>
  <si>
    <t>TRIP1 OR TRIP2 OR TRIPXFMR</t>
  </si>
  <si>
    <t>SV01PU</t>
  </si>
  <si>
    <t>86TnS Trip Coil Monitor</t>
  </si>
  <si>
    <t>SEL Variables</t>
  </si>
  <si>
    <t>SV01DO</t>
  </si>
  <si>
    <t>SV01</t>
  </si>
  <si>
    <t>NOT IN401 AND IN402</t>
  </si>
  <si>
    <t>SET01</t>
  </si>
  <si>
    <t>SV01T</t>
  </si>
  <si>
    <t>Latches</t>
  </si>
  <si>
    <t>RST01</t>
  </si>
  <si>
    <t>LT01 AND PB01_PUL</t>
  </si>
  <si>
    <t>LT01</t>
  </si>
  <si>
    <t>Pushbuttons</t>
  </si>
  <si>
    <t>PB1ALEDC</t>
  </si>
  <si>
    <t>T01_LED</t>
  </si>
  <si>
    <t>Diff Trip</t>
  </si>
  <si>
    <t>LEDs</t>
  </si>
  <si>
    <t>T01LEDL</t>
  </si>
  <si>
    <t>T01LEDC</t>
  </si>
  <si>
    <t>R</t>
  </si>
  <si>
    <t>T02_LED</t>
  </si>
  <si>
    <t>T02LEDL</t>
  </si>
  <si>
    <t>T02LEDC</t>
  </si>
  <si>
    <t>T03_LED</t>
  </si>
  <si>
    <t>51P1T OR 51G1T</t>
  </si>
  <si>
    <t>T03LEDL</t>
  </si>
  <si>
    <t>T03LEDC</t>
  </si>
  <si>
    <t>T04_LED</t>
  </si>
  <si>
    <t>T04LEDL</t>
  </si>
  <si>
    <t>T04LEDC</t>
  </si>
  <si>
    <t>DP05</t>
  </si>
  <si>
    <t>87AT,,"DIFF CUR ALM"</t>
  </si>
  <si>
    <t>Differential Current Alarm</t>
  </si>
  <si>
    <t>IN101,IN401,OUT101,OUT102,OUT103,OUT301,PB01,52A1,TRIP1,TRIP2,TRIPXFMR</t>
  </si>
  <si>
    <t>51P1T,51G1T,51P2T,51G2T,87U,87R</t>
  </si>
  <si>
    <t>SER4</t>
  </si>
  <si>
    <t>SALARM</t>
  </si>
  <si>
    <t>R_TRIG SV01T</t>
  </si>
  <si>
    <t>Event Report Trigger</t>
  </si>
  <si>
    <t>Length of Event Report (cycles)</t>
  </si>
  <si>
    <t>Prefault Length (cycles)</t>
  </si>
  <si>
    <t>Data Speed (bps)</t>
  </si>
  <si>
    <t>Enable Fast Operate</t>
  </si>
  <si>
    <t>Port 1</t>
  </si>
  <si>
    <t>P1</t>
  </si>
  <si>
    <t>Default Router IP Address</t>
  </si>
  <si>
    <t>DNP TCP Port</t>
  </si>
  <si>
    <t>DNP Address</t>
  </si>
  <si>
    <t>DNP Master IP</t>
  </si>
  <si>
    <t>Transport Protocol</t>
  </si>
  <si>
    <t>DNP Address to Report to</t>
  </si>
  <si>
    <t>DNP Map Selection</t>
  </si>
  <si>
    <t>Analog Input Default Variation</t>
  </si>
  <si>
    <t>Currents Scaling Decimal Places</t>
  </si>
  <si>
    <t>Voltages Scaling Decimal Places</t>
  </si>
  <si>
    <t>Amps Deadband</t>
  </si>
  <si>
    <t>Volts Deadband</t>
  </si>
  <si>
    <t>Misc Deadband</t>
  </si>
  <si>
    <t>BI_00</t>
  </si>
  <si>
    <t>ENABLED</t>
  </si>
  <si>
    <t>BI_01</t>
  </si>
  <si>
    <t>TRIP_LED</t>
  </si>
  <si>
    <t>BI_02</t>
  </si>
  <si>
    <t>IRIGOK</t>
  </si>
  <si>
    <t>BI_03</t>
  </si>
  <si>
    <t>BI_04</t>
  </si>
  <si>
    <t>BI_05</t>
  </si>
  <si>
    <t>BI_06</t>
  </si>
  <si>
    <t>Differential Trip</t>
  </si>
  <si>
    <t>BI_07</t>
  </si>
  <si>
    <t>BI_08</t>
  </si>
  <si>
    <t>BI_09</t>
  </si>
  <si>
    <t>T05_LED</t>
  </si>
  <si>
    <t>T06_LED</t>
  </si>
  <si>
    <t>86T1S TCM Alarm</t>
  </si>
  <si>
    <t>AI_00</t>
  </si>
  <si>
    <t>IAW1_MAG</t>
  </si>
  <si>
    <t>AI_01</t>
  </si>
  <si>
    <t>IBW1_MAG</t>
  </si>
  <si>
    <t>AI_02</t>
  </si>
  <si>
    <t>ICW1_MAG</t>
  </si>
  <si>
    <t>AI_03</t>
  </si>
  <si>
    <t>IAW2_MAG</t>
  </si>
  <si>
    <t>AI_04</t>
  </si>
  <si>
    <t>IBW2_MAG</t>
  </si>
  <si>
    <t>AI_05</t>
  </si>
  <si>
    <t>ICW2_MAG</t>
  </si>
  <si>
    <t>BO_00</t>
  </si>
  <si>
    <t>SEL-351S Feeder Protection Settings &amp; Logic</t>
  </si>
  <si>
    <t>Feeder Protection</t>
  </si>
  <si>
    <t>11F1</t>
  </si>
  <si>
    <t>11F2</t>
  </si>
  <si>
    <t>11F3</t>
  </si>
  <si>
    <t>11F4</t>
  </si>
  <si>
    <t>11F5</t>
  </si>
  <si>
    <t>11F6</t>
  </si>
  <si>
    <t>52F Status (a)</t>
  </si>
  <si>
    <t>52F SCADA Open</t>
  </si>
  <si>
    <t>52F Status (b)</t>
  </si>
  <si>
    <t>52F SCADA Close</t>
  </si>
  <si>
    <t>86BFL1 Status (F1 Only)</t>
  </si>
  <si>
    <t>86BFL1 Trip Coil Monitor (F1 Only)</t>
  </si>
  <si>
    <t>52F Protection Trip (TC1)</t>
  </si>
  <si>
    <t>52F SCADA Trip</t>
  </si>
  <si>
    <t>86BFL1 Lockout Trip</t>
  </si>
  <si>
    <t>11F1 Fault Indicator</t>
  </si>
  <si>
    <t>Breaker Failed
(push to reset)</t>
  </si>
  <si>
    <t>52F Secondary Trip (TC2)</t>
  </si>
  <si>
    <t>52F Block Close</t>
  </si>
  <si>
    <t>Maintenance Mode Enable</t>
  </si>
  <si>
    <t>52F Loss of AC Heater</t>
  </si>
  <si>
    <t>52F Loss of AC Motor</t>
  </si>
  <si>
    <t>52F Spring Alarm</t>
  </si>
  <si>
    <t>52F Loss of DC Close</t>
  </si>
  <si>
    <t>52F Loss of DC T1</t>
  </si>
  <si>
    <t>52F Loss of DC T2</t>
  </si>
  <si>
    <t>52F TCM T1</t>
  </si>
  <si>
    <t>52F TCM T2</t>
  </si>
  <si>
    <t>52F 43LR Status #1</t>
  </si>
  <si>
    <t>Collector Voltage (kV LL)</t>
  </si>
  <si>
    <t>52F 43LR Status #2</t>
  </si>
  <si>
    <t>74 DC Close</t>
  </si>
  <si>
    <t>74 DC T1</t>
  </si>
  <si>
    <t>74 DC T2</t>
  </si>
  <si>
    <t>Closest Fault</t>
  </si>
  <si>
    <t>Farthest GSU Fault</t>
  </si>
  <si>
    <t>Feeder Side MVCB Terminals</t>
  </si>
  <si>
    <t>T-40</t>
  </si>
  <si>
    <t>T-17</t>
  </si>
  <si>
    <t>T-37</t>
  </si>
  <si>
    <t>T-38</t>
  </si>
  <si>
    <t>T-33</t>
  </si>
  <si>
    <t>AT-01</t>
  </si>
  <si>
    <t>Max GSU Inrush</t>
  </si>
  <si>
    <t>Level 2 (Maintenance Mode)</t>
  </si>
  <si>
    <t>Max Parasitic Load</t>
  </si>
  <si>
    <t>KW</t>
  </si>
  <si>
    <t>Parasitic Load Current</t>
  </si>
  <si>
    <t>50P2P (A-sec)</t>
  </si>
  <si>
    <t>67P2D (cyc)</t>
  </si>
  <si>
    <t>67P2TC</t>
  </si>
  <si>
    <t>LT8</t>
  </si>
  <si>
    <t>Phase instantaneous settings comply with PRC-025-2. Level 1 is set to 105% of the total GSU inrush and below the lowest 3 phase fault current magnitude. Level 2 (Maintenance Mode) is set above the feeder’s estimated parasitic load.
Since all feeders allow for the pickup to be set above the inrush and below the 3ph fault magnitude at the furthest GSU, no harmonic blocking will be implemented.  A 5 cycle delay will be added to allow for coordination with downstream protective equipment.
Maintenance Mode can only be used if a feeder is energized and there is no Plant activity on the feeder. Tripping setpoint is very low.</t>
  </si>
  <si>
    <t>Max Feeder Aggegate MVA</t>
  </si>
  <si>
    <t>Minimum Response</t>
  </si>
  <si>
    <t>51P1MR (cyc)</t>
  </si>
  <si>
    <t>Set pickup per PRC-025-2, Option 11. Set curve and time dial to coordinate with downstream protection. Set minimum response time to ensure element does not operate before the instantaneous element. Level 1 TOC element must ride through aggregate GSU inrush.
PRC-025-2, Option 11 Setting Criteria: The overcurrent element shall be set greater than 130% of the calculated current derived from the maximum aggregate nameplate MVA output at rated power factor (including the Mvar output of any static or dynamic reactive power devices).
For facilities where load tap changers are used, the PRC-025-2, Option 11 calculations shall reflect the tap that results in the lowest generator bus voltage.</t>
  </si>
  <si>
    <t>Max Feeder FLA</t>
  </si>
  <si>
    <t>15% Unbalance</t>
  </si>
  <si>
    <t>80% Min SLG Fault</t>
  </si>
  <si>
    <t>Set pickup above 15% unbalance and below 80% of lowest GSU ground fault magnitude. Use 100% of generation (FLA) as pickup value.
To provide the most economical collector cable neutral sizing, no delay will be used.  A value of 10 cycles was used to size the neutrals, instantaneous tripping provides for a total trip time of approximately 4-5 cycles with breaker operating time.</t>
  </si>
  <si>
    <t>Min SLG Fault</t>
  </si>
  <si>
    <t>Set pickup to 30% of feeder phase time overcurrent pickup. Set curve and time dial to coordinate with downstream protection.</t>
  </si>
  <si>
    <t>TRIP*!LT3</t>
  </si>
  <si>
    <t>67P1T+67P2T+51P1T+67G1T+51G1T+!LT2*(SV6T+SV7T)+SV8T+SV9T+81D1T+81D2T</t>
  </si>
  <si>
    <t>LT4*!(PB1+PB2+PB3+PB4+PB5+PB6+PB7+PB8+PB9+PB10)</t>
  </si>
  <si>
    <t>86BFMV Trip Coil Alarm</t>
  </si>
  <si>
    <t>SCADA Open</t>
  </si>
  <si>
    <t>SCADA Close</t>
  </si>
  <si>
    <t>Breaker Failed Alarm</t>
  </si>
  <si>
    <t>!BFTRIP*PB4*LT4</t>
  </si>
  <si>
    <t>!LT8*PB7*LT4</t>
  </si>
  <si>
    <t>Maintenance Mode</t>
  </si>
  <si>
    <t>LT8*PB7*LT4</t>
  </si>
  <si>
    <t>!SV10T*LT4*PB6</t>
  </si>
  <si>
    <t>52F Protection Trip</t>
  </si>
  <si>
    <t>BFTRIP+LT5</t>
  </si>
  <si>
    <t>52F Backup Trip</t>
  </si>
  <si>
    <t>86BF Lockout Status</t>
  </si>
  <si>
    <t>Breaker 27DC Alarm</t>
  </si>
  <si>
    <t>52 DC ALARM</t>
  </si>
  <si>
    <t>52 SPRING ALARM</t>
  </si>
  <si>
    <t>Breaker Local Remote Status</t>
  </si>
  <si>
    <t>52 IN LOCAL</t>
  </si>
  <si>
    <t>52 IN REMOTE</t>
  </si>
  <si>
    <t>Loss of AC Alarm</t>
  </si>
  <si>
    <t>52 AC ALM</t>
  </si>
  <si>
    <t>86TCM FAIL</t>
  </si>
  <si>
    <t>LT5</t>
  </si>
  <si>
    <t>Breaker Failed</t>
  </si>
  <si>
    <t>LT6+LT7</t>
  </si>
  <si>
    <t>OC Trip</t>
  </si>
  <si>
    <t>50P2P</t>
  </si>
  <si>
    <t>Level 2 PH OC Pickup, Maint. Mode (A-sec)</t>
  </si>
  <si>
    <t>67P2D</t>
  </si>
  <si>
    <t>Level 2 PH OC Delay, Maint. Mode (cyc)</t>
  </si>
  <si>
    <t>Level 2 PH OC Torque Control, Maint. Mode</t>
  </si>
  <si>
    <t>SG1,50P1,67P1T,50P2,67P2T,51P1,51P1T,50G1,67G1T,51G1,51G1T</t>
  </si>
  <si>
    <t>SEL-487V Cap Bank Protection Settings &amp; Logic</t>
  </si>
  <si>
    <t>SEL-487V</t>
  </si>
  <si>
    <t>0487V1X4151XB0X4H5B444X</t>
  </si>
  <si>
    <t>Cap Bank Protection</t>
  </si>
  <si>
    <t>IP Address/CIDR (IPADDR)</t>
  </si>
  <si>
    <t>11C1</t>
  </si>
  <si>
    <t>52C1 Status (a)</t>
  </si>
  <si>
    <t>52C1 Remote Open</t>
  </si>
  <si>
    <t>52C1 Status (b)</t>
  </si>
  <si>
    <t>RB02</t>
  </si>
  <si>
    <t>52C1 Remote Close</t>
  </si>
  <si>
    <t>86CSW1 TCM</t>
  </si>
  <si>
    <t>RB03</t>
  </si>
  <si>
    <t>CSW1 Auto Open</t>
  </si>
  <si>
    <t>86CSW2 TCM</t>
  </si>
  <si>
    <t>RB04</t>
  </si>
  <si>
    <t>CSW1 Auto Close</t>
  </si>
  <si>
    <t>RB05</t>
  </si>
  <si>
    <t>CSW1 Remote Open</t>
  </si>
  <si>
    <t>RB06</t>
  </si>
  <si>
    <t>CSW1 Remote Close</t>
  </si>
  <si>
    <t>RB07</t>
  </si>
  <si>
    <t>CSW2 Auto Open</t>
  </si>
  <si>
    <t>52C1 Protection Trip</t>
  </si>
  <si>
    <t>RB08</t>
  </si>
  <si>
    <t>CSW2 Auto Close</t>
  </si>
  <si>
    <t>52C1 SCADA Trip</t>
  </si>
  <si>
    <t>RB09</t>
  </si>
  <si>
    <t>CSW2 Remote Open</t>
  </si>
  <si>
    <t>52C1 SCADA Close</t>
  </si>
  <si>
    <t>RB10</t>
  </si>
  <si>
    <t>CSW2 Remote Close</t>
  </si>
  <si>
    <t>86BFL1 Trip</t>
  </si>
  <si>
    <t>RB11</t>
  </si>
  <si>
    <t>CSW3 Auto Open</t>
  </si>
  <si>
    <t>52C1 Block Close</t>
  </si>
  <si>
    <t>RB12</t>
  </si>
  <si>
    <t>CSW3 Auto Close</t>
  </si>
  <si>
    <t>52C1 Secondary Trip</t>
  </si>
  <si>
    <t>RB13</t>
  </si>
  <si>
    <t>CSW3 Remote Open</t>
  </si>
  <si>
    <t>RB14</t>
  </si>
  <si>
    <t>CSW3 Remote Close</t>
  </si>
  <si>
    <t>Relay Fail Alarm (NC)</t>
  </si>
  <si>
    <t>RB15</t>
  </si>
  <si>
    <t>74 DC 52C1 Close</t>
  </si>
  <si>
    <t>74 DC 52C1 Trip 1</t>
  </si>
  <si>
    <t>74 DC 52C1 Trip 2</t>
  </si>
  <si>
    <t>52C1 Loss of AC Heater</t>
  </si>
  <si>
    <t>52C1 Loss of AC Motor</t>
  </si>
  <si>
    <t>52C1 Remote Enable</t>
  </si>
  <si>
    <t>52C1 Spring Alarm</t>
  </si>
  <si>
    <t>52C1 Loss of DC Close</t>
  </si>
  <si>
    <t>52C1 Loss of DC Trip 1</t>
  </si>
  <si>
    <t>Breaker Failed (push to reset)</t>
  </si>
  <si>
    <t>52C1 Loss of DC Trip 2</t>
  </si>
  <si>
    <t>Trip Coil Failed (push to reset)</t>
  </si>
  <si>
    <t>52C1 Trip 1 TCM</t>
  </si>
  <si>
    <t>Operator Lock (hold to disable)</t>
  </si>
  <si>
    <t>52C1 Trip 2 TCM</t>
  </si>
  <si>
    <t>CAP Unbalance Alarm (push to reset)</t>
  </si>
  <si>
    <t>52C1 43L/R Indication</t>
  </si>
  <si>
    <t>Auto Control Enable</t>
  </si>
  <si>
    <t>74 DC CSW1 Close Circuit</t>
  </si>
  <si>
    <t>CSW1 Auto/Remote Enable</t>
  </si>
  <si>
    <t>74 DC CSW1 Trip Circuit</t>
  </si>
  <si>
    <t>CSW2 Auto/Remote Enable</t>
  </si>
  <si>
    <t>PB10_LED</t>
  </si>
  <si>
    <t>86CSW1 Status</t>
  </si>
  <si>
    <t>PB11_LED</t>
  </si>
  <si>
    <t>CSW1 Status (a)</t>
  </si>
  <si>
    <t>PB12_LED</t>
  </si>
  <si>
    <t>CSW1 Status (b)</t>
  </si>
  <si>
    <t>CSW1 Loss of AC</t>
  </si>
  <si>
    <t>CSW1 Loss of DC</t>
  </si>
  <si>
    <t>CSW1 Low SF6 Alarm</t>
  </si>
  <si>
    <t>CSW1 Low SF6 Lockout</t>
  </si>
  <si>
    <t>CSW1 Spring Alarm</t>
  </si>
  <si>
    <t>CSW1 43L/R Indication</t>
  </si>
  <si>
    <t>CSW1 TCM</t>
  </si>
  <si>
    <t>86CSW1 Trip</t>
  </si>
  <si>
    <t>CSW1 Trip</t>
  </si>
  <si>
    <t>CSW1 Close</t>
  </si>
  <si>
    <t>CSW1 Block Close</t>
  </si>
  <si>
    <t>74 DC CSW2 Close Circuit</t>
  </si>
  <si>
    <t>74 DC CSW2 Trip Circuit</t>
  </si>
  <si>
    <t>86CSW2 Status</t>
  </si>
  <si>
    <t>CSW2 Status (a)</t>
  </si>
  <si>
    <t>IN305</t>
  </si>
  <si>
    <t>CSW2 Status (b)</t>
  </si>
  <si>
    <t>IN306</t>
  </si>
  <si>
    <t>CSW2 Loss of AC</t>
  </si>
  <si>
    <t>IN307</t>
  </si>
  <si>
    <t>CSW2 Loss of DC</t>
  </si>
  <si>
    <t>IN308</t>
  </si>
  <si>
    <t>CSW2 Low SF6 Alarm</t>
  </si>
  <si>
    <t>IN309</t>
  </si>
  <si>
    <t>CSW2 Low SF6 Lockout</t>
  </si>
  <si>
    <t>IN310</t>
  </si>
  <si>
    <t>CSW2 Spring Alarm</t>
  </si>
  <si>
    <t>IN311</t>
  </si>
  <si>
    <t>CSW2 43L/R Indication</t>
  </si>
  <si>
    <t>IN312</t>
  </si>
  <si>
    <t>CSW2 TCM</t>
  </si>
  <si>
    <t>IN313</t>
  </si>
  <si>
    <t>IN314</t>
  </si>
  <si>
    <t>IN315</t>
  </si>
  <si>
    <t>IN316</t>
  </si>
  <si>
    <t>IN317</t>
  </si>
  <si>
    <t>IN318</t>
  </si>
  <si>
    <t>IN319</t>
  </si>
  <si>
    <t>IN320</t>
  </si>
  <si>
    <t>IN321</t>
  </si>
  <si>
    <t>IN322</t>
  </si>
  <si>
    <t>IN323</t>
  </si>
  <si>
    <t>IN324</t>
  </si>
  <si>
    <t>86CSW2 Trip</t>
  </si>
  <si>
    <t>CSW2 Trip</t>
  </si>
  <si>
    <t>CSW2 Close</t>
  </si>
  <si>
    <t>CSW2 Block Close</t>
  </si>
  <si>
    <t>OUT305</t>
  </si>
  <si>
    <t>OUT306</t>
  </si>
  <si>
    <t>OUT307</t>
  </si>
  <si>
    <t>OUT308</t>
  </si>
  <si>
    <t>Ratios &amp; Cap Ratings</t>
  </si>
  <si>
    <t>CTRW</t>
  </si>
  <si>
    <t>PTRY</t>
  </si>
  <si>
    <t>VNOMY (V-sec, LL)</t>
  </si>
  <si>
    <t>CAP Neutral Voltage</t>
  </si>
  <si>
    <t>PTRZ1</t>
  </si>
  <si>
    <t>PTRZ2</t>
  </si>
  <si>
    <t>PTRZ3</t>
  </si>
  <si>
    <t>CAP Ratings (Mvar)</t>
  </si>
  <si>
    <t>Stage 1</t>
  </si>
  <si>
    <t>Stage 2</t>
  </si>
  <si>
    <t>CAP BUS 1</t>
  </si>
  <si>
    <t>Cap Bank Unbalance Voltages</t>
  </si>
  <si>
    <t>Faulty Units</t>
  </si>
  <si>
    <t>Primary Neutral-Gnd Voltage</t>
  </si>
  <si>
    <t>Secondary Neutral-Gnd Voltage</t>
  </si>
  <si>
    <t xml:space="preserve">Primary Manufacturer Recommended Setpoint </t>
  </si>
  <si>
    <t xml:space="preserve">Secondary Manufacturer Recommended Setpoint </t>
  </si>
  <si>
    <t>Voltage on Affected Phase</t>
  </si>
  <si>
    <t>Ground Diff Voltage Settings</t>
  </si>
  <si>
    <t>Stage 1 Unbalance Alarm (80% of 1-Unit Fault Unbalance)</t>
  </si>
  <si>
    <t>87AG1P (V-sec)</t>
  </si>
  <si>
    <t>87AG1PU (cyc)</t>
  </si>
  <si>
    <t>Stage 1 Level 1 Unbalance (80% of 2-Unit Fault Unbalance)</t>
  </si>
  <si>
    <t>87TG1P (V-sec)</t>
  </si>
  <si>
    <t>87TG1PU (cyc)</t>
  </si>
  <si>
    <t>Stage 1 Level 2 Unbalance (80% of 3-Unit Fault Unbalance)</t>
  </si>
  <si>
    <t>87HG1P (V-sec)</t>
  </si>
  <si>
    <t>87HG1PU (cyc)</t>
  </si>
  <si>
    <t>Stage 2 Unbalance Alarm (80% of 1-Unit Fault Unbalance)</t>
  </si>
  <si>
    <t>87AG2P (V-sec)</t>
  </si>
  <si>
    <t>87AG2PU (cyc)</t>
  </si>
  <si>
    <t>Stage 2 Level 1 Unbalance (80% of 2-Unit Fault Unbalance)</t>
  </si>
  <si>
    <t>87TG2P (V-sec)</t>
  </si>
  <si>
    <t>87TG2PU (cyc)</t>
  </si>
  <si>
    <t>Stage 2 Level 2 Unbalance (80% of 3-Unit Fault Unbalance)</t>
  </si>
  <si>
    <t>87HG2P (V-sec)</t>
  </si>
  <si>
    <t>87HG2PU (cyc)</t>
  </si>
  <si>
    <t>Instantaneous PH OC Settings</t>
  </si>
  <si>
    <t>Cap Bank FLA</t>
  </si>
  <si>
    <t>50WP1P (A-sec)</t>
  </si>
  <si>
    <t>50WP1D (cyc)</t>
  </si>
  <si>
    <t>Level 2 (BF Detector)</t>
  </si>
  <si>
    <t>50WP2P (A-sec)</t>
  </si>
  <si>
    <t>50WP2D (cyc)</t>
  </si>
  <si>
    <t>Instantaneous PH OC Philosophy</t>
  </si>
  <si>
    <t xml:space="preserve">Level 1 phase instantaneous pickups are set above 400% of the capacitor bank’s maximum operating current magnitude and below the three-phase fault magnitude. A 400% margin is selected to ride-through switching transients.
The level 2 phase instantaneous element is used as a breaker failure detector and is set to 50% of the level 1 phase time overcurrent pickup.
No intentional delays are included. </t>
  </si>
  <si>
    <t>Inverse TOC Settings</t>
  </si>
  <si>
    <t>Level 1 Phase (Inverse TOC Element 1)</t>
  </si>
  <si>
    <t>IMAXWF</t>
  </si>
  <si>
    <t>Level 1 Ground (Inverse TOC Element 2)</t>
  </si>
  <si>
    <t>3I0WM</t>
  </si>
  <si>
    <t>Inverse TOC Philosophy</t>
  </si>
  <si>
    <t xml:space="preserve">Level 1 phase time overcurrent pickup is set equal to 130% of the capacitor bank’s maximum operating current.
The level 1 ground time overcurrent pickup is set equal to 30% of the FLA for a single cap bank stage.
No downstream coordination is required, and the time dial is selected to coordinate with upstream protection as needed. </t>
  </si>
  <si>
    <t>Residual GND OC Settings</t>
  </si>
  <si>
    <t>50WG1P (A-sec)</t>
  </si>
  <si>
    <t>50WG1D (cyc)</t>
  </si>
  <si>
    <t>Level 2 (BF Dectector)</t>
  </si>
  <si>
    <t>50WG2P (A-sec)</t>
  </si>
  <si>
    <t>50WG2D (cyc)</t>
  </si>
  <si>
    <t xml:space="preserve">Level 1 residual ground overcurrent pickups are set equal to 50% of 50WP1P.
The level 2 residual ground element is used as a breaker failure detection element and the pickup is set equal to the ground time overcurrent pickup or minimum setting range, whichever is greatest.
No intentional delay will be added. </t>
  </si>
  <si>
    <t>Voltage Settings</t>
  </si>
  <si>
    <t xml:space="preserve">Undervolt (40% OF VnomL-N) </t>
  </si>
  <si>
    <t>27P1P1 (V)</t>
  </si>
  <si>
    <t>27P1D1 (cyc)</t>
  </si>
  <si>
    <t>27O1</t>
  </si>
  <si>
    <t>VNMINYF</t>
  </si>
  <si>
    <t xml:space="preserve">Overvolt (115% OF VnomL-N) </t>
  </si>
  <si>
    <t>59P1P1 (V)</t>
  </si>
  <si>
    <t>59P1D1 (cyc)</t>
  </si>
  <si>
    <t>59O1</t>
  </si>
  <si>
    <t>VNMAXYF</t>
  </si>
  <si>
    <t>The table above summarizes the active 11C under/over voltage protection.</t>
  </si>
  <si>
    <t>Length of Event Report (Seconds)</t>
  </si>
  <si>
    <t>Length of Pre-Fault (Seconds)</t>
  </si>
  <si>
    <t>ECAPAP</t>
  </si>
  <si>
    <t>UNGNDV</t>
  </si>
  <si>
    <t>Capacitor Bank Application: Ungrounded Capacitor Bank</t>
  </si>
  <si>
    <t>Enable OC</t>
  </si>
  <si>
    <t>Enable TOC (#)</t>
  </si>
  <si>
    <t>E59</t>
  </si>
  <si>
    <t>Enable Overvolt (#)</t>
  </si>
  <si>
    <t>E27</t>
  </si>
  <si>
    <t>Enable Undervolt (#)</t>
  </si>
  <si>
    <t xml:space="preserve">Terminal W CT Ratio </t>
  </si>
  <si>
    <t>Current and Potential Transformer Data</t>
  </si>
  <si>
    <t>Terminal Y PT Ratio</t>
  </si>
  <si>
    <t>Terminal Z1 PT Ratio</t>
  </si>
  <si>
    <t>Terminal Z2 PT Ratio</t>
  </si>
  <si>
    <t>Terminal Z3 PT Ratio</t>
  </si>
  <si>
    <t>VNOMY</t>
  </si>
  <si>
    <t>Terminal Y Nominal LL Voltage (V-sec)</t>
  </si>
  <si>
    <t>Terminal Z Nominal LL Voltage (V-sec), DEFUALT VALUE - NOT USED</t>
  </si>
  <si>
    <t>E87G</t>
  </si>
  <si>
    <t>G1</t>
  </si>
  <si>
    <t>Enable Ground Diff Volt Elements</t>
  </si>
  <si>
    <t>Ungrounded Bank Differential Voltage Elements</t>
  </si>
  <si>
    <t>Bank Diff</t>
  </si>
  <si>
    <t>G1,G2</t>
  </si>
  <si>
    <t>G1,G2,G3</t>
  </si>
  <si>
    <t>87AG1P</t>
  </si>
  <si>
    <t>Stage 1 Alarm Pickup (V-sec)</t>
  </si>
  <si>
    <t>87AG1PU</t>
  </si>
  <si>
    <t>Stage 1 Alarm Delay (cyc)</t>
  </si>
  <si>
    <t>87TG1P</t>
  </si>
  <si>
    <t>Stage 1 Trip Pickup (V-sec)</t>
  </si>
  <si>
    <t>87TG1PU</t>
  </si>
  <si>
    <t>Stage 1 Trip Delay (cyc)</t>
  </si>
  <si>
    <t>87HG1P</t>
  </si>
  <si>
    <t>Stage 1 High Trip Pickup (V-sec)</t>
  </si>
  <si>
    <t>87HG1PU</t>
  </si>
  <si>
    <t>Stage 1 High Trip Delay (cyc)</t>
  </si>
  <si>
    <t>87AG1EN</t>
  </si>
  <si>
    <t>CAP1: Alarm Enable. CapSwitcher must be closed.</t>
  </si>
  <si>
    <t>87TG1EN</t>
  </si>
  <si>
    <t>CAP1: Trip Enable. CapSwitcher must be closed.</t>
  </si>
  <si>
    <t>87HG1EN</t>
  </si>
  <si>
    <t>CAP1: High Trip Enable. CapSwitcher must be closed.</t>
  </si>
  <si>
    <t>87G1F</t>
  </si>
  <si>
    <t>CAP1: Capacitor bank is externally fused.</t>
  </si>
  <si>
    <t>87AG2P</t>
  </si>
  <si>
    <t>Stage 2 Alarm Pickup (V-sec)</t>
  </si>
  <si>
    <t>87AG2PU</t>
  </si>
  <si>
    <t>Stage 2 Alarm Delay (cyc)</t>
  </si>
  <si>
    <t>87TG2P</t>
  </si>
  <si>
    <t>Stage 2 Trip Pickup (V-sec)</t>
  </si>
  <si>
    <t>87TG2PU</t>
  </si>
  <si>
    <t>Stage 2 Trip Delay (cyc)</t>
  </si>
  <si>
    <t>87HG2P</t>
  </si>
  <si>
    <t>Stage 2 High Trip Pickup (V-sec)</t>
  </si>
  <si>
    <t>87HG2PU</t>
  </si>
  <si>
    <t>Stage 2 High Trip Delay (cyc)</t>
  </si>
  <si>
    <t>87AG2EN</t>
  </si>
  <si>
    <t>CAP2: Alarm Enable. CapSwitcher must be closed.</t>
  </si>
  <si>
    <t>87TG2EN</t>
  </si>
  <si>
    <t>CAP2: Trip Enable. CapSwitcher must be closed.</t>
  </si>
  <si>
    <t>87HG2EN</t>
  </si>
  <si>
    <t>CAP2: High Trip Enable. CapSwitcher must be closed.</t>
  </si>
  <si>
    <t>87G2F</t>
  </si>
  <si>
    <t>CAP2: Capacitor bank is externally fused.</t>
  </si>
  <si>
    <t>87AG3P</t>
  </si>
  <si>
    <t>Stage 3 Alarm Pickup (V-sec)</t>
  </si>
  <si>
    <t>87AG3PU</t>
  </si>
  <si>
    <t>Stage 3 Alarm Delay (cyc)</t>
  </si>
  <si>
    <t>87TG3P</t>
  </si>
  <si>
    <t>Stage 3 Trip Pickup (V-sec)</t>
  </si>
  <si>
    <t>87TG3PU</t>
  </si>
  <si>
    <t>Stage 3 Trip Delay (cyc)</t>
  </si>
  <si>
    <t>87HG3P</t>
  </si>
  <si>
    <t>Stage 3 High Trip Pickup (V-sec)</t>
  </si>
  <si>
    <t>87HG3PU</t>
  </si>
  <si>
    <t>Stage 3 High Trip Delay (cyc)</t>
  </si>
  <si>
    <t>87AG3EN</t>
  </si>
  <si>
    <t>CAP3: Alarm Enable. CapSwitcher must be closed.</t>
  </si>
  <si>
    <t>87TG3EN</t>
  </si>
  <si>
    <t>CAP3: Trip Enable. CapSwitcher must be closed.</t>
  </si>
  <si>
    <t>87HG3EN</t>
  </si>
  <si>
    <t>CAP3: High Trip Enable. CapSwitcher must be closed.</t>
  </si>
  <si>
    <t>87G3F</t>
  </si>
  <si>
    <t>CAP3: Capacitor bank is externally fused.</t>
  </si>
  <si>
    <t>E50W</t>
  </si>
  <si>
    <t>P,G</t>
  </si>
  <si>
    <t>Enable Terminal W OC Types</t>
  </si>
  <si>
    <t>50WP1P</t>
  </si>
  <si>
    <t>50WP1D</t>
  </si>
  <si>
    <t>50WP2P</t>
  </si>
  <si>
    <t>Level 2 PH OC Pickup (A-sec)</t>
  </si>
  <si>
    <t>50WP2D</t>
  </si>
  <si>
    <t>Level 2 PH OC Delay (cyc)</t>
  </si>
  <si>
    <t>Level 1 PH TOC Op. Quantity</t>
  </si>
  <si>
    <t>Level 2 PH TOC Op. Quantity</t>
  </si>
  <si>
    <t>Level 2 PH TOC Pickup (A-sec)</t>
  </si>
  <si>
    <t>Level 2 PH TOC Curve</t>
  </si>
  <si>
    <t>Level 2 PH TOC Time Dial</t>
  </si>
  <si>
    <t>Level 2 PH TOC Torque Control</t>
  </si>
  <si>
    <t>50WG1P</t>
  </si>
  <si>
    <t>50WG1D</t>
  </si>
  <si>
    <t>50WG2P</t>
  </si>
  <si>
    <t>Level 2 GND OC Pickup (A-sec)</t>
  </si>
  <si>
    <t>50WG2D</t>
  </si>
  <si>
    <t>Level 2 GND OC Delay (cyc)</t>
  </si>
  <si>
    <t>Undervoltage Op. Quantity</t>
  </si>
  <si>
    <t>27P1P1</t>
  </si>
  <si>
    <t>Undervoltage Pickup (V-sec)</t>
  </si>
  <si>
    <t>27P1D1</t>
  </si>
  <si>
    <t>Undervoltage Delay (cyc)</t>
  </si>
  <si>
    <t>Overvoltage Op. Quantity</t>
  </si>
  <si>
    <t>59P1P1</t>
  </si>
  <si>
    <t>Overvoltage Pickup (V-sec)</t>
  </si>
  <si>
    <t>59P1D1</t>
  </si>
  <si>
    <t>Overvoltage Delay (cyc)</t>
  </si>
  <si>
    <t>TRW</t>
  </si>
  <si>
    <t xml:space="preserve">50WP1 OR 50WG1 OR 51T01 OR 51T02 OR (271P1T AND NOT PLT02) OR 591P1T </t>
  </si>
  <si>
    <t>Trip Medium Voltage Breaker</t>
  </si>
  <si>
    <t>ULTRW</t>
  </si>
  <si>
    <t xml:space="preserve">NOT IN101 OR TRGTR OR NOT (50WP1 OR 50WG1 OR 51T01 OR 51T02 OR 271P1T OR 591P1T) </t>
  </si>
  <si>
    <t xml:space="preserve">Unlatch Trip </t>
  </si>
  <si>
    <t xml:space="preserve">Trip Minimum Duration </t>
  </si>
  <si>
    <t>R_TRIG 51S01 OR R_TRIG 51S02 OR R_TRIG 271P1 OR R_TRIG 591P1 OR R_TRIG 87AG1D OR R_TRIG 87AG2D OR R_TRIG 87AG3D OR F_TRIG IN101 OR F_TRIG IN216 OR F_TRIG IN304</t>
  </si>
  <si>
    <t xml:space="preserve">Event Report Trigger </t>
  </si>
  <si>
    <t>FAULT</t>
  </si>
  <si>
    <t xml:space="preserve">50WP1 OR 50WG1 OR 51T01 OR 51T02 </t>
  </si>
  <si>
    <t xml:space="preserve">Fault Conditions </t>
  </si>
  <si>
    <t>PSV01 := PLT10 AND PLT11 AND RB03 # CSW1 Auto Open</t>
  </si>
  <si>
    <t>Variables</t>
  </si>
  <si>
    <t xml:space="preserve">PSV02 := PLT10 AND PLT11 AND RB04 # CSW1 Auto Close </t>
  </si>
  <si>
    <t xml:space="preserve">CSW1 Auto Close </t>
  </si>
  <si>
    <t>PSV03 := NOT PLT10 AND PLT11 AND RB05 # CSW1 SCADA Open</t>
  </si>
  <si>
    <t>CSW1 SCADA Open</t>
  </si>
  <si>
    <t>PSV04 := NOT PLT10 AND PLT11 AND RB06 # CSW1 SCADA Close</t>
  </si>
  <si>
    <t>CSW1 SCADA Close</t>
  </si>
  <si>
    <t>PSV05 := PLT10 AND PLT12 AND RB07 # CSW2 Auto Open</t>
  </si>
  <si>
    <t xml:space="preserve">PSV06 := PLT10 AND PLT12 AND RB08 # CSW2 Auto Close </t>
  </si>
  <si>
    <t xml:space="preserve">CSW2 Auto Close </t>
  </si>
  <si>
    <t>PSV07 := NOT PLT10 AND PLT12 AND RB09 # CSW2 SCADA Open</t>
  </si>
  <si>
    <t>CSW2 SCADA Open</t>
  </si>
  <si>
    <t>PSV08 := NOT PLT10 AND PLT12 AND RB10 # CSW2 SCADA Close</t>
  </si>
  <si>
    <t>CSW2 SCADA Close</t>
  </si>
  <si>
    <t>PSV09 := PLT10 AND PLT13 AND RB11 # CSW3 Auto Open</t>
  </si>
  <si>
    <t xml:space="preserve">PSV10 := PLT10 AND PLT13 AND RB12 # CSW3 Auto Close </t>
  </si>
  <si>
    <t xml:space="preserve">CSW3 Auto Close </t>
  </si>
  <si>
    <t>PSV11 := NOT PLT10 AND PLT12 AND RB13 # CSW3 SCADA Open</t>
  </si>
  <si>
    <t>CSW3 SCADA Open</t>
  </si>
  <si>
    <t>PSV12 := NOT PLT10 AND PLT12 AND RB14 # CSW3 SCADA Close</t>
  </si>
  <si>
    <t>CSW3 SCADA Close</t>
  </si>
  <si>
    <t xml:space="preserve">PSV13 := (PSV13 OR TRIP) AND (50WP2 OR 50WG2) # 52C1 Breaker Failure </t>
  </si>
  <si>
    <t xml:space="preserve">52C1 Breaker Failure </t>
  </si>
  <si>
    <t xml:space="preserve">########################### # </t>
  </si>
  <si>
    <t>PCT01DO := 9.0 # Breaker Failure Timer</t>
  </si>
  <si>
    <t>Breaker Failure Timer</t>
  </si>
  <si>
    <t>Timed Variables</t>
  </si>
  <si>
    <t>PCT01PU := 9.0 # Breaker Failure Timer</t>
  </si>
  <si>
    <t>PCT01IN := NOT PLT03 AND PSV13 # Breaker Failure Timer</t>
  </si>
  <si>
    <t>PCT02DO := 0.0 # 86CSW1 Trip Coil Failure</t>
  </si>
  <si>
    <t>86CSW1 Trip Coil Failure</t>
  </si>
  <si>
    <t>PCT02PU := 30.0 # 86CSW1 Trip Coil Failure</t>
  </si>
  <si>
    <t>PCT02IN := IN103 AND NOT IN215 # 86CSW1 Trip Coil Failure</t>
  </si>
  <si>
    <t>PCT03DO := 0.0 # 86CSW2 Trip Coil Failure</t>
  </si>
  <si>
    <t>86CSW2 Trip Coil Failure</t>
  </si>
  <si>
    <t>PCT03PU := 30.0 # 86CSW2 Trip Coil Failure</t>
  </si>
  <si>
    <t>PCT03IN := IN104 AND NOT IN303 # 86CSW2 Trip Coil Failure</t>
  </si>
  <si>
    <t>PROTSEL26</t>
  </si>
  <si>
    <t>PCT04DO := 0.0 # 86CSW3 Trip Coil Failure</t>
  </si>
  <si>
    <t>86CSW3 Trip Coil Failure</t>
  </si>
  <si>
    <t>PROTSEL27</t>
  </si>
  <si>
    <t>PCT04PU := 30.0 # 86CSW3 Trip Coil Failure</t>
  </si>
  <si>
    <t>PROTSEL28</t>
  </si>
  <si>
    <t>PCT04IN := IN105 AND NOT IN315 # 86CSW3 Trip Coil Failure</t>
  </si>
  <si>
    <t>PROTSEL29</t>
  </si>
  <si>
    <t>PCT05DO := 0.0 # 52C1 TCM1 (SEL-2652)</t>
  </si>
  <si>
    <t>52C1 TCM1 (SEL-2652)</t>
  </si>
  <si>
    <t>PROTSEL30</t>
  </si>
  <si>
    <t>PCT05PU := 30.0 # 52C1 TCM1 (SEL-2652)</t>
  </si>
  <si>
    <t>PROTSEL31</t>
  </si>
  <si>
    <t>PCT05IN := IN210 # 52C1 TCM1 (SEL-2652)</t>
  </si>
  <si>
    <t>PROTSEL32</t>
  </si>
  <si>
    <t>PCT06DO := 0.0 # 52C1 TCM2 (SEL-2652)</t>
  </si>
  <si>
    <t>52C1 TCM2 (SEL-2652)</t>
  </si>
  <si>
    <t>PROTSEL33</t>
  </si>
  <si>
    <t>PCT06PU := 30.0 # 52C1 TCM2 (SEL-2652)</t>
  </si>
  <si>
    <t>PROTSEL34</t>
  </si>
  <si>
    <t>PCT06IN := IN211 # 52C1 TCM2 (SEL-2652)</t>
  </si>
  <si>
    <t>PROTSEL35</t>
  </si>
  <si>
    <t>PCT07DO := 0.0 # CSW1 TCM</t>
  </si>
  <si>
    <t>PROTSEL36</t>
  </si>
  <si>
    <t>PCT07PU := 30.0 # CSW1 TCM</t>
  </si>
  <si>
    <t>PROTSEL37</t>
  </si>
  <si>
    <t>PCT07IN := IN224 AND IN216 # CSW1 TCM</t>
  </si>
  <si>
    <t>PROTSEL38</t>
  </si>
  <si>
    <t>PCT08DO := 0.0 # CSW2 TCM</t>
  </si>
  <si>
    <t>PROTSEL39</t>
  </si>
  <si>
    <t>PCT08PU := 30.0 # CSW2 TCM</t>
  </si>
  <si>
    <t>PROTSEL40</t>
  </si>
  <si>
    <t>PCT08IN := IN312 AND IN304 # CSW2 TCM</t>
  </si>
  <si>
    <t>PROTSEL41</t>
  </si>
  <si>
    <t>PCT09DO := 0.0 # CSW3 TCM</t>
  </si>
  <si>
    <t>CSW3 TCM</t>
  </si>
  <si>
    <t>PROTSEL42</t>
  </si>
  <si>
    <t>PCT09PU := 30.0 # CSW3 TCM</t>
  </si>
  <si>
    <t>PROTSEL43</t>
  </si>
  <si>
    <t>PCT09IN := IN324 AND IN316 # CSW3 TCM</t>
  </si>
  <si>
    <t>PROTSEL44</t>
  </si>
  <si>
    <t>PCT10DO := 0.0 # Pushbutton Unlock</t>
  </si>
  <si>
    <t>Pushbutton Unlock</t>
  </si>
  <si>
    <t>PROTSEL45</t>
  </si>
  <si>
    <t>PCT10PU := 180.0 # Pushbutton Unlock</t>
  </si>
  <si>
    <t>PROTSEL46</t>
  </si>
  <si>
    <t>PCT10IN := PB6 # Pushbutton Unlock</t>
  </si>
  <si>
    <t>PROTSEL47</t>
  </si>
  <si>
    <t>PCT11DO := 0.0 # Pushbutton Auto-Lock</t>
  </si>
  <si>
    <t>Pushbutton Auto-Lock</t>
  </si>
  <si>
    <t>PROTSEL48</t>
  </si>
  <si>
    <t>PCT11PU := 18000.0 # Pushbutton Auto-Lock</t>
  </si>
  <si>
    <t>PROTSEL49</t>
  </si>
  <si>
    <t>PCT11IN := PLT06 AND NOT (PB1 OR PB2 OR PB3 OR PB4 OR PB5 OR PB6 OR PB7 OR PB8 OR PB9 OR PB10 OR PB11 OR PB12) # Pushbutton Auto-Lock</t>
  </si>
  <si>
    <t>PROTSEL50</t>
  </si>
  <si>
    <t>PCT12DO := 18000.0 # CAPA Discharge Timer</t>
  </si>
  <si>
    <t>CAP1 Discharge Timer</t>
  </si>
  <si>
    <t>PROTSEL51</t>
  </si>
  <si>
    <t>PCT12PU := 0.0 # CAPA Discharge Timer</t>
  </si>
  <si>
    <t>PROTSEL52</t>
  </si>
  <si>
    <t>PCT12IN := F_TRIG IN216 # CAPA Discharge Timer</t>
  </si>
  <si>
    <t>PROTSEL53</t>
  </si>
  <si>
    <t>PCT13DO := 18000.0 # CAPB Discharge Timer</t>
  </si>
  <si>
    <t>CAP2 Discharge Timer</t>
  </si>
  <si>
    <t>PROTSEL54</t>
  </si>
  <si>
    <t>PCT13PU := 0.0 # CAPB Discharge Timer</t>
  </si>
  <si>
    <t>PROTSEL55</t>
  </si>
  <si>
    <t>PCT13IN := F_TRIG IN304 # CAPB Discharge Timer</t>
  </si>
  <si>
    <t>PROTSEL56</t>
  </si>
  <si>
    <t>PCT14DO := 18000.0 # CAPC Discharge Timer</t>
  </si>
  <si>
    <t>CAP3 Discharge Timer</t>
  </si>
  <si>
    <t>PROTSEL57</t>
  </si>
  <si>
    <t>PCT14PU := 0.0 # CAPC Discharge Timer</t>
  </si>
  <si>
    <t>PROTSEL58</t>
  </si>
  <si>
    <t>PCT14IN := F_TRIG IN316 # CAPC Discharge Timer</t>
  </si>
  <si>
    <t>PROTSEL59</t>
  </si>
  <si>
    <t>PCT15DO := 20.0 # 52T Interlock</t>
  </si>
  <si>
    <t>52T Interlock</t>
  </si>
  <si>
    <t>PROTSEL60</t>
  </si>
  <si>
    <t>PCT15PU := 0.0 # 52T Interlock</t>
  </si>
  <si>
    <t>PROTSEL61</t>
  </si>
  <si>
    <t>PCT15IN := F_TRIG IN214 # 52T Interlock</t>
  </si>
  <si>
    <t>PROTSEL62</t>
  </si>
  <si>
    <t>PCT16DO := 20.0 # 52C1 Interlock</t>
  </si>
  <si>
    <t>52C1 Interlock</t>
  </si>
  <si>
    <t>PROTSEL63</t>
  </si>
  <si>
    <t>PCT16PU := 0.0 # 52C1 Interlock</t>
  </si>
  <si>
    <t>PROTSEL64</t>
  </si>
  <si>
    <t>PCT16IN := F_TRIG IN101 # 52C1 Interlock</t>
  </si>
  <si>
    <t>PROTSEL65</t>
  </si>
  <si>
    <t>PCT17DO := 20.0 # 52C1 SCADA Open</t>
  </si>
  <si>
    <t>52C1 SCADA Open</t>
  </si>
  <si>
    <t>PROTSEL66</t>
  </si>
  <si>
    <t>PCT17PU := 0.0 # 52C1 SCADA Open</t>
  </si>
  <si>
    <t>PROTSEL67</t>
  </si>
  <si>
    <t>PCT17IN := PLT01 AND RB01 # 52C1 SCADA Open</t>
  </si>
  <si>
    <t>PROTSEL68</t>
  </si>
  <si>
    <t>PCT18DO := 20.0 # 52C1 SCADA Close</t>
  </si>
  <si>
    <t>PROTSEL69</t>
  </si>
  <si>
    <t>PCT18PU := 0.0 # 52C1 SCADA Close</t>
  </si>
  <si>
    <t>PROTSEL70</t>
  </si>
  <si>
    <t>PCT18IN := PLT01 AND RB02 # 52C1 SCADA Close</t>
  </si>
  <si>
    <t>PROTSEL71</t>
  </si>
  <si>
    <t>PCT19DO := 20.0 # CSW1 Open</t>
  </si>
  <si>
    <t>CSW1 Open</t>
  </si>
  <si>
    <t>PROTSEL72</t>
  </si>
  <si>
    <t>PCT19PU := 0.0 # CSW1 Open</t>
  </si>
  <si>
    <t>PROTSEL73</t>
  </si>
  <si>
    <t>PCT19IN := PSV01 OR PSV03 # CSW1 Open</t>
  </si>
  <si>
    <t>PROTSEL74</t>
  </si>
  <si>
    <t>PCT20DO := 20.0 # CSW1 Close</t>
  </si>
  <si>
    <t>PROTSEL75</t>
  </si>
  <si>
    <t>PCT20PU := 0.0 # CSW1 Close</t>
  </si>
  <si>
    <t>PROTSEL76</t>
  </si>
  <si>
    <t>PCT20IN := PSV02 OR PSV04 # CSW1 Close</t>
  </si>
  <si>
    <t>PROTSEL77</t>
  </si>
  <si>
    <t>PCT21DO := 20.0 # CSW2 Open</t>
  </si>
  <si>
    <t>CSW2 Open</t>
  </si>
  <si>
    <t>PROTSEL78</t>
  </si>
  <si>
    <t>PCT21PU := 0.0 # CSW2 Open</t>
  </si>
  <si>
    <t>PROTSEL79</t>
  </si>
  <si>
    <t>PCT21IN := PSV05 OR PSV07 # CSW2 Open</t>
  </si>
  <si>
    <t>PROTSEL80</t>
  </si>
  <si>
    <t>PCT22DO := 20.0 # CSW2 Close</t>
  </si>
  <si>
    <t>PROTSEL81</t>
  </si>
  <si>
    <t>PCT22PU := 0.0 # CSW2 Close</t>
  </si>
  <si>
    <t>PROTSEL82</t>
  </si>
  <si>
    <t>PCT22IN := PSV06 OR PSV08 # CSW2 Close</t>
  </si>
  <si>
    <t>PROTSEL83</t>
  </si>
  <si>
    <t>PCT23DO := 20.0 # CSW3 Open</t>
  </si>
  <si>
    <t>CSW3 Open</t>
  </si>
  <si>
    <t>PROTSEL84</t>
  </si>
  <si>
    <t>PCT23PU := 0.0 # CSW3 Open</t>
  </si>
  <si>
    <t>PROTSEL85</t>
  </si>
  <si>
    <t>PCT23IN := PSV09 OR PSV11 # CSW3 Open</t>
  </si>
  <si>
    <t>PROTSEL86</t>
  </si>
  <si>
    <t>PCT24DO := 20.0 # CSW3 Close</t>
  </si>
  <si>
    <t>CSW3 Close</t>
  </si>
  <si>
    <t>PROTSEL87</t>
  </si>
  <si>
    <t>PCT24PU := 0.0 # CSW3 Close</t>
  </si>
  <si>
    <t>PROTSEL88</t>
  </si>
  <si>
    <t>PCT24IN := PSV10 OR PSV12 # CSW3 Close</t>
  </si>
  <si>
    <t>PROTSEL89</t>
  </si>
  <si>
    <t>PCT25DO := 9.0 # 52C1 Retrip Timer</t>
  </si>
  <si>
    <t>52C1 Retrip Timer</t>
  </si>
  <si>
    <t>PROTSEL90</t>
  </si>
  <si>
    <t>PCT25PU := 4.0 # 52C1 Retrip Timer</t>
  </si>
  <si>
    <t>PROTSEL91</t>
  </si>
  <si>
    <t>PCT25IN := (PCT25Q OR (TRIP AND IN101)) AND (50WP2 OR 50WG2) # 52C1 Retrip Timer</t>
  </si>
  <si>
    <t>PROTSEL92</t>
  </si>
  <si>
    <t xml:space="preserve">PCT26PU :=0 # Remote Operation Indication </t>
  </si>
  <si>
    <t xml:space="preserve">Remote Operation Indication </t>
  </si>
  <si>
    <t>PROTSEL93</t>
  </si>
  <si>
    <t xml:space="preserve">PCT26DO :=180 # Remote Operation Indication </t>
  </si>
  <si>
    <t>PROTSEL94</t>
  </si>
  <si>
    <t xml:space="preserve">PCT26IN :=PSV01 OR PSV02 OR PSV03 OR PSV04  # Remote Operation Indication </t>
  </si>
  <si>
    <t xml:space="preserve">PCT26IN :=PSV01 OR PSV02 OR PSV03 OR PSV04 OR PSV05 OR PSV06 OR PSV07 OR PSV08  # Remote Operation Indication </t>
  </si>
  <si>
    <t xml:space="preserve">PCT26IN :=PSV01 OR PSV02 OR PSV03 OR PSV04 OR PSV05 OR PSV06 OR PSV07 OR PSV08 OR PSV09 OR PSV10 OR PSV11 OR PSV12  # Remote Operation Indication </t>
  </si>
  <si>
    <t>PROTSEL95</t>
  </si>
  <si>
    <t xml:space="preserve">############################ # </t>
  </si>
  <si>
    <t>PROTSEL96</t>
  </si>
  <si>
    <t>PLT01S := NOT PLT01 AND PB1_PUL AND PLT06 # Remote Enable</t>
  </si>
  <si>
    <t>PROTSEL97</t>
  </si>
  <si>
    <t>PLT01R := PLT01 AND PB1_PUL AND PLT06 # Remote Enable</t>
  </si>
  <si>
    <t>PROTSEL98</t>
  </si>
  <si>
    <t>PLT02S := NOT PLT02 AND PB2_PUL AND PLT06 # Undervoltage Disable</t>
  </si>
  <si>
    <t>PROTSEL99</t>
  </si>
  <si>
    <t>PLT02R := PLT02 AND PB2_PUL AND PLT06 # Undervoltage Disable</t>
  </si>
  <si>
    <t>PROTSEL100</t>
  </si>
  <si>
    <t>PLT03S := NOT PLT03 AND PB3_PUL # Breaker Failure Disable</t>
  </si>
  <si>
    <t>PROTSEL101</t>
  </si>
  <si>
    <t>PLT03R := PLT03 AND PB3_PUL AND PLT06 # Breaker Failure Disable</t>
  </si>
  <si>
    <t>PROTSEL102</t>
  </si>
  <si>
    <t>PLT04S := PCT01Q # Breaker Failure</t>
  </si>
  <si>
    <t>PROTSEL103</t>
  </si>
  <si>
    <t>PLT04R :=PB4_PUL AND PLT06 # Breaker Failure</t>
  </si>
  <si>
    <t>PROTSEL104</t>
  </si>
  <si>
    <t>PLT05S := PCT02Q OR PCT05Q OR PCT06Q OR PCT07Q  # Trip Coil Failure</t>
  </si>
  <si>
    <t>Trip Coil Failure</t>
  </si>
  <si>
    <t>PLT05S := PCT02Q OR PCT03Q OR PCT05Q OR PCT06Q OR PCT07Q OR PCT08Q  # Trip Coil Failure</t>
  </si>
  <si>
    <t>PLT05S := PCT02Q OR PCT03Q OR PCT04Q OR PCT05Q OR PCT06Q OR PCT07Q OR PCT08Q OR PCT09Q  # Trip Coil Failure</t>
  </si>
  <si>
    <t>PROTSEL105</t>
  </si>
  <si>
    <t>PLT05R :=PB5_PUL AND PLT06 # Trip Coil Failure</t>
  </si>
  <si>
    <t>PROTSEL106</t>
  </si>
  <si>
    <t>PLT06S := PCT10Q  # Pushbutton Operator Lock Disable</t>
  </si>
  <si>
    <t>Pushbutton Operator Lock Disable</t>
  </si>
  <si>
    <t>PROTSEL107</t>
  </si>
  <si>
    <t>PLT06R :=PB6_PUL OR PCT11Q # Pushbutton Operator Lock Disable</t>
  </si>
  <si>
    <t>PROTSEL108</t>
  </si>
  <si>
    <t>PLT07S := 87AG1D  # Cap A Unbalance Alarm</t>
  </si>
  <si>
    <t>Cap 1 Unbalance Alarm</t>
  </si>
  <si>
    <t>PROTSEL109</t>
  </si>
  <si>
    <t>PLT07R :=PB7_PUL AND PLT06 # Cap A Unbalance Alarm</t>
  </si>
  <si>
    <t>PROTSEL110</t>
  </si>
  <si>
    <t>PLT08S := 87AG2D  # Cap B Unbalance Alarm</t>
  </si>
  <si>
    <t>Cap 2 Unbalance Alarm</t>
  </si>
  <si>
    <t>PROTSEL111</t>
  </si>
  <si>
    <t>PLT08R :=PB7_PUL AND PLT06 # Cap B Unbalance Alarm</t>
  </si>
  <si>
    <t>PROTSEL112</t>
  </si>
  <si>
    <t>PLT09S := 87AG3D  # Cap C Unbalance Alarm</t>
  </si>
  <si>
    <t>Cap 3 Unbalance Alarm</t>
  </si>
  <si>
    <t>PROTSEL113</t>
  </si>
  <si>
    <t>PLT09R :=PB7_PUL AND PLT06 # Cap C Unbalance Alarm</t>
  </si>
  <si>
    <t>PROTSEL114</t>
  </si>
  <si>
    <t>PLT10S := NOT PLT10 AND PB8_PUL AND PLT06 # Auto Control Enable</t>
  </si>
  <si>
    <t>PROTSEL115</t>
  </si>
  <si>
    <t>PLT10R := PLT10 AND PB8_PUL AND PLT06 # Auto Control Enable</t>
  </si>
  <si>
    <t>PROTSEL116</t>
  </si>
  <si>
    <t>PLT11S := NOT PLT11 AND PB9_PUL AND PLT06 # CSW1 Auto/SCADA Enable</t>
  </si>
  <si>
    <t>CSW1 Auto/SCADA Enable</t>
  </si>
  <si>
    <t>PROTSEL117</t>
  </si>
  <si>
    <t>PLT11R := PLT11 AND PB9_PUL AND PLT06 # CSW1 Auto/SCADA Enable</t>
  </si>
  <si>
    <t>PROTSEL118</t>
  </si>
  <si>
    <t>PLT12S := NOT PLT12 AND PB10PUL AND PLT06 # CSW2 Auto/SCADA Enable</t>
  </si>
  <si>
    <t>CSW2 Auto/SCADA Enable</t>
  </si>
  <si>
    <t>PROTSEL119</t>
  </si>
  <si>
    <t>PLT12R := PLT12 AND PB10PUL AND PLT06 # CSW2 Auto/SCADA Enable</t>
  </si>
  <si>
    <t>PROTSEL120</t>
  </si>
  <si>
    <t>PLT13S := NOT PLT13 AND PB11PUL AND PLT06 # CSW3 Auto/SCADA Enable</t>
  </si>
  <si>
    <t>CSW3 Auto/SCADA Enable</t>
  </si>
  <si>
    <t>PROTSEL121</t>
  </si>
  <si>
    <t>PLT13R := PLT13 AND PB11PUL AND PLT06 # CSW3 Auto/SCADA Enable</t>
  </si>
  <si>
    <t>ASV100 := ACN01Q OR ACN02Q OR ACN03Q # Operation Counter Reset</t>
  </si>
  <si>
    <t>Operation Counter Reset</t>
  </si>
  <si>
    <t>Automation Variables</t>
  </si>
  <si>
    <t>ASV101 := IN216 # CSW1 Operation Counter Input</t>
  </si>
  <si>
    <t>CSW1 Operation Counter Input</t>
  </si>
  <si>
    <t>ASV102 := IN304 # CSW2 Operation Counter Input</t>
  </si>
  <si>
    <t>CSW2 Operation Counter Input</t>
  </si>
  <si>
    <t>ASV103 := IN316 # CSW3 Operation Counter Input</t>
  </si>
  <si>
    <t>CSW3 Operation Counter Input</t>
  </si>
  <si>
    <t xml:space="preserve">ASV104 := 0 # </t>
  </si>
  <si>
    <t xml:space="preserve">ASV105 := 0 # </t>
  </si>
  <si>
    <t xml:space="preserve">ASV106 := 0 # </t>
  </si>
  <si>
    <t xml:space="preserve">ASV107 := 0 # </t>
  </si>
  <si>
    <t xml:space="preserve">ASV108 := 0 # </t>
  </si>
  <si>
    <t xml:space="preserve">ASV109 := 0 # </t>
  </si>
  <si>
    <t>ASV110 := NOT (87TG1D OR 87HG1D OR PCT12Q OR PCT07Q OR IN215) AND IN101 # CAP1 Availability NOT Unbalance or Discharging or Bad Trip Coil or Lockout AND 52C1 Closed</t>
  </si>
  <si>
    <t>CAP1 Availability NOT Unbalance or Discharging or Bad Trip Coil or Lockout AND 52C1 Closed</t>
  </si>
  <si>
    <t>ASV111 := NOT (87TG2D OR 87HG2D OR PCT13Q OR PCT08Q OR IN303) AND IN101 # CAP2 Availability NOT Unbalance or Discharging or Bad Trip Coil or Lockout AND 52C1 Closed</t>
  </si>
  <si>
    <t>CAP2 Availability NOT Unbalance or Discharging or Bad Trip Coil or Lockout AND 52C1 Closed</t>
  </si>
  <si>
    <t>ASV112 := NOT (87TG3D OR 87HG3D OR PCT14Q OR PCT09Q OR IN315) AND IN101 # CAP3 Availability NOT Unbalance or Discharging or Bad Trip Coil or Lockout AND 52C1 Closed</t>
  </si>
  <si>
    <t>CAP3 Availability NOT Unbalance or Discharging or Bad Trip Coil or Lockout AND 52C1 Closed</t>
  </si>
  <si>
    <t xml:space="preserve"> # </t>
  </si>
  <si>
    <t xml:space="preserve">ACN01PV :=10000.0  # CSW1 Operation Counter </t>
  </si>
  <si>
    <t xml:space="preserve">CSW1 Operation Counter </t>
  </si>
  <si>
    <t xml:space="preserve">Automation Counters </t>
  </si>
  <si>
    <t>ACN01R :=ASV100  # CSW1 Operation Counter Reset</t>
  </si>
  <si>
    <t>CSW1 Operation Counter Reset</t>
  </si>
  <si>
    <t>ACN01IN :=ASV101 # CSW1 Operation Counter Input</t>
  </si>
  <si>
    <t xml:space="preserve">ACN02PV :=10000.0  # CSW2 Operation Counter </t>
  </si>
  <si>
    <t xml:space="preserve">CSW2 Operation Counter </t>
  </si>
  <si>
    <t>ACN02R :=ASV100  # CSW2 Operation Counter Reset</t>
  </si>
  <si>
    <t>CSW2 Operation Counter Reset</t>
  </si>
  <si>
    <t>ACN02IN :=ASV102 # CSW2 Operation Counter Input</t>
  </si>
  <si>
    <t xml:space="preserve">ACN03PV :=10000.0  # CSW3 Operation Counter </t>
  </si>
  <si>
    <t xml:space="preserve">CSW3 Operation Counter </t>
  </si>
  <si>
    <t>ACN03R :=ASV100  # CSW3 Operation Counter Reset</t>
  </si>
  <si>
    <t>CSW3 Operation Counter Reset</t>
  </si>
  <si>
    <t>AUTO_26</t>
  </si>
  <si>
    <t>ACN03IN :=ASV103 # CSW3 Operation Counter Input</t>
  </si>
  <si>
    <t>AUTO_27</t>
  </si>
  <si>
    <t>AUTO_28</t>
  </si>
  <si>
    <t xml:space="preserve">AMV001 :=ACN01CV # CSW1 Operation Counter (SCADA) </t>
  </si>
  <si>
    <t xml:space="preserve">CSW1 Operation Counter (SCADA) </t>
  </si>
  <si>
    <t xml:space="preserve">Automation Math Variables </t>
  </si>
  <si>
    <t>AUTO_29</t>
  </si>
  <si>
    <t xml:space="preserve">AMV002 :=ACN02CV # CSW2 Operation Counter (SCADA) </t>
  </si>
  <si>
    <t xml:space="preserve">CSW2 Operation Counter (SCADA) </t>
  </si>
  <si>
    <t>AUTO_30</t>
  </si>
  <si>
    <t xml:space="preserve">AMV003 :=ACN03CV # CSW3 Operation Counter (SCADA) </t>
  </si>
  <si>
    <t xml:space="preserve">CSW3 Operation Counter (SCADA) </t>
  </si>
  <si>
    <t>AUTO_31</t>
  </si>
  <si>
    <t>############################</t>
  </si>
  <si>
    <t>AUTO_32</t>
  </si>
  <si>
    <t>AMV004 := VAZFMC*PTRZ1 # CAPA Neutral Voltage</t>
  </si>
  <si>
    <t>CAP1 Neutral Voltage</t>
  </si>
  <si>
    <t>AUTO_33</t>
  </si>
  <si>
    <t>AMV005 := VBZFMC*PTRZ2 # CAP B Neutral Voltage</t>
  </si>
  <si>
    <t>CAP2 Neutral Voltage</t>
  </si>
  <si>
    <t>AUTO_34</t>
  </si>
  <si>
    <t>AMV006 := VCZFMC*PTRZ3 # CAP C Neutral Voltage</t>
  </si>
  <si>
    <t>CAP3 Neutral Voltage</t>
  </si>
  <si>
    <t>TRW OR PCT15Q</t>
  </si>
  <si>
    <t>52C1 Primary Trip, Trip W Conditions or 52T Open</t>
  </si>
  <si>
    <t xml:space="preserve">PCT17Q </t>
  </si>
  <si>
    <t>Open</t>
  </si>
  <si>
    <t>PCT18Q</t>
  </si>
  <si>
    <t>PCT01Q OR PLT04</t>
  </si>
  <si>
    <t>NOT(PCT05Q  OR PLT04) AND IN214</t>
  </si>
  <si>
    <t xml:space="preserve">52C1 Block Close, Blocks on 52C1 trip coil 1 failed, 52C1 breaker failure, or 52Tx open. </t>
  </si>
  <si>
    <t>Block Close</t>
  </si>
  <si>
    <t>PCT25Q</t>
  </si>
  <si>
    <t>52C1 Backup Trip</t>
  </si>
  <si>
    <t xml:space="preserve">NOT(SALARM OR HALARM) </t>
  </si>
  <si>
    <t xml:space="preserve">Relay Failure Alarm. Normally Closed, Held Open </t>
  </si>
  <si>
    <t>(87TG1D OR 87HG1D) AND NOT (50WP1 OR 50WG1)</t>
  </si>
  <si>
    <t>(87TG1D OR 87HG1D) AND NOT (50WP1 OR 50WG1) OR PCT01Q OR PCT16Q OR PCT19Q</t>
  </si>
  <si>
    <t>PCT20Q</t>
  </si>
  <si>
    <t>NOT(PCT12Q OR PCT07Q OR PLT04) AND IN101</t>
  </si>
  <si>
    <t>(87TG2D OR 87HG2D) AND NOT (50WP1 OR 50WG1)</t>
  </si>
  <si>
    <t>(87TG2D OR 87HG2D) AND NOT (50WP1 OR 50WG1) OR PCT01Q OR PCT16Q OR PCT21Q</t>
  </si>
  <si>
    <t>PCT22Q</t>
  </si>
  <si>
    <t>NOT(PCT13Q OR PCT08Q OR PLT04) AND IN101</t>
  </si>
  <si>
    <t>(87TG3D OR 87HG3D) AND NOT (50WP1 OR 50WG1)</t>
  </si>
  <si>
    <t>86CSW3 Trip</t>
  </si>
  <si>
    <t>(87TG3D OR 87HG3D) AND NOT (50WP1 OR 50WG1) OR PCT01Q OR PCT16Q OR PCT23Q</t>
  </si>
  <si>
    <t>PCT24Q</t>
  </si>
  <si>
    <t>NOT(PCT14Q OR PCT09Q OR PLT04) AND IN101</t>
  </si>
  <si>
    <t>PCT02Q</t>
  </si>
  <si>
    <t xml:space="preserve">CAP1 Lockout Trip Coil Fail  </t>
  </si>
  <si>
    <t>86CSW1 TC FAIL</t>
  </si>
  <si>
    <t>PCT03Q</t>
  </si>
  <si>
    <t xml:space="preserve">CAP2 Lockout Trip Coil Fail  </t>
  </si>
  <si>
    <t>86CSW2 TC FAIL</t>
  </si>
  <si>
    <t>PCT04Q</t>
  </si>
  <si>
    <t xml:space="preserve">CAP3 Lockout Trip Coil Fail  </t>
  </si>
  <si>
    <t>86CSW3 TC FAIL</t>
  </si>
  <si>
    <t>PCT05Q</t>
  </si>
  <si>
    <t xml:space="preserve">Breaker Trip Coil 1 Fail  </t>
  </si>
  <si>
    <t>52C1 TC1 FAIL</t>
  </si>
  <si>
    <t>PCT06Q</t>
  </si>
  <si>
    <t xml:space="preserve">Breaker Trip Coil 2 Fail  </t>
  </si>
  <si>
    <t>52C1 TC2 FAIL</t>
  </si>
  <si>
    <t>PCT07Q</t>
  </si>
  <si>
    <t xml:space="preserve">CSW1 Trip Coil Fail  </t>
  </si>
  <si>
    <t>CSW1 TC FAIL</t>
  </si>
  <si>
    <t>PCT08Q</t>
  </si>
  <si>
    <t xml:space="preserve">CSW2 Trip Coil Fail  </t>
  </si>
  <si>
    <t>CSW2 TC FAIL</t>
  </si>
  <si>
    <t>PCT09Q</t>
  </si>
  <si>
    <t xml:space="preserve">CSW3 Trip Coil Fail  </t>
  </si>
  <si>
    <t>CSW3 TC FAIL</t>
  </si>
  <si>
    <t>AMV001</t>
  </si>
  <si>
    <t xml:space="preserve">CSW1 Operation Counter  </t>
  </si>
  <si>
    <t>DP_NAM9</t>
  </si>
  <si>
    <t xml:space="preserve">CSW1 CNTR: </t>
  </si>
  <si>
    <t>DP_SCA9</t>
  </si>
  <si>
    <t>AMV002</t>
  </si>
  <si>
    <t xml:space="preserve">CSW2 Operation Counter  </t>
  </si>
  <si>
    <t>DP_NAM10</t>
  </si>
  <si>
    <t xml:space="preserve">CSW2 CNTR: </t>
  </si>
  <si>
    <t>DP_SCA10</t>
  </si>
  <si>
    <t>AMV003</t>
  </si>
  <si>
    <t xml:space="preserve">CSW3 Operation Counter  </t>
  </si>
  <si>
    <t>DP_NAM11</t>
  </si>
  <si>
    <t xml:space="preserve">CSW3 CNTR: </t>
  </si>
  <si>
    <t>DP_SCA11</t>
  </si>
  <si>
    <t xml:space="preserve">52C1 Loss of Close DC Voltage  </t>
  </si>
  <si>
    <t>52C1 74CLOSE</t>
  </si>
  <si>
    <t xml:space="preserve">52C1 Loss of Trip 1 DC Voltage  </t>
  </si>
  <si>
    <t>52C1 74TRIP1</t>
  </si>
  <si>
    <t xml:space="preserve">52C1 Loss of Trip 2 DC Voltage  </t>
  </si>
  <si>
    <t>52C1 74TRIP2</t>
  </si>
  <si>
    <t xml:space="preserve">52C1 Loss of AC Heater  </t>
  </si>
  <si>
    <t>52C1 HTR ALM</t>
  </si>
  <si>
    <t>52C1 MTR ALM</t>
  </si>
  <si>
    <t xml:space="preserve">52C1 Spring Alarm  </t>
  </si>
  <si>
    <t>52C1 SPRNG ALM</t>
  </si>
  <si>
    <t>DP_ELE18</t>
  </si>
  <si>
    <t>DP_SET18</t>
  </si>
  <si>
    <t>DP_CLR18</t>
  </si>
  <si>
    <t>52C1 27DC CLOSE</t>
  </si>
  <si>
    <t>DP_ELE19</t>
  </si>
  <si>
    <t>DP_SET19</t>
  </si>
  <si>
    <t>DP_CLR19</t>
  </si>
  <si>
    <t>52C1 27DC TRIP1</t>
  </si>
  <si>
    <t>DP_ELE20</t>
  </si>
  <si>
    <t>DP_SET20</t>
  </si>
  <si>
    <t>DP_CLR20</t>
  </si>
  <si>
    <t>52C1 27DC TRIP2</t>
  </si>
  <si>
    <t>DP_ELE21</t>
  </si>
  <si>
    <t>52C1 TCM Trip 1</t>
  </si>
  <si>
    <t>DP_SET21</t>
  </si>
  <si>
    <t>DP_CLR21</t>
  </si>
  <si>
    <t>52C1 TCM TRIP1</t>
  </si>
  <si>
    <t>DP_ELE22</t>
  </si>
  <si>
    <t>52C1 TCM Trip 2</t>
  </si>
  <si>
    <t>DP_SET22</t>
  </si>
  <si>
    <t>DP_CLR22</t>
  </si>
  <si>
    <t>52C1 TCM TRIP2</t>
  </si>
  <si>
    <t>DP_ELE23</t>
  </si>
  <si>
    <t xml:space="preserve">52C1 in Local  </t>
  </si>
  <si>
    <t>DP_SET23</t>
  </si>
  <si>
    <t>52C1 IN LCL</t>
  </si>
  <si>
    <t>DP_CLR23</t>
  </si>
  <si>
    <t>DP_ELE24</t>
  </si>
  <si>
    <t xml:space="preserve">CSW1 DC Close Alarm  </t>
  </si>
  <si>
    <t>DP_SET24</t>
  </si>
  <si>
    <t>DP_CLR24</t>
  </si>
  <si>
    <t>CSW1 74DC CLOSE</t>
  </si>
  <si>
    <t>DP_ELE25</t>
  </si>
  <si>
    <t xml:space="preserve">CSW1 DC Trip Alarm  </t>
  </si>
  <si>
    <t>DP_SET25</t>
  </si>
  <si>
    <t>DP_CLR25</t>
  </si>
  <si>
    <t>CSW1 74DC TRIP</t>
  </si>
  <si>
    <t>DP_ELE26</t>
  </si>
  <si>
    <t xml:space="preserve">CSW1 Lockout Trip  </t>
  </si>
  <si>
    <t>DP_SET26</t>
  </si>
  <si>
    <t>86CSW1 LCKOUT</t>
  </si>
  <si>
    <t>DP_CLR26</t>
  </si>
  <si>
    <t>DP_ELE27</t>
  </si>
  <si>
    <t xml:space="preserve">CSW1 Loss of AC  </t>
  </si>
  <si>
    <t>DP_SET27</t>
  </si>
  <si>
    <t>CSW1 27AC</t>
  </si>
  <si>
    <t>DP_CLR27</t>
  </si>
  <si>
    <t>DP_ELE28</t>
  </si>
  <si>
    <t xml:space="preserve">CSW1 Loss of DC  </t>
  </si>
  <si>
    <t>DP_SET28</t>
  </si>
  <si>
    <t>CSW1 27DC</t>
  </si>
  <si>
    <t>DP_CLR28</t>
  </si>
  <si>
    <t>DP_ELE29</t>
  </si>
  <si>
    <t xml:space="preserve">CSW1 Spring Alarm  </t>
  </si>
  <si>
    <t>DP_SET29</t>
  </si>
  <si>
    <t>CSW1 SPRNG ALM</t>
  </si>
  <si>
    <t>DP_CLR29</t>
  </si>
  <si>
    <t>DP_ELE30</t>
  </si>
  <si>
    <t xml:space="preserve">CSW1 SF6 Alarm  </t>
  </si>
  <si>
    <t>DP_SET30</t>
  </si>
  <si>
    <t>CSW1 SF6 ALM</t>
  </si>
  <si>
    <t>DP_CLR30</t>
  </si>
  <si>
    <t>DP_ELE31</t>
  </si>
  <si>
    <t xml:space="preserve">CSW1 SF6 Lockout  </t>
  </si>
  <si>
    <t>DP_SET31</t>
  </si>
  <si>
    <t>CSW1 SF6 LCKOUT</t>
  </si>
  <si>
    <t>DP_CLR31</t>
  </si>
  <si>
    <t>DP_ELE32</t>
  </si>
  <si>
    <t xml:space="preserve">CSW1 in Local  </t>
  </si>
  <si>
    <t>DP_SET32</t>
  </si>
  <si>
    <t>CSW1 IN LCL</t>
  </si>
  <si>
    <t>DP_CLR32</t>
  </si>
  <si>
    <t>DP_ELE33</t>
  </si>
  <si>
    <t xml:space="preserve">CSW2 DC Close Alarm  </t>
  </si>
  <si>
    <t>DP_SET33</t>
  </si>
  <si>
    <t>DP_CLR33</t>
  </si>
  <si>
    <t>CSW2 74DC CLOSE</t>
  </si>
  <si>
    <t>DP_ELE34</t>
  </si>
  <si>
    <t xml:space="preserve">CSW2 DC Trip Alarm  </t>
  </si>
  <si>
    <t>DP_SET34</t>
  </si>
  <si>
    <t>DP_CLR34</t>
  </si>
  <si>
    <t>CSW2 74DC TRIP</t>
  </si>
  <si>
    <t>DP_ELE35</t>
  </si>
  <si>
    <t xml:space="preserve">CSW2 Lockout Trip  </t>
  </si>
  <si>
    <t>DP_SET35</t>
  </si>
  <si>
    <t>86CSW2 LCKOUT</t>
  </si>
  <si>
    <t>DP_CLR35</t>
  </si>
  <si>
    <t>DP_ELE36</t>
  </si>
  <si>
    <t xml:space="preserve">CSW2 Loss of AC  </t>
  </si>
  <si>
    <t>DP_SET36</t>
  </si>
  <si>
    <t>CSW2 27AC</t>
  </si>
  <si>
    <t>DP_CLR36</t>
  </si>
  <si>
    <t>DP_ELE37</t>
  </si>
  <si>
    <t xml:space="preserve">CSW2 Loss of DC  </t>
  </si>
  <si>
    <t>DP_SET37</t>
  </si>
  <si>
    <t>CSW2 27DC</t>
  </si>
  <si>
    <t>DP_CLR37</t>
  </si>
  <si>
    <t>DP_ELE38</t>
  </si>
  <si>
    <t xml:space="preserve">CSW2 Spring Alarm  </t>
  </si>
  <si>
    <t>DP_SET38</t>
  </si>
  <si>
    <t>CSW2 SPRNG ALM</t>
  </si>
  <si>
    <t>DP_CLR38</t>
  </si>
  <si>
    <t>DP_ELE39</t>
  </si>
  <si>
    <t xml:space="preserve">CSW2 SF6 Alarm  </t>
  </si>
  <si>
    <t>DP_SET39</t>
  </si>
  <si>
    <t>CSW2 SF6 ALM</t>
  </si>
  <si>
    <t>DP_CLR39</t>
  </si>
  <si>
    <t>DP_ELE40</t>
  </si>
  <si>
    <t xml:space="preserve">CSW2 SF6 Lockout  </t>
  </si>
  <si>
    <t>DP_SET40</t>
  </si>
  <si>
    <t>CSW2 SF6 LCKOUT</t>
  </si>
  <si>
    <t>DP_CLR40</t>
  </si>
  <si>
    <t>DP_ELE41</t>
  </si>
  <si>
    <t xml:space="preserve">CSW2 in Local  </t>
  </si>
  <si>
    <t>DP_SET41</t>
  </si>
  <si>
    <t>CSW2 IN LCL</t>
  </si>
  <si>
    <t>DP_CLR41</t>
  </si>
  <si>
    <t>DP_ELE42</t>
  </si>
  <si>
    <t>DP_SET42</t>
  </si>
  <si>
    <t>DP_CLR42</t>
  </si>
  <si>
    <t>PLT02</t>
  </si>
  <si>
    <t>PLT03</t>
  </si>
  <si>
    <t>PLT04</t>
  </si>
  <si>
    <t>PLT05</t>
  </si>
  <si>
    <t>NOT PLT06</t>
  </si>
  <si>
    <t>PLT07 OR PLT08 OR PLT09</t>
  </si>
  <si>
    <t>CAP Unbalance (push to reset)</t>
  </si>
  <si>
    <t>PLT10</t>
  </si>
  <si>
    <t>PLT11</t>
  </si>
  <si>
    <t>PLT12</t>
  </si>
  <si>
    <t>PLT13</t>
  </si>
  <si>
    <t>CSW3 Auto/Remote Enable</t>
  </si>
  <si>
    <t>87TG1D OR 87HG1D</t>
  </si>
  <si>
    <t xml:space="preserve">CAP1 Unbalance Trip  </t>
  </si>
  <si>
    <t>87TG2D OR 87HG2D</t>
  </si>
  <si>
    <t xml:space="preserve">CAP2 Unbalance Trip  </t>
  </si>
  <si>
    <t xml:space="preserve">CAP3 Unbalance Trip  </t>
  </si>
  <si>
    <t>50WP1 OR 50WG1</t>
  </si>
  <si>
    <t xml:space="preserve">Instantaneous Trip  </t>
  </si>
  <si>
    <t xml:space="preserve">51S01 OR 51S02 OR 51S03 </t>
  </si>
  <si>
    <t xml:space="preserve">Time Overcurrent Pickup  </t>
  </si>
  <si>
    <t xml:space="preserve">51T01 OR 51T02 OR 51T03 </t>
  </si>
  <si>
    <t xml:space="preserve">Time Overcurrent Trip  </t>
  </si>
  <si>
    <t>50WG1 OR 51T02</t>
  </si>
  <si>
    <t xml:space="preserve">Ground Fault  </t>
  </si>
  <si>
    <t xml:space="preserve">271P1T AND NOT PLT02 </t>
  </si>
  <si>
    <t xml:space="preserve">Undervoltage Trip  </t>
  </si>
  <si>
    <t xml:space="preserve">591P1T </t>
  </si>
  <si>
    <t xml:space="preserve">Overvoltage Trip  </t>
  </si>
  <si>
    <t xml:space="preserve">PCT12Q </t>
  </si>
  <si>
    <t xml:space="preserve">CAP1 Discharging  </t>
  </si>
  <si>
    <t xml:space="preserve">PCT13Q </t>
  </si>
  <si>
    <t xml:space="preserve">CAP2 Discharging  </t>
  </si>
  <si>
    <t xml:space="preserve">CAP3 Discharging  </t>
  </si>
  <si>
    <t>ASV110</t>
  </si>
  <si>
    <t xml:space="preserve">CAP1 Available  </t>
  </si>
  <si>
    <t>ASV111</t>
  </si>
  <si>
    <t xml:space="preserve">CAP2 Available  </t>
  </si>
  <si>
    <t xml:space="preserve">CAP3 Available  </t>
  </si>
  <si>
    <t xml:space="preserve">IRIG OK  </t>
  </si>
  <si>
    <t>PCT26Q</t>
  </si>
  <si>
    <t xml:space="preserve">SCADA Operation  </t>
  </si>
  <si>
    <t>SITM61</t>
  </si>
  <si>
    <t>SITM62</t>
  </si>
  <si>
    <t>SITM63</t>
  </si>
  <si>
    <t>SITM64</t>
  </si>
  <si>
    <t>SITM65</t>
  </si>
  <si>
    <t>SITM66</t>
  </si>
  <si>
    <t>SITM67</t>
  </si>
  <si>
    <t>SITM68</t>
  </si>
  <si>
    <t>SITM69</t>
  </si>
  <si>
    <t>SITM70</t>
  </si>
  <si>
    <t>SITM71</t>
  </si>
  <si>
    <t>SITM72</t>
  </si>
  <si>
    <t>SITM73</t>
  </si>
  <si>
    <t>SITM74</t>
  </si>
  <si>
    <t>SITM75</t>
  </si>
  <si>
    <t>SITM76</t>
  </si>
  <si>
    <t>SITM77</t>
  </si>
  <si>
    <t>50WP1</t>
  </si>
  <si>
    <t>SITM78</t>
  </si>
  <si>
    <t>50WG1</t>
  </si>
  <si>
    <t>SITM79</t>
  </si>
  <si>
    <t>SITM80</t>
  </si>
  <si>
    <t>SITM81</t>
  </si>
  <si>
    <t>271P1T</t>
  </si>
  <si>
    <t>SITM82</t>
  </si>
  <si>
    <t>SITM83</t>
  </si>
  <si>
    <t>87AG1D</t>
  </si>
  <si>
    <t>SITM84</t>
  </si>
  <si>
    <t>87TG1D</t>
  </si>
  <si>
    <t>SITM85</t>
  </si>
  <si>
    <t>87HG1D</t>
  </si>
  <si>
    <t>SITM86</t>
  </si>
  <si>
    <t>87AG2D</t>
  </si>
  <si>
    <t>SITM87</t>
  </si>
  <si>
    <t>87TG2D</t>
  </si>
  <si>
    <t>SITM88</t>
  </si>
  <si>
    <t>87HG2D</t>
  </si>
  <si>
    <t>SITM89</t>
  </si>
  <si>
    <t>87AG3D</t>
  </si>
  <si>
    <t>SITM90</t>
  </si>
  <si>
    <t>87TG3D</t>
  </si>
  <si>
    <t>SITM91</t>
  </si>
  <si>
    <t>87HG3D</t>
  </si>
  <si>
    <t>SITM92</t>
  </si>
  <si>
    <t>PSV01</t>
  </si>
  <si>
    <t>SITM93</t>
  </si>
  <si>
    <t>PSV02</t>
  </si>
  <si>
    <t>SITM94</t>
  </si>
  <si>
    <t>PSV03</t>
  </si>
  <si>
    <t>SITM95</t>
  </si>
  <si>
    <t>PSV04</t>
  </si>
  <si>
    <t>SITM96</t>
  </si>
  <si>
    <t>PSV05</t>
  </si>
  <si>
    <t>SITM97</t>
  </si>
  <si>
    <t>PSV06</t>
  </si>
  <si>
    <t>SITM98</t>
  </si>
  <si>
    <t>PSV07</t>
  </si>
  <si>
    <t>SITM99</t>
  </si>
  <si>
    <t>PSV08</t>
  </si>
  <si>
    <t>SITM100</t>
  </si>
  <si>
    <t>PSV09</t>
  </si>
  <si>
    <t>SITM101</t>
  </si>
  <si>
    <t>PSV10</t>
  </si>
  <si>
    <t>SITM102</t>
  </si>
  <si>
    <t>PSV11</t>
  </si>
  <si>
    <t>SITM103</t>
  </si>
  <si>
    <t>PSV12</t>
  </si>
  <si>
    <t>SITM104</t>
  </si>
  <si>
    <t>PSV13</t>
  </si>
  <si>
    <t>SITM105</t>
  </si>
  <si>
    <t>PCT01Q</t>
  </si>
  <si>
    <t>SITM106</t>
  </si>
  <si>
    <t>SITM107</t>
  </si>
  <si>
    <t>SITM108</t>
  </si>
  <si>
    <t>SITM109</t>
  </si>
  <si>
    <t>SITM110</t>
  </si>
  <si>
    <t>SITM111</t>
  </si>
  <si>
    <t>SITM112</t>
  </si>
  <si>
    <t>SITM113</t>
  </si>
  <si>
    <t>SITM114</t>
  </si>
  <si>
    <t>PCT10Q</t>
  </si>
  <si>
    <t>SITM115</t>
  </si>
  <si>
    <t>PCT11Q</t>
  </si>
  <si>
    <t>SITM116</t>
  </si>
  <si>
    <t>SITM117</t>
  </si>
  <si>
    <t>SITM118</t>
  </si>
  <si>
    <t xml:space="preserve">PCT14Q </t>
  </si>
  <si>
    <t>SITM119</t>
  </si>
  <si>
    <t>PCT15Q</t>
  </si>
  <si>
    <t>SITM120</t>
  </si>
  <si>
    <t>PCT16Q</t>
  </si>
  <si>
    <t>SITM121</t>
  </si>
  <si>
    <t>SITM122</t>
  </si>
  <si>
    <t>SITM123</t>
  </si>
  <si>
    <t>PCT19Q</t>
  </si>
  <si>
    <t>SITM124</t>
  </si>
  <si>
    <t>SITM125</t>
  </si>
  <si>
    <t>PCT21Q</t>
  </si>
  <si>
    <t>SITM126</t>
  </si>
  <si>
    <t>SITM127</t>
  </si>
  <si>
    <t>PCT23Q</t>
  </si>
  <si>
    <t>SITM128</t>
  </si>
  <si>
    <t>SITM129</t>
  </si>
  <si>
    <t>SITM130</t>
  </si>
  <si>
    <t>SITM131</t>
  </si>
  <si>
    <t>SITM132</t>
  </si>
  <si>
    <t>SITM133</t>
  </si>
  <si>
    <t>SITM134</t>
  </si>
  <si>
    <t>SITM135</t>
  </si>
  <si>
    <t>SITM136</t>
  </si>
  <si>
    <t>PLT06</t>
  </si>
  <si>
    <t>SITM137</t>
  </si>
  <si>
    <t>PLT07</t>
  </si>
  <si>
    <t>SITM138</t>
  </si>
  <si>
    <t>PLT08</t>
  </si>
  <si>
    <t>SITM139</t>
  </si>
  <si>
    <t>PLT09</t>
  </si>
  <si>
    <t>SITM140</t>
  </si>
  <si>
    <t>SITM141</t>
  </si>
  <si>
    <t>SITM142</t>
  </si>
  <si>
    <t>SITM143</t>
  </si>
  <si>
    <t>SITM144</t>
  </si>
  <si>
    <t>SITM145</t>
  </si>
  <si>
    <t>SITM146</t>
  </si>
  <si>
    <t>SITM147</t>
  </si>
  <si>
    <t>SITM148</t>
  </si>
  <si>
    <t>SITM149</t>
  </si>
  <si>
    <t>SITM150</t>
  </si>
  <si>
    <t>SITM151</t>
  </si>
  <si>
    <t>SITM152</t>
  </si>
  <si>
    <t>SITM153</t>
  </si>
  <si>
    <t>SITM154</t>
  </si>
  <si>
    <t>SITM155</t>
  </si>
  <si>
    <t>SITM156</t>
  </si>
  <si>
    <t>SITM157</t>
  </si>
  <si>
    <t>SITM158</t>
  </si>
  <si>
    <t>SITM159</t>
  </si>
  <si>
    <t>SITM160</t>
  </si>
  <si>
    <t>SITM161</t>
  </si>
  <si>
    <t>SITM162</t>
  </si>
  <si>
    <t>SITM163</t>
  </si>
  <si>
    <t>SITM164</t>
  </si>
  <si>
    <t>SITM165</t>
  </si>
  <si>
    <t>SITM166</t>
  </si>
  <si>
    <t>SITM167</t>
  </si>
  <si>
    <t>SITM168</t>
  </si>
  <si>
    <t>SITM169</t>
  </si>
  <si>
    <t>SITM170</t>
  </si>
  <si>
    <t>ERDG1</t>
  </si>
  <si>
    <t>Event Report Digital</t>
  </si>
  <si>
    <t>ERDG2</t>
  </si>
  <si>
    <t>ERDG3</t>
  </si>
  <si>
    <t>ERDG4</t>
  </si>
  <si>
    <t>ERDG5</t>
  </si>
  <si>
    <t>ERDG6</t>
  </si>
  <si>
    <t>ERDG7</t>
  </si>
  <si>
    <t>ERDG8</t>
  </si>
  <si>
    <t>ERDG9</t>
  </si>
  <si>
    <t>ERDG10</t>
  </si>
  <si>
    <t>ERDG11</t>
  </si>
  <si>
    <t>ERDG12</t>
  </si>
  <si>
    <t>ERDG13</t>
  </si>
  <si>
    <t>ERDG14</t>
  </si>
  <si>
    <t>ERDG15</t>
  </si>
  <si>
    <t>ERDG16</t>
  </si>
  <si>
    <t>ERDG17</t>
  </si>
  <si>
    <t>ERDG18</t>
  </si>
  <si>
    <t>ERDG19</t>
  </si>
  <si>
    <t>ERDG20</t>
  </si>
  <si>
    <t>ERDG21</t>
  </si>
  <si>
    <t>ERDG22</t>
  </si>
  <si>
    <t>ERDG23</t>
  </si>
  <si>
    <t>ERDG24</t>
  </si>
  <si>
    <t>ERDG25</t>
  </si>
  <si>
    <t>ERDG26</t>
  </si>
  <si>
    <t>ERDG27</t>
  </si>
  <si>
    <t>ERDG28</t>
  </si>
  <si>
    <t>ERDG29</t>
  </si>
  <si>
    <t>ERDG30</t>
  </si>
  <si>
    <t>ERDG31</t>
  </si>
  <si>
    <t>ERDG32</t>
  </si>
  <si>
    <t>ERDG33</t>
  </si>
  <si>
    <t>ERDG34</t>
  </si>
  <si>
    <t>ERDG35</t>
  </si>
  <si>
    <t>ERDG36</t>
  </si>
  <si>
    <t>ERDG37</t>
  </si>
  <si>
    <t>ERDG38</t>
  </si>
  <si>
    <t>ERDG39</t>
  </si>
  <si>
    <t>ERDG40</t>
  </si>
  <si>
    <t>ERDG41</t>
  </si>
  <si>
    <t>ERDG42</t>
  </si>
  <si>
    <t>ERDG43</t>
  </si>
  <si>
    <t>ERDG44</t>
  </si>
  <si>
    <t>ERDG45</t>
  </si>
  <si>
    <t>ERDG46</t>
  </si>
  <si>
    <t>ERDG47</t>
  </si>
  <si>
    <t>ERDG48</t>
  </si>
  <si>
    <t>ERDG49</t>
  </si>
  <si>
    <t>ERDG50</t>
  </si>
  <si>
    <t>ERDG51</t>
  </si>
  <si>
    <t>ERDG52</t>
  </si>
  <si>
    <t>ERDG53</t>
  </si>
  <si>
    <t>ERDG54</t>
  </si>
  <si>
    <t>ERDG55</t>
  </si>
  <si>
    <t>ERDG56</t>
  </si>
  <si>
    <t>ERDG57</t>
  </si>
  <si>
    <t>ERDG58</t>
  </si>
  <si>
    <t>ERDG59</t>
  </si>
  <si>
    <t>ERDG60</t>
  </si>
  <si>
    <t>ERDG61</t>
  </si>
  <si>
    <t>ERDG62</t>
  </si>
  <si>
    <t>ERDG63</t>
  </si>
  <si>
    <t>ERDG64</t>
  </si>
  <si>
    <t>ERDG65</t>
  </si>
  <si>
    <t>ERDG66</t>
  </si>
  <si>
    <t>ERDG67</t>
  </si>
  <si>
    <t>ERDG68</t>
  </si>
  <si>
    <t>ERDG69</t>
  </si>
  <si>
    <t>ERDG70</t>
  </si>
  <si>
    <t>ERDG71</t>
  </si>
  <si>
    <t>ERDG72</t>
  </si>
  <si>
    <t>ERDG73</t>
  </si>
  <si>
    <t>ERDG74</t>
  </si>
  <si>
    <t>ERDG75</t>
  </si>
  <si>
    <t>ERDG76</t>
  </si>
  <si>
    <t>ERDG77</t>
  </si>
  <si>
    <t>50WP1T</t>
  </si>
  <si>
    <t>ERDG78</t>
  </si>
  <si>
    <t>ERDG79</t>
  </si>
  <si>
    <t>50WG1T</t>
  </si>
  <si>
    <t>ERDG80</t>
  </si>
  <si>
    <t>ERDG81</t>
  </si>
  <si>
    <t>ERDG82</t>
  </si>
  <si>
    <t>51S01</t>
  </si>
  <si>
    <t>ERDG83</t>
  </si>
  <si>
    <t>ERDG84</t>
  </si>
  <si>
    <t>51S02</t>
  </si>
  <si>
    <t>ERDG85</t>
  </si>
  <si>
    <t>ERDG86</t>
  </si>
  <si>
    <t>271P1</t>
  </si>
  <si>
    <t>ERDG87</t>
  </si>
  <si>
    <t>ERDG88</t>
  </si>
  <si>
    <t>591P1</t>
  </si>
  <si>
    <t>ERDG89</t>
  </si>
  <si>
    <t>ERDG90</t>
  </si>
  <si>
    <t>87AG1</t>
  </si>
  <si>
    <t>ERDG91</t>
  </si>
  <si>
    <t>ERDG92</t>
  </si>
  <si>
    <t>87TG1</t>
  </si>
  <si>
    <t>ERDG93</t>
  </si>
  <si>
    <t>ERDG94</t>
  </si>
  <si>
    <t>87HG1</t>
  </si>
  <si>
    <t>ERDG95</t>
  </si>
  <si>
    <t>ERDG96</t>
  </si>
  <si>
    <t>87AG2</t>
  </si>
  <si>
    <t>ERDG97</t>
  </si>
  <si>
    <t>ERDG98</t>
  </si>
  <si>
    <t>87TG2</t>
  </si>
  <si>
    <t>ERDG99</t>
  </si>
  <si>
    <t>ERDG100</t>
  </si>
  <si>
    <t>87HG2</t>
  </si>
  <si>
    <t>ERDG101</t>
  </si>
  <si>
    <t>ERDG102</t>
  </si>
  <si>
    <t>87AG3</t>
  </si>
  <si>
    <t>ERDG103</t>
  </si>
  <si>
    <t>ERDG104</t>
  </si>
  <si>
    <t>87TG3</t>
  </si>
  <si>
    <t>ERDG105</t>
  </si>
  <si>
    <t>ERDG106</t>
  </si>
  <si>
    <t>87HG3</t>
  </si>
  <si>
    <t>ERDG107</t>
  </si>
  <si>
    <t>ERDG108</t>
  </si>
  <si>
    <t>ERDG109</t>
  </si>
  <si>
    <t>ERDG110</t>
  </si>
  <si>
    <t>ERDG111</t>
  </si>
  <si>
    <t>ERDG112</t>
  </si>
  <si>
    <t>ERDG113</t>
  </si>
  <si>
    <t>ERDG114</t>
  </si>
  <si>
    <t>ERDG115</t>
  </si>
  <si>
    <t>ERDG116</t>
  </si>
  <si>
    <t>ERDG117</t>
  </si>
  <si>
    <t>ERDG118</t>
  </si>
  <si>
    <t>ERDG119</t>
  </si>
  <si>
    <t>ERDG120</t>
  </si>
  <si>
    <t>ERDG121</t>
  </si>
  <si>
    <t>ERDG122</t>
  </si>
  <si>
    <t>ERDG123</t>
  </si>
  <si>
    <t>ERDG124</t>
  </si>
  <si>
    <t>ERDG125</t>
  </si>
  <si>
    <t>ERDG126</t>
  </si>
  <si>
    <t>ERDG127</t>
  </si>
  <si>
    <t>ERDG128</t>
  </si>
  <si>
    <t>ERDG129</t>
  </si>
  <si>
    <t>ERDG130</t>
  </si>
  <si>
    <t>ERDG131</t>
  </si>
  <si>
    <t>ERDG132</t>
  </si>
  <si>
    <t>ERDG133</t>
  </si>
  <si>
    <t>ERDG134</t>
  </si>
  <si>
    <t>ERDG135</t>
  </si>
  <si>
    <t>ERDG136</t>
  </si>
  <si>
    <t>ERDG137</t>
  </si>
  <si>
    <t>ERDG138</t>
  </si>
  <si>
    <t>ERDG139</t>
  </si>
  <si>
    <t>ERDG140</t>
  </si>
  <si>
    <t>ERDG141</t>
  </si>
  <si>
    <t>ERDG142</t>
  </si>
  <si>
    <t>ERDG143</t>
  </si>
  <si>
    <t>ERDG144</t>
  </si>
  <si>
    <t>ERDG145</t>
  </si>
  <si>
    <t>ERDG146</t>
  </si>
  <si>
    <t>ERDG147</t>
  </si>
  <si>
    <t>ERDG148</t>
  </si>
  <si>
    <t>ERDG149</t>
  </si>
  <si>
    <t>ERDG150</t>
  </si>
  <si>
    <t>ERDG151</t>
  </si>
  <si>
    <t>ERDG152</t>
  </si>
  <si>
    <t>ERDG153</t>
  </si>
  <si>
    <t>ERDG154</t>
  </si>
  <si>
    <t>ERDG155</t>
  </si>
  <si>
    <t>ERDG156</t>
  </si>
  <si>
    <t>ERDG157</t>
  </si>
  <si>
    <t>ERDG158</t>
  </si>
  <si>
    <t>ERDG159</t>
  </si>
  <si>
    <t>ERDG160</t>
  </si>
  <si>
    <t>ERDG161</t>
  </si>
  <si>
    <t>ERDG162</t>
  </si>
  <si>
    <t>ERDG163</t>
  </si>
  <si>
    <t>ERDG164</t>
  </si>
  <si>
    <t>ERDG165</t>
  </si>
  <si>
    <t>ERDG166</t>
  </si>
  <si>
    <t>ERDG167</t>
  </si>
  <si>
    <t>ERDG168</t>
  </si>
  <si>
    <t>ERDG169</t>
  </si>
  <si>
    <t>ERDG170</t>
  </si>
  <si>
    <t>ERDG171</t>
  </si>
  <si>
    <t>ERDG172</t>
  </si>
  <si>
    <t>ERDG173</t>
  </si>
  <si>
    <t>IAWFMC</t>
  </si>
  <si>
    <t>IAWFAC</t>
  </si>
  <si>
    <t>IBWFMC</t>
  </si>
  <si>
    <t>IBWFAC</t>
  </si>
  <si>
    <t>ICWFMC</t>
  </si>
  <si>
    <t>ICWFAC</t>
  </si>
  <si>
    <t>VAYFMC</t>
  </si>
  <si>
    <t>VAYFAC</t>
  </si>
  <si>
    <t>VBYFMC</t>
  </si>
  <si>
    <t>VBYFAC</t>
  </si>
  <si>
    <t>VCYFMC</t>
  </si>
  <si>
    <t>VCYFAC</t>
  </si>
  <si>
    <t>3PWFC</t>
  </si>
  <si>
    <t>3QWFC</t>
  </si>
  <si>
    <t>TLED_13</t>
  </si>
  <si>
    <t>TLED_14</t>
  </si>
  <si>
    <t>TLED_16</t>
  </si>
  <si>
    <t>TLED_17</t>
  </si>
  <si>
    <t>BI_36</t>
  </si>
  <si>
    <t>BI_37</t>
  </si>
  <si>
    <t>BI_38</t>
  </si>
  <si>
    <t>BI_39</t>
  </si>
  <si>
    <t>BI_40</t>
  </si>
  <si>
    <t>BI_41</t>
  </si>
  <si>
    <t>BI_42</t>
  </si>
  <si>
    <t>BI_43</t>
  </si>
  <si>
    <t>BI_44</t>
  </si>
  <si>
    <t>BI_45</t>
  </si>
  <si>
    <t>BI_46</t>
  </si>
  <si>
    <t>BI_47</t>
  </si>
  <si>
    <t>BI_48</t>
  </si>
  <si>
    <t>BI_49</t>
  </si>
  <si>
    <t>BI_50</t>
  </si>
  <si>
    <t>BI_51</t>
  </si>
  <si>
    <t>BI_52</t>
  </si>
  <si>
    <t>BI_53</t>
  </si>
  <si>
    <t>BI_54</t>
  </si>
  <si>
    <t>BI_55</t>
  </si>
  <si>
    <t>BI_56</t>
  </si>
  <si>
    <t>BI_57</t>
  </si>
  <si>
    <t>BI_58</t>
  </si>
  <si>
    <t>BI_59</t>
  </si>
  <si>
    <t>BI_60</t>
  </si>
  <si>
    <t>BI_61</t>
  </si>
  <si>
    <t>BI_62</t>
  </si>
  <si>
    <t>BI_63</t>
  </si>
  <si>
    <t>BI_64</t>
  </si>
  <si>
    <t>BI_65</t>
  </si>
  <si>
    <t>BI_66</t>
  </si>
  <si>
    <t>BI_67</t>
  </si>
  <si>
    <t>BI_68</t>
  </si>
  <si>
    <t>BI_69</t>
  </si>
  <si>
    <t>BI_70</t>
  </si>
  <si>
    <t>BI_71</t>
  </si>
  <si>
    <t>BI_72</t>
  </si>
  <si>
    <t>Bus Voltage A</t>
  </si>
  <si>
    <t>Bus Voltage B</t>
  </si>
  <si>
    <t>Bus Voltage C</t>
  </si>
  <si>
    <t>VABYFMC</t>
  </si>
  <si>
    <t>Bus Voltage AB</t>
  </si>
  <si>
    <t>VBCYFMC</t>
  </si>
  <si>
    <t>Bus Voltage BC</t>
  </si>
  <si>
    <t>VCAYFMC</t>
  </si>
  <si>
    <t>Bus Voltage CA</t>
  </si>
  <si>
    <t>AMV004</t>
  </si>
  <si>
    <t>CAPA Neutral Voltage</t>
  </si>
  <si>
    <t>AMV005</t>
  </si>
  <si>
    <t>CAPB Neutral Voltage</t>
  </si>
  <si>
    <t>AMV006</t>
  </si>
  <si>
    <t>CSW1 Op Counter</t>
  </si>
  <si>
    <t>CSW2 Op Counter</t>
  </si>
  <si>
    <t>BO_2</t>
  </si>
  <si>
    <t>BO_3</t>
  </si>
  <si>
    <t>BO_4</t>
  </si>
  <si>
    <t>BO_5</t>
  </si>
  <si>
    <t>BO_6</t>
  </si>
  <si>
    <t>BO_7</t>
  </si>
  <si>
    <t>BO_8</t>
  </si>
  <si>
    <t>BO_9</t>
  </si>
  <si>
    <t>BO_10</t>
  </si>
  <si>
    <t>BO_11</t>
  </si>
  <si>
    <t>BO_12</t>
  </si>
  <si>
    <t>BO_13</t>
  </si>
  <si>
    <t>BO_14</t>
  </si>
  <si>
    <t>BO_15</t>
  </si>
  <si>
    <t>SEL-587Z Bus Protection Settings &amp; Logic</t>
  </si>
  <si>
    <t>SEL-587Z</t>
  </si>
  <si>
    <t>0587Z0X325H12XX</t>
  </si>
  <si>
    <t>Bus Protection</t>
  </si>
  <si>
    <t>87B</t>
  </si>
  <si>
    <t>IN1</t>
  </si>
  <si>
    <t xml:space="preserve">86B Trip Coil Monitor </t>
  </si>
  <si>
    <t>IN2</t>
  </si>
  <si>
    <t xml:space="preserve">86B Status </t>
  </si>
  <si>
    <t>OUT1</t>
  </si>
  <si>
    <t xml:space="preserve">86B Lockout Trip </t>
  </si>
  <si>
    <t>OUT2</t>
  </si>
  <si>
    <t>OUT3</t>
  </si>
  <si>
    <t>OUT4</t>
  </si>
  <si>
    <t>87B Fault Indicator</t>
  </si>
  <si>
    <t>Ratios</t>
  </si>
  <si>
    <t>Short Circuit Current Values</t>
  </si>
  <si>
    <t>SLG (A-pri)</t>
  </si>
  <si>
    <t>34.5kV MV1</t>
  </si>
  <si>
    <t>87B2</t>
  </si>
  <si>
    <t>34.5kV MV2</t>
  </si>
  <si>
    <t>87B3</t>
  </si>
  <si>
    <t>34.5kV MV3</t>
  </si>
  <si>
    <t>Diff Voltage Pickup Calculations</t>
  </si>
  <si>
    <t>Fault Type</t>
  </si>
  <si>
    <t>Rct</t>
  </si>
  <si>
    <t>Lead Length</t>
  </si>
  <si>
    <t>Rlead</t>
  </si>
  <si>
    <t>If</t>
  </si>
  <si>
    <t>Vr</t>
  </si>
  <si>
    <t>Vs</t>
  </si>
  <si>
    <t>3Θ</t>
  </si>
  <si>
    <t>SLG</t>
  </si>
  <si>
    <t>Diff Voltage Calc Philosophy</t>
  </si>
  <si>
    <t xml:space="preserve">N = CT ratio 
Rct = max CT internal resistance 
Rlead = max CT lead resistance 
Resistance of #10 AWG = 1.2Ω/1000ft
If = Maximum external fault current (max fault at feeders) 
P = Lead length factor = 1 for three phase faults | 2 for single phase faults 
Vr = Voltage across high-impedance differential element 
Vr = (If/N)∗(Rct +P∗Rlead) </t>
  </si>
  <si>
    <t>87B Differential Settings</t>
  </si>
  <si>
    <t>Pickup, A Phase</t>
  </si>
  <si>
    <t>87A1P (V-sec)</t>
  </si>
  <si>
    <t>Pickup, B Phase</t>
  </si>
  <si>
    <t>87B1P (V-sec)</t>
  </si>
  <si>
    <t>Pickup, C Phase</t>
  </si>
  <si>
    <t>87C1P (V-sec)</t>
  </si>
  <si>
    <t>SV5PU (cyc)</t>
  </si>
  <si>
    <t>Level 2 (Open CT Detector)</t>
  </si>
  <si>
    <t>87A2P (V-sec)</t>
  </si>
  <si>
    <t>87B2P (V-sec)</t>
  </si>
  <si>
    <t>87C2P (V-sec)</t>
  </si>
  <si>
    <t>SV8DO (cyc)</t>
  </si>
  <si>
    <t>87B Differential Philosophy</t>
  </si>
  <si>
    <t>Level 1 will be used for tripping. 200 V is the minimum setting recommended by the manufacturer. 
     The voltage differential pickup threshold (Vs) is proportional to Vr. A safety factor of 1.25 will be used. Select the highest voltage differential pickup threshold associated with each relay for the Level 1 pickup. 
     If the calculated threshold is below the minimum, use the minimum setting. 
          Vs &lt; 200 V 
          Set 87x1P = 200 V Surge arresters in the differential zone necessitate delayed tripping. 
          Delay = arrester conducting time + 0.75 cycle filter decay + 0.25 cycle margin 
                     Assumed arrester conducting time = 0.125 cycles 
           Delay = 1.125 cycles
Level 2 is used for open CT detection alarming. 
     87x2P = min pickup = 20 V 
     Surge arresters in the differential zone necessitate delayed tripping. 
          Delay = arrester conducting time + 0.75 cycle filter decay + 0.25 cycle margin 
                    Assumed arrester conducting time = 0.125 cycles 
          Delay = 1.125 cycles</t>
  </si>
  <si>
    <t>Minimum Operating Current Calculations</t>
  </si>
  <si>
    <t>n</t>
  </si>
  <si>
    <t>Ie (mA)</t>
  </si>
  <si>
    <t>Ir (mA)</t>
  </si>
  <si>
    <t>Im</t>
  </si>
  <si>
    <t>Imin (A)</t>
  </si>
  <si>
    <t>87HBA/B</t>
  </si>
  <si>
    <t>Minimum Operating Current Calculations Philosophy</t>
  </si>
  <si>
    <t>The minimum primary current required to operate the differential elements is used to gauge the sensitivity of the bus protection and provides the following application-specific information: 
     Provides an indication of the load current below which the open CT detection logic will work. Above this load current, the relay will trip for an open CT. 
     Defines the peak load current that a tapped load such as an auxiliary transformer can draw inside the bus differential zone. 
     Defines the maximum primary current that will not cause a bus differential relay operation for a secondary fault on an auxiliary transformer or PT connection inside the bus differential zone.
Imin = (n*Ie + Ir + Im)*N 
     Imin = minimum current 
     n = number of current transformers in parallel with the relay, per phase 
     Ie = current transformer exciting current at relay setting voltage (Vs) 
          Assume 10 mA if curve unavailable 
     Ir = current through the relay at relay setting voltage (Vs) 
          Ir = Vs/2000
     Im = current through the MOV at relay setting voltage (Vs) 
          ~0 for applications with Vs below 1000 V</t>
  </si>
  <si>
    <t>50A1P (A-sec)</t>
  </si>
  <si>
    <t>50B1P (A-sec)</t>
  </si>
  <si>
    <t>50C1P (A-sec)</t>
  </si>
  <si>
    <t>SV7PU (cyc)</t>
  </si>
  <si>
    <t>Level 2 (Current Detector)</t>
  </si>
  <si>
    <t>FLA</t>
  </si>
  <si>
    <t>50A2P (A-sec)</t>
  </si>
  <si>
    <t>50B2P (A-sec)</t>
  </si>
  <si>
    <t>50C2P (A-sec)</t>
  </si>
  <si>
    <t>OC Elements Philosophy</t>
  </si>
  <si>
    <t xml:space="preserve">Level 1 serves as an MOV degradation and backup protection element. The pickup and delay are 
set per manufacturer recommendation considering the presence of surge arrestors within the zone 
of protection. 
     50x1P (SV7) = 2.5 A 
     Delay = arrestor conducting time + cycle filter decay + margin 
     Delay = 0.125 + 1.25 + 0.25 = 1.625 cycles
Level 2 serves as a current detector for MOV failure and will be set to the full load amps of the 
main power transformer. 
     50x2P (SV8) = FLA/CT ratio 
     Dropout Delay = 3600 cycles </t>
  </si>
  <si>
    <t>Device</t>
  </si>
  <si>
    <t>87A1P</t>
  </si>
  <si>
    <t>Level 1 87B Pickup (V-sec)</t>
  </si>
  <si>
    <t>Protection Setpoints</t>
  </si>
  <si>
    <t>87B1P</t>
  </si>
  <si>
    <t>87C1P</t>
  </si>
  <si>
    <t>87A2P</t>
  </si>
  <si>
    <t>Level 2 87B Pickup (V-sec)</t>
  </si>
  <si>
    <t>87B2P</t>
  </si>
  <si>
    <t>87C2P</t>
  </si>
  <si>
    <t>50A1P</t>
  </si>
  <si>
    <t>50B1P</t>
  </si>
  <si>
    <t>50C1P</t>
  </si>
  <si>
    <t>50A2P</t>
  </si>
  <si>
    <t>50B2P</t>
  </si>
  <si>
    <t>50C2P</t>
  </si>
  <si>
    <t xml:space="preserve">87A1+87B1+87C1 </t>
  </si>
  <si>
    <t>87A2+87B2+87C2</t>
  </si>
  <si>
    <t>CT Open Circuit Alarm</t>
  </si>
  <si>
    <t>50A1+50B1+50C1</t>
  </si>
  <si>
    <t>Backup OC Trip</t>
  </si>
  <si>
    <t>50A2+50B2+50C2</t>
  </si>
  <si>
    <t>MOV Failure Detector</t>
  </si>
  <si>
    <t>IN1*!IN2</t>
  </si>
  <si>
    <t>Lockout Trip Coil Monitor</t>
  </si>
  <si>
    <t>SV5T+SV7T</t>
  </si>
  <si>
    <t>ULTR1</t>
  </si>
  <si>
    <t xml:space="preserve">!87A2*!87B2*!87C2*!50A2* !50B2*!50C2 </t>
  </si>
  <si>
    <t>TRIP1</t>
  </si>
  <si>
    <t xml:space="preserve">Level 1 Differential Trip </t>
  </si>
  <si>
    <t>DIFF</t>
  </si>
  <si>
    <t>SV6T</t>
  </si>
  <si>
    <t xml:space="preserve">Open CT Alarm </t>
  </si>
  <si>
    <t>OPEN CT</t>
  </si>
  <si>
    <t>SV7T</t>
  </si>
  <si>
    <t xml:space="preserve">Overcurrent Trip </t>
  </si>
  <si>
    <t>OC TRIP</t>
  </si>
  <si>
    <t>SV8T</t>
  </si>
  <si>
    <t xml:space="preserve">MOV Failure </t>
  </si>
  <si>
    <t>MOV FAIL</t>
  </si>
  <si>
    <t>SV9T</t>
  </si>
  <si>
    <t xml:space="preserve">Trip Coil Monitor </t>
  </si>
  <si>
    <t>LOR TC FAIL</t>
  </si>
  <si>
    <t xml:space="preserve">SV5+SV6+SV7+SV8 </t>
  </si>
  <si>
    <t xml:space="preserve">Event Report Triggers </t>
  </si>
  <si>
    <t xml:space="preserve">Port Protocol </t>
  </si>
  <si>
    <t>SEL-735 Meter Settings &amp; Logic</t>
  </si>
  <si>
    <t>SEL-735</t>
  </si>
  <si>
    <t>0735BX20944CFXB4XX16101XX</t>
  </si>
  <si>
    <t>Metering</t>
  </si>
  <si>
    <t>Side View</t>
  </si>
  <si>
    <t>Meter ID (MID)</t>
  </si>
  <si>
    <t>REVMTR1</t>
  </si>
  <si>
    <t>MTR1</t>
  </si>
  <si>
    <t>MTR2</t>
  </si>
  <si>
    <t xml:space="preserve">Meter Alarm to DPAC </t>
  </si>
  <si>
    <t>Identifier and Scaling</t>
  </si>
  <si>
    <t>VOLT_SCA</t>
  </si>
  <si>
    <t>KILO</t>
  </si>
  <si>
    <t>Voltage Scaling</t>
  </si>
  <si>
    <t>POWR_SCA</t>
  </si>
  <si>
    <t>MEGA</t>
  </si>
  <si>
    <t>Power and Demand Scaling</t>
  </si>
  <si>
    <t>ENRG_SCA</t>
  </si>
  <si>
    <t>Energy Scaling</t>
  </si>
  <si>
    <t>Waveform Capture Sample Rate (Samples per Cycle)</t>
  </si>
  <si>
    <t>Events &amp; Logging</t>
  </si>
  <si>
    <t>Event Length (cycles)</t>
  </si>
  <si>
    <t>Enable Port</t>
  </si>
  <si>
    <t>EMODBUS</t>
  </si>
  <si>
    <t>Enable Modbus</t>
  </si>
  <si>
    <t>EFTPSERV</t>
  </si>
  <si>
    <t>Enable FTP</t>
  </si>
  <si>
    <t>Enable DNP</t>
  </si>
  <si>
    <t>Default Router Gateway</t>
  </si>
  <si>
    <t>DNPMAP</t>
  </si>
  <si>
    <t>DNPIP</t>
  </si>
  <si>
    <t>DNP Master IP Address</t>
  </si>
  <si>
    <t>REPADR</t>
  </si>
  <si>
    <t>DECPLA</t>
  </si>
  <si>
    <t>Amps Scaling</t>
  </si>
  <si>
    <t>DECPLV</t>
  </si>
  <si>
    <t>Voltages Scaling</t>
  </si>
  <si>
    <t>DECPLM</t>
  </si>
  <si>
    <t>Misc. Data Scaling</t>
  </si>
  <si>
    <t>DECPLE</t>
  </si>
  <si>
    <t>Energy Data Scaling</t>
  </si>
  <si>
    <t>ANADBA</t>
  </si>
  <si>
    <t>Deadband Amps</t>
  </si>
  <si>
    <t>ANADBV</t>
  </si>
  <si>
    <t>Deadband Volts</t>
  </si>
  <si>
    <t>ANADBM</t>
  </si>
  <si>
    <t>Deadband Misc</t>
  </si>
  <si>
    <t>BI_MAP1</t>
  </si>
  <si>
    <t>0 2 3 4 5 6 7 1600 1601 1602</t>
  </si>
  <si>
    <t>Binary Input Map</t>
  </si>
  <si>
    <t>DNP</t>
  </si>
  <si>
    <t>AI_MAP1</t>
  </si>
  <si>
    <t>1 2 3 4 5 6 7 8 9 10 11 12 13 14 15 16 17 18 19 20 21 22 200 3000</t>
  </si>
  <si>
    <t>Analog Input Map</t>
  </si>
  <si>
    <t>CO_MAP1</t>
  </si>
  <si>
    <t>1 2 3 4 5 6 7 8 9 10 11 12 13 14 15 16 17 18 19 20 21 22 23 24 25 26 27 28</t>
  </si>
  <si>
    <t>Counter Map</t>
  </si>
  <si>
    <t>SEL-2440 DPAC Settings &amp; Logic</t>
  </si>
  <si>
    <t>SEL-2440</t>
  </si>
  <si>
    <t>24402H11A1A11630</t>
  </si>
  <si>
    <t xml:space="preserve">DPAC </t>
  </si>
  <si>
    <t>Device ID (DID)</t>
  </si>
  <si>
    <t>DPAC1</t>
  </si>
  <si>
    <t>DPAC2</t>
  </si>
  <si>
    <t>See project schematics.</t>
  </si>
  <si>
    <t>Terminal ID</t>
  </si>
  <si>
    <t>Output</t>
  </si>
  <si>
    <t>SV02T</t>
  </si>
  <si>
    <t>SV03T</t>
  </si>
  <si>
    <t>SV04T</t>
  </si>
  <si>
    <t>SV05T</t>
  </si>
  <si>
    <t>SV06T</t>
  </si>
  <si>
    <t>SV07T</t>
  </si>
  <si>
    <t>SV08T</t>
  </si>
  <si>
    <t>OUT109</t>
  </si>
  <si>
    <t>SV09T</t>
  </si>
  <si>
    <t>OUT110</t>
  </si>
  <si>
    <t>OUT111</t>
  </si>
  <si>
    <t>OUT112</t>
  </si>
  <si>
    <t>OUT113</t>
  </si>
  <si>
    <t>OUT114</t>
  </si>
  <si>
    <t>OUT115</t>
  </si>
  <si>
    <t>SV15T</t>
  </si>
  <si>
    <t>OUT116</t>
  </si>
  <si>
    <t>SV16T</t>
  </si>
  <si>
    <t>EFTP</t>
  </si>
  <si>
    <t>EPING</t>
  </si>
  <si>
    <t>Enable Ping</t>
  </si>
  <si>
    <t>Port Operating Mode</t>
  </si>
  <si>
    <t>Primary Port</t>
  </si>
  <si>
    <t>Enable DNP Session</t>
  </si>
  <si>
    <t>DNPNUM1</t>
  </si>
  <si>
    <t>Client DNP Address</t>
  </si>
  <si>
    <t>DNP Map</t>
  </si>
  <si>
    <t>DNP Analog Input Variation</t>
  </si>
  <si>
    <t>SEL-411L Line Protection Settings &amp; Logic</t>
  </si>
  <si>
    <t>GE</t>
  </si>
  <si>
    <t>GE L90</t>
  </si>
  <si>
    <t>L90-TB5-HLH-F8L-H6P-L8L-N6S-S6S-U6D-W7K</t>
  </si>
  <si>
    <t>Line Protection</t>
  </si>
  <si>
    <t>87LP</t>
  </si>
  <si>
    <t>IN/OUT</t>
  </si>
  <si>
    <t>52L Status (a)</t>
  </si>
  <si>
    <t>89L Status (a)</t>
  </si>
  <si>
    <t>86DTT Status</t>
  </si>
  <si>
    <t>86DTT Trip Coil Monitor</t>
  </si>
  <si>
    <t>Incoming BF TT</t>
  </si>
  <si>
    <t>Local 87L BLOCK</t>
  </si>
  <si>
    <t>DTT Tx BLOCK</t>
  </si>
  <si>
    <t>DTT Rx BLOCK</t>
  </si>
  <si>
    <t>87L TEST MODE</t>
  </si>
  <si>
    <t>52L Protection Trip (TC1)</t>
  </si>
  <si>
    <t>DTT RECVD Indication</t>
  </si>
  <si>
    <t>DTT SENT Indication</t>
  </si>
  <si>
    <t>86DTT Lockout Trip</t>
  </si>
  <si>
    <t>BKR 52L Status (Grn/Open)</t>
  </si>
  <si>
    <t>Breaker Failure Initiate</t>
  </si>
  <si>
    <t>SW 89L Status (Grn/Open)</t>
  </si>
  <si>
    <t>REMOTE 87L BLOCK</t>
  </si>
  <si>
    <t>REMOTE TERMINAL (Grn/Open)</t>
  </si>
  <si>
    <t>86DTT TCM FAIL (Push to Reset)</t>
  </si>
  <si>
    <t>OUT209</t>
  </si>
  <si>
    <t>OUT210</t>
  </si>
  <si>
    <t>OUT211</t>
  </si>
  <si>
    <t>OUT212</t>
  </si>
  <si>
    <t>OUT213</t>
  </si>
  <si>
    <t>OUT214</t>
  </si>
  <si>
    <t>OUT215</t>
  </si>
  <si>
    <t>Collector Voltage (LL, kV)</t>
  </si>
  <si>
    <t>Relay Nominal Voltage (LL, Vsec)</t>
  </si>
  <si>
    <t>OUT309</t>
  </si>
  <si>
    <t>OUT310</t>
  </si>
  <si>
    <t>OUT311</t>
  </si>
  <si>
    <t>OUT312</t>
  </si>
  <si>
    <t>OUT313</t>
  </si>
  <si>
    <t>OUT314</t>
  </si>
  <si>
    <t>OUT315</t>
  </si>
  <si>
    <t>Channel TX/RX Addresses</t>
  </si>
  <si>
    <t>CH Address</t>
  </si>
  <si>
    <t>Local</t>
  </si>
  <si>
    <t>Remote</t>
  </si>
  <si>
    <t>Channel_1 TA_1</t>
  </si>
  <si>
    <t>Channel_1 RA_1</t>
  </si>
  <si>
    <t>Line Impedence</t>
  </si>
  <si>
    <t>Impedance Type</t>
  </si>
  <si>
    <t>Magnitude (Ω_Sec)</t>
  </si>
  <si>
    <t>Magnitude (Ω_Pri)</t>
  </si>
  <si>
    <t>Angle (Degree)</t>
  </si>
  <si>
    <t>Positive sequence line impedance</t>
  </si>
  <si>
    <t>Zero sequence line impedance</t>
  </si>
  <si>
    <t>BID1</t>
  </si>
  <si>
    <t>52L</t>
  </si>
  <si>
    <t>Breaker 1 Identifier</t>
  </si>
  <si>
    <t>IRIGC</t>
  </si>
  <si>
    <t>IRIG Control Bits Definition</t>
  </si>
  <si>
    <t>EDRSTC</t>
  </si>
  <si>
    <t>Enable Date Reset Control</t>
  </si>
  <si>
    <t>Data Reset Control</t>
  </si>
  <si>
    <t>E87CH</t>
  </si>
  <si>
    <t>2SD</t>
  </si>
  <si>
    <t>Enable 87L Channel (2 Terminal, Redundant Channel)</t>
  </si>
  <si>
    <t>Port 87</t>
  </si>
  <si>
    <t>E87PG</t>
  </si>
  <si>
    <t>Enable Tx/Rx Addresses and 87L Transmit Bits in Group Settings</t>
  </si>
  <si>
    <t>87PCH</t>
  </si>
  <si>
    <t>87L Primary Serial Channel</t>
  </si>
  <si>
    <t>Channel Config</t>
  </si>
  <si>
    <t>87TADR</t>
  </si>
  <si>
    <t>Relay Transmit Address</t>
  </si>
  <si>
    <t>87R1ADR</t>
  </si>
  <si>
    <t>Channel 1 Receive Address</t>
  </si>
  <si>
    <t>52AA1</t>
  </si>
  <si>
    <t>BK1 Contact Input</t>
  </si>
  <si>
    <t>Breaker Monitor</t>
  </si>
  <si>
    <t>Breaker 1</t>
  </si>
  <si>
    <t>CT Ratio, Terminal W</t>
  </si>
  <si>
    <t>Line Configuration</t>
  </si>
  <si>
    <t>PT Ratio, Terminal Y</t>
  </si>
  <si>
    <t>PT Nominal Voltage (LL, Vsec)</t>
  </si>
  <si>
    <t>Z1MAG</t>
  </si>
  <si>
    <t>Pos Seq Line Impedance Mag</t>
  </si>
  <si>
    <t>Line Impedance</t>
  </si>
  <si>
    <t>Z1ANG</t>
  </si>
  <si>
    <t>Pos Seq Line Impedance Angle</t>
  </si>
  <si>
    <t>Z0MAG</t>
  </si>
  <si>
    <t>0 Seq Line Impendance Mag</t>
  </si>
  <si>
    <t>Z0ANG</t>
  </si>
  <si>
    <t>0 Seq Line Impedance Ang</t>
  </si>
  <si>
    <t>E87L</t>
  </si>
  <si>
    <t>Enable Line Current Differential Protection 87L</t>
  </si>
  <si>
    <t>E87LCC</t>
  </si>
  <si>
    <t>Enable Line Charging Current Compensation</t>
  </si>
  <si>
    <t>E87XFMR</t>
  </si>
  <si>
    <t>Enable in Line Transformer Differential Protection</t>
  </si>
  <si>
    <t>E87OCTL</t>
  </si>
  <si>
    <t>Enable Open CT Detection Logic</t>
  </si>
  <si>
    <t>E21MP</t>
  </si>
  <si>
    <t>Enable Mho Phase Distance Zones</t>
  </si>
  <si>
    <t>E21XP</t>
  </si>
  <si>
    <t>Enable Quadrilateral Phase Distance Zones</t>
  </si>
  <si>
    <t>E21MG</t>
  </si>
  <si>
    <t>Enable Mho Ground Distance Zones</t>
  </si>
  <si>
    <t>E21XG</t>
  </si>
  <si>
    <t>Enable Quadrilateral Ground Distance Zones</t>
  </si>
  <si>
    <t>ECVT</t>
  </si>
  <si>
    <t>Enable CVT Transient Detection</t>
  </si>
  <si>
    <t>ESERCMP</t>
  </si>
  <si>
    <t>Enable Series-Compensated Line Logic</t>
  </si>
  <si>
    <t>ECDTD</t>
  </si>
  <si>
    <t>Enable Distance Element Common Time Delay</t>
  </si>
  <si>
    <t>ESOTF</t>
  </si>
  <si>
    <t>Enable Switch-Onto-Fault</t>
  </si>
  <si>
    <t>EOOS</t>
  </si>
  <si>
    <t>Enable Out-of-Step</t>
  </si>
  <si>
    <t>ELOAD</t>
  </si>
  <si>
    <t>Enable Load Encroachment</t>
  </si>
  <si>
    <t>Enable Phase Instantaneous/Definite-Time Overcurrent Elements</t>
  </si>
  <si>
    <t>Enable Residual Ground Instantaneous/Definite-Time Overcurrent Elements</t>
  </si>
  <si>
    <t>E50Q</t>
  </si>
  <si>
    <t>Enable Negative-Sequence Instantaneous/Definite-Time Overcurrent Elements</t>
  </si>
  <si>
    <t>Enable Inverse Time Overcurrent Elements</t>
  </si>
  <si>
    <t>Enable Under Voltage Elements</t>
  </si>
  <si>
    <t>Enable Over Voltage Elements</t>
  </si>
  <si>
    <t>E32P</t>
  </si>
  <si>
    <t>Enable Over/Under Power Elements</t>
  </si>
  <si>
    <t>E32</t>
  </si>
  <si>
    <t>Enable Directional Control</t>
  </si>
  <si>
    <t>ETHRIEC</t>
  </si>
  <si>
    <t>Enable IEC Thermal Element</t>
  </si>
  <si>
    <t>ECOMM</t>
  </si>
  <si>
    <t>Enable Communication Scheme</t>
  </si>
  <si>
    <t>EBCD</t>
  </si>
  <si>
    <t>Enable Broken Conductor Detection</t>
  </si>
  <si>
    <t>EBFL1</t>
  </si>
  <si>
    <t>Enable Breaker 1 Failure Logic</t>
  </si>
  <si>
    <t>E25BK1</t>
  </si>
  <si>
    <t>Enable Synchronism Check for Breaker 1</t>
  </si>
  <si>
    <t>Enable Reclosing</t>
  </si>
  <si>
    <t>EMANCL</t>
  </si>
  <si>
    <t>Enable Manual Closing</t>
  </si>
  <si>
    <t>ELOP</t>
  </si>
  <si>
    <t>Y1</t>
  </si>
  <si>
    <t>Enable Loss-of-Potential</t>
  </si>
  <si>
    <t>EDEM</t>
  </si>
  <si>
    <t>Enable Demand Metering</t>
  </si>
  <si>
    <t>EADVS</t>
  </si>
  <si>
    <t>Enable Advanced Settings</t>
  </si>
  <si>
    <t>VMEMC</t>
  </si>
  <si>
    <t>Memory Voltage Control Equation (SELogic)</t>
  </si>
  <si>
    <t>EFID</t>
  </si>
  <si>
    <t>Enable FID Logic</t>
  </si>
  <si>
    <t>k0M1</t>
  </si>
  <si>
    <t>Zone 1 ZSC Factor Magnitude</t>
  </si>
  <si>
    <t xml:space="preserve">Zero-Sequence Compensation Factor </t>
  </si>
  <si>
    <t>Compensation Factor</t>
  </si>
  <si>
    <t>k0A1</t>
  </si>
  <si>
    <t>Zone 1 ZSC Factor Angle (deg)</t>
  </si>
  <si>
    <t>k0M</t>
  </si>
  <si>
    <t>Forward Zones ZSC Factor Magnitude</t>
  </si>
  <si>
    <t>k0A</t>
  </si>
  <si>
    <t>Forward Zones ZSC Factor Angle (deg)</t>
  </si>
  <si>
    <t>k0MR</t>
  </si>
  <si>
    <t>Reverse Zones ZSC Factor Magnitude</t>
  </si>
  <si>
    <t>k0AR</t>
  </si>
  <si>
    <t>Reverse Zones ZSC Factor Angle (deg)</t>
  </si>
  <si>
    <t>87LPP</t>
  </si>
  <si>
    <t>Phase 87L Pickup (pu)</t>
  </si>
  <si>
    <t>87L</t>
  </si>
  <si>
    <t>87LPR</t>
  </si>
  <si>
    <t>Outer Radius</t>
  </si>
  <si>
    <t>87LPA</t>
  </si>
  <si>
    <t>Restraint Region</t>
  </si>
  <si>
    <t>87LPPS</t>
  </si>
  <si>
    <t>Pickup in Secure Mode</t>
  </si>
  <si>
    <t>87LPRS</t>
  </si>
  <si>
    <t>Outer Radius in Secure Mode</t>
  </si>
  <si>
    <t>87LPAS</t>
  </si>
  <si>
    <t>Restraint Region in Secure Mode</t>
  </si>
  <si>
    <t>87LGP</t>
  </si>
  <si>
    <t>Ground 87L Pickup (pu)</t>
  </si>
  <si>
    <t>87LGR</t>
  </si>
  <si>
    <t>87LGA</t>
  </si>
  <si>
    <t>87LGPS</t>
  </si>
  <si>
    <t>87LGRS</t>
  </si>
  <si>
    <t>87LGAS</t>
  </si>
  <si>
    <t>Z1MP</t>
  </si>
  <si>
    <t>Zone 1 Reach (ohms, sec)</t>
  </si>
  <si>
    <t>Distance</t>
  </si>
  <si>
    <t>Phase Mho</t>
  </si>
  <si>
    <t>Z1MPTC</t>
  </si>
  <si>
    <t>Zone 1 Torque Control</t>
  </si>
  <si>
    <t>Z2MP</t>
  </si>
  <si>
    <t>Zone 2 Reach (ohms, sec)</t>
  </si>
  <si>
    <t>Z2MPTC</t>
  </si>
  <si>
    <t>Zone 2 Torque Control</t>
  </si>
  <si>
    <t>Z1MG</t>
  </si>
  <si>
    <t>Ground Mho</t>
  </si>
  <si>
    <t>Z1MGTC</t>
  </si>
  <si>
    <t>Z2MG</t>
  </si>
  <si>
    <t>Z2MGTC</t>
  </si>
  <si>
    <t>Z1D</t>
  </si>
  <si>
    <t>Common Zone 1 Time Delay (cyc)</t>
  </si>
  <si>
    <t>Common Mho</t>
  </si>
  <si>
    <t>Z2D</t>
  </si>
  <si>
    <t>Common Zone 2 Time Delay (cyc)</t>
  </si>
  <si>
    <t>Level 1 Residual Ground Inst OC Pickup (A-sec)</t>
  </si>
  <si>
    <t>Ground OC</t>
  </si>
  <si>
    <t>Level 1 Residual Ground Inst OC Time Delay (cyc)</t>
  </si>
  <si>
    <t>Level 1 Residual Ground Inst OC Torque Control</t>
  </si>
  <si>
    <t>(87OP AND NOT 87LST) OR Z1T OR Z2T OR 67G1T</t>
  </si>
  <si>
    <t>Trip Conditions</t>
  </si>
  <si>
    <t>DTA</t>
  </si>
  <si>
    <t>PSV02 AND NOT PLT03</t>
  </si>
  <si>
    <t>Direct Transfer Trip A-Phase</t>
  </si>
  <si>
    <t>DTT</t>
  </si>
  <si>
    <t>DTB</t>
  </si>
  <si>
    <t>Direct Transfer Trip B-Phase</t>
  </si>
  <si>
    <t>DTC</t>
  </si>
  <si>
    <t>Direct Transfer Trip C-Phase</t>
  </si>
  <si>
    <t>TDUR3D</t>
  </si>
  <si>
    <t>Min Trip Duration (cyc)</t>
  </si>
  <si>
    <t>R_TRIG Z1P OR R_TRIG Z1G OR R_TRIG PSV01 OR R_TRIG PSV02 OR R_TRIG 3PT OR R_TRIG 87BLK OR R_TRIG 87LST OR R_TRIG IN205</t>
  </si>
  <si>
    <t>3PT</t>
  </si>
  <si>
    <t>Three Pole Trip</t>
  </si>
  <si>
    <t>86DTT Trip</t>
  </si>
  <si>
    <t xml:space="preserve">PSV01 := NOT PLT02 AND IN205 </t>
  </si>
  <si>
    <t xml:space="preserve">DTT Trigger </t>
  </si>
  <si>
    <t xml:space="preserve">PSV02 := (87CH1OK AND 87R01P1) OR (87CH2OK AND 87R01P2) </t>
  </si>
  <si>
    <t xml:space="preserve">DTT Request Received </t>
  </si>
  <si>
    <t xml:space="preserve">PSV03 := (87CH1OK AND 87R06P1) OR (87CH2OK AND 87R06P2) </t>
  </si>
  <si>
    <t>Remote 87L Block Request</t>
  </si>
  <si>
    <t xml:space="preserve">PSV04 := (87CH1OK AND 87R07P1) OR (87CH2OK AND 87R07P2) </t>
  </si>
  <si>
    <t xml:space="preserve">Remote Terminal Status </t>
  </si>
  <si>
    <t>###########################</t>
  </si>
  <si>
    <t>PCT01DO := 1</t>
  </si>
  <si>
    <t xml:space="preserve">LOP Alarm </t>
  </si>
  <si>
    <t xml:space="preserve">Timed Protection Variables </t>
  </si>
  <si>
    <t>PCT01PU := 600</t>
  </si>
  <si>
    <t>PCT01IN := LOP</t>
  </si>
  <si>
    <t>PCT02DO := 0.0</t>
  </si>
  <si>
    <t xml:space="preserve">86DTT TCM Fail </t>
  </si>
  <si>
    <t>PCT02PU := 30.0</t>
  </si>
  <si>
    <t xml:space="preserve">PCT02IN := NOT IN203 AND IN204 </t>
  </si>
  <si>
    <t>PLT01S := PB1_PUL AND NOT PLT01</t>
  </si>
  <si>
    <t>Local 87L Block (Set)</t>
  </si>
  <si>
    <t xml:space="preserve">Protection Latches </t>
  </si>
  <si>
    <t>PLT01R := PB1_PUL AND PLT01</t>
  </si>
  <si>
    <t>Local 87L Block (Reset)</t>
  </si>
  <si>
    <t>PLT02S := PB2_PUL AND NOT PLT02</t>
  </si>
  <si>
    <t>DTT Transmit Block (Set)</t>
  </si>
  <si>
    <t>PLT02R := PB2_PUL AND PLT02</t>
  </si>
  <si>
    <t>DTT Transmit Block (Reset)</t>
  </si>
  <si>
    <t>PLT03S := PB3_PUL AND NOT PLT03</t>
  </si>
  <si>
    <t>DTT Receive Block (Set)</t>
  </si>
  <si>
    <t>PLT03R := PB3_PUL AND PLT03</t>
  </si>
  <si>
    <t>DTT Receive Block (Reset)</t>
  </si>
  <si>
    <t>PLT04S := PB4_PUL AND NOT PLT04</t>
  </si>
  <si>
    <t>87L Test Mode Enable (Set)</t>
  </si>
  <si>
    <t>PLT04R := PB4_PUL AND PLT04</t>
  </si>
  <si>
    <t>87L Test Mode Enable (Reset)</t>
  </si>
  <si>
    <t>PLT05S := PSV02 AND NOT PLT05</t>
  </si>
  <si>
    <t>DTT Received Indication (Set)</t>
  </si>
  <si>
    <t>PLT05R := NOT PSV02 AND TRGTR AND PLT05</t>
  </si>
  <si>
    <t>DTT Received Indication (Reset)</t>
  </si>
  <si>
    <t>PLT06S := PSV01 AND NOT PLT06</t>
  </si>
  <si>
    <t>DTT Transmitted Indication (Set)</t>
  </si>
  <si>
    <t>PLT06R := NOT PSV01 AND TRGTR AND PLT06</t>
  </si>
  <si>
    <t>DTT Transmitted Indication (Reset)</t>
  </si>
  <si>
    <t>PLT07S := PCT02Q AND NOT PLT07</t>
  </si>
  <si>
    <t>86DTT TCM Fail (Set)</t>
  </si>
  <si>
    <t>PLT07R := NOT PCT02Q AND PB11PUL AND PLT07</t>
  </si>
  <si>
    <t>86DTT TCM Fail (Reset)</t>
  </si>
  <si>
    <t>87T1P1</t>
  </si>
  <si>
    <t>Direct Transfer Trip</t>
  </si>
  <si>
    <t xml:space="preserve">87L Communication Bits </t>
  </si>
  <si>
    <t>87T2P1</t>
  </si>
  <si>
    <t>Local 87L Block</t>
  </si>
  <si>
    <t>87T3P1</t>
  </si>
  <si>
    <t>NOT IN201 OR NOT IN202</t>
  </si>
  <si>
    <t>Local Terminal Open</t>
  </si>
  <si>
    <t>(87OP OR 87DTTI) AND NOT (SOTFT OR TLED_3)</t>
  </si>
  <si>
    <t>Instantaneous Diff Trip</t>
  </si>
  <si>
    <t>T1EDL</t>
  </si>
  <si>
    <t>T1EDC</t>
  </si>
  <si>
    <t>Z1PT OR Z1GT</t>
  </si>
  <si>
    <t>Zone 1 Timed Trip</t>
  </si>
  <si>
    <t>T2EDL</t>
  </si>
  <si>
    <t>T2EDC</t>
  </si>
  <si>
    <t>COMPRM AND NOT (Z1P OR Z1G OR TLED_1 OR SOTFT)</t>
  </si>
  <si>
    <t>Communications Trip</t>
  </si>
  <si>
    <t>T3EDL</t>
  </si>
  <si>
    <t>T3EDC</t>
  </si>
  <si>
    <t>SOTFT</t>
  </si>
  <si>
    <t>Switch onto Fault</t>
  </si>
  <si>
    <t>T4EDL</t>
  </si>
  <si>
    <t>T4EDC</t>
  </si>
  <si>
    <t>(Z1P OR Z1G) AND NOT (TLED_6 OR TLED_7 OR TLED_8)</t>
  </si>
  <si>
    <t>Zone 1 Trip</t>
  </si>
  <si>
    <t>T5EDL</t>
  </si>
  <si>
    <t>T5EDC</t>
  </si>
  <si>
    <t>(Z2P OR Z2G) AND NOT (Z1P OR Z1G OR TLED_5 OR TLED_7)</t>
  </si>
  <si>
    <t>Zone 2 Trip</t>
  </si>
  <si>
    <t>T6EDL</t>
  </si>
  <si>
    <t>T6EDC</t>
  </si>
  <si>
    <t>(Z3P OR Z3G) AND NOT (TLED_5 OR TLED_6 OR TLED_8)</t>
  </si>
  <si>
    <t>Zone 3 Trip</t>
  </si>
  <si>
    <t>T7EDL</t>
  </si>
  <si>
    <t>T7EDC</t>
  </si>
  <si>
    <t>(Z4P OR Z4G) AND NOT (Z1P OR Z2P OR Z3P OR Z1G OR Z2G OR Z3G OR TLED_5 OR TLED_6 OR TLED_7)</t>
  </si>
  <si>
    <t>Zone 4 Trip</t>
  </si>
  <si>
    <t>T8EDL</t>
  </si>
  <si>
    <t>T8EDC</t>
  </si>
  <si>
    <t>(PHASE_A AND NOT 87FTS) OR FTSA</t>
  </si>
  <si>
    <t>Phase A Trip</t>
  </si>
  <si>
    <t>T9EDL</t>
  </si>
  <si>
    <t>T9EDC</t>
  </si>
  <si>
    <t>(PHASE_B AND NOT 87FTS) OR FTSB</t>
  </si>
  <si>
    <t>Phase B Trip</t>
  </si>
  <si>
    <t>T10EDL</t>
  </si>
  <si>
    <t>T10EDC</t>
  </si>
  <si>
    <t>(PHASE_C AND NOT 87FTS) OR FTSC</t>
  </si>
  <si>
    <t>Phase C Trip</t>
  </si>
  <si>
    <t>T11EDL</t>
  </si>
  <si>
    <t>T11EDC</t>
  </si>
  <si>
    <t>(GROUND AND NOT 87FTS) OR FTSG</t>
  </si>
  <si>
    <t>T12EDL</t>
  </si>
  <si>
    <t>T12EDC</t>
  </si>
  <si>
    <t>87OP OR 87DTTI</t>
  </si>
  <si>
    <t>87L Trip</t>
  </si>
  <si>
    <t>T13EDL</t>
  </si>
  <si>
    <t>T13EDC</t>
  </si>
  <si>
    <t>87LST</t>
  </si>
  <si>
    <t>87L Not Available</t>
  </si>
  <si>
    <t>T14EDL</t>
  </si>
  <si>
    <t>T14EDC</t>
  </si>
  <si>
    <t>87CH1AL OR 87CH2AL OR 87CH3AL OR 87CH1FB OR 87CH2FB OR 87CH3FB</t>
  </si>
  <si>
    <t>87L Comm Fail Alarm</t>
  </si>
  <si>
    <t>T15EDL</t>
  </si>
  <si>
    <t>T15EDC</t>
  </si>
  <si>
    <t>86DTT Lockout Operation</t>
  </si>
  <si>
    <t>T16EDL</t>
  </si>
  <si>
    <t>T16EDC</t>
  </si>
  <si>
    <t>87OCT</t>
  </si>
  <si>
    <t>Open-Circuited CT Detected, Any Phase</t>
  </si>
  <si>
    <t>T17EDL</t>
  </si>
  <si>
    <t>T17EDC</t>
  </si>
  <si>
    <t>T18EDL</t>
  </si>
  <si>
    <t>T18EDC</t>
  </si>
  <si>
    <t>T19EDL</t>
  </si>
  <si>
    <t>T19EDC</t>
  </si>
  <si>
    <t>T20EDL</t>
  </si>
  <si>
    <t>T20EDC</t>
  </si>
  <si>
    <t>50P1 OR 50P2 OR 50P3 OR 50P4 OR 50Q1 OR 50Q2 OR 50Q3 OR 50Q4 OR 50G1 OR 50G2 OR 50G3 OR 50G4</t>
  </si>
  <si>
    <t>T21EDL</t>
  </si>
  <si>
    <t>T21EDC</t>
  </si>
  <si>
    <t>51T01 OR 51T02 OR 51T03 OR 51T04 OR 51T05 OR 51T06 OR 51T07 OR 51T08 OR 51T09 OR 51T10</t>
  </si>
  <si>
    <t>Timed Overcurrent Trip</t>
  </si>
  <si>
    <t>T22EDL</t>
  </si>
  <si>
    <t>T22EDC</t>
  </si>
  <si>
    <t>LOP</t>
  </si>
  <si>
    <t>T23EDL</t>
  </si>
  <si>
    <t>T23EDC</t>
  </si>
  <si>
    <t>T24EDL</t>
  </si>
  <si>
    <t>T24EDC</t>
  </si>
  <si>
    <t>Store Selected or All Relay Word Bits</t>
  </si>
  <si>
    <t>Length of Pre-Fault (seconds)</t>
  </si>
  <si>
    <t>87OP</t>
  </si>
  <si>
    <t>Z1T</t>
  </si>
  <si>
    <t>Z2T</t>
  </si>
  <si>
    <t>67G1T</t>
  </si>
  <si>
    <t>Z1P</t>
  </si>
  <si>
    <t>Z1G</t>
  </si>
  <si>
    <t>87BLK</t>
  </si>
  <si>
    <t>87CH1AL</t>
  </si>
  <si>
    <t>87CH2AL</t>
  </si>
  <si>
    <t>87CH3AL</t>
  </si>
  <si>
    <t>87CH1FB</t>
  </si>
  <si>
    <t>87CH2FB</t>
  </si>
  <si>
    <t>87CH3FB</t>
  </si>
  <si>
    <t>87DTTI</t>
  </si>
  <si>
    <t>LIAFM</t>
  </si>
  <si>
    <t>LIBFM</t>
  </si>
  <si>
    <t>LICFM</t>
  </si>
  <si>
    <t>VAFM</t>
  </si>
  <si>
    <t>VBFM</t>
  </si>
  <si>
    <t>VCFM</t>
  </si>
  <si>
    <t>VABFM</t>
  </si>
  <si>
    <t>VBCFM</t>
  </si>
  <si>
    <t>VCAFM</t>
  </si>
  <si>
    <t>3P_F</t>
  </si>
  <si>
    <t>3Q_F</t>
  </si>
  <si>
    <t>DNPPNUM</t>
  </si>
  <si>
    <t>DECVPLV1</t>
  </si>
  <si>
    <t>Default Analog Input Variation</t>
  </si>
  <si>
    <t>Deadband, Currents</t>
  </si>
  <si>
    <t>Deadband, Voltages</t>
  </si>
  <si>
    <t>Deadband, Misc</t>
  </si>
  <si>
    <t>MINDIST</t>
  </si>
  <si>
    <t>Min Fault Location to Capture</t>
  </si>
  <si>
    <t>MAXDIST</t>
  </si>
  <si>
    <t>Max Fault Location to Capture</t>
  </si>
  <si>
    <t>EN</t>
  </si>
  <si>
    <t>TLED_15</t>
  </si>
  <si>
    <t>TLED_21</t>
  </si>
  <si>
    <t>TLED_22</t>
  </si>
  <si>
    <t>TLED_23</t>
  </si>
  <si>
    <t>TLED_24</t>
  </si>
  <si>
    <t>Current</t>
  </si>
  <si>
    <t>Power</t>
  </si>
  <si>
    <t>DC1</t>
  </si>
  <si>
    <t>SEL-411L</t>
  </si>
  <si>
    <t xml:space="preserve">0411L1X6X5C8EEXH674740X </t>
  </si>
  <si>
    <t>87LS</t>
  </si>
  <si>
    <t>52T Status (a)</t>
  </si>
  <si>
    <t>52T Protection Trip (TC1)</t>
  </si>
  <si>
    <t>DTT Received Indication</t>
  </si>
  <si>
    <t>DTT Sent Indication</t>
  </si>
  <si>
    <t>BKR 52T1 Status (Grn/Open)</t>
  </si>
  <si>
    <t>SW 89L1 Status (Grn/Open)</t>
  </si>
  <si>
    <t>Remote 87L Block</t>
  </si>
  <si>
    <t>Remote Terminal Closed</t>
  </si>
  <si>
    <t>Remote Terminal Open</t>
  </si>
  <si>
    <t>Event Manual Trigger</t>
  </si>
  <si>
    <t>87LS Fault Indicator</t>
  </si>
  <si>
    <t>DFR ERLPhase Tesla 4000-A Settings &amp; Logic</t>
  </si>
  <si>
    <t>TESLA 4000-A</t>
  </si>
  <si>
    <t>A2-16-0-0-2-60-0-0-0-0-A</t>
  </si>
  <si>
    <t>Digital Fault Recorder</t>
  </si>
  <si>
    <t>DFR1</t>
  </si>
  <si>
    <t>IW</t>
  </si>
  <si>
    <t>VY</t>
  </si>
  <si>
    <t>Line Voltage (LL, kV)</t>
  </si>
  <si>
    <t>Line Voltage (kV-LL)</t>
  </si>
  <si>
    <t>RID</t>
  </si>
  <si>
    <t>EGADVS</t>
  </si>
  <si>
    <t>TGR</t>
  </si>
  <si>
    <t>ESS</t>
  </si>
  <si>
    <t xml:space="preserve">Station Identifier </t>
  </si>
  <si>
    <t xml:space="preserve">Relay Identifier </t>
  </si>
  <si>
    <t xml:space="preserve">Company Name </t>
  </si>
  <si>
    <t xml:space="preserve">Breaker 1 Identifier </t>
  </si>
  <si>
    <t>Fault Condition Equation (SELogic)</t>
  </si>
  <si>
    <t xml:space="preserve">Advanced Global Settings </t>
  </si>
  <si>
    <t>Condition(s) to Enable Setting Group 1 (SELogic)</t>
  </si>
  <si>
    <t>Condition(s) to Enable Setting Group 2 (SELogic)</t>
  </si>
  <si>
    <t>Group Change Delay (cyc)</t>
  </si>
  <si>
    <t xml:space="preserve">Current and Voltage Source Selection </t>
  </si>
  <si>
    <t xml:space="preserve">IRIG-B Control Bits Definition </t>
  </si>
  <si>
    <t xml:space="preserve">Offset From UTC to Local Time </t>
  </si>
  <si>
    <t>52T1</t>
  </si>
  <si>
    <t>51S01 OR Z2P OR Z2G OR 87LP OR 87LQ OR 87LG</t>
  </si>
  <si>
    <t>1</t>
  </si>
  <si>
    <t>0</t>
  </si>
  <si>
    <t>300</t>
  </si>
  <si>
    <t>-5.0</t>
  </si>
  <si>
    <t>P87</t>
  </si>
  <si>
    <t>87CH1MT</t>
  </si>
  <si>
    <t>87CH1MD</t>
  </si>
  <si>
    <t>87CH1MA</t>
  </si>
  <si>
    <t>87CHTRG</t>
  </si>
  <si>
    <t>87CH1PC</t>
  </si>
  <si>
    <t>87R11PU</t>
  </si>
  <si>
    <t>87R11DO</t>
  </si>
  <si>
    <t>87R21PU</t>
  </si>
  <si>
    <t>87R21DO</t>
  </si>
  <si>
    <t>87R31PU</t>
  </si>
  <si>
    <t>87R31DO</t>
  </si>
  <si>
    <t>87R41PU</t>
  </si>
  <si>
    <t>87R41DO</t>
  </si>
  <si>
    <t xml:space="preserve">Enable 87L Channel </t>
  </si>
  <si>
    <t xml:space="preserve">Relay Transmit Address </t>
  </si>
  <si>
    <t xml:space="preserve">Channel 1 Receive Address </t>
  </si>
  <si>
    <t>Max. Round Trip Delay for Ch 1 (ms)</t>
  </si>
  <si>
    <t>Max. Step Change in Ch 1 Delay (ms)</t>
  </si>
  <si>
    <t>Max. Allowable Asym. for Ch 1 (ms)</t>
  </si>
  <si>
    <t>87L Recording Trigger Equation (SELogic)</t>
  </si>
  <si>
    <t xml:space="preserve">Ch 1 Lost Packet Alarm Threshold </t>
  </si>
  <si>
    <t>Received Bit 1, Port 1 Pickup Time (ms)</t>
  </si>
  <si>
    <t>Received Bit 1, Port 1 Dropout Time (ms)</t>
  </si>
  <si>
    <t>Received Bit 2, Port 1 Pickup Time (ms)</t>
  </si>
  <si>
    <t>Received Bit 2, Port 1 Dropout Time (ms)</t>
  </si>
  <si>
    <t>Received Bit 3, Port 1 Pickup Time (ms)</t>
  </si>
  <si>
    <t>Received Bit 3, Port 1 Dropout Time (ms)</t>
  </si>
  <si>
    <t>Received Bit 4, Port 1 Pickup Time (ms)</t>
  </si>
  <si>
    <t>Received Bit 4, Port 1 Dropout Time (ms)</t>
  </si>
  <si>
    <t>2SS</t>
  </si>
  <si>
    <t>4</t>
  </si>
  <si>
    <t>3</t>
  </si>
  <si>
    <t>87CH1AL OR 87LSP OR R_TRIG 87BLKL OR R_TRIG 87BLK OR 87OP</t>
  </si>
  <si>
    <t>Differential Comm</t>
  </si>
  <si>
    <t>CTRX</t>
  </si>
  <si>
    <t>87CTXL</t>
  </si>
  <si>
    <t>87CTP1R</t>
  </si>
  <si>
    <t>ESTUB</t>
  </si>
  <si>
    <t>87BLOCK</t>
  </si>
  <si>
    <t>87LQP</t>
  </si>
  <si>
    <t>87LQPS</t>
  </si>
  <si>
    <t>RSTOCT</t>
  </si>
  <si>
    <t>Z2PD</t>
  </si>
  <si>
    <t>Z3PD</t>
  </si>
  <si>
    <t>XG1</t>
  </si>
  <si>
    <t>RG1</t>
  </si>
  <si>
    <t>XG2</t>
  </si>
  <si>
    <t>RG2</t>
  </si>
  <si>
    <t>XGPOL</t>
  </si>
  <si>
    <t>TANGG</t>
  </si>
  <si>
    <t>Z2GD</t>
  </si>
  <si>
    <t>Z3GD</t>
  </si>
  <si>
    <t>Z3D</t>
  </si>
  <si>
    <t>50FP</t>
  </si>
  <si>
    <t>a2</t>
  </si>
  <si>
    <t>k2</t>
  </si>
  <si>
    <t>LLR</t>
  </si>
  <si>
    <t>BK1MTR</t>
  </si>
  <si>
    <t>ULMTR1</t>
  </si>
  <si>
    <t>TOPD</t>
  </si>
  <si>
    <t>TULO</t>
  </si>
  <si>
    <t>400</t>
  </si>
  <si>
    <t>1200.0</t>
  </si>
  <si>
    <t>2.02</t>
  </si>
  <si>
    <t>80.95</t>
  </si>
  <si>
    <t>4.97</t>
  </si>
  <si>
    <t>82.17</t>
  </si>
  <si>
    <t>2</t>
  </si>
  <si>
    <t>2000</t>
  </si>
  <si>
    <t>NOT IN202</t>
  </si>
  <si>
    <t>PLT01 OR PSV03</t>
  </si>
  <si>
    <t>0.10</t>
  </si>
  <si>
    <t>0.12</t>
  </si>
  <si>
    <t>0.20</t>
  </si>
  <si>
    <t>0.24</t>
  </si>
  <si>
    <t>87ROCT</t>
  </si>
  <si>
    <t>1.72</t>
  </si>
  <si>
    <t>2.53</t>
  </si>
  <si>
    <t>1.62</t>
  </si>
  <si>
    <t>3.00</t>
  </si>
  <si>
    <t>5.00</t>
  </si>
  <si>
    <t>0.0</t>
  </si>
  <si>
    <t>0.485</t>
  </si>
  <si>
    <t>2.05</t>
  </si>
  <si>
    <t>42.000</t>
  </si>
  <si>
    <t>1.00</t>
  </si>
  <si>
    <t>32GF</t>
  </si>
  <si>
    <t>LIGFIM</t>
  </si>
  <si>
    <t>1.200000</t>
  </si>
  <si>
    <t>U2</t>
  </si>
  <si>
    <t>2.000000</t>
  </si>
  <si>
    <t>0.30</t>
  </si>
  <si>
    <t>0.03</t>
  </si>
  <si>
    <t>8.14</t>
  </si>
  <si>
    <t>(87OP AND NOT 87LST) OR Z1P OR Z1G OR Z2T OR 51T01</t>
  </si>
  <si>
    <t>5.000</t>
  </si>
  <si>
    <t>9.000</t>
  </si>
  <si>
    <t>R_TRIG Z2P OR R_TRIG Z2G OR R_TRIG PSV01 OR R_TRIG PSV02 OR R_TRIG 3PT OR R_TRIG 87BLK OR R_TRIG 87LST OR R_TRIG IN205 OR R_TRIG 51S01 OR R_TRIG PCT02Q</t>
  </si>
  <si>
    <t xml:space="preserve">Current Transformer Ratio - Input W </t>
  </si>
  <si>
    <t xml:space="preserve">Current Transformer Ratio - Input X </t>
  </si>
  <si>
    <t xml:space="preserve">Potential Transformer Ratio - Input Y </t>
  </si>
  <si>
    <t xml:space="preserve">Potential Transformer Ratio - Input Z </t>
  </si>
  <si>
    <t>Positive-Sequence Line Impedance Magnitude (ohms,sec)</t>
  </si>
  <si>
    <t>Positive-Sequence Line Impedance Angle (deg)</t>
  </si>
  <si>
    <t>Zero-Sequence Line Impedance Magnitude (ohms,sec)</t>
  </si>
  <si>
    <t>Zero-Sequence Line Impedance Angle (deg)</t>
  </si>
  <si>
    <t xml:space="preserve">Enable Line Current Differential Protection 87L </t>
  </si>
  <si>
    <t xml:space="preserve">Enable Open CT Detection Logic </t>
  </si>
  <si>
    <t xml:space="preserve">Enable Mho Phase Distance Zones </t>
  </si>
  <si>
    <t xml:space="preserve">Enable Quadrilateral Phase Distance Zones </t>
  </si>
  <si>
    <t xml:space="preserve">Enable Mho Ground Distance Zones </t>
  </si>
  <si>
    <t xml:space="preserve">Enable Quadrilateral Ground Distance Zones </t>
  </si>
  <si>
    <t xml:space="preserve">Enable CVT Transient Detection </t>
  </si>
  <si>
    <t xml:space="preserve">Enable Distance Element Common Time Delay </t>
  </si>
  <si>
    <t xml:space="preserve">Enable Switch-Onto-Fault </t>
  </si>
  <si>
    <t xml:space="preserve">Enable Load Encroachment </t>
  </si>
  <si>
    <t xml:space="preserve">Enable Phase Instantaneous/Definite-Time Overcurrent Elements </t>
  </si>
  <si>
    <t xml:space="preserve">Enable Inverse Time Overcurrent Elements </t>
  </si>
  <si>
    <t xml:space="preserve">Enable Directional Control </t>
  </si>
  <si>
    <t xml:space="preserve">Enable Reclosing </t>
  </si>
  <si>
    <t xml:space="preserve">Enable Manual Closing </t>
  </si>
  <si>
    <t xml:space="preserve">Enable Advanced Settings </t>
  </si>
  <si>
    <t xml:space="preserve">Enable FID Logic </t>
  </si>
  <si>
    <t>Condition for which Terminal X is included in 87L Element Equation (SELogic)</t>
  </si>
  <si>
    <t xml:space="preserve">Maximum Primary Current Rating for Remote Relay 1 CT </t>
  </si>
  <si>
    <t>Condition for which Stub protection is enabled Equation (SELogic)</t>
  </si>
  <si>
    <t>Conditions for Blocking Line Differential protection Equation (SELogic)</t>
  </si>
  <si>
    <t>Pickup value for Phase Differential Element (p.u.)</t>
  </si>
  <si>
    <t>Secure Mode Pickup value for Phase Differential Element (p.u.)</t>
  </si>
  <si>
    <t>Pickup value for Negative Sequence Differential Element (p.u.)</t>
  </si>
  <si>
    <t>Secure Mode Pickup value for Negative Sequence Differential Element (p.u.)</t>
  </si>
  <si>
    <t>Pickup value for Zero Sequence Differential Element (p.u.)</t>
  </si>
  <si>
    <t>Secure Mode Pickup value for Zero Sequence Differential Element (p.u.)</t>
  </si>
  <si>
    <t>Reset Condition for Open CT detection logic Equation (SELogic)</t>
  </si>
  <si>
    <t>Zone 1 Reach (ohms,sec)</t>
  </si>
  <si>
    <t>Zone 2 Reach (ohms,sec)</t>
  </si>
  <si>
    <t>Zone 1 Reactance (ohms,sec)</t>
  </si>
  <si>
    <t>Zone 1 Resistance (ohms,sec)</t>
  </si>
  <si>
    <t>Zone 2 Time Delay (cyc)</t>
  </si>
  <si>
    <t>Zone 3 Time Delay (cyc)</t>
  </si>
  <si>
    <t>Zone 2 Reactance (ohms,sec)</t>
  </si>
  <si>
    <t>Zone 2 Resistance (ohms,sec)</t>
  </si>
  <si>
    <t xml:space="preserve">Quad Ground Polarizing Quantity </t>
  </si>
  <si>
    <t>Ground Nonhomogeneous Correction Angle (deg)</t>
  </si>
  <si>
    <t xml:space="preserve">Zone 1 ZSC Factor Magnitude </t>
  </si>
  <si>
    <t xml:space="preserve">Forward Zones ZSC Factor Magnitude </t>
  </si>
  <si>
    <t xml:space="preserve">Reverse Zones ZSC Factor Magnitude </t>
  </si>
  <si>
    <t xml:space="preserve">Inverse Time Overcurrent 01 Operate Quantity </t>
  </si>
  <si>
    <t>Inverse Time Overcurrent 01 Pickup Value Equation (SELogic)</t>
  </si>
  <si>
    <t xml:space="preserve">Inverse Time Overcurrent 01 Curve Selection </t>
  </si>
  <si>
    <t>Inverse Time Overcurrent 01 Time Dial Equation (SELogic)</t>
  </si>
  <si>
    <t>Inverse Time Overcurrent 01 Torque Control Equation (SELogic)</t>
  </si>
  <si>
    <t>Forward Directional Overcurrent Pickup (A,sec)</t>
  </si>
  <si>
    <t xml:space="preserve">Positive-Sequence Restraint Factor, I2/I1 </t>
  </si>
  <si>
    <t xml:space="preserve">Zero-Sequence Restraint Factor, I2/I0 </t>
  </si>
  <si>
    <t xml:space="preserve">Line Length </t>
  </si>
  <si>
    <t>Trip Equation (SELogic)</t>
  </si>
  <si>
    <t>Direct Transfer Trip A-Phase Equation (SELogic)</t>
  </si>
  <si>
    <t>Direct Transfer Trip B-Phase Equation (SELogic)</t>
  </si>
  <si>
    <t>Direct Transfer Trip C-Phase Equation (SELogic)</t>
  </si>
  <si>
    <t>Breaker 1 Manual Trip Equation (SELogic)</t>
  </si>
  <si>
    <t>Unlatch Manual Trip -BK1 Equation (SELogic)</t>
  </si>
  <si>
    <t>Trip During Open Pole Time Delay (cyc)</t>
  </si>
  <si>
    <t xml:space="preserve">Trip Unlatch Option </t>
  </si>
  <si>
    <t>3PT Minimum Trip Duration Time Delay (cyc)</t>
  </si>
  <si>
    <t>Event Report Trigger Equation (SELogic)</t>
  </si>
  <si>
    <t>S1</t>
  </si>
  <si>
    <t>87 Current Differential</t>
  </si>
  <si>
    <t>Differential Settings</t>
  </si>
  <si>
    <t>Phase Diff Settings</t>
  </si>
  <si>
    <t>Negative Seq. Dif Settings</t>
  </si>
  <si>
    <t>Ground Differential Settings</t>
  </si>
  <si>
    <t>87 Open CT Detection Logic</t>
  </si>
  <si>
    <t>Mho Phase Distance Reach</t>
  </si>
  <si>
    <t>Mho Phase Distance</t>
  </si>
  <si>
    <t>Z1PD</t>
  </si>
  <si>
    <t>Zone 1 Time Delay (cyc)</t>
  </si>
  <si>
    <t>Phase Distance</t>
  </si>
  <si>
    <t>Phase Distance Time Delay</t>
  </si>
  <si>
    <t>ARESE</t>
  </si>
  <si>
    <t>Enable Adaptive Resistive Element (Y, N)</t>
  </si>
  <si>
    <t>Quad Ground Distance Reach</t>
  </si>
  <si>
    <t>Quad Ground Distance</t>
  </si>
  <si>
    <t>Z1XGTC</t>
  </si>
  <si>
    <t>Z2XGTC</t>
  </si>
  <si>
    <t>Quad Ground Zone 1 Torque Control</t>
  </si>
  <si>
    <t>Quad Ground Zone 2 Torque Control</t>
  </si>
  <si>
    <t>Zero-Sequence Compensation Factor</t>
  </si>
  <si>
    <t>Zero-Sequence Compensation</t>
  </si>
  <si>
    <t>Z1GD</t>
  </si>
  <si>
    <t>Ground Distance Time Delay</t>
  </si>
  <si>
    <t>Ground Distance</t>
  </si>
  <si>
    <t>Distance Time Delay</t>
  </si>
  <si>
    <t>Common Distance</t>
  </si>
  <si>
    <t>Inverse TOC</t>
  </si>
  <si>
    <t>Directional Control Element</t>
  </si>
  <si>
    <t>Directional Protection</t>
  </si>
  <si>
    <t>Fault Locator</t>
  </si>
  <si>
    <t>General Protection</t>
  </si>
  <si>
    <t>Unlatch Trip Equation (SELogic)</t>
  </si>
  <si>
    <t># PB1 IS FOR LOCAL 87L BLOCK CONTROL</t>
  </si>
  <si>
    <t>PLT01S := PB1_PUL AND NOT PLT01 # 87L BLOCK</t>
  </si>
  <si>
    <t># PB2 IS FOR DTT SENT BLOCK/UNBLOCK CONTROL</t>
  </si>
  <si>
    <t>#PB3  IS TO BLOCK/UNBLOCKE RECEIVED DTT</t>
  </si>
  <si>
    <t># PB4 IS TO ENABLE/DISABLE 87L TEST MODE</t>
  </si>
  <si>
    <t>PSV01 := NOT PLT02 AND IN205 AND IN202</t>
  </si>
  <si>
    <t>PSV02 := 87CH1OK AND 87R01P1</t>
  </si>
  <si>
    <t>PSV03 := 87CH1OK AND 87R06P1</t>
  </si>
  <si>
    <t>PSV04 := 87CH1OK AND 87R07P1</t>
  </si>
  <si>
    <t>PSV05 := 87CH1OK AND NOT 87R07P1</t>
  </si>
  <si>
    <t># DTT RX INDICATION</t>
  </si>
  <si>
    <t># DTT TX INDICATION</t>
  </si>
  <si>
    <t>PCT01IN := LOP # FOR LOP ALARM</t>
  </si>
  <si>
    <t>PCT01PU := 600.000000</t>
  </si>
  <si>
    <t>PCT01DO := 1.000000</t>
  </si>
  <si>
    <t>#PB12 USED FOR MANUAL RELAY EVENT/RECORD TRIGGER, PRESS PB12 FOR 1S</t>
  </si>
  <si>
    <t>PCT02IN := PB12</t>
  </si>
  <si>
    <t>PCT02PU := 60.000000</t>
  </si>
  <si>
    <t>PCT02DO := 30.000000</t>
  </si>
  <si>
    <t>RLY_EN</t>
  </si>
  <si>
    <t>L1</t>
  </si>
  <si>
    <t>Manual Event Report Trigger</t>
  </si>
  <si>
    <t>Loss of Potential Alarm</t>
  </si>
  <si>
    <t>DTT Transmit Block</t>
  </si>
  <si>
    <t>Protection Logic</t>
  </si>
  <si>
    <t>DTT Receive Block</t>
  </si>
  <si>
    <t>87L Test Mode Enable</t>
  </si>
  <si>
    <t>Block</t>
  </si>
  <si>
    <t>Remote Breaker Status (b)</t>
  </si>
  <si>
    <t>Remote Breaker Status (a)</t>
  </si>
  <si>
    <t>DTT Transmitted Indication</t>
  </si>
  <si>
    <t>Loss of Potential Alarm Pickup</t>
  </si>
  <si>
    <t>Loss of Potential Alarm Dropout</t>
  </si>
  <si>
    <t>Remote 87 Block Status</t>
  </si>
  <si>
    <t>DTT Receive Status</t>
  </si>
  <si>
    <t>DTT Transmit Status</t>
  </si>
  <si>
    <t>87T6P1</t>
  </si>
  <si>
    <t>87T7P1</t>
  </si>
  <si>
    <t>3PT #THREE POLE TRIP</t>
  </si>
  <si>
    <t>3PT #BFI</t>
  </si>
  <si>
    <t>3PT #RELAY TRIP TO DFR</t>
  </si>
  <si>
    <t>Interface Board 1 Output OUT201 (SELogic)</t>
  </si>
  <si>
    <t>Interface Board 1 Output OUT202 (SELogic)</t>
  </si>
  <si>
    <t>Interface Board 1 Output OUT203 (SELogic)</t>
  </si>
  <si>
    <t>Interface Board 1 Output OUT204 (SELogic)</t>
  </si>
  <si>
    <t>Interface Board 1 Output OUT206 (SELogic)</t>
  </si>
  <si>
    <t>Interface Board 1 Output OUT207 (SELogic)</t>
  </si>
  <si>
    <t>Interface Board 1 Output OUT208 (SELogic)</t>
  </si>
  <si>
    <t>Interface Board 1 Output OUT214 (SELogic)</t>
  </si>
  <si>
    <t>Interface Board 2 Output OUT303 (SELogic)</t>
  </si>
  <si>
    <t>Serial Comm. Transmit Bit 1 Port 1 (SELogic)</t>
  </si>
  <si>
    <t>Serial Comm. Transmit Bit 6 Port 1 (SELogic)</t>
  </si>
  <si>
    <t>Serial Comm. Transmit Bit 7 Port 1 (SELogic)</t>
  </si>
  <si>
    <t>Interface Board Outputs</t>
  </si>
  <si>
    <t>LOP Alarm (Not Wired)</t>
  </si>
  <si>
    <t>O1</t>
  </si>
  <si>
    <t>87L Communication Bits</t>
  </si>
  <si>
    <t>Remote 86DTT Trip</t>
  </si>
  <si>
    <t>Local 87L Disable</t>
  </si>
  <si>
    <t>RMS_V</t>
  </si>
  <si>
    <t>RMS_W</t>
  </si>
  <si>
    <t>FUNDVAR</t>
  </si>
  <si>
    <t>RMS_VA</t>
  </si>
  <si>
    <t>STA_BAT</t>
  </si>
  <si>
    <t>FUND_VI</t>
  </si>
  <si>
    <t>ONELINE</t>
  </si>
  <si>
    <t>SER_PP</t>
  </si>
  <si>
    <t>F1</t>
  </si>
  <si>
    <t>PLT01 #87L BLOCKED LOCALLY</t>
  </si>
  <si>
    <t>PLT02 #BF DTT TX BLOCKED</t>
  </si>
  <si>
    <t>PLT03 #BF DTT RX BLOCKED</t>
  </si>
  <si>
    <t>PLT04 #87L TEST MODE ENABLED</t>
  </si>
  <si>
    <t>PLT05 #DTT SIGNAL RECEIVED</t>
  </si>
  <si>
    <t>PLT06 #DTT SIGNAL SENT</t>
  </si>
  <si>
    <t>IN201 #BKR CLOSED</t>
  </si>
  <si>
    <t>RG</t>
  </si>
  <si>
    <t>IN202 #LSW CLOSED</t>
  </si>
  <si>
    <t>PSV03 #87L BLOCKED REMOTELY</t>
  </si>
  <si>
    <t>PSV05 #REMOTE TERMINAL CLOSED</t>
  </si>
  <si>
    <t>PSV04 #REMOTE TERMINAL OPEN</t>
  </si>
  <si>
    <t>PCT02Q #MANUAL RELAY TRIGGER</t>
  </si>
  <si>
    <t>Z2T OR 51T01</t>
  </si>
  <si>
    <t>(Z2P OR Z2G) AND NOT (TLED_6 OR TLED_7 OR TLED_8)</t>
  </si>
  <si>
    <t>BK1LO</t>
  </si>
  <si>
    <t>Pushbutton LED 1 (SELogic)</t>
  </si>
  <si>
    <t xml:space="preserve">PB1_LED Assert &amp;&amp; Deassert Color </t>
  </si>
  <si>
    <t>Pushbutton LED 2 (SELogic)</t>
  </si>
  <si>
    <t xml:space="preserve">PB2_LED Assert &amp;&amp; Deassert Color </t>
  </si>
  <si>
    <t>Pushbutton LED 3 (SELogic)</t>
  </si>
  <si>
    <t xml:space="preserve">PB3_LED Assert &amp;&amp; Deassert Color </t>
  </si>
  <si>
    <t>Pushbutton LED 4 (SELogic)</t>
  </si>
  <si>
    <t xml:space="preserve">PB4_LED Assert &amp;&amp; Deassert Color </t>
  </si>
  <si>
    <t>Pushbutton LED 5 (SELogic)</t>
  </si>
  <si>
    <t xml:space="preserve">PB5_LED Assert &amp;&amp; Deassert Color </t>
  </si>
  <si>
    <t>Pushbutton LED 6 (SELogic)</t>
  </si>
  <si>
    <t xml:space="preserve">PB6_LED Assert &amp;&amp; Deassert Color </t>
  </si>
  <si>
    <t>Pushbutton LED 7 (SELogic)</t>
  </si>
  <si>
    <t xml:space="preserve">PB7_LED Assert &amp;&amp; Deassert Color </t>
  </si>
  <si>
    <t>Pushbutton LED 8 (SELogic)</t>
  </si>
  <si>
    <t xml:space="preserve">PB8_LED Assert &amp;&amp; Deassert Color </t>
  </si>
  <si>
    <t>Pushbutton LED 9 (SELogic)</t>
  </si>
  <si>
    <t xml:space="preserve">PB9_LED Assert &amp;&amp; Deassert Color </t>
  </si>
  <si>
    <t>Pushbutton LED 10 (SELogic)</t>
  </si>
  <si>
    <t xml:space="preserve">PB10LED Assert &amp;&amp; Deassert Color </t>
  </si>
  <si>
    <t>Pushbutton LED 11 (SELogic)</t>
  </si>
  <si>
    <t xml:space="preserve">PB11LED Assert &amp;&amp; Deassert Color </t>
  </si>
  <si>
    <t>Pushbutton LED 12 (SELogic)</t>
  </si>
  <si>
    <t xml:space="preserve">PB12LED Assert &amp;&amp; Deassert Color </t>
  </si>
  <si>
    <t>Target LED 2 (SELogic)</t>
  </si>
  <si>
    <t>Target LED 6 (SELogic)</t>
  </si>
  <si>
    <t xml:space="preserve">Target LED 6 Latch </t>
  </si>
  <si>
    <t>Target LED 7 (SELogic)</t>
  </si>
  <si>
    <t xml:space="preserve">Target LED 7 Latch </t>
  </si>
  <si>
    <t xml:space="preserve">Target LED 8 Latch </t>
  </si>
  <si>
    <t>Target LED 16 (SELogic)</t>
  </si>
  <si>
    <t xml:space="preserve">T17_LED Assert &amp;&amp; Deassert Color </t>
  </si>
  <si>
    <t>Target LED 19 (SELogic)</t>
  </si>
  <si>
    <t xml:space="preserve">Target LED 21 Latch </t>
  </si>
  <si>
    <t xml:space="preserve">RMS Line Voltage Screen </t>
  </si>
  <si>
    <t xml:space="preserve">RMS Active Power Screen </t>
  </si>
  <si>
    <t xml:space="preserve">Fundamental Reactive Power Screen </t>
  </si>
  <si>
    <t xml:space="preserve">RMS Apparent Power Screen </t>
  </si>
  <si>
    <t xml:space="preserve">Station Battery Screen </t>
  </si>
  <si>
    <t xml:space="preserve">Fundamental Voltage and Current Screen </t>
  </si>
  <si>
    <t xml:space="preserve">One Line Bay Control Diagram </t>
  </si>
  <si>
    <t>5 Events per SER Events page? (Y for 5, N for 3)</t>
  </si>
  <si>
    <t>Target LEDs</t>
  </si>
  <si>
    <t>Selectable Screens</t>
  </si>
  <si>
    <t>SER Parameters</t>
  </si>
  <si>
    <t>R1</t>
  </si>
  <si>
    <t>SRDLCNT</t>
  </si>
  <si>
    <t>SRDLTIM</t>
  </si>
  <si>
    <t>SPAQ</t>
  </si>
  <si>
    <t>SPEN</t>
  </si>
  <si>
    <t>ERAQ</t>
  </si>
  <si>
    <t>ERDG</t>
  </si>
  <si>
    <t>5</t>
  </si>
  <si>
    <t>1.0</t>
  </si>
  <si>
    <t>IN201,"BKR 52T1",CLOSED,OPENED,N</t>
  </si>
  <si>
    <t>IN202,"SW 89L1",CLOSED,OPENED,N</t>
  </si>
  <si>
    <t>PLT01,"Local 87L",Blocked,Enabled,N</t>
  </si>
  <si>
    <t>PSV03,"Remote 87L",Blocked,Enabled,N</t>
  </si>
  <si>
    <t>87DD,"87 Disturbance",Detected,OFF,N</t>
  </si>
  <si>
    <t>87DDR,"Remote 87L disturb",Detected,Drop-out,N</t>
  </si>
  <si>
    <t>87BLK,"87L Function",Blocked,Enabled,N</t>
  </si>
  <si>
    <t>87CH1AL,"87 COMM CH1",Alarm,OK,N</t>
  </si>
  <si>
    <t>87OCTA,"PH-A Open CT",Detected,Reset,N</t>
  </si>
  <si>
    <t>87OCTB,"PH-B Open CT",Detected,Reset,N</t>
  </si>
  <si>
    <t>87OCTC,"PH-C Open CT",Detected,Reset,N</t>
  </si>
  <si>
    <t>PHASE_A,"PH-A FLT",Detected,Reset,N</t>
  </si>
  <si>
    <t>PHASE_B,"PH-B FLT",Detected,Reset,N</t>
  </si>
  <si>
    <t>PHASE_C,"PH-C FLT",Detected,Reset,N</t>
  </si>
  <si>
    <t>TLED_12,"GND FLT",Detected,Reset,N</t>
  </si>
  <si>
    <t>87LA,"87L A phase",Operate,Reset,N</t>
  </si>
  <si>
    <t>87LB,"87L B phase",Operate,Reset,N</t>
  </si>
  <si>
    <t>87LC,"87L C phase",Operate,Reset,N</t>
  </si>
  <si>
    <t>87LQ,87-3I2,Operate,Reset,N</t>
  </si>
  <si>
    <t>87LG,87-IG,Operate,Reset,N</t>
  </si>
  <si>
    <t>Z1P,Z1P,Trip,Reset,N</t>
  </si>
  <si>
    <t>Z1G,Z1G,Trip,Reset,N</t>
  </si>
  <si>
    <t>PLT02,"DTT Sent",Blocked,Enabled,N</t>
  </si>
  <si>
    <t>PLT03,"Received DTT trip",Disabled,Enabled,N</t>
  </si>
  <si>
    <t>PLT04,"87L Test mode",Enabled,Disabled,N</t>
  </si>
  <si>
    <t>87R01P1,"DTT over 87CH1",Received,Reset,N</t>
  </si>
  <si>
    <t>87R06P1,"Remote 87L",Blocked,Unblock,N</t>
  </si>
  <si>
    <t>87R07P1,"Remote Open Status",Received,Dropout,N</t>
  </si>
  <si>
    <t>87T1P1,"DTT over 87CH1",Sent,Reset,N</t>
  </si>
  <si>
    <t>87T6P1,"Local 87L block",Sent,Reset,N</t>
  </si>
  <si>
    <t>87T7P1,"WD PWR TMN Open",Assert,De-assert,N</t>
  </si>
  <si>
    <t>IN203,"DTT Lockout relay",Operate,Reset,N</t>
  </si>
  <si>
    <t>IN205,"BF DTT Trip input",Assert,De-assert,N</t>
  </si>
  <si>
    <t>Z2P,Z2P,Pick-up,Reset,N</t>
  </si>
  <si>
    <t>Z2G,Z2G,Pick-up,Reset,N</t>
  </si>
  <si>
    <t>Z2T,"ZONE 2 ELEMENT",Trip,Reset,N</t>
  </si>
  <si>
    <t>51S01,"Timed GND DOC",Picked-up,Reset,N</t>
  </si>
  <si>
    <t>51T01,"Timed GND DOC trip",Operated,Reset,N</t>
  </si>
  <si>
    <t>PCT01Q,"LOP ALARM",Present,Reset,N</t>
  </si>
  <si>
    <t>OUT201,"OUT201 - Trip",Close,Open,N</t>
  </si>
  <si>
    <t>OUT203,"OUT203 - DTT Rx",Close,Open,N</t>
  </si>
  <si>
    <t>OUT204,"OUT204 - BFI",Close,Open,N</t>
  </si>
  <si>
    <t>OUT303,"OUT303  to DFR",Close,Open,N</t>
  </si>
  <si>
    <t>VARMS,VBRMS,VCRMS,LIARMS,LIBRMS,LICRMS,87IAFM,87IBFM,87ICFM,87I1FM,87IGFM,87IQFM,FLOC,87LOC,DC1,87KA,87KB,87KC,87KQ,87KG</t>
  </si>
  <si>
    <t>NOT 3PO</t>
  </si>
  <si>
    <t>8</t>
  </si>
  <si>
    <t>0.35</t>
  </si>
  <si>
    <t>IAWFM,IAWFA,IBWFM,IBWFA,ICWFM,ICWFA,VAYFM,VAYFA,VBYFM,VBYFA,VCYFM,VCYFA,87IAFM,87IBFM,87ICFM,RLYTEMP,87CH1RT,87CH1AX</t>
  </si>
  <si>
    <t>87LA,87LB,87LC,87LQ,87LG,#,TRIP,COMPRM,#,Z1P,Z2P,Z3P,#,Z1PT,Z2PT,Z3PT,#,Z1G,Z2G,Z3G,#,Z2T,Z1GT,Z2GT,Z3GT,#,VPOLV,ZLOAD,LOP,#,OSB,OST,#,3PO,#,32QF,F32P,32QR,32GF,32GR,F32V,R32V,32VE,F32QG,R32QG,#,67G1,#,PT,KEY,Z3RB,#,PSV01,PSV02,PSV03,PSV04,PSV05,#,PLT01,PLT02,PLT03,PLT04,PLT05,PLT06,#,PCT01Q,PCT02Q,PCT03Q,PCT04Q,PCT05Q,#,87C1BCH,87C2BCH,87C3BCH,87HSB,#,IN201,IN202,IN203,IN204,IN205,IN206,IN207,IN301,IN302,#,87USAFE,ESTUB,87DD,87LST,87BLK,87BLKL,87OCT,87CH1AL,87DTTRX,#,OUT201,OUT202,OUT203,OUT204,OUT205,OUT206,OUT303,#,51S01,51T01,#,67G2,67G3,#,87R01P1,87R02P1,87R03P1,87R04P1,87R05P1,87R06P1,87R07P1,87R08P1,#,87T1P1,87T2P1,87T3P1,87T5P1,87T6P1,87T7P1,87T8P1,#,PB1_PUL,PB2_PUL,PB3_PUL,PB4_PUL,PB12</t>
  </si>
  <si>
    <t xml:space="preserve">Number of Counts Before Auto-Removal </t>
  </si>
  <si>
    <t>Time for Auto-Removal (seconds)</t>
  </si>
  <si>
    <t xml:space="preserve">SER Points and Aliases, Point 1 </t>
  </si>
  <si>
    <t xml:space="preserve">SER Points and Aliases, Point 2 </t>
  </si>
  <si>
    <t xml:space="preserve">SER Points and Aliases, Point 3 </t>
  </si>
  <si>
    <t xml:space="preserve">SER Points and Aliases, Point 4 </t>
  </si>
  <si>
    <t xml:space="preserve">SER Points and Aliases, Point 5 </t>
  </si>
  <si>
    <t xml:space="preserve">SER Points and Aliases, Point 6 </t>
  </si>
  <si>
    <t xml:space="preserve">SER Points and Aliases, Point 7 </t>
  </si>
  <si>
    <t xml:space="preserve">SER Points and Aliases, Point 8 </t>
  </si>
  <si>
    <t xml:space="preserve">SER Points and Aliases, Point 9 </t>
  </si>
  <si>
    <t xml:space="preserve">SER Points and Aliases, Point 10 </t>
  </si>
  <si>
    <t xml:space="preserve">SER Points and Aliases, Point 11 </t>
  </si>
  <si>
    <t xml:space="preserve">SER Points and Aliases, Point 12 </t>
  </si>
  <si>
    <t xml:space="preserve">SER Points and Aliases, Point 13 </t>
  </si>
  <si>
    <t xml:space="preserve">SER Points and Aliases, Point 14 </t>
  </si>
  <si>
    <t xml:space="preserve">SER Points and Aliases, Point 15 </t>
  </si>
  <si>
    <t xml:space="preserve">SER Points and Aliases, Point 16 </t>
  </si>
  <si>
    <t xml:space="preserve">SER Points and Aliases, Point 17 </t>
  </si>
  <si>
    <t xml:space="preserve">SER Points and Aliases, Point 18 </t>
  </si>
  <si>
    <t xml:space="preserve">SER Points and Aliases, Point 19 </t>
  </si>
  <si>
    <t xml:space="preserve">SER Points and Aliases, Point 20 </t>
  </si>
  <si>
    <t xml:space="preserve">SER Points and Aliases, Point 21 </t>
  </si>
  <si>
    <t xml:space="preserve">SER Points and Aliases, Point 22 </t>
  </si>
  <si>
    <t xml:space="preserve">SER Points and Aliases, Point 23 </t>
  </si>
  <si>
    <t xml:space="preserve">SER Points and Aliases, Point 24 </t>
  </si>
  <si>
    <t xml:space="preserve">SER Points and Aliases, Point 25 </t>
  </si>
  <si>
    <t xml:space="preserve">SER Points and Aliases, Point 26 </t>
  </si>
  <si>
    <t xml:space="preserve">SER Points and Aliases, Point 27 </t>
  </si>
  <si>
    <t xml:space="preserve">SER Points and Aliases, Point 28 </t>
  </si>
  <si>
    <t xml:space="preserve">SER Points and Aliases, Point 29 </t>
  </si>
  <si>
    <t xml:space="preserve">SER Points and Aliases, Point 30 </t>
  </si>
  <si>
    <t xml:space="preserve">SER Points and Aliases, Point 31 </t>
  </si>
  <si>
    <t xml:space="preserve">SER Points and Aliases, Point 32 </t>
  </si>
  <si>
    <t xml:space="preserve">SER Points and Aliases, Point 33 </t>
  </si>
  <si>
    <t xml:space="preserve">SER Points and Aliases, Point 34 </t>
  </si>
  <si>
    <t xml:space="preserve">SER Points and Aliases, Point 35 </t>
  </si>
  <si>
    <t xml:space="preserve">SER Points and Aliases, Point 36 </t>
  </si>
  <si>
    <t xml:space="preserve">SER Points and Aliases, Point 37 </t>
  </si>
  <si>
    <t xml:space="preserve">SER Points and Aliases, Point 38 </t>
  </si>
  <si>
    <t xml:space="preserve">SER Points and Aliases, Point 39 </t>
  </si>
  <si>
    <t xml:space="preserve">SER Points and Aliases, Point 40 </t>
  </si>
  <si>
    <t xml:space="preserve">SER Points and Aliases, Point 41 </t>
  </si>
  <si>
    <t xml:space="preserve">SER Points and Aliases, Point 42 </t>
  </si>
  <si>
    <t xml:space="preserve">SER Points and Aliases, Point 43 </t>
  </si>
  <si>
    <t xml:space="preserve">SPAQ </t>
  </si>
  <si>
    <t>Signal Profile Enable (SELogic)</t>
  </si>
  <si>
    <t xml:space="preserve">Store Selected (S) or All (A) Relay Word Bits </t>
  </si>
  <si>
    <t xml:space="preserve">ERAQ </t>
  </si>
  <si>
    <t xml:space="preserve">ERDG </t>
  </si>
  <si>
    <t>SER Chatter Criteria</t>
  </si>
  <si>
    <t>SER Points and Aliases</t>
  </si>
  <si>
    <t>Signal Profile Analog Quantities</t>
  </si>
  <si>
    <t>Signal Profile</t>
  </si>
  <si>
    <t>Event Reporting</t>
  </si>
  <si>
    <t>Event Reporting Analog Quantities</t>
  </si>
  <si>
    <t>Event Reporting Digital Quantities</t>
  </si>
  <si>
    <t>ERL Phase Power Technologies</t>
  </si>
  <si>
    <t>!(SV1T+SV2T+!LT2*SV6T+!LT2*SV7T+!IN204+IN205+!IN214+!IN215+!IN216)</t>
  </si>
  <si>
    <t>IN205+IN206+IN207</t>
  </si>
  <si>
    <t>Fault Indicator</t>
  </si>
  <si>
    <t>!SV1T*LT4*PB6</t>
  </si>
  <si>
    <t>!SV2T*LT4*PB6</t>
  </si>
  <si>
    <t>/67P1+/67P2+/67P3+/51P1+/67G1+/51G1+/SV6+/SV7+/SV8+/SV9+/81D1+/81D2+/52A+\52A</t>
  </si>
  <si>
    <t>Enable Port 1</t>
  </si>
  <si>
    <t>Enable Port 2</t>
  </si>
  <si>
    <t>Enable Port 3</t>
  </si>
  <si>
    <t>Port 2</t>
  </si>
  <si>
    <t>Port 3</t>
  </si>
  <si>
    <t>P2</t>
  </si>
  <si>
    <t>P3</t>
  </si>
  <si>
    <t>BOOPTCC</t>
  </si>
  <si>
    <t>BOOPPUL</t>
  </si>
  <si>
    <t>PULSE</t>
  </si>
  <si>
    <t>DNP BO Close/Trip Behavior</t>
  </si>
  <si>
    <t>DNP BO Pulse On Behavior</t>
  </si>
  <si>
    <t>IN101,IN102,IN105,IN106,IN204,IN205,IN206,IN207,IN208,IN209,IN214,IN215,IN216,OUT101,OUT102,OUT103,OUT104,OUT106,OUT107,ALARM,OC,CC,RB1</t>
  </si>
  <si>
    <t>TRIP,CLOSE,SV1T,SV2T,SV6T,SV7T,SV8T,SV9T,SV10T,SV11T,SV12T,LT1,LT2,LT3,LT4,LT5,LT6,LT7,LT8,LT9,LT10,LT11</t>
  </si>
  <si>
    <t>2,3</t>
  </si>
  <si>
    <t>BI_73</t>
  </si>
  <si>
    <t>BI_74</t>
  </si>
  <si>
    <t>BI_75</t>
  </si>
  <si>
    <t>BI_76</t>
  </si>
  <si>
    <t>BI_77</t>
  </si>
  <si>
    <t>BI_78</t>
  </si>
  <si>
    <t>TCM Alarms</t>
  </si>
  <si>
    <t>172.31.100.90/24</t>
  </si>
  <si>
    <t>Enable Port 4</t>
  </si>
  <si>
    <t>Port 4</t>
  </si>
  <si>
    <t>P4</t>
  </si>
  <si>
    <t>172.31.100.81/24</t>
  </si>
  <si>
    <t>MPT 27-4 FAN ALM</t>
  </si>
  <si>
    <t>50G11D (seconds)</t>
  </si>
  <si>
    <t>Time Delay (seconds)</t>
  </si>
  <si>
    <t>EHTTP</t>
  </si>
  <si>
    <t>Enable HTTP Server</t>
  </si>
  <si>
    <t>ETCPKA</t>
  </si>
  <si>
    <t>Enable TCP Keep-Alive</t>
  </si>
  <si>
    <t>KAIDLE</t>
  </si>
  <si>
    <t>TCP KA Idle Range (sec)</t>
  </si>
  <si>
    <t>KAINTV</t>
  </si>
  <si>
    <t>TCP KA Interval Range (sec)</t>
  </si>
  <si>
    <t>KACNT</t>
  </si>
  <si>
    <t>TCP KA Count Range</t>
  </si>
  <si>
    <t>DNP Client IP 1</t>
  </si>
  <si>
    <t>DNP Client IP 2</t>
  </si>
  <si>
    <t>172.31.100.241</t>
  </si>
  <si>
    <t>172.31.100.243</t>
  </si>
  <si>
    <t>DNPIP2</t>
  </si>
  <si>
    <t>DNPTR2</t>
  </si>
  <si>
    <t>REPADR2</t>
  </si>
  <si>
    <t>DNPMAP2</t>
  </si>
  <si>
    <t>DVARAI2</t>
  </si>
  <si>
    <t>DECPLA2</t>
  </si>
  <si>
    <t>DECPLV2</t>
  </si>
  <si>
    <t>DECPLM2</t>
  </si>
  <si>
    <t>ANADBA2</t>
  </si>
  <si>
    <t>ANADBV2</t>
  </si>
  <si>
    <t>ANADBM2</t>
  </si>
  <si>
    <t>AIVAR2</t>
  </si>
  <si>
    <t>DECPLE2</t>
  </si>
  <si>
    <t>DNPNUM2</t>
  </si>
  <si>
    <t>DVARAIE1</t>
  </si>
  <si>
    <t>DVARAIE2</t>
  </si>
  <si>
    <t>CSW1 Open/Trip: Opens on cap differential, 52C1 breaker failure, 52C1 status, and auto/remote commands.</t>
  </si>
  <si>
    <t>CSW1 Block Close: Blocks on discharge timer, CSW1 trip coil failure, 52C1 breaker failure and 52C1 status.</t>
  </si>
  <si>
    <t>CSW2 Open/Trip: Opens on cap differential, 52C1 breaker failure, 52C1 status, and auto/remote commands.</t>
  </si>
  <si>
    <t>CSW2 Block Close: Blocks on discharge timer, CSW2 trip coil failure, 52C1 breaker failure and 52C1 status.</t>
  </si>
  <si>
    <t>CSW3 Open/Trip: Opens on cap differential, 52C1 breaker failure, 52C1 status, and auto/remote commands.</t>
  </si>
  <si>
    <t>CSW3 Block Close: Blocks on discharge timer, CSW3 trip coil failure, 52C1 breaker failure and 52C1 status.</t>
  </si>
  <si>
    <t>87TG3D OR 87HG3D</t>
  </si>
  <si>
    <t>1,2</t>
  </si>
  <si>
    <t>PCT14Q</t>
  </si>
  <si>
    <t>ASV112</t>
  </si>
  <si>
    <t>ELAT</t>
  </si>
  <si>
    <t>Latch Enable (#)</t>
  </si>
  <si>
    <t>SEL Variable Enable (#)</t>
  </si>
  <si>
    <t>OUT101FS</t>
  </si>
  <si>
    <t>OUT102FS</t>
  </si>
  <si>
    <t>OUT301FS</t>
  </si>
  <si>
    <t>OUT401FS</t>
  </si>
  <si>
    <t>86TnS Trip Coil Monitor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</si>
</sst>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
    <numFmt numFmtId="165" formatCode="0.0"/>
    <numFmt numFmtId="166" formatCode="0.000"/>
    <numFmt numFmtId="167" formatCode="mm/dd/yy;@"/>
  </numFmts>
  <fonts count="12" x14ac:knownFonts="1">
    <font>
      <sz val="11"/>
      <color theme="1"/>
      <name val="Calibri"/>
      <family val="2"/>
      <scheme val="minor"/>
    </font>
    <font>
      <b/>
      <sz val="11"/>
      <color theme="0"/>
      <name val="Calibri"/>
      <family val="2"/>
      <scheme val="minor"/>
    </font>
    <font>
      <sz val="8"/>
      <name val="Calibri"/>
      <family val="2"/>
      <scheme val="minor"/>
    </font>
    <font>
      <sz val="11"/>
      <color theme="1"/>
      <name val="Calibri"/>
      <family val="2"/>
      <scheme val="minor"/>
    </font>
    <font>
      <b/>
      <sz val="24"/>
      <color theme="0"/>
      <name val="Calibri"/>
      <family val="2"/>
      <scheme val="minor"/>
    </font>
    <font>
      <b/>
      <sz val="14"/>
      <color theme="1"/>
      <name val="Calibri"/>
      <family val="2"/>
      <scheme val="minor"/>
    </font>
    <font>
      <sz val="11"/>
      <color rgb="FF000000"/>
      <name val="Calibri"/>
      <family val="2"/>
    </font>
    <font>
      <b/>
      <sz val="11"/>
      <color theme="1"/>
      <name val="Calibri"/>
      <family val="2"/>
      <scheme val="minor"/>
    </font>
    <font>
      <sz val="11"/>
      <color theme="0"/>
      <name val="Calibri"/>
      <family val="2"/>
      <scheme val="minor"/>
    </font>
    <font>
      <sz val="11"/>
      <color rgb="FF000000"/>
      <name val="Calibri"/>
      <scheme val="minor"/>
    </font>
    <font>
      <vertAlign val="subscript"/>
      <sz val="11"/>
      <color rgb="FF000000"/>
      <name val="Calibri"/>
      <scheme val="minor"/>
    </font>
    <font>
      <sz val="11"/>
      <color rgb="FF000000"/>
      <name val="Calibri"/>
      <family val="2"/>
      <scheme val="minor"/>
    </font>
  </fonts>
  <fills count="10">
    <fill>
      <patternFill patternType="none"/>
    </fill>
    <fill>
      <patternFill patternType="gray125"/>
    </fill>
    <fill>
      <patternFill patternType="solid">
        <fgColor theme="4" tint="0.79998168889431442"/>
        <bgColor theme="4" tint="0.79998168889431442"/>
      </patternFill>
    </fill>
    <fill>
      <patternFill patternType="solid">
        <fgColor theme="4"/>
        <bgColor indexed="64"/>
      </patternFill>
    </fill>
    <fill>
      <patternFill patternType="solid">
        <fgColor theme="5"/>
        <bgColor indexed="64"/>
      </patternFill>
    </fill>
    <fill>
      <patternFill patternType="solid">
        <fgColor theme="5"/>
        <bgColor theme="4" tint="0.79998168889431442"/>
      </patternFill>
    </fill>
    <fill>
      <patternFill patternType="solid">
        <fgColor theme="4"/>
        <bgColor theme="4" tint="0.79998168889431442"/>
      </patternFill>
    </fill>
    <fill>
      <patternFill patternType="solid">
        <fgColor theme="0"/>
        <bgColor indexed="64"/>
      </patternFill>
    </fill>
    <fill>
      <patternFill patternType="solid">
        <fgColor rgb="FF5E2A2B"/>
        <bgColor indexed="64"/>
      </patternFill>
    </fill>
    <fill>
      <patternFill patternType="solid">
        <fgColor rgb="FFFF0000"/>
        <bgColor indexed="64"/>
      </patternFill>
    </fill>
  </fills>
  <borders count="38">
    <border>
      <left/>
      <right/>
      <top/>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theme="0"/>
      </right>
      <top style="thin">
        <color theme="4" tint="0.39997558519241921"/>
      </top>
      <bottom style="thin">
        <color theme="4" tint="0.39997558519241921"/>
      </bottom>
      <diagonal/>
    </border>
    <border>
      <left/>
      <right style="medium">
        <color theme="0"/>
      </right>
      <top style="thin">
        <color theme="4" tint="0.39997558519241921"/>
      </top>
      <bottom/>
      <diagonal/>
    </border>
    <border>
      <left style="medium">
        <color theme="0"/>
      </left>
      <right style="medium">
        <color theme="0"/>
      </right>
      <top style="thin">
        <color theme="4" tint="0.39997558519241921"/>
      </top>
      <bottom/>
      <diagonal/>
    </border>
    <border>
      <left style="medium">
        <color theme="0"/>
      </left>
      <right style="medium">
        <color theme="0"/>
      </right>
      <top style="thin">
        <color theme="4" tint="0.39997558519241921"/>
      </top>
      <bottom style="thin">
        <color theme="4" tint="0.39997558519241921"/>
      </bottom>
      <diagonal/>
    </border>
    <border>
      <left style="medium">
        <color theme="0"/>
      </left>
      <right style="medium">
        <color theme="0"/>
      </right>
      <top/>
      <bottom/>
      <diagonal/>
    </border>
    <border>
      <left/>
      <right style="thin">
        <color theme="4" tint="0.39997558519241921"/>
      </right>
      <top style="thin">
        <color theme="4" tint="0.39997558519241921"/>
      </top>
      <bottom/>
      <diagonal/>
    </border>
    <border>
      <left style="medium">
        <color theme="0"/>
      </left>
      <right/>
      <top/>
      <bottom/>
      <diagonal/>
    </border>
    <border>
      <left/>
      <right style="medium">
        <color theme="0"/>
      </right>
      <top/>
      <bottom/>
      <diagonal/>
    </border>
    <border>
      <left style="medium">
        <color theme="0"/>
      </left>
      <right/>
      <top style="thin">
        <color theme="4" tint="0.39997558519241921"/>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indexed="64"/>
      </left>
      <right/>
      <top style="medium">
        <color rgb="FF000000"/>
      </top>
      <bottom/>
      <diagonal/>
    </border>
    <border>
      <left style="medium">
        <color indexed="64"/>
      </left>
      <right style="medium">
        <color rgb="FF000000"/>
      </right>
      <top style="medium">
        <color rgb="FF000000"/>
      </top>
      <bottom/>
      <diagonal/>
    </border>
    <border>
      <left style="medium">
        <color rgb="FF000000"/>
      </left>
      <right/>
      <top style="medium">
        <color indexed="64"/>
      </top>
      <bottom/>
      <diagonal/>
    </border>
    <border>
      <left style="medium">
        <color indexed="64"/>
      </left>
      <right style="medium">
        <color rgb="FF000000"/>
      </right>
      <top style="medium">
        <color indexed="64"/>
      </top>
      <bottom/>
      <diagonal/>
    </border>
    <border>
      <left style="medium">
        <color rgb="FF000000"/>
      </left>
      <right/>
      <top style="medium">
        <color indexed="64"/>
      </top>
      <bottom style="medium">
        <color rgb="FF000000"/>
      </bottom>
      <diagonal/>
    </border>
    <border>
      <left style="medium">
        <color indexed="64"/>
      </left>
      <right/>
      <top style="medium">
        <color indexed="64"/>
      </top>
      <bottom style="medium">
        <color rgb="FF000000"/>
      </bottom>
      <diagonal/>
    </border>
    <border>
      <left style="medium">
        <color indexed="64"/>
      </left>
      <right style="medium">
        <color rgb="FF000000"/>
      </right>
      <top style="medium">
        <color indexed="64"/>
      </top>
      <bottom style="medium">
        <color rgb="FF000000"/>
      </bottom>
      <diagonal/>
    </border>
    <border>
      <left/>
      <right style="thin">
        <color theme="9"/>
      </right>
      <top/>
      <bottom/>
      <diagonal/>
    </border>
    <border>
      <left style="medium">
        <color theme="0"/>
      </left>
      <right/>
      <top/>
      <bottom style="thin">
        <color theme="4" tint="0.39997558519241921"/>
      </bottom>
      <diagonal/>
    </border>
    <border>
      <left style="medium">
        <color theme="0"/>
      </left>
      <right style="thin">
        <color theme="4" tint="0.39997558519241921"/>
      </right>
      <top style="thin">
        <color theme="4" tint="0.39997558519241921"/>
      </top>
      <bottom/>
      <diagonal/>
    </border>
  </borders>
  <cellStyleXfs count="2">
    <xf numFmtId="0" fontId="0" fillId="0" borderId="0"/>
    <xf numFmtId="43" fontId="3" fillId="0" borderId="0" applyFont="0" applyFill="0" applyBorder="0" applyAlignment="0" applyProtection="0"/>
  </cellStyleXfs>
  <cellXfs count="163">
    <xf numFmtId="0" fontId="0" fillId="0" borderId="0" xfId="0"/>
    <xf numFmtId="0" fontId="0" fillId="0" borderId="0" xfId="0" applyAlignment="1">
      <alignment horizontal="left"/>
    </xf>
    <xf numFmtId="0" fontId="0" fillId="0" borderId="1" xfId="0" applyBorder="1" applyAlignment="1">
      <alignment horizontal="center"/>
    </xf>
    <xf numFmtId="0" fontId="1" fillId="3" borderId="0" xfId="0" applyFont="1" applyFill="1"/>
    <xf numFmtId="0" fontId="1" fillId="4" borderId="0" xfId="0" applyFont="1" applyFill="1"/>
    <xf numFmtId="0" fontId="0" fillId="0" borderId="0" xfId="0" applyAlignment="1">
      <alignment wrapText="1"/>
    </xf>
    <xf numFmtId="0" fontId="1" fillId="3" borderId="0" xfId="0" applyFont="1" applyFill="1" applyAlignment="1">
      <alignment horizontal="fill"/>
    </xf>
    <xf numFmtId="0" fontId="0" fillId="0" borderId="0" xfId="0" applyAlignment="1">
      <alignment horizontal="center"/>
    </xf>
    <xf numFmtId="0" fontId="1" fillId="5" borderId="1" xfId="0" applyFont="1" applyFill="1" applyBorder="1" applyAlignment="1">
      <alignment horizontal="center"/>
    </xf>
    <xf numFmtId="0" fontId="1" fillId="4" borderId="0" xfId="0" applyFont="1" applyFill="1" applyAlignment="1">
      <alignment horizontal="center"/>
    </xf>
    <xf numFmtId="0" fontId="1" fillId="5" borderId="1" xfId="0" applyFont="1" applyFill="1" applyBorder="1" applyAlignment="1">
      <alignment horizontal="left"/>
    </xf>
    <xf numFmtId="0" fontId="1" fillId="3" borderId="1" xfId="0" applyFont="1" applyFill="1" applyBorder="1" applyAlignment="1">
      <alignment horizontal="left"/>
    </xf>
    <xf numFmtId="0" fontId="1" fillId="6" borderId="1" xfId="0" applyFont="1" applyFill="1" applyBorder="1" applyAlignment="1">
      <alignment horizontal="left"/>
    </xf>
    <xf numFmtId="0" fontId="1" fillId="3" borderId="12" xfId="0" applyFont="1" applyFill="1" applyBorder="1" applyAlignment="1">
      <alignment horizontal="left"/>
    </xf>
    <xf numFmtId="0" fontId="1" fillId="6" borderId="12" xfId="0" applyFont="1" applyFill="1" applyBorder="1" applyAlignment="1">
      <alignment horizontal="left"/>
    </xf>
    <xf numFmtId="0" fontId="1" fillId="3" borderId="11" xfId="0" applyFont="1" applyFill="1" applyBorder="1" applyAlignment="1">
      <alignment horizontal="left"/>
    </xf>
    <xf numFmtId="0" fontId="1" fillId="5" borderId="12" xfId="0" applyFont="1" applyFill="1" applyBorder="1" applyAlignment="1">
      <alignment horizontal="center"/>
    </xf>
    <xf numFmtId="0" fontId="0" fillId="0" borderId="12" xfId="0" applyBorder="1" applyAlignment="1">
      <alignment horizontal="center"/>
    </xf>
    <xf numFmtId="0" fontId="0" fillId="2" borderId="12" xfId="0" applyFill="1" applyBorder="1" applyAlignment="1">
      <alignment horizontal="center"/>
    </xf>
    <xf numFmtId="2" fontId="0" fillId="0" borderId="12" xfId="0" applyNumberFormat="1" applyBorder="1" applyAlignment="1">
      <alignment horizontal="center"/>
    </xf>
    <xf numFmtId="2" fontId="0" fillId="2" borderId="12" xfId="0" applyNumberFormat="1" applyFill="1" applyBorder="1" applyAlignment="1">
      <alignment horizontal="center"/>
    </xf>
    <xf numFmtId="0" fontId="1" fillId="5" borderId="13" xfId="0" applyFont="1" applyFill="1" applyBorder="1" applyAlignment="1">
      <alignment horizontal="center"/>
    </xf>
    <xf numFmtId="0" fontId="0" fillId="0" borderId="13" xfId="0" applyBorder="1" applyAlignment="1">
      <alignment horizontal="center"/>
    </xf>
    <xf numFmtId="0" fontId="0" fillId="2" borderId="13" xfId="0" applyFill="1" applyBorder="1" applyAlignment="1">
      <alignment horizontal="center"/>
    </xf>
    <xf numFmtId="2" fontId="0" fillId="2" borderId="13" xfId="0" applyNumberFormat="1" applyFill="1" applyBorder="1" applyAlignment="1">
      <alignment horizontal="center"/>
    </xf>
    <xf numFmtId="0" fontId="1" fillId="4" borderId="15" xfId="0" applyFont="1" applyFill="1" applyBorder="1" applyAlignment="1">
      <alignment horizontal="center"/>
    </xf>
    <xf numFmtId="0" fontId="0" fillId="0" borderId="15" xfId="0" applyBorder="1" applyAlignment="1">
      <alignment horizontal="center"/>
    </xf>
    <xf numFmtId="0" fontId="1" fillId="4" borderId="13" xfId="0" applyFont="1" applyFill="1" applyBorder="1" applyAlignment="1">
      <alignment horizontal="center"/>
    </xf>
    <xf numFmtId="0" fontId="1" fillId="4" borderId="14" xfId="0" applyFont="1" applyFill="1" applyBorder="1" applyAlignment="1">
      <alignment horizontal="center"/>
    </xf>
    <xf numFmtId="0" fontId="0" fillId="4" borderId="0" xfId="0" applyFill="1"/>
    <xf numFmtId="0" fontId="1" fillId="5" borderId="2" xfId="0" applyFont="1" applyFill="1" applyBorder="1" applyAlignment="1">
      <alignment horizontal="center"/>
    </xf>
    <xf numFmtId="0" fontId="0" fillId="0" borderId="18" xfId="0" applyBorder="1" applyAlignment="1">
      <alignment horizontal="center"/>
    </xf>
    <xf numFmtId="164" fontId="0" fillId="0" borderId="15" xfId="1" applyNumberFormat="1" applyFont="1" applyBorder="1" applyAlignment="1">
      <alignment horizontal="center"/>
    </xf>
    <xf numFmtId="164" fontId="0" fillId="0" borderId="0" xfId="1" applyNumberFormat="1" applyFont="1" applyAlignment="1">
      <alignment horizontal="center"/>
    </xf>
    <xf numFmtId="164" fontId="0" fillId="0" borderId="18" xfId="1" applyNumberFormat="1" applyFont="1" applyBorder="1" applyAlignment="1">
      <alignment horizontal="center"/>
    </xf>
    <xf numFmtId="164" fontId="0" fillId="0" borderId="0" xfId="1" applyNumberFormat="1" applyFont="1" applyBorder="1" applyAlignment="1">
      <alignment horizontal="center"/>
    </xf>
    <xf numFmtId="3" fontId="0" fillId="0" borderId="15" xfId="0" applyNumberFormat="1" applyBorder="1" applyAlignment="1">
      <alignment horizontal="center"/>
    </xf>
    <xf numFmtId="4" fontId="0" fillId="0" borderId="18" xfId="0" applyNumberFormat="1" applyBorder="1" applyAlignment="1">
      <alignment horizontal="center"/>
    </xf>
    <xf numFmtId="164" fontId="0" fillId="0" borderId="12" xfId="0" applyNumberFormat="1" applyBorder="1" applyAlignment="1">
      <alignment horizontal="center"/>
    </xf>
    <xf numFmtId="164" fontId="0" fillId="0" borderId="13" xfId="0" applyNumberFormat="1" applyBorder="1" applyAlignment="1">
      <alignment horizontal="center"/>
    </xf>
    <xf numFmtId="0" fontId="1" fillId="4" borderId="18" xfId="0" applyFont="1" applyFill="1" applyBorder="1"/>
    <xf numFmtId="0" fontId="0" fillId="0" borderId="18" xfId="0" applyBorder="1"/>
    <xf numFmtId="0" fontId="0" fillId="0" borderId="0" xfId="0" quotePrefix="1" applyAlignment="1">
      <alignment horizontal="left"/>
    </xf>
    <xf numFmtId="2" fontId="0" fillId="0" borderId="0" xfId="0" applyNumberFormat="1" applyAlignment="1">
      <alignment horizontal="left"/>
    </xf>
    <xf numFmtId="0" fontId="0" fillId="0" borderId="0" xfId="0">
      <extLst>
        <ext xmlns:xfpb="http://schemas.microsoft.com/office/spreadsheetml/2022/featurepropertybag" uri="{C7286773-470A-42A8-94C5-96B5CB345126}">
          <xfpb:xfComplement i="0"/>
        </ext>
      </extLst>
    </xf>
    <xf numFmtId="0" fontId="5" fillId="0" borderId="0" xfId="0" applyFont="1"/>
    <xf numFmtId="0" fontId="1" fillId="4" borderId="17" xfId="0" applyFont="1" applyFill="1" applyBorder="1" applyAlignment="1">
      <alignment horizontal="center"/>
    </xf>
    <xf numFmtId="0" fontId="0" fillId="0" borderId="0" xfId="0" applyAlignment="1">
      <alignment horizontal="left" vertical="top"/>
    </xf>
    <xf numFmtId="2" fontId="0" fillId="0" borderId="15" xfId="0" applyNumberFormat="1" applyBorder="1" applyAlignment="1">
      <alignment horizontal="center"/>
    </xf>
    <xf numFmtId="2" fontId="0" fillId="0" borderId="0" xfId="0" applyNumberFormat="1" applyAlignment="1">
      <alignment horizontal="center"/>
    </xf>
    <xf numFmtId="0" fontId="0" fillId="0" borderId="0" xfId="0" applyAlignment="1">
      <alignment horizontal="left" wrapText="1"/>
    </xf>
    <xf numFmtId="0" fontId="1" fillId="4" borderId="18" xfId="0" applyFont="1" applyFill="1" applyBorder="1" applyAlignment="1">
      <alignment horizontal="center"/>
    </xf>
    <xf numFmtId="1" fontId="0" fillId="0" borderId="0" xfId="0" applyNumberFormat="1" applyAlignment="1">
      <alignment horizontal="center"/>
    </xf>
    <xf numFmtId="165" fontId="0" fillId="0" borderId="15" xfId="0" applyNumberFormat="1" applyBorder="1" applyAlignment="1">
      <alignment horizontal="center"/>
    </xf>
    <xf numFmtId="1" fontId="0" fillId="0" borderId="15" xfId="0" applyNumberFormat="1" applyBorder="1" applyAlignment="1">
      <alignment horizontal="center"/>
    </xf>
    <xf numFmtId="0" fontId="1" fillId="5" borderId="19" xfId="0" applyFont="1" applyFill="1" applyBorder="1" applyAlignment="1">
      <alignment horizontal="center"/>
    </xf>
    <xf numFmtId="0" fontId="1" fillId="3" borderId="0" xfId="0" applyFont="1" applyFill="1" applyAlignment="1">
      <alignment horizontal="left"/>
    </xf>
    <xf numFmtId="0" fontId="0" fillId="0" borderId="17" xfId="0" applyBorder="1" applyAlignment="1">
      <alignment horizontal="center"/>
    </xf>
    <xf numFmtId="0" fontId="0" fillId="0" borderId="15" xfId="0" applyBorder="1"/>
    <xf numFmtId="0" fontId="1" fillId="3" borderId="18" xfId="0" applyFont="1" applyFill="1" applyBorder="1"/>
    <xf numFmtId="0" fontId="1" fillId="7" borderId="0" xfId="0" applyFont="1" applyFill="1" applyAlignment="1">
      <alignment horizontal="center"/>
    </xf>
    <xf numFmtId="164" fontId="0" fillId="7" borderId="0" xfId="1" applyNumberFormat="1" applyFont="1" applyFill="1" applyBorder="1" applyAlignment="1">
      <alignment horizontal="center"/>
    </xf>
    <xf numFmtId="164" fontId="0" fillId="0" borderId="17" xfId="1" applyNumberFormat="1" applyFont="1" applyBorder="1" applyAlignment="1">
      <alignment horizontal="center"/>
    </xf>
    <xf numFmtId="0" fontId="1" fillId="3" borderId="12" xfId="0" applyFont="1" applyFill="1" applyBorder="1" applyAlignment="1">
      <alignment horizontal="left" wrapText="1"/>
    </xf>
    <xf numFmtId="2" fontId="0" fillId="0" borderId="13" xfId="0" applyNumberFormat="1" applyBorder="1" applyAlignment="1">
      <alignment horizontal="center"/>
    </xf>
    <xf numFmtId="0" fontId="0" fillId="7" borderId="0" xfId="0" applyFill="1"/>
    <xf numFmtId="0" fontId="1" fillId="7" borderId="0" xfId="0" applyFont="1" applyFill="1" applyAlignment="1">
      <alignment horizontal="left"/>
    </xf>
    <xf numFmtId="0" fontId="1" fillId="7" borderId="0" xfId="0" applyFont="1" applyFill="1"/>
    <xf numFmtId="0" fontId="0" fillId="7" borderId="0" xfId="0" applyFill="1" applyAlignment="1">
      <alignment horizontal="center"/>
    </xf>
    <xf numFmtId="1" fontId="0" fillId="7" borderId="0" xfId="0" applyNumberFormat="1" applyFill="1" applyAlignment="1">
      <alignment horizontal="center"/>
    </xf>
    <xf numFmtId="0" fontId="5" fillId="7" borderId="0" xfId="0" applyFont="1" applyFill="1"/>
    <xf numFmtId="0" fontId="0" fillId="7" borderId="0" xfId="0" applyFill="1" applyAlignment="1">
      <alignment horizontal="left"/>
    </xf>
    <xf numFmtId="0" fontId="1" fillId="8" borderId="0" xfId="0" applyFont="1" applyFill="1"/>
    <xf numFmtId="0" fontId="1" fillId="3" borderId="9" xfId="0" applyFont="1" applyFill="1" applyBorder="1"/>
    <xf numFmtId="0" fontId="0" fillId="7" borderId="18" xfId="0" applyFill="1" applyBorder="1" applyAlignment="1">
      <alignment horizontal="center"/>
    </xf>
    <xf numFmtId="0" fontId="1" fillId="3" borderId="24" xfId="0" applyFont="1" applyFill="1" applyBorder="1"/>
    <xf numFmtId="0" fontId="0" fillId="7" borderId="0" xfId="0" applyFill="1" applyAlignment="1">
      <alignment horizontal="left" vertical="top" wrapText="1"/>
    </xf>
    <xf numFmtId="0" fontId="7" fillId="0" borderId="0" xfId="0" applyFont="1"/>
    <xf numFmtId="3" fontId="0" fillId="0" borderId="18" xfId="0" applyNumberFormat="1" applyBorder="1" applyAlignment="1">
      <alignment horizontal="center"/>
    </xf>
    <xf numFmtId="1" fontId="0" fillId="0" borderId="12" xfId="0" applyNumberFormat="1" applyBorder="1" applyAlignment="1">
      <alignment horizontal="center"/>
    </xf>
    <xf numFmtId="1" fontId="0" fillId="0" borderId="0" xfId="0" applyNumberFormat="1" applyAlignment="1">
      <alignment horizontal="left"/>
    </xf>
    <xf numFmtId="0" fontId="1" fillId="4" borderId="0" xfId="0" applyFont="1" applyFill="1" applyAlignment="1">
      <alignment horizontal="left"/>
    </xf>
    <xf numFmtId="164" fontId="0" fillId="7" borderId="0" xfId="1" applyNumberFormat="1" applyFont="1" applyFill="1" applyAlignment="1">
      <alignment horizontal="center"/>
    </xf>
    <xf numFmtId="0" fontId="0" fillId="7" borderId="0" xfId="0" quotePrefix="1" applyFill="1" applyAlignment="1">
      <alignment horizontal="left"/>
    </xf>
    <xf numFmtId="2" fontId="0" fillId="7" borderId="0" xfId="0" applyNumberFormat="1" applyFill="1" applyAlignment="1">
      <alignment horizontal="left"/>
    </xf>
    <xf numFmtId="3" fontId="0" fillId="0" borderId="0" xfId="0" applyNumberFormat="1" applyAlignment="1">
      <alignment horizontal="left"/>
    </xf>
    <xf numFmtId="165" fontId="0" fillId="0" borderId="0" xfId="0" applyNumberFormat="1" applyAlignment="1">
      <alignment horizontal="left"/>
    </xf>
    <xf numFmtId="0" fontId="1" fillId="7" borderId="18" xfId="0" applyFont="1" applyFill="1" applyBorder="1" applyAlignment="1">
      <alignment horizontal="center"/>
    </xf>
    <xf numFmtId="0" fontId="1" fillId="4" borderId="35" xfId="0" applyFont="1" applyFill="1" applyBorder="1" applyAlignment="1">
      <alignment horizontal="center"/>
    </xf>
    <xf numFmtId="0" fontId="8" fillId="4" borderId="18" xfId="0" applyFont="1" applyFill="1" applyBorder="1"/>
    <xf numFmtId="1" fontId="0" fillId="2" borderId="12" xfId="0" applyNumberFormat="1" applyFill="1" applyBorder="1" applyAlignment="1">
      <alignment horizontal="center"/>
    </xf>
    <xf numFmtId="2" fontId="0" fillId="0" borderId="18" xfId="0" applyNumberFormat="1" applyBorder="1" applyAlignment="1">
      <alignment horizontal="center"/>
    </xf>
    <xf numFmtId="4" fontId="0" fillId="0" borderId="0" xfId="0" applyNumberFormat="1" applyAlignment="1">
      <alignment horizontal="left"/>
    </xf>
    <xf numFmtId="0" fontId="0" fillId="0" borderId="0" xfId="0" applyAlignment="1">
      <alignment horizontal="left" vertical="top" wrapText="1"/>
    </xf>
    <xf numFmtId="0" fontId="1" fillId="8" borderId="0" xfId="0" applyFont="1" applyFill="1" applyAlignment="1">
      <alignment horizontal="center"/>
    </xf>
    <xf numFmtId="0" fontId="1" fillId="9" borderId="18" xfId="0" applyFont="1" applyFill="1" applyBorder="1" applyAlignment="1">
      <alignment horizontal="left"/>
    </xf>
    <xf numFmtId="0" fontId="1" fillId="9" borderId="18" xfId="0" applyFont="1" applyFill="1" applyBorder="1"/>
    <xf numFmtId="0" fontId="1" fillId="8" borderId="18" xfId="0" applyFont="1" applyFill="1" applyBorder="1" applyAlignment="1">
      <alignment horizontal="center"/>
    </xf>
    <xf numFmtId="0" fontId="1" fillId="8" borderId="15" xfId="0" applyFont="1" applyFill="1" applyBorder="1" applyAlignment="1">
      <alignment horizontal="center"/>
    </xf>
    <xf numFmtId="166" fontId="0" fillId="0" borderId="15" xfId="0" applyNumberFormat="1" applyBorder="1" applyAlignment="1">
      <alignment horizontal="center"/>
    </xf>
    <xf numFmtId="166" fontId="0" fillId="0" borderId="0" xfId="0" applyNumberFormat="1" applyAlignment="1">
      <alignment horizontal="center"/>
    </xf>
    <xf numFmtId="0" fontId="1" fillId="5" borderId="14" xfId="0" applyFont="1" applyFill="1" applyBorder="1" applyAlignment="1">
      <alignment horizontal="center"/>
    </xf>
    <xf numFmtId="2" fontId="0" fillId="0" borderId="36" xfId="0" applyNumberFormat="1" applyBorder="1" applyAlignment="1">
      <alignment horizontal="center"/>
    </xf>
    <xf numFmtId="0" fontId="1" fillId="4" borderId="2" xfId="0" applyFont="1" applyFill="1" applyBorder="1" applyAlignment="1">
      <alignment horizontal="center"/>
    </xf>
    <xf numFmtId="0" fontId="1" fillId="4" borderId="1" xfId="0" applyFont="1" applyFill="1" applyBorder="1" applyAlignment="1">
      <alignment horizontal="center"/>
    </xf>
    <xf numFmtId="0" fontId="1" fillId="4" borderId="19" xfId="0" applyFont="1" applyFill="1" applyBorder="1" applyAlignment="1">
      <alignment horizontal="center"/>
    </xf>
    <xf numFmtId="0" fontId="1" fillId="4" borderId="37" xfId="0" applyFont="1" applyFill="1" applyBorder="1" applyAlignment="1">
      <alignment horizontal="center"/>
    </xf>
    <xf numFmtId="0" fontId="0" fillId="2" borderId="1" xfId="0" applyFill="1" applyBorder="1" applyAlignment="1">
      <alignment horizontal="center"/>
    </xf>
    <xf numFmtId="0" fontId="0" fillId="2" borderId="19" xfId="0" applyFill="1" applyBorder="1" applyAlignment="1">
      <alignment horizontal="center"/>
    </xf>
    <xf numFmtId="165" fontId="0" fillId="0" borderId="12" xfId="0" applyNumberFormat="1" applyBorder="1" applyAlignment="1">
      <alignment horizontal="center"/>
    </xf>
    <xf numFmtId="165" fontId="0" fillId="0" borderId="13" xfId="0" applyNumberFormat="1" applyBorder="1" applyAlignment="1">
      <alignment horizontal="center"/>
    </xf>
    <xf numFmtId="1" fontId="0" fillId="0" borderId="13" xfId="0" applyNumberFormat="1" applyBorder="1" applyAlignment="1">
      <alignment horizontal="center"/>
    </xf>
    <xf numFmtId="1" fontId="0" fillId="7" borderId="0" xfId="0" applyNumberFormat="1" applyFill="1" applyAlignment="1">
      <alignment horizontal="left"/>
    </xf>
    <xf numFmtId="3" fontId="0" fillId="7" borderId="0" xfId="0" applyNumberFormat="1" applyFill="1" applyAlignment="1">
      <alignment horizontal="left"/>
    </xf>
    <xf numFmtId="0" fontId="0" fillId="7" borderId="0" xfId="0" applyFill="1">
      <extLst>
        <ext xmlns:xfpb="http://schemas.microsoft.com/office/spreadsheetml/2022/featurepropertybag" uri="{C7286773-470A-42A8-94C5-96B5CB345126}">
          <xfpb:xfComplement i="0"/>
        </ext>
      </extLst>
    </xf>
    <xf numFmtId="0" fontId="0" fillId="0" borderId="0" xfId="0" quotePrefix="1" applyAlignment="1">
      <alignment horizontal="left" wrapText="1"/>
    </xf>
    <xf numFmtId="2" fontId="0" fillId="0" borderId="0" xfId="0" applyNumberFormat="1" applyAlignment="1">
      <alignment horizontal="left" wrapText="1"/>
    </xf>
    <xf numFmtId="165" fontId="0" fillId="0" borderId="0" xfId="0" applyNumberFormat="1" applyAlignment="1">
      <alignment horizontal="left" wrapText="1"/>
    </xf>
    <xf numFmtId="0" fontId="1" fillId="5" borderId="2" xfId="0" applyFont="1" applyFill="1" applyBorder="1" applyAlignment="1">
      <alignment horizontal="left"/>
    </xf>
    <xf numFmtId="0" fontId="0" fillId="0" borderId="18" xfId="0" applyBorder="1" applyAlignment="1">
      <alignment horizontal="left" wrapText="1"/>
    </xf>
    <xf numFmtId="0" fontId="6" fillId="0" borderId="0" xfId="0" applyFont="1" applyAlignment="1">
      <alignment horizontal="left"/>
    </xf>
    <xf numFmtId="0" fontId="0" fillId="0" borderId="17" xfId="0" applyBorder="1" applyAlignment="1">
      <alignment horizontal="left"/>
    </xf>
    <xf numFmtId="167" fontId="0" fillId="0" borderId="0" xfId="0" applyNumberFormat="1" applyAlignment="1">
      <alignment horizontal="left"/>
    </xf>
    <xf numFmtId="2" fontId="1" fillId="4" borderId="15" xfId="0" applyNumberFormat="1" applyFont="1" applyFill="1" applyBorder="1" applyAlignment="1">
      <alignment horizontal="center"/>
    </xf>
    <xf numFmtId="0" fontId="0" fillId="7" borderId="0" xfId="0" applyFill="1" applyAlignment="1">
      <alignment horizontal="left" vertical="top"/>
    </xf>
    <xf numFmtId="3" fontId="0" fillId="0" borderId="0" xfId="0" applyNumberFormat="1" applyAlignment="1">
      <alignment horizontal="left" wrapText="1"/>
    </xf>
    <xf numFmtId="1" fontId="0" fillId="0" borderId="0" xfId="0" applyNumberFormat="1" applyAlignment="1">
      <alignment horizontal="left" wrapText="1"/>
    </xf>
    <xf numFmtId="4" fontId="0" fillId="0" borderId="0" xfId="0" applyNumberFormat="1" applyAlignment="1">
      <alignment horizontal="left" wrapText="1"/>
    </xf>
    <xf numFmtId="0" fontId="4" fillId="4" borderId="0" xfId="0" applyFont="1" applyFill="1" applyAlignment="1">
      <alignment vertical="center"/>
    </xf>
    <xf numFmtId="0" fontId="1" fillId="4" borderId="17" xfId="0" applyFont="1" applyFill="1" applyBorder="1" applyAlignment="1">
      <alignment horizontal="center"/>
    </xf>
    <xf numFmtId="0" fontId="1" fillId="4" borderId="0" xfId="0" applyFont="1" applyFill="1" applyAlignment="1">
      <alignment horizontal="center"/>
    </xf>
    <xf numFmtId="0" fontId="1" fillId="4" borderId="18" xfId="0" applyFont="1" applyFill="1" applyBorder="1" applyAlignment="1">
      <alignment horizontal="center"/>
    </xf>
    <xf numFmtId="0" fontId="0" fillId="0" borderId="3" xfId="0" applyBorder="1" applyAlignment="1">
      <alignment horizontal="left" vertical="top" wrapText="1"/>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0" xfId="0"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1" fillId="5" borderId="19" xfId="0" applyFont="1" applyFill="1" applyBorder="1" applyAlignment="1">
      <alignment horizontal="center"/>
    </xf>
    <xf numFmtId="0" fontId="1" fillId="5" borderId="1" xfId="0" applyFont="1" applyFill="1" applyBorder="1" applyAlignment="1">
      <alignment horizontal="center"/>
    </xf>
    <xf numFmtId="0" fontId="1" fillId="5" borderId="12" xfId="0" applyFont="1" applyFill="1" applyBorder="1" applyAlignment="1">
      <alignment horizontal="center"/>
    </xf>
    <xf numFmtId="0" fontId="1" fillId="5" borderId="16" xfId="0" applyFont="1" applyFill="1" applyBorder="1" applyAlignment="1">
      <alignment horizontal="center"/>
    </xf>
    <xf numFmtId="0" fontId="1" fillId="3" borderId="0" xfId="0" applyFont="1" applyFill="1" applyAlignment="1">
      <alignment horizontal="center"/>
    </xf>
    <xf numFmtId="0" fontId="11" fillId="0" borderId="3" xfId="0" applyFont="1" applyBorder="1" applyAlignment="1">
      <alignment horizontal="left" vertical="top" wrapText="1"/>
    </xf>
    <xf numFmtId="0" fontId="0" fillId="0" borderId="20"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21" xfId="0" applyBorder="1" applyAlignment="1">
      <alignment horizontal="left" vertical="top" wrapText="1"/>
    </xf>
    <xf numFmtId="0" fontId="0" fillId="0" borderId="25"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7" xfId="0" applyBorder="1" applyAlignment="1">
      <alignment horizontal="left" vertical="top" wrapText="1"/>
    </xf>
  </cellXfs>
  <cellStyles count="2">
    <cellStyle name="Comma" xfId="1" builtinId="3"/>
    <cellStyle name="Normal" xfId="0" builtinId="0"/>
  </cellStyles>
  <dxfs count="1027">
    <dxf>
      <border outline="0">
        <left style="medium">
          <color theme="0"/>
        </left>
      </border>
    </dxf>
    <dxf>
      <font>
        <b/>
        <strike val="0"/>
        <outline val="0"/>
        <shadow val="0"/>
        <u val="none"/>
        <vertAlign val="baseline"/>
        <sz val="11"/>
        <color theme="0"/>
        <name val="Calibri"/>
        <family val="2"/>
        <scheme val="minor"/>
      </font>
      <fill>
        <patternFill patternType="solid">
          <fgColor indexed="64"/>
          <bgColor theme="5"/>
        </patternFill>
      </fill>
      <border diagonalUp="0" diagonalDown="0" outline="0">
        <left/>
        <right style="medium">
          <color theme="0"/>
        </right>
        <top/>
        <bottom/>
      </border>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5"/>
        </patternFill>
      </fill>
    </dxf>
    <dxf>
      <fill>
        <patternFill patternType="solid">
          <fgColor indexed="64"/>
          <bgColor theme="5"/>
        </patternFill>
      </fill>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alignment horizontal="left" vertical="bottom" textRotation="0" wrapText="0" indent="0" justifyLastLine="0" shrinkToFit="0" readingOrder="0"/>
    </dxf>
    <dxf>
      <font>
        <b/>
        <strike val="0"/>
        <outline val="0"/>
        <shadow val="0"/>
        <u val="none"/>
        <vertAlign val="baseline"/>
        <sz val="14"/>
        <color theme="1"/>
        <name val="Calibri"/>
        <family val="2"/>
        <scheme val="minor"/>
      </font>
    </dxf>
    <dxf>
      <fill>
        <patternFill patternType="solid">
          <fgColor indexed="64"/>
          <bgColor theme="5"/>
        </patternFill>
      </fill>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fill>
        <patternFill patternType="solid">
          <fgColor indexed="64"/>
          <bgColor theme="0"/>
        </patternFill>
      </fill>
      <alignment horizontal="left" vertical="bottom" textRotation="0" wrapText="0" indent="0" justifyLastLine="0" shrinkToFit="0" readingOrder="0"/>
    </dxf>
    <dxf>
      <border outline="0">
        <left style="medium">
          <color theme="0"/>
        </left>
      </border>
    </dxf>
    <dxf>
      <font>
        <b/>
        <strike val="0"/>
        <outline val="0"/>
        <shadow val="0"/>
        <u val="none"/>
        <vertAlign val="baseline"/>
        <sz val="11"/>
        <color theme="0"/>
        <name val="Calibri"/>
        <family val="2"/>
        <scheme val="minor"/>
      </font>
      <fill>
        <patternFill patternType="solid">
          <fgColor indexed="64"/>
          <bgColor theme="5"/>
        </patternFill>
      </fill>
      <border diagonalUp="0" diagonalDown="0" outline="0">
        <left/>
        <right style="medium">
          <color theme="0"/>
        </right>
        <top/>
        <bottom/>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5"/>
        </patternFill>
      </fill>
    </dxf>
    <dxf>
      <fill>
        <patternFill patternType="solid">
          <fgColor indexed="64"/>
          <bgColor theme="5"/>
        </patternFill>
      </fill>
    </dxf>
    <dxf>
      <fill>
        <patternFill patternType="none">
          <fgColor indexed="64"/>
          <bgColor auto="1"/>
        </patternFill>
      </fill>
      <extLst>
        <ext xmlns:xfpb="http://schemas.microsoft.com/office/spreadsheetml/2022/featurepropertybag" uri="{0417FA29-78FA-4A13-93AC-8FF0FAFDF519}">
          <xfpb:DXFComplement i="0"/>
        </ext>
      </extLst>
    </dxf>
    <dxf>
      <fill>
        <patternFill patternType="none">
          <fgColor indexed="64"/>
          <bgColor auto="1"/>
        </patternFill>
      </fill>
    </dxf>
    <dxf>
      <fill>
        <patternFill patternType="none">
          <fgColor indexed="64"/>
          <bgColor auto="1"/>
        </patternFill>
      </fill>
      <extLst>
        <ext xmlns:xfpb="http://schemas.microsoft.com/office/spreadsheetml/2022/featurepropertybag" uri="{0417FA29-78FA-4A13-93AC-8FF0FAFDF519}">
          <xfpb:DXFComplement i="0"/>
        </ext>
      </extLst>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vertical="bottom" textRotation="0" wrapText="1" indent="0" justifyLastLine="0" shrinkToFit="0" readingOrder="0"/>
    </dxf>
    <dxf>
      <fill>
        <patternFill patternType="none">
          <fgColor indexed="64"/>
          <bgColor auto="1"/>
        </patternFill>
      </fill>
      <alignment horizontal="left" vertical="bottom" textRotation="0" wrapText="1" indent="0" justifyLastLine="0" shrinkToFit="0" readingOrder="0"/>
    </dxf>
    <dxf>
      <font>
        <b/>
        <strike val="0"/>
        <outline val="0"/>
        <shadow val="0"/>
        <u val="none"/>
        <vertAlign val="baseline"/>
        <sz val="14"/>
        <color theme="1"/>
        <name val="Calibri"/>
        <family val="2"/>
        <scheme val="minor"/>
      </font>
      <fill>
        <patternFill patternType="none">
          <fgColor indexed="64"/>
          <bgColor auto="1"/>
        </patternFill>
      </fill>
    </dxf>
    <dxf>
      <fill>
        <patternFill patternType="none">
          <fgColor indexed="64"/>
          <bgColor auto="1"/>
        </patternFill>
      </fill>
    </dxf>
    <dxf>
      <fill>
        <patternFill patternType="solid">
          <fgColor indexed="64"/>
          <bgColor theme="5"/>
        </patternFill>
      </fill>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border outline="0">
        <left style="medium">
          <color theme="0"/>
        </left>
      </border>
    </dxf>
    <dxf>
      <font>
        <b/>
        <strike val="0"/>
        <outline val="0"/>
        <shadow val="0"/>
        <u val="none"/>
        <vertAlign val="baseline"/>
        <sz val="11"/>
        <color theme="0"/>
        <name val="Calibri"/>
        <family val="2"/>
        <scheme val="minor"/>
      </font>
      <fill>
        <patternFill patternType="solid">
          <fgColor indexed="64"/>
          <bgColor theme="5"/>
        </patternFill>
      </fill>
      <border diagonalUp="0" diagonalDown="0" outline="0">
        <left/>
        <right style="medium">
          <color theme="0"/>
        </right>
        <top/>
        <bottom/>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5"/>
        </patternFill>
      </fill>
    </dxf>
    <dxf>
      <fill>
        <patternFill patternType="solid">
          <fgColor indexed="64"/>
          <bgColor theme="5"/>
        </patternFill>
      </fill>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alignment vertical="bottom" textRotation="0" wrapText="1" indent="0" justifyLastLine="0" shrinkToFit="0" readingOrder="0"/>
    </dxf>
    <dxf>
      <alignment horizontal="left" vertical="bottom" textRotation="0" wrapText="1" indent="0" justifyLastLine="0" shrinkToFit="0" readingOrder="0"/>
    </dxf>
    <dxf>
      <font>
        <b/>
        <strike val="0"/>
        <outline val="0"/>
        <shadow val="0"/>
        <u val="none"/>
        <vertAlign val="baseline"/>
        <sz val="14"/>
        <color theme="1"/>
        <name val="Calibri"/>
        <family val="2"/>
        <scheme val="minor"/>
      </font>
    </dxf>
    <dxf>
      <fill>
        <patternFill patternType="solid">
          <fgColor indexed="64"/>
          <bgColor theme="5"/>
        </patternFill>
      </fill>
    </dxf>
    <dxf>
      <border outline="0">
        <left style="medium">
          <color theme="0"/>
        </left>
      </border>
    </dxf>
    <dxf>
      <font>
        <b/>
        <strike val="0"/>
        <outline val="0"/>
        <shadow val="0"/>
        <u val="none"/>
        <vertAlign val="baseline"/>
        <sz val="11"/>
        <color theme="0"/>
        <name val="Calibri"/>
        <family val="2"/>
        <scheme val="minor"/>
      </font>
      <fill>
        <patternFill patternType="solid">
          <fgColor indexed="64"/>
          <bgColor theme="5"/>
        </patternFill>
      </fill>
      <border diagonalUp="0" diagonalDown="0" outline="0">
        <left/>
        <right style="medium">
          <color theme="0"/>
        </right>
        <top/>
        <bottom/>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5"/>
        </patternFill>
      </fill>
    </dxf>
    <dxf>
      <fill>
        <patternFill patternType="solid">
          <fgColor indexed="64"/>
          <bgColor theme="5"/>
        </patternFill>
      </fill>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alignment horizontal="left" vertical="bottom" textRotation="0" wrapText="0" indent="0" justifyLastLine="0" shrinkToFit="0" readingOrder="0"/>
    </dxf>
    <dxf>
      <font>
        <b/>
        <strike val="0"/>
        <outline val="0"/>
        <shadow val="0"/>
        <u val="none"/>
        <vertAlign val="baseline"/>
        <sz val="14"/>
        <color theme="1"/>
        <name val="Calibri"/>
        <family val="2"/>
        <scheme val="minor"/>
      </font>
    </dxf>
    <dxf>
      <fill>
        <patternFill patternType="solid">
          <fgColor indexed="64"/>
          <bgColor theme="5"/>
        </patternFill>
      </fill>
    </dxf>
    <dxf>
      <border outline="0">
        <left style="medium">
          <color theme="0"/>
        </left>
      </border>
    </dxf>
    <dxf>
      <font>
        <b/>
        <strike val="0"/>
        <outline val="0"/>
        <shadow val="0"/>
        <u val="none"/>
        <vertAlign val="baseline"/>
        <sz val="11"/>
        <color theme="0"/>
        <name val="Calibri"/>
        <family val="2"/>
        <scheme val="minor"/>
      </font>
      <fill>
        <patternFill patternType="solid">
          <fgColor indexed="64"/>
          <bgColor theme="5"/>
        </patternFill>
      </fill>
      <border diagonalUp="0" diagonalDown="0" outline="0">
        <left/>
        <right style="medium">
          <color theme="0"/>
        </right>
        <top/>
        <bottom/>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5"/>
        </patternFill>
      </fill>
    </dxf>
    <dxf>
      <fill>
        <patternFill patternType="solid">
          <fgColor indexed="64"/>
          <bgColor theme="5"/>
        </patternFill>
      </fill>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alignment horizontal="left" vertical="bottom" textRotation="0" wrapText="0" indent="0" justifyLastLine="0" shrinkToFit="0" readingOrder="0"/>
    </dxf>
    <dxf>
      <font>
        <b/>
        <strike val="0"/>
        <outline val="0"/>
        <shadow val="0"/>
        <u val="none"/>
        <vertAlign val="baseline"/>
        <sz val="14"/>
        <color theme="1"/>
        <name val="Calibri"/>
        <family val="2"/>
        <scheme val="minor"/>
      </font>
    </dxf>
    <dxf>
      <fill>
        <patternFill patternType="solid">
          <fgColor indexed="64"/>
          <bgColor theme="5"/>
        </patternFill>
      </fill>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medium">
          <color theme="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medium">
          <color theme="0"/>
        </left>
        <right/>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medium">
          <color theme="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medium">
          <color theme="0"/>
        </left>
        <right/>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medium">
          <color theme="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medium">
          <color theme="0"/>
        </left>
        <right/>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medium">
          <color theme="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medium">
          <color theme="0"/>
        </left>
        <right/>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medium">
          <color theme="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medium">
          <color theme="0"/>
        </left>
        <right/>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medium">
          <color theme="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medium">
          <color theme="0"/>
        </left>
        <right/>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dxf>
    <dxf>
      <border outline="0">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medium">
          <color theme="0"/>
        </left>
        <right style="medium">
          <color theme="0"/>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dxf>
    <dxf>
      <alignment horizontal="center"/>
      <border diagonalUp="0" diagonalDown="0">
        <left style="medium">
          <color theme="0"/>
        </left>
        <right style="medium">
          <color theme="0"/>
        </right>
        <top/>
        <bottom/>
        <vertical/>
        <horizontal/>
      </border>
    </dxf>
    <dxf>
      <alignment horizontal="center"/>
      <border diagonalUp="0" diagonalDown="0">
        <left style="medium">
          <color theme="0"/>
        </left>
        <right style="medium">
          <color theme="0"/>
        </right>
        <top/>
        <bottom/>
        <vertical/>
        <horizontal/>
      </border>
    </dxf>
    <dxf>
      <alignment horizontal="center"/>
      <border diagonalUp="0" diagonalDown="0">
        <right style="medium">
          <color theme="0"/>
        </right>
        <top/>
        <bottom/>
        <vertical/>
        <horizontal/>
      </border>
    </dxf>
    <dxf>
      <font>
        <b/>
        <color theme="0"/>
      </font>
      <fill>
        <patternFill patternType="solid">
          <fgColor indexed="64"/>
          <bgColor rgb="FFFF0000"/>
        </patternFill>
      </fill>
      <alignment horizontal="left"/>
      <border diagonalUp="0" diagonalDown="0">
        <left/>
        <right style="medium">
          <color theme="0"/>
        </right>
        <top/>
        <bottom/>
        <vertical/>
        <horizontal/>
      </border>
    </dxf>
    <dxf>
      <border outline="0">
        <left style="thin">
          <color theme="4" tint="0.39997558519241921"/>
        </left>
        <top style="thin">
          <color theme="4" tint="0.39997558519241921"/>
        </top>
        <bottom style="thin">
          <color theme="4" tint="0.39997558519241921"/>
        </bottom>
      </border>
    </dxf>
    <dxf>
      <alignment horizontal="center"/>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left" vertical="bottom" textRotation="0" wrapText="0" indent="0" justifyLastLine="0" shrinkToFit="0" readingOrder="0"/>
    </dxf>
    <dxf>
      <alignment horizontal="center" vertical="bottom" textRotation="0" wrapText="0" indent="0" justifyLastLine="0" shrinkToFit="0" readingOrder="0"/>
      <border diagonalUp="0" diagonalDown="0" outline="0">
        <left/>
        <right/>
        <top style="thin">
          <color theme="4" tint="0.39997558519241921"/>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border outline="0">
        <left style="medium">
          <color theme="0"/>
        </left>
      </border>
    </dxf>
    <dxf>
      <font>
        <b/>
        <strike val="0"/>
        <outline val="0"/>
        <shadow val="0"/>
        <u val="none"/>
        <vertAlign val="baseline"/>
        <sz val="11"/>
        <color theme="0"/>
        <name val="Calibri"/>
        <family val="2"/>
        <scheme val="minor"/>
      </font>
      <fill>
        <patternFill patternType="solid">
          <fgColor indexed="64"/>
          <bgColor theme="5"/>
        </patternFill>
      </fill>
      <border diagonalUp="0" diagonalDown="0" outline="0">
        <left/>
        <right style="medium">
          <color theme="0"/>
        </right>
        <top/>
        <bottom/>
      </border>
    </dxf>
    <dxf>
      <numFmt numFmtId="2" formatCode="0.00"/>
      <border outline="0">
        <left style="medium">
          <color theme="0"/>
        </left>
      </border>
    </dxf>
    <dxf>
      <numFmt numFmtId="2" formatCode="0.00"/>
      <border diagonalUp="0" diagonalDown="0" outline="0">
        <left style="medium">
          <color theme="0"/>
        </left>
        <right/>
        <top/>
        <bottom/>
      </border>
    </dxf>
    <dxf>
      <border diagonalUp="0" diagonalDown="0" outline="0">
        <left style="medium">
          <color theme="0"/>
        </left>
        <right style="medium">
          <color theme="0"/>
        </right>
        <top/>
        <bottom/>
      </border>
    </dxf>
    <dxf>
      <border diagonalUp="0" diagonalDown="0">
        <left style="medium">
          <color theme="0"/>
        </left>
        <right style="medium">
          <color theme="0"/>
        </right>
        <top/>
        <bottom/>
        <vertical/>
        <horizontal/>
      </border>
    </dxf>
    <dxf>
      <border diagonalUp="0" diagonalDown="0">
        <left style="medium">
          <color theme="0"/>
        </left>
        <right style="medium">
          <color theme="0"/>
        </right>
        <top/>
        <bottom/>
        <vertical/>
        <horizontal/>
      </border>
    </dxf>
    <dxf>
      <border diagonalUp="0" diagonalDown="0">
        <left style="medium">
          <color theme="0"/>
        </left>
        <right style="medium">
          <color theme="0"/>
        </right>
        <top/>
        <bottom/>
        <vertical/>
        <horizontal/>
      </border>
    </dxf>
    <dxf>
      <border diagonalUp="0" diagonalDown="0">
        <left style="medium">
          <color theme="0"/>
        </left>
        <right style="medium">
          <color theme="0"/>
        </right>
        <top/>
        <bottom/>
        <vertical/>
        <horizontal/>
      </border>
    </dxf>
    <dxf>
      <border diagonalUp="0" diagonalDown="0">
        <right style="medium">
          <color theme="0"/>
        </right>
        <top/>
        <bottom/>
        <vertical/>
        <horizontal/>
      </border>
    </dxf>
    <dxf>
      <font>
        <b/>
        <color theme="0"/>
      </font>
      <fill>
        <patternFill patternType="solid">
          <fgColor indexed="64"/>
          <bgColor rgb="FFFF0000"/>
        </patternFill>
      </fill>
      <alignment horizontal="center" vertical="bottom" textRotation="0" wrapText="0" indent="0" justifyLastLine="0" shrinkToFit="0" readingOrder="0"/>
      <border diagonalUp="0" diagonalDown="0">
        <left style="medium">
          <color theme="0"/>
        </left>
        <right style="medium">
          <color theme="0"/>
        </right>
        <top/>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rgb="FF5E2A2B"/>
        </patternFill>
      </fill>
      <alignment horizontal="center" vertical="bottom" textRotation="0" wrapText="0" indent="0" justifyLastLine="0" shrinkToFit="0" readingOrder="0"/>
      <border diagonalUp="0" diagonalDown="0" outline="0">
        <left style="medium">
          <color theme="0"/>
        </left>
        <right style="medium">
          <color theme="0"/>
        </right>
        <top/>
        <bottom/>
      </border>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5"/>
        </patternFill>
      </fill>
    </dxf>
    <dxf>
      <fill>
        <patternFill patternType="solid">
          <fgColor indexed="64"/>
          <bgColor theme="5"/>
        </patternFill>
      </fill>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alignment horizontal="left" vertical="bottom" textRotation="0" wrapText="1" indent="0" justifyLastLine="0" shrinkToFit="0" readingOrder="0"/>
    </dxf>
    <dxf>
      <font>
        <b/>
        <strike val="0"/>
        <outline val="0"/>
        <shadow val="0"/>
        <u val="none"/>
        <vertAlign val="baseline"/>
        <sz val="14"/>
        <color theme="1"/>
        <name val="Calibri"/>
        <family val="2"/>
        <scheme val="minor"/>
      </font>
    </dxf>
    <dxf>
      <fill>
        <patternFill patternType="solid">
          <fgColor indexed="64"/>
          <bgColor theme="5"/>
        </patternFill>
      </fill>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border diagonalUp="0" diagonalDown="0">
        <left style="medium">
          <color theme="0"/>
        </left>
        <right style="medium">
          <color theme="0"/>
        </right>
        <top/>
        <bottom/>
        <vertical/>
        <horizontal/>
      </border>
    </dxf>
    <dxf>
      <border diagonalUp="0" diagonalDown="0">
        <left style="medium">
          <color theme="0"/>
        </left>
        <right style="medium">
          <color theme="0"/>
        </right>
        <top/>
        <bottom/>
        <vertical/>
        <horizontal/>
      </border>
    </dxf>
    <dxf>
      <border diagonalUp="0" diagonalDown="0">
        <left style="medium">
          <color theme="0"/>
        </left>
        <right style="medium">
          <color theme="0"/>
        </right>
        <top/>
        <bottom/>
        <vertical/>
        <horizontal/>
      </border>
    </dxf>
    <dxf>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thin">
          <color theme="9"/>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border diagonalUp="0" diagonalDown="0">
        <left/>
        <right style="medium">
          <color theme="0"/>
        </right>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medium">
          <color theme="0"/>
        </left>
        <right style="medium">
          <color theme="0"/>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border outline="0">
        <left style="medium">
          <color theme="0"/>
        </left>
      </border>
    </dxf>
    <dxf>
      <font>
        <b/>
        <strike val="0"/>
        <outline val="0"/>
        <shadow val="0"/>
        <u val="none"/>
        <vertAlign val="baseline"/>
        <sz val="11"/>
        <color theme="0"/>
        <name val="Calibri"/>
        <family val="2"/>
        <scheme val="minor"/>
      </font>
      <fill>
        <patternFill patternType="solid">
          <fgColor indexed="64"/>
          <bgColor theme="5"/>
        </patternFill>
      </fill>
      <border diagonalUp="0" diagonalDown="0" outline="0">
        <left/>
        <right style="medium">
          <color theme="0"/>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5"/>
        </patternFill>
      </fill>
    </dxf>
    <dxf>
      <fill>
        <patternFill patternType="solid">
          <fgColor indexed="64"/>
          <bgColor theme="5"/>
        </patternFill>
      </fill>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alignment horizontal="left" vertical="bottom" textRotation="0" wrapText="0" indent="0" justifyLastLine="0" shrinkToFit="0" readingOrder="0"/>
    </dxf>
    <dxf>
      <font>
        <b/>
        <strike val="0"/>
        <outline val="0"/>
        <shadow val="0"/>
        <u val="none"/>
        <vertAlign val="baseline"/>
        <sz val="14"/>
        <color theme="1"/>
        <name val="Calibri"/>
        <family val="2"/>
        <scheme val="minor"/>
      </font>
    </dxf>
    <dxf>
      <fill>
        <patternFill patternType="solid">
          <fgColor indexed="64"/>
          <bgColor theme="5"/>
        </patternFill>
      </fill>
    </dxf>
    <dxf>
      <numFmt numFmtId="2" formatCode="0.00"/>
      <alignment horizontal="center" vertical="bottom" textRotation="0" wrapText="0" indent="0" justifyLastLine="0" shrinkToFit="0" readingOrder="0"/>
      <border diagonalUp="0" diagonalDown="0" outline="0">
        <left style="medium">
          <color theme="0"/>
        </left>
        <right style="medium">
          <color theme="0"/>
        </right>
        <top/>
        <bottom/>
      </border>
    </dxf>
    <dxf>
      <numFmt numFmtId="2" formatCode="0.00"/>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border diagonalUp="0" diagonalDown="0">
        <left/>
        <right style="medium">
          <color theme="0"/>
        </right>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border outline="0">
        <left style="medium">
          <color theme="0"/>
        </left>
      </border>
    </dxf>
    <dxf>
      <font>
        <b/>
        <strike val="0"/>
        <outline val="0"/>
        <shadow val="0"/>
        <u val="none"/>
        <vertAlign val="baseline"/>
        <sz val="11"/>
        <color theme="0"/>
        <name val="Calibri"/>
        <family val="2"/>
        <scheme val="minor"/>
      </font>
      <fill>
        <patternFill patternType="solid">
          <fgColor indexed="64"/>
          <bgColor theme="5"/>
        </patternFill>
      </fill>
      <border diagonalUp="0" diagonalDown="0" outline="0">
        <left/>
        <right style="medium">
          <color theme="0"/>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5"/>
        </patternFill>
      </fill>
    </dxf>
    <dxf>
      <fill>
        <patternFill patternType="solid">
          <fgColor indexed="64"/>
          <bgColor theme="5"/>
        </patternFill>
      </fill>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alignment horizontal="left" vertical="bottom" textRotation="0" wrapText="0" indent="0" justifyLastLine="0" shrinkToFit="0" readingOrder="0"/>
    </dxf>
    <dxf>
      <font>
        <b/>
        <strike val="0"/>
        <outline val="0"/>
        <shadow val="0"/>
        <u val="none"/>
        <vertAlign val="baseline"/>
        <sz val="14"/>
        <color theme="1"/>
        <name val="Calibri"/>
        <family val="2"/>
        <scheme val="minor"/>
      </font>
    </dxf>
    <dxf>
      <fill>
        <patternFill patternType="solid">
          <fgColor indexed="64"/>
          <bgColor theme="5"/>
        </patternFill>
      </fill>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right/>
        <top style="thin">
          <color theme="4" tint="0.39997558519241921"/>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color theme="0"/>
      </font>
      <fill>
        <patternFill patternType="solid">
          <fgColor indexed="64"/>
          <bgColor theme="5"/>
        </patternFill>
      </fill>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right/>
        <top style="thin">
          <color theme="4" tint="0.39997558519241921"/>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color theme="0"/>
      </font>
      <fill>
        <patternFill patternType="solid">
          <fgColor indexed="64"/>
          <bgColor theme="5"/>
        </patternFill>
      </fill>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right/>
        <top style="thin">
          <color theme="4" tint="0.39997558519241921"/>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color theme="0"/>
      </font>
      <fill>
        <patternFill patternType="solid">
          <fgColor indexed="64"/>
          <bgColor theme="5"/>
        </patternFill>
      </fill>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fill>
        <patternFill patternType="solid">
          <fgColor theme="4" tint="0.79998168889431442"/>
          <bgColor theme="4" tint="0.79998168889431442"/>
        </patternFill>
      </fill>
      <alignment horizontal="center" vertical="bottom" textRotation="0" wrapText="0" indent="0" justifyLastLine="0" shrinkToFit="0" readingOrder="0"/>
    </dxf>
    <dxf>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outline="0">
        <left style="medium">
          <color theme="0"/>
        </left>
        <right style="medium">
          <color theme="0"/>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ont>
        <b/>
        <color theme="0"/>
      </font>
      <fill>
        <patternFill patternType="solid">
          <fgColor indexed="64"/>
          <bgColor theme="5"/>
        </patternFill>
      </fill>
      <alignment horizontal="center" vertical="bottom" textRotation="0" wrapText="0" indent="0" justifyLastLine="0" shrinkToFit="0" readingOrder="0"/>
      <border diagonalUp="0" diagonalDown="0">
        <left style="medium">
          <color theme="0"/>
        </left>
        <right style="medium">
          <color theme="0"/>
        </right>
        <top/>
        <bottom/>
        <vertical/>
        <horizontal/>
      </border>
    </dxf>
    <dxf>
      <font>
        <b/>
        <color theme="0"/>
      </font>
      <fill>
        <patternFill patternType="solid">
          <fgColor indexed="64"/>
          <bgColor theme="4"/>
        </patternFill>
      </fill>
      <alignment horizontal="center" vertical="bottom" textRotation="0" wrapText="0" indent="0" justifyLastLine="0" shrinkToFit="0" readingOrder="0"/>
      <border diagonalUp="0" diagonalDown="0">
        <left/>
        <right style="medium">
          <color theme="0"/>
        </right>
        <top/>
        <bottom/>
        <vertical/>
        <horizontal/>
      </border>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right/>
        <top style="thin">
          <color theme="4" tint="0.39997558519241921"/>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color theme="0"/>
      </font>
      <fill>
        <patternFill patternType="solid">
          <fgColor indexed="64"/>
          <bgColor theme="5"/>
        </patternFill>
      </fill>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medium">
          <color theme="0"/>
        </left>
        <right style="medium">
          <color theme="0"/>
        </right>
        <top/>
        <bottom/>
        <vertical/>
        <horizontal/>
      </border>
    </dxf>
    <dxf>
      <border diagonalUp="0" diagonalDown="0">
        <left style="medium">
          <color theme="0"/>
        </left>
        <right style="medium">
          <color theme="0"/>
        </right>
        <top/>
        <bottom/>
        <vertical/>
        <horizontal/>
      </border>
    </dxf>
    <dxf>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right style="medium">
          <color theme="0"/>
        </right>
        <top/>
        <bottom/>
        <vertical/>
        <horizontal/>
      </border>
    </dxf>
    <dxf>
      <fill>
        <patternFill patternType="none">
          <fgColor indexed="64"/>
          <bgColor auto="1"/>
        </patternFill>
      </fill>
      <extLst>
        <ext xmlns:xfpb="http://schemas.microsoft.com/office/spreadsheetml/2022/featurepropertybag" uri="{0417FA29-78FA-4A13-93AC-8FF0FAFDF519}">
          <xfpb:DXFComplement i="0"/>
        </ext>
      </extLst>
    </dxf>
    <dxf>
      <fill>
        <patternFill patternType="none">
          <fgColor indexed="64"/>
          <bgColor auto="1"/>
        </patternFill>
      </fill>
    </dxf>
    <dxf>
      <fill>
        <patternFill patternType="none">
          <fgColor indexed="64"/>
          <bgColor auto="1"/>
        </patternFill>
      </fill>
      <extLst>
        <ext xmlns:xfpb="http://schemas.microsoft.com/office/spreadsheetml/2022/featurepropertybag" uri="{0417FA29-78FA-4A13-93AC-8FF0FAFDF519}">
          <xfpb:DXFComplement i="0"/>
        </ext>
      </extLst>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left" vertical="bottom" textRotation="0" wrapText="1" indent="0" justifyLastLine="0" shrinkToFit="0" readingOrder="0"/>
    </dxf>
    <dxf>
      <font>
        <b/>
        <strike val="0"/>
        <outline val="0"/>
        <shadow val="0"/>
        <u val="none"/>
        <vertAlign val="baseline"/>
        <sz val="14"/>
        <color theme="1"/>
        <name val="Calibri"/>
        <family val="2"/>
        <scheme val="minor"/>
      </font>
      <fill>
        <patternFill patternType="none">
          <fgColor indexed="64"/>
          <bgColor auto="1"/>
        </patternFill>
      </fill>
    </dxf>
    <dxf>
      <fill>
        <patternFill patternType="none">
          <fgColor indexed="64"/>
          <bgColor auto="1"/>
        </patternFill>
      </fill>
    </dxf>
    <dxf>
      <fill>
        <patternFill patternType="solid">
          <fgColor indexed="64"/>
          <bgColor theme="5"/>
        </patternFill>
      </fill>
    </dxf>
    <dxf>
      <border outline="0">
        <left style="medium">
          <color theme="0"/>
        </left>
      </border>
    </dxf>
    <dxf>
      <font>
        <b/>
        <strike val="0"/>
        <outline val="0"/>
        <shadow val="0"/>
        <u val="none"/>
        <vertAlign val="baseline"/>
        <sz val="11"/>
        <color theme="0"/>
        <name val="Calibri"/>
        <family val="2"/>
        <scheme val="minor"/>
      </font>
      <fill>
        <patternFill patternType="solid">
          <fgColor indexed="64"/>
          <bgColor theme="5"/>
        </patternFill>
      </fill>
      <border diagonalUp="0" diagonalDown="0" outline="0">
        <left/>
        <right style="medium">
          <color theme="0"/>
        </right>
        <top/>
        <bottom/>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5"/>
        </patternFill>
      </fill>
    </dxf>
    <dxf>
      <fill>
        <patternFill patternType="solid">
          <fgColor indexed="64"/>
          <bgColor theme="5"/>
        </patternFill>
      </fill>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border diagonalUp="0" diagonalDown="0">
        <left style="medium">
          <color theme="0"/>
        </left>
        <right style="medium">
          <color theme="0"/>
        </right>
        <top/>
        <bottom/>
        <vertical/>
        <horizontal/>
      </border>
    </dxf>
    <dxf>
      <border diagonalUp="0" diagonalDown="0">
        <left style="medium">
          <color theme="0"/>
        </left>
        <right style="medium">
          <color theme="0"/>
        </right>
        <top/>
        <bottom/>
        <vertical/>
        <horizontal/>
      </border>
    </dxf>
    <dxf>
      <border diagonalUp="0" diagonalDown="0">
        <left style="medium">
          <color theme="0"/>
        </left>
        <right style="medium">
          <color theme="0"/>
        </right>
        <top/>
        <bottom/>
        <vertical/>
        <horizontal/>
      </border>
    </dxf>
    <dxf>
      <alignment horizontal="center" vertical="bottom" textRotation="0" wrapText="0" indent="0" justifyLastLine="0" shrinkToFit="0" readingOrder="0"/>
      <border outline="0">
        <left style="medium">
          <color theme="0"/>
        </left>
      </border>
    </dxf>
    <dxf>
      <alignment horizontal="center" vertical="bottom" textRotation="0" wrapText="0" indent="0" justifyLastLine="0" shrinkToFit="0" readingOrder="0"/>
      <border diagonalUp="0" diagonalDown="0" outline="0">
        <left/>
        <right style="medium">
          <color theme="0"/>
        </right>
        <top/>
        <bottom/>
      </border>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border diagonalUp="0" diagonalDown="0">
        <left style="medium">
          <color theme="0"/>
        </left>
        <right style="medium">
          <color theme="0"/>
        </right>
        <top/>
        <bottom/>
        <vertical/>
        <horizontal/>
      </border>
    </dxf>
    <dxf>
      <border diagonalUp="0" diagonalDown="0">
        <left style="medium">
          <color theme="0"/>
        </left>
        <right style="medium">
          <color theme="0"/>
        </right>
        <top/>
        <bottom/>
        <vertical/>
        <horizontal/>
      </border>
    </dxf>
    <dxf>
      <border diagonalUp="0" diagonalDown="0">
        <left style="medium">
          <color theme="0"/>
        </left>
        <right style="medium">
          <color theme="0"/>
        </right>
        <top/>
        <bottom/>
        <vertical/>
        <horizontal/>
      </border>
    </dxf>
    <dxf>
      <alignment horizontal="center" vertical="bottom" textRotation="0" wrapText="0" indent="0" justifyLastLine="0" shrinkToFit="0" readingOrder="0"/>
      <border outline="0">
        <left style="medium">
          <color theme="0"/>
        </left>
      </border>
    </dxf>
    <dxf>
      <alignment horizontal="center" vertical="bottom" textRotation="0" wrapText="0" indent="0" justifyLastLine="0" shrinkToFit="0" readingOrder="0"/>
      <border diagonalUp="0" diagonalDown="0" outline="0">
        <left/>
        <right style="medium">
          <color theme="0"/>
        </right>
        <top/>
        <bottom/>
      </border>
    </dxf>
    <dxf>
      <border outline="0">
        <left style="medium">
          <color theme="0"/>
        </left>
      </border>
    </dxf>
    <dxf>
      <font>
        <b/>
        <strike val="0"/>
        <outline val="0"/>
        <shadow val="0"/>
        <u val="none"/>
        <vertAlign val="baseline"/>
        <sz val="11"/>
        <color theme="0"/>
        <name val="Calibri"/>
        <family val="2"/>
        <scheme val="minor"/>
      </font>
      <fill>
        <patternFill patternType="solid">
          <fgColor indexed="64"/>
          <bgColor theme="5"/>
        </patternFill>
      </fill>
      <border diagonalUp="0" diagonalDown="0" outline="0">
        <left/>
        <right style="medium">
          <color theme="0"/>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5"/>
        </patternFill>
      </fill>
    </dxf>
    <dxf>
      <fill>
        <patternFill patternType="solid">
          <fgColor indexed="64"/>
          <bgColor theme="5"/>
        </patternFill>
      </fill>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alignment horizontal="left" vertical="bottom" textRotation="0" wrapText="0" indent="0" justifyLastLine="0" shrinkToFit="0" readingOrder="0"/>
    </dxf>
    <dxf>
      <font>
        <b/>
        <strike val="0"/>
        <outline val="0"/>
        <shadow val="0"/>
        <u val="none"/>
        <vertAlign val="baseline"/>
        <sz val="14"/>
        <color theme="1"/>
        <name val="Calibri"/>
        <family val="2"/>
        <scheme val="minor"/>
      </font>
    </dxf>
    <dxf>
      <fill>
        <patternFill patternType="solid">
          <fgColor indexed="64"/>
          <bgColor theme="5"/>
        </patternFill>
      </fill>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theme="4" tint="0.39997558519241921"/>
        </left>
        <top style="thin">
          <color theme="4" tint="0.39997558519241921"/>
        </top>
        <bottom style="thin">
          <color theme="4" tint="0.39997558519241921"/>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numFmt numFmtId="2" formatCode="0.00"/>
      <alignment horizontal="center" vertical="bottom" textRotation="0" wrapText="0" indent="0" justifyLastLine="0" shrinkToFit="0" readingOrder="0"/>
      <border diagonalUp="0" diagonalDown="0" outline="0">
        <left style="medium">
          <color theme="0"/>
        </left>
        <right style="medium">
          <color theme="0"/>
        </right>
        <top/>
        <bottom/>
      </border>
    </dxf>
    <dxf>
      <numFmt numFmtId="2" formatCode="0.00"/>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border diagonalUp="0" diagonalDown="0">
        <left/>
        <right style="medium">
          <color theme="0"/>
        </right>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style="medium">
          <color theme="0"/>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border outline="0">
        <left style="thin">
          <color rgb="FFF4857B"/>
        </left>
        <top style="thin">
          <color rgb="FFF4857B"/>
        </top>
        <bottom style="thin">
          <color rgb="FFF4857B"/>
        </bottom>
      </border>
    </dxf>
    <dxf>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theme="0"/>
        </left>
        <right style="medium">
          <color theme="0"/>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border outline="0">
        <left style="medium">
          <color theme="0"/>
        </left>
      </border>
    </dxf>
    <dxf>
      <font>
        <b/>
        <strike val="0"/>
        <outline val="0"/>
        <shadow val="0"/>
        <u val="none"/>
        <vertAlign val="baseline"/>
        <sz val="11"/>
        <color theme="0"/>
        <name val="Calibri"/>
        <family val="2"/>
        <scheme val="minor"/>
      </font>
      <fill>
        <patternFill patternType="solid">
          <fgColor indexed="64"/>
          <bgColor theme="5"/>
        </patternFill>
      </fill>
      <border diagonalUp="0" diagonalDown="0" outline="0">
        <left/>
        <right style="medium">
          <color theme="0"/>
        </right>
        <top/>
        <bottom/>
      </border>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5"/>
        </patternFill>
      </fill>
    </dxf>
    <dxf>
      <fill>
        <patternFill patternType="solid">
          <fgColor indexed="64"/>
          <bgColor theme="5"/>
        </patternFill>
      </fill>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alignment horizontal="left" vertical="bottom" textRotation="0" wrapText="0" indent="0" justifyLastLine="0" shrinkToFit="0" readingOrder="0"/>
    </dxf>
    <dxf>
      <font>
        <b/>
        <strike val="0"/>
        <outline val="0"/>
        <shadow val="0"/>
        <u val="none"/>
        <vertAlign val="baseline"/>
        <sz val="14"/>
        <color theme="1"/>
        <name val="Calibri"/>
        <family val="2"/>
        <scheme val="minor"/>
      </font>
    </dxf>
    <dxf>
      <fill>
        <patternFill patternType="solid">
          <fgColor indexed="64"/>
          <bgColor theme="5"/>
        </patternFill>
      </fill>
    </dxf>
    <dxf>
      <fill>
        <patternFill patternType="solid">
          <fgColor indexed="64"/>
          <bgColor theme="5"/>
        </patternFill>
      </fill>
    </dxf>
    <dxf>
      <alignment horizontal="left" vertical="bottom" textRotation="0" wrapText="0" indent="0" justifyLastLine="0" shrinkToFit="0" readingOrder="0"/>
    </dxf>
    <dxf>
      <fill>
        <patternFill patternType="solid">
          <fgColor indexed="64"/>
          <bgColor theme="5"/>
        </patternFill>
      </fill>
    </dxf>
    <dxf>
      <fill>
        <patternFill patternType="solid">
          <fgColor indexed="64"/>
          <bgColor theme="5"/>
        </patternFill>
      </fill>
    </dxf>
    <dxf>
      <fill>
        <patternFill patternType="solid">
          <fgColor indexed="64"/>
          <bgColor theme="5"/>
        </patternFill>
      </fill>
    </dxf>
    <dxf>
      <alignment horizontal="left" vertical="bottom" textRotation="0" wrapText="0" indent="0" justifyLastLine="0" shrinkToFit="0" readingOrder="0"/>
      <border outline="0">
        <left style="medium">
          <color theme="0"/>
        </left>
      </border>
    </dxf>
    <dxf>
      <font>
        <b/>
        <strike val="0"/>
        <outline val="0"/>
        <shadow val="0"/>
        <u val="none"/>
        <vertAlign val="baseline"/>
        <sz val="11"/>
        <color theme="0"/>
        <name val="Calibri"/>
        <family val="2"/>
        <scheme val="minor"/>
      </font>
      <fill>
        <patternFill patternType="solid">
          <fgColor indexed="64"/>
          <bgColor theme="5"/>
        </patternFill>
      </fill>
      <border diagonalUp="0" diagonalDown="0" outline="0">
        <left/>
        <right style="medium">
          <color theme="0"/>
        </right>
        <top/>
        <bottom/>
      </border>
    </dxf>
    <dxf>
      <alignment horizontal="left" vertical="bottom" textRotation="0" wrapText="0" indent="0" justifyLastLine="0" shrinkToFit="0" readingOrder="0"/>
    </dxf>
    <dxf>
      <fill>
        <patternFill patternType="solid">
          <fgColor indexed="64"/>
          <bgColor theme="5"/>
        </patternFill>
      </fill>
    </dxf>
    <dxf>
      <font>
        <b/>
        <i val="0"/>
        <strike val="0"/>
        <condense val="0"/>
        <extend val="0"/>
        <outline val="0"/>
        <shadow val="0"/>
        <u val="none"/>
        <vertAlign val="baseline"/>
        <sz val="11"/>
        <color theme="0"/>
        <name val="Calibri"/>
        <family val="2"/>
        <scheme val="minor"/>
      </font>
      <fill>
        <patternFill patternType="solid">
          <fgColor indexed="64"/>
          <bgColor theme="5"/>
        </patternFill>
      </fill>
      <border diagonalUp="0" diagonalDown="0">
        <left/>
        <right style="medium">
          <color theme="0"/>
        </right>
        <top/>
        <bottom/>
        <vertical/>
        <horizontal/>
      </border>
    </dxf>
    <dxf>
      <fill>
        <patternFill patternType="solid">
          <fgColor indexed="64"/>
          <bgColor theme="5"/>
        </patternFill>
      </fill>
    </dxf>
    <dxf>
      <fill>
        <patternFill patternType="solid">
          <fgColor indexed="64"/>
          <bgColor theme="5"/>
        </patternFill>
      </fill>
    </dxf>
  </dxfs>
  <tableStyles count="0" defaultTableStyle="TableStyleMedium2" defaultPivotStyle="PivotStyleLight16"/>
  <colors>
    <mruColors>
      <color rgb="FF5E2A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9.png"/><Relationship Id="rId1" Type="http://schemas.openxmlformats.org/officeDocument/2006/relationships/image" Target="../media/image2.png"/><Relationship Id="rId4"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png"/><Relationship Id="rId4" Type="http://schemas.openxmlformats.org/officeDocument/2006/relationships/image" Target="../media/image16.png"/></Relationships>
</file>

<file path=xl/drawings/_rels/drawing9.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2.png"/><Relationship Id="rId1" Type="http://schemas.openxmlformats.org/officeDocument/2006/relationships/image" Target="../media/image21.png"/><Relationship Id="rId4" Type="http://schemas.openxmlformats.org/officeDocument/2006/relationships/image" Target="../media/image2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209551</xdr:colOff>
      <xdr:row>0</xdr:row>
      <xdr:rowOff>158632</xdr:rowOff>
    </xdr:from>
    <xdr:to>
      <xdr:col>4</xdr:col>
      <xdr:colOff>1362076</xdr:colOff>
      <xdr:row>3</xdr:row>
      <xdr:rowOff>59195</xdr:rowOff>
    </xdr:to>
    <xdr:pic>
      <xdr:nvPicPr>
        <xdr:cNvPr id="4" name="Picture 3">
          <a:extLst>
            <a:ext uri="{FF2B5EF4-FFF2-40B4-BE49-F238E27FC236}">
              <a16:creationId xmlns:a16="http://schemas.microsoft.com/office/drawing/2014/main" id="{044322C2-23F8-495D-A469-73DF587648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3176" y="158632"/>
          <a:ext cx="3200400" cy="47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400050</xdr:colOff>
      <xdr:row>13</xdr:row>
      <xdr:rowOff>123825</xdr:rowOff>
    </xdr:from>
    <xdr:to>
      <xdr:col>3</xdr:col>
      <xdr:colOff>662940</xdr:colOff>
      <xdr:row>23</xdr:row>
      <xdr:rowOff>129540</xdr:rowOff>
    </xdr:to>
    <xdr:pic>
      <xdr:nvPicPr>
        <xdr:cNvPr id="2" name="Picture 1" descr="Diagram&#10;&#10;Description automatically generated">
          <a:extLst>
            <a:ext uri="{FF2B5EF4-FFF2-40B4-BE49-F238E27FC236}">
              <a16:creationId xmlns:a16="http://schemas.microsoft.com/office/drawing/2014/main" id="{5BD71406-5DA8-4E31-BE63-722736B566C3}"/>
            </a:ext>
          </a:extLst>
        </xdr:cNvPr>
        <xdr:cNvPicPr>
          <a:picLocks noChangeAspect="1"/>
        </xdr:cNvPicPr>
      </xdr:nvPicPr>
      <xdr:blipFill>
        <a:blip xmlns:r="http://schemas.openxmlformats.org/officeDocument/2006/relationships" r:embed="rId1"/>
        <a:stretch>
          <a:fillRect/>
        </a:stretch>
      </xdr:blipFill>
      <xdr:spPr>
        <a:xfrm>
          <a:off x="400050" y="2600325"/>
          <a:ext cx="6400800" cy="1905000"/>
        </a:xfrm>
        <a:prstGeom prst="rect">
          <a:avLst/>
        </a:prstGeom>
      </xdr:spPr>
    </xdr:pic>
    <xdr:clientData/>
  </xdr:twoCellAnchor>
  <xdr:twoCellAnchor editAs="oneCell">
    <xdr:from>
      <xdr:col>4</xdr:col>
      <xdr:colOff>333375</xdr:colOff>
      <xdr:row>14</xdr:row>
      <xdr:rowOff>7176</xdr:rowOff>
    </xdr:from>
    <xdr:to>
      <xdr:col>6</xdr:col>
      <xdr:colOff>2000250</xdr:colOff>
      <xdr:row>23</xdr:row>
      <xdr:rowOff>55454</xdr:rowOff>
    </xdr:to>
    <xdr:pic>
      <xdr:nvPicPr>
        <xdr:cNvPr id="4" name="Picture 3">
          <a:extLst>
            <a:ext uri="{FF2B5EF4-FFF2-40B4-BE49-F238E27FC236}">
              <a16:creationId xmlns:a16="http://schemas.microsoft.com/office/drawing/2014/main" id="{B51FC41B-806C-48D6-823D-C74C0837FCB1}"/>
            </a:ext>
          </a:extLst>
        </xdr:cNvPr>
        <xdr:cNvPicPr>
          <a:picLocks noChangeAspect="1"/>
        </xdr:cNvPicPr>
      </xdr:nvPicPr>
      <xdr:blipFill>
        <a:blip xmlns:r="http://schemas.openxmlformats.org/officeDocument/2006/relationships" r:embed="rId2"/>
        <a:stretch>
          <a:fillRect/>
        </a:stretch>
      </xdr:blipFill>
      <xdr:spPr>
        <a:xfrm>
          <a:off x="8524875" y="2674176"/>
          <a:ext cx="5762625" cy="1770398"/>
        </a:xfrm>
        <a:prstGeom prst="rect">
          <a:avLst/>
        </a:prstGeom>
      </xdr:spPr>
    </xdr:pic>
    <xdr:clientData/>
  </xdr:twoCellAnchor>
  <xdr:twoCellAnchor editAs="oneCell">
    <xdr:from>
      <xdr:col>3</xdr:col>
      <xdr:colOff>209551</xdr:colOff>
      <xdr:row>0</xdr:row>
      <xdr:rowOff>158632</xdr:rowOff>
    </xdr:from>
    <xdr:to>
      <xdr:col>4</xdr:col>
      <xdr:colOff>1350646</xdr:colOff>
      <xdr:row>3</xdr:row>
      <xdr:rowOff>59195</xdr:rowOff>
    </xdr:to>
    <xdr:pic>
      <xdr:nvPicPr>
        <xdr:cNvPr id="5" name="Picture 4">
          <a:extLst>
            <a:ext uri="{FF2B5EF4-FFF2-40B4-BE49-F238E27FC236}">
              <a16:creationId xmlns:a16="http://schemas.microsoft.com/office/drawing/2014/main" id="{09CA66F2-56F1-4593-AEDC-A8D3CEBE64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3176" y="158632"/>
          <a:ext cx="3200400" cy="47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209551</xdr:colOff>
      <xdr:row>0</xdr:row>
      <xdr:rowOff>158632</xdr:rowOff>
    </xdr:from>
    <xdr:to>
      <xdr:col>4</xdr:col>
      <xdr:colOff>1354456</xdr:colOff>
      <xdr:row>3</xdr:row>
      <xdr:rowOff>55385</xdr:rowOff>
    </xdr:to>
    <xdr:pic>
      <xdr:nvPicPr>
        <xdr:cNvPr id="5" name="Picture 4">
          <a:extLst>
            <a:ext uri="{FF2B5EF4-FFF2-40B4-BE49-F238E27FC236}">
              <a16:creationId xmlns:a16="http://schemas.microsoft.com/office/drawing/2014/main" id="{1B397CA6-587A-4861-93F4-4C6FEE8067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3176" y="158632"/>
          <a:ext cx="3200400" cy="47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400050</xdr:colOff>
      <xdr:row>14</xdr:row>
      <xdr:rowOff>47625</xdr:rowOff>
    </xdr:from>
    <xdr:to>
      <xdr:col>3</xdr:col>
      <xdr:colOff>249555</xdr:colOff>
      <xdr:row>31</xdr:row>
      <xdr:rowOff>168275</xdr:rowOff>
    </xdr:to>
    <xdr:pic>
      <xdr:nvPicPr>
        <xdr:cNvPr id="6" name="Picture 5" descr="Graphical user interface, table&#10;&#10;Description automatically generated">
          <a:extLst>
            <a:ext uri="{FF2B5EF4-FFF2-40B4-BE49-F238E27FC236}">
              <a16:creationId xmlns:a16="http://schemas.microsoft.com/office/drawing/2014/main" id="{C5AEF783-319C-268C-0193-9BF03881097E}"/>
            </a:ext>
          </a:extLst>
        </xdr:cNvPr>
        <xdr:cNvPicPr>
          <a:picLocks noChangeAspect="1"/>
        </xdr:cNvPicPr>
      </xdr:nvPicPr>
      <xdr:blipFill rotWithShape="1">
        <a:blip xmlns:r="http://schemas.openxmlformats.org/officeDocument/2006/relationships" r:embed="rId2"/>
        <a:srcRect l="3022" t="5093" r="4020" b="7361"/>
        <a:stretch/>
      </xdr:blipFill>
      <xdr:spPr bwMode="auto">
        <a:xfrm>
          <a:off x="400050" y="2714625"/>
          <a:ext cx="6000750" cy="335153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4</xdr:col>
      <xdr:colOff>333376</xdr:colOff>
      <xdr:row>14</xdr:row>
      <xdr:rowOff>45508</xdr:rowOff>
    </xdr:from>
    <xdr:to>
      <xdr:col>6</xdr:col>
      <xdr:colOff>1926412</xdr:colOff>
      <xdr:row>31</xdr:row>
      <xdr:rowOff>173232</xdr:rowOff>
    </xdr:to>
    <xdr:pic>
      <xdr:nvPicPr>
        <xdr:cNvPr id="7" name="Picture 6">
          <a:extLst>
            <a:ext uri="{FF2B5EF4-FFF2-40B4-BE49-F238E27FC236}">
              <a16:creationId xmlns:a16="http://schemas.microsoft.com/office/drawing/2014/main" id="{9D2C8649-1F4C-C1B5-C7FF-05D084D0DC7F}"/>
            </a:ext>
          </a:extLst>
        </xdr:cNvPr>
        <xdr:cNvPicPr>
          <a:picLocks noChangeAspect="1"/>
        </xdr:cNvPicPr>
      </xdr:nvPicPr>
      <xdr:blipFill>
        <a:blip xmlns:r="http://schemas.openxmlformats.org/officeDocument/2006/relationships" r:embed="rId3"/>
        <a:stretch>
          <a:fillRect/>
        </a:stretch>
      </xdr:blipFill>
      <xdr:spPr>
        <a:xfrm>
          <a:off x="8524876" y="2712508"/>
          <a:ext cx="5679597" cy="3370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209551</xdr:colOff>
      <xdr:row>0</xdr:row>
      <xdr:rowOff>158632</xdr:rowOff>
    </xdr:from>
    <xdr:to>
      <xdr:col>4</xdr:col>
      <xdr:colOff>1350646</xdr:colOff>
      <xdr:row>3</xdr:row>
      <xdr:rowOff>59195</xdr:rowOff>
    </xdr:to>
    <xdr:pic>
      <xdr:nvPicPr>
        <xdr:cNvPr id="2" name="Picture 1">
          <a:extLst>
            <a:ext uri="{FF2B5EF4-FFF2-40B4-BE49-F238E27FC236}">
              <a16:creationId xmlns:a16="http://schemas.microsoft.com/office/drawing/2014/main" id="{DC5E8331-79AF-4941-B487-2F37231A9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3176" y="158632"/>
          <a:ext cx="3198495" cy="468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219075</xdr:colOff>
      <xdr:row>13</xdr:row>
      <xdr:rowOff>28575</xdr:rowOff>
    </xdr:from>
    <xdr:to>
      <xdr:col>1</xdr:col>
      <xdr:colOff>971940</xdr:colOff>
      <xdr:row>33</xdr:row>
      <xdr:rowOff>19579</xdr:rowOff>
    </xdr:to>
    <xdr:pic>
      <xdr:nvPicPr>
        <xdr:cNvPr id="5" name="Picture 4">
          <a:extLst>
            <a:ext uri="{FF2B5EF4-FFF2-40B4-BE49-F238E27FC236}">
              <a16:creationId xmlns:a16="http://schemas.microsoft.com/office/drawing/2014/main" id="{9AA17F31-3AFB-86C4-4004-4FBC8AAB54BE}"/>
            </a:ext>
          </a:extLst>
        </xdr:cNvPr>
        <xdr:cNvPicPr>
          <a:picLocks noChangeAspect="1"/>
        </xdr:cNvPicPr>
      </xdr:nvPicPr>
      <xdr:blipFill>
        <a:blip xmlns:r="http://schemas.openxmlformats.org/officeDocument/2006/relationships" r:embed="rId2"/>
        <a:stretch>
          <a:fillRect/>
        </a:stretch>
      </xdr:blipFill>
      <xdr:spPr>
        <a:xfrm>
          <a:off x="219075" y="2505075"/>
          <a:ext cx="2791215" cy="3791479"/>
        </a:xfrm>
        <a:prstGeom prst="rect">
          <a:avLst/>
        </a:prstGeom>
      </xdr:spPr>
    </xdr:pic>
    <xdr:clientData/>
  </xdr:twoCellAnchor>
  <xdr:twoCellAnchor editAs="oneCell">
    <xdr:from>
      <xdr:col>1</xdr:col>
      <xdr:colOff>1838325</xdr:colOff>
      <xdr:row>13</xdr:row>
      <xdr:rowOff>0</xdr:rowOff>
    </xdr:from>
    <xdr:to>
      <xdr:col>3</xdr:col>
      <xdr:colOff>1124421</xdr:colOff>
      <xdr:row>32</xdr:row>
      <xdr:rowOff>114821</xdr:rowOff>
    </xdr:to>
    <xdr:pic>
      <xdr:nvPicPr>
        <xdr:cNvPr id="6" name="Picture 5">
          <a:extLst>
            <a:ext uri="{FF2B5EF4-FFF2-40B4-BE49-F238E27FC236}">
              <a16:creationId xmlns:a16="http://schemas.microsoft.com/office/drawing/2014/main" id="{B6D508EC-DB24-70FD-5EE3-0FA0EA89629C}"/>
            </a:ext>
          </a:extLst>
        </xdr:cNvPr>
        <xdr:cNvPicPr>
          <a:picLocks noChangeAspect="1"/>
        </xdr:cNvPicPr>
      </xdr:nvPicPr>
      <xdr:blipFill>
        <a:blip xmlns:r="http://schemas.openxmlformats.org/officeDocument/2006/relationships" r:embed="rId3"/>
        <a:stretch>
          <a:fillRect/>
        </a:stretch>
      </xdr:blipFill>
      <xdr:spPr>
        <a:xfrm>
          <a:off x="3886200" y="2476500"/>
          <a:ext cx="3372321" cy="3734321"/>
        </a:xfrm>
        <a:prstGeom prst="rect">
          <a:avLst/>
        </a:prstGeom>
      </xdr:spPr>
    </xdr:pic>
    <xdr:clientData/>
  </xdr:twoCellAnchor>
  <xdr:twoCellAnchor editAs="oneCell">
    <xdr:from>
      <xdr:col>4</xdr:col>
      <xdr:colOff>9525</xdr:colOff>
      <xdr:row>13</xdr:row>
      <xdr:rowOff>38100</xdr:rowOff>
    </xdr:from>
    <xdr:to>
      <xdr:col>5</xdr:col>
      <xdr:colOff>663318</xdr:colOff>
      <xdr:row>32</xdr:row>
      <xdr:rowOff>91953</xdr:rowOff>
    </xdr:to>
    <xdr:pic>
      <xdr:nvPicPr>
        <xdr:cNvPr id="7" name="Picture 6">
          <a:extLst>
            <a:ext uri="{FF2B5EF4-FFF2-40B4-BE49-F238E27FC236}">
              <a16:creationId xmlns:a16="http://schemas.microsoft.com/office/drawing/2014/main" id="{D60C3002-CF80-0719-1A9C-2AAE5E92DB17}"/>
            </a:ext>
          </a:extLst>
        </xdr:cNvPr>
        <xdr:cNvPicPr>
          <a:picLocks noChangeAspect="1"/>
        </xdr:cNvPicPr>
      </xdr:nvPicPr>
      <xdr:blipFill>
        <a:blip xmlns:r="http://schemas.openxmlformats.org/officeDocument/2006/relationships" r:embed="rId4"/>
        <a:stretch>
          <a:fillRect/>
        </a:stretch>
      </xdr:blipFill>
      <xdr:spPr>
        <a:xfrm>
          <a:off x="8201025" y="2514600"/>
          <a:ext cx="2705478" cy="367716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400050</xdr:colOff>
      <xdr:row>13</xdr:row>
      <xdr:rowOff>123825</xdr:rowOff>
    </xdr:from>
    <xdr:to>
      <xdr:col>3</xdr:col>
      <xdr:colOff>615315</xdr:colOff>
      <xdr:row>23</xdr:row>
      <xdr:rowOff>129540</xdr:rowOff>
    </xdr:to>
    <xdr:pic>
      <xdr:nvPicPr>
        <xdr:cNvPr id="2" name="Picture 1" descr="Diagram&#10;&#10;Description automatically generated">
          <a:extLst>
            <a:ext uri="{FF2B5EF4-FFF2-40B4-BE49-F238E27FC236}">
              <a16:creationId xmlns:a16="http://schemas.microsoft.com/office/drawing/2014/main" id="{6579650C-0396-69E3-8974-18BB666EC5DB}"/>
            </a:ext>
          </a:extLst>
        </xdr:cNvPr>
        <xdr:cNvPicPr>
          <a:picLocks noChangeAspect="1"/>
        </xdr:cNvPicPr>
      </xdr:nvPicPr>
      <xdr:blipFill>
        <a:blip xmlns:r="http://schemas.openxmlformats.org/officeDocument/2006/relationships" r:embed="rId1"/>
        <a:stretch>
          <a:fillRect/>
        </a:stretch>
      </xdr:blipFill>
      <xdr:spPr>
        <a:xfrm>
          <a:off x="400050" y="2219325"/>
          <a:ext cx="6400800" cy="1905000"/>
        </a:xfrm>
        <a:prstGeom prst="rect">
          <a:avLst/>
        </a:prstGeom>
      </xdr:spPr>
    </xdr:pic>
    <xdr:clientData/>
  </xdr:twoCellAnchor>
  <xdr:twoCellAnchor editAs="oneCell">
    <xdr:from>
      <xdr:col>5</xdr:col>
      <xdr:colOff>838200</xdr:colOff>
      <xdr:row>132</xdr:row>
      <xdr:rowOff>180975</xdr:rowOff>
    </xdr:from>
    <xdr:to>
      <xdr:col>6</xdr:col>
      <xdr:colOff>1524000</xdr:colOff>
      <xdr:row>137</xdr:row>
      <xdr:rowOff>94615</xdr:rowOff>
    </xdr:to>
    <xdr:pic>
      <xdr:nvPicPr>
        <xdr:cNvPr id="3" name="Picture 2">
          <a:extLst>
            <a:ext uri="{FF2B5EF4-FFF2-40B4-BE49-F238E27FC236}">
              <a16:creationId xmlns:a16="http://schemas.microsoft.com/office/drawing/2014/main" id="{65A6B1EC-7619-8B63-9545-6138707807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744200" y="24212550"/>
          <a:ext cx="2733675" cy="866140"/>
        </a:xfrm>
        <a:prstGeom prst="rect">
          <a:avLst/>
        </a:prstGeom>
        <a:noFill/>
        <a:ln>
          <a:noFill/>
        </a:ln>
      </xdr:spPr>
    </xdr:pic>
    <xdr:clientData/>
  </xdr:twoCellAnchor>
  <xdr:twoCellAnchor editAs="oneCell">
    <xdr:from>
      <xdr:col>4</xdr:col>
      <xdr:colOff>333375</xdr:colOff>
      <xdr:row>14</xdr:row>
      <xdr:rowOff>7176</xdr:rowOff>
    </xdr:from>
    <xdr:to>
      <xdr:col>6</xdr:col>
      <xdr:colOff>2000250</xdr:colOff>
      <xdr:row>23</xdr:row>
      <xdr:rowOff>55454</xdr:rowOff>
    </xdr:to>
    <xdr:pic>
      <xdr:nvPicPr>
        <xdr:cNvPr id="5" name="Picture 4">
          <a:extLst>
            <a:ext uri="{FF2B5EF4-FFF2-40B4-BE49-F238E27FC236}">
              <a16:creationId xmlns:a16="http://schemas.microsoft.com/office/drawing/2014/main" id="{4E55B8F1-5B53-A074-5BE5-4FB5B70838F2}"/>
            </a:ext>
          </a:extLst>
        </xdr:cNvPr>
        <xdr:cNvPicPr>
          <a:picLocks noChangeAspect="1"/>
        </xdr:cNvPicPr>
      </xdr:nvPicPr>
      <xdr:blipFill>
        <a:blip xmlns:r="http://schemas.openxmlformats.org/officeDocument/2006/relationships" r:embed="rId3"/>
        <a:stretch>
          <a:fillRect/>
        </a:stretch>
      </xdr:blipFill>
      <xdr:spPr>
        <a:xfrm>
          <a:off x="8524875" y="2483676"/>
          <a:ext cx="5762625" cy="1770398"/>
        </a:xfrm>
        <a:prstGeom prst="rect">
          <a:avLst/>
        </a:prstGeom>
      </xdr:spPr>
    </xdr:pic>
    <xdr:clientData/>
  </xdr:twoCellAnchor>
  <xdr:twoCellAnchor editAs="oneCell">
    <xdr:from>
      <xdr:col>3</xdr:col>
      <xdr:colOff>209551</xdr:colOff>
      <xdr:row>0</xdr:row>
      <xdr:rowOff>158632</xdr:rowOff>
    </xdr:from>
    <xdr:to>
      <xdr:col>4</xdr:col>
      <xdr:colOff>1350646</xdr:colOff>
      <xdr:row>3</xdr:row>
      <xdr:rowOff>59195</xdr:rowOff>
    </xdr:to>
    <xdr:pic>
      <xdr:nvPicPr>
        <xdr:cNvPr id="8" name="Picture 7">
          <a:extLst>
            <a:ext uri="{FF2B5EF4-FFF2-40B4-BE49-F238E27FC236}">
              <a16:creationId xmlns:a16="http://schemas.microsoft.com/office/drawing/2014/main" id="{1F37E380-D2DE-0E1F-AF6A-C09C07274C5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53176" y="158632"/>
          <a:ext cx="3200400" cy="47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209551</xdr:colOff>
      <xdr:row>0</xdr:row>
      <xdr:rowOff>158632</xdr:rowOff>
    </xdr:from>
    <xdr:to>
      <xdr:col>4</xdr:col>
      <xdr:colOff>1350646</xdr:colOff>
      <xdr:row>3</xdr:row>
      <xdr:rowOff>59195</xdr:rowOff>
    </xdr:to>
    <xdr:pic>
      <xdr:nvPicPr>
        <xdr:cNvPr id="5" name="Picture 4">
          <a:extLst>
            <a:ext uri="{FF2B5EF4-FFF2-40B4-BE49-F238E27FC236}">
              <a16:creationId xmlns:a16="http://schemas.microsoft.com/office/drawing/2014/main" id="{8B13E95D-B192-4373-9D61-3BE8438914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3176" y="158632"/>
          <a:ext cx="3200400" cy="47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1971675</xdr:colOff>
      <xdr:row>13</xdr:row>
      <xdr:rowOff>76200</xdr:rowOff>
    </xdr:from>
    <xdr:to>
      <xdr:col>7</xdr:col>
      <xdr:colOff>129540</xdr:colOff>
      <xdr:row>29</xdr:row>
      <xdr:rowOff>167640</xdr:rowOff>
    </xdr:to>
    <xdr:pic>
      <xdr:nvPicPr>
        <xdr:cNvPr id="25" name="Picture 6">
          <a:extLst>
            <a:ext uri="{FF2B5EF4-FFF2-40B4-BE49-F238E27FC236}">
              <a16:creationId xmlns:a16="http://schemas.microsoft.com/office/drawing/2014/main" id="{629DD042-FDA9-8989-91E6-497B1397EBDF}"/>
            </a:ext>
            <a:ext uri="{147F2762-F138-4A5C-976F-8EAC2B608ADB}">
              <a16:predDERef xmlns:a16="http://schemas.microsoft.com/office/drawing/2014/main" pred="{3510FA51-E3E6-466C-5B4D-68BCD912A7EA}"/>
            </a:ext>
          </a:extLst>
        </xdr:cNvPr>
        <xdr:cNvPicPr>
          <a:picLocks noChangeAspect="1"/>
        </xdr:cNvPicPr>
      </xdr:nvPicPr>
      <xdr:blipFill>
        <a:blip xmlns:r="http://schemas.openxmlformats.org/officeDocument/2006/relationships" r:embed="rId2"/>
        <a:srcRect l="360" t="3275" r="1564" b="2573"/>
        <a:stretch>
          <a:fillRect/>
        </a:stretch>
      </xdr:blipFill>
      <xdr:spPr>
        <a:xfrm>
          <a:off x="8115300" y="2552700"/>
          <a:ext cx="6343650" cy="3133725"/>
        </a:xfrm>
        <a:prstGeom prst="rect">
          <a:avLst/>
        </a:prstGeom>
      </xdr:spPr>
    </xdr:pic>
    <xdr:clientData/>
  </xdr:twoCellAnchor>
  <xdr:twoCellAnchor editAs="oneCell">
    <xdr:from>
      <xdr:col>0</xdr:col>
      <xdr:colOff>0</xdr:colOff>
      <xdr:row>13</xdr:row>
      <xdr:rowOff>47625</xdr:rowOff>
    </xdr:from>
    <xdr:to>
      <xdr:col>3</xdr:col>
      <xdr:colOff>701040</xdr:colOff>
      <xdr:row>30</xdr:row>
      <xdr:rowOff>0</xdr:rowOff>
    </xdr:to>
    <xdr:pic>
      <xdr:nvPicPr>
        <xdr:cNvPr id="31" name="Picture 7">
          <a:extLst>
            <a:ext uri="{FF2B5EF4-FFF2-40B4-BE49-F238E27FC236}">
              <a16:creationId xmlns:a16="http://schemas.microsoft.com/office/drawing/2014/main" id="{E3F9DB8F-016E-6C5F-632B-5F095BD7216A}"/>
            </a:ext>
            <a:ext uri="{147F2762-F138-4A5C-976F-8EAC2B608ADB}">
              <a16:predDERef xmlns:a16="http://schemas.microsoft.com/office/drawing/2014/main" pred="{629DD042-FDA9-8989-91E6-497B1397EBDF}"/>
            </a:ext>
          </a:extLst>
        </xdr:cNvPr>
        <xdr:cNvPicPr>
          <a:picLocks noChangeAspect="1"/>
        </xdr:cNvPicPr>
      </xdr:nvPicPr>
      <xdr:blipFill>
        <a:blip xmlns:r="http://schemas.openxmlformats.org/officeDocument/2006/relationships" r:embed="rId3"/>
        <a:stretch>
          <a:fillRect/>
        </a:stretch>
      </xdr:blipFill>
      <xdr:spPr>
        <a:xfrm>
          <a:off x="0" y="2524125"/>
          <a:ext cx="6838950" cy="31908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209551</xdr:colOff>
      <xdr:row>0</xdr:row>
      <xdr:rowOff>158632</xdr:rowOff>
    </xdr:from>
    <xdr:to>
      <xdr:col>4</xdr:col>
      <xdr:colOff>1350646</xdr:colOff>
      <xdr:row>3</xdr:row>
      <xdr:rowOff>59195</xdr:rowOff>
    </xdr:to>
    <xdr:pic>
      <xdr:nvPicPr>
        <xdr:cNvPr id="15" name="Picture 4">
          <a:extLst>
            <a:ext uri="{FF2B5EF4-FFF2-40B4-BE49-F238E27FC236}">
              <a16:creationId xmlns:a16="http://schemas.microsoft.com/office/drawing/2014/main" id="{B84F9C42-7971-4501-9FB6-986AAEC8BDBA}"/>
            </a:ext>
            <a:ext uri="{147F2762-F138-4A5C-976F-8EAC2B608ADB}">
              <a16:predDERef xmlns:a16="http://schemas.microsoft.com/office/drawing/2014/main" pred="{ED96C723-C977-4B88-9FBD-C173FDFBA3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38351" y="158632"/>
          <a:ext cx="3200400" cy="47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28575</xdr:rowOff>
    </xdr:from>
    <xdr:to>
      <xdr:col>3</xdr:col>
      <xdr:colOff>933450</xdr:colOff>
      <xdr:row>23</xdr:row>
      <xdr:rowOff>95250</xdr:rowOff>
    </xdr:to>
    <xdr:pic>
      <xdr:nvPicPr>
        <xdr:cNvPr id="17" name="Picture 16">
          <a:extLst>
            <a:ext uri="{FF2B5EF4-FFF2-40B4-BE49-F238E27FC236}">
              <a16:creationId xmlns:a16="http://schemas.microsoft.com/office/drawing/2014/main" id="{00660E9A-772E-EC8A-3C28-65AE548813C2}"/>
            </a:ext>
            <a:ext uri="{147F2762-F138-4A5C-976F-8EAC2B608ADB}">
              <a16:predDERef xmlns:a16="http://schemas.microsoft.com/office/drawing/2014/main" pred="{B84F9C42-7971-4501-9FB6-986AAEC8BDBA}"/>
            </a:ext>
          </a:extLst>
        </xdr:cNvPr>
        <xdr:cNvPicPr>
          <a:picLocks noChangeAspect="1"/>
        </xdr:cNvPicPr>
      </xdr:nvPicPr>
      <xdr:blipFill>
        <a:blip xmlns:r="http://schemas.openxmlformats.org/officeDocument/2006/relationships" r:embed="rId2"/>
        <a:stretch>
          <a:fillRect/>
        </a:stretch>
      </xdr:blipFill>
      <xdr:spPr>
        <a:xfrm>
          <a:off x="0" y="2505075"/>
          <a:ext cx="7077075" cy="1971675"/>
        </a:xfrm>
        <a:prstGeom prst="rect">
          <a:avLst/>
        </a:prstGeom>
      </xdr:spPr>
    </xdr:pic>
    <xdr:clientData/>
  </xdr:twoCellAnchor>
  <xdr:twoCellAnchor editAs="oneCell">
    <xdr:from>
      <xdr:col>3</xdr:col>
      <xdr:colOff>1990725</xdr:colOff>
      <xdr:row>13</xdr:row>
      <xdr:rowOff>9525</xdr:rowOff>
    </xdr:from>
    <xdr:to>
      <xdr:col>7</xdr:col>
      <xdr:colOff>190500</xdr:colOff>
      <xdr:row>23</xdr:row>
      <xdr:rowOff>76200</xdr:rowOff>
    </xdr:to>
    <xdr:pic>
      <xdr:nvPicPr>
        <xdr:cNvPr id="2" name="Picture 1">
          <a:extLst>
            <a:ext uri="{FF2B5EF4-FFF2-40B4-BE49-F238E27FC236}">
              <a16:creationId xmlns:a16="http://schemas.microsoft.com/office/drawing/2014/main" id="{04844EB8-932E-818A-1134-DDE475655D32}"/>
            </a:ext>
            <a:ext uri="{147F2762-F138-4A5C-976F-8EAC2B608ADB}">
              <a16:predDERef xmlns:a16="http://schemas.microsoft.com/office/drawing/2014/main" pred="{00660E9A-772E-EC8A-3C28-65AE548813C2}"/>
            </a:ext>
          </a:extLst>
        </xdr:cNvPr>
        <xdr:cNvPicPr>
          <a:picLocks noChangeAspect="1"/>
        </xdr:cNvPicPr>
      </xdr:nvPicPr>
      <xdr:blipFill>
        <a:blip xmlns:r="http://schemas.openxmlformats.org/officeDocument/2006/relationships" r:embed="rId3"/>
        <a:stretch>
          <a:fillRect/>
        </a:stretch>
      </xdr:blipFill>
      <xdr:spPr>
        <a:xfrm>
          <a:off x="8134350" y="2486025"/>
          <a:ext cx="6391275" cy="1971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209551</xdr:colOff>
      <xdr:row>0</xdr:row>
      <xdr:rowOff>158632</xdr:rowOff>
    </xdr:from>
    <xdr:to>
      <xdr:col>4</xdr:col>
      <xdr:colOff>1350646</xdr:colOff>
      <xdr:row>3</xdr:row>
      <xdr:rowOff>59195</xdr:rowOff>
    </xdr:to>
    <xdr:pic>
      <xdr:nvPicPr>
        <xdr:cNvPr id="2" name="Picture 4">
          <a:extLst>
            <a:ext uri="{FF2B5EF4-FFF2-40B4-BE49-F238E27FC236}">
              <a16:creationId xmlns:a16="http://schemas.microsoft.com/office/drawing/2014/main" id="{B29E3125-850A-4C05-BCCC-DE9EC94F6ECB}"/>
            </a:ext>
            <a:ext uri="{147F2762-F138-4A5C-976F-8EAC2B608ADB}">
              <a16:predDERef xmlns:a16="http://schemas.microsoft.com/office/drawing/2014/main" pred="{ED96C723-C977-4B88-9FBD-C173FDFBA3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3176" y="158632"/>
          <a:ext cx="3200400" cy="47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1</xdr:col>
      <xdr:colOff>548640</xdr:colOff>
      <xdr:row>31</xdr:row>
      <xdr:rowOff>53340</xdr:rowOff>
    </xdr:to>
    <xdr:pic>
      <xdr:nvPicPr>
        <xdr:cNvPr id="5" name="Picture 4">
          <a:extLst>
            <a:ext uri="{FF2B5EF4-FFF2-40B4-BE49-F238E27FC236}">
              <a16:creationId xmlns:a16="http://schemas.microsoft.com/office/drawing/2014/main" id="{DB01566B-5249-1AC6-A83C-E68629E97DBF}"/>
            </a:ext>
            <a:ext uri="{147F2762-F138-4A5C-976F-8EAC2B608ADB}">
              <a16:predDERef xmlns:a16="http://schemas.microsoft.com/office/drawing/2014/main" pred="{B29E3125-850A-4C05-BCCC-DE9EC94F6ECB}"/>
            </a:ext>
          </a:extLst>
        </xdr:cNvPr>
        <xdr:cNvPicPr>
          <a:picLocks noChangeAspect="1"/>
        </xdr:cNvPicPr>
      </xdr:nvPicPr>
      <xdr:blipFill>
        <a:blip xmlns:r="http://schemas.openxmlformats.org/officeDocument/2006/relationships" r:embed="rId2"/>
        <a:stretch>
          <a:fillRect/>
        </a:stretch>
      </xdr:blipFill>
      <xdr:spPr>
        <a:xfrm>
          <a:off x="0" y="2476500"/>
          <a:ext cx="2590800" cy="3476625"/>
        </a:xfrm>
        <a:prstGeom prst="rect">
          <a:avLst/>
        </a:prstGeom>
      </xdr:spPr>
    </xdr:pic>
    <xdr:clientData/>
  </xdr:twoCellAnchor>
  <xdr:twoCellAnchor editAs="oneCell">
    <xdr:from>
      <xdr:col>1</xdr:col>
      <xdr:colOff>1647825</xdr:colOff>
      <xdr:row>12</xdr:row>
      <xdr:rowOff>161925</xdr:rowOff>
    </xdr:from>
    <xdr:to>
      <xdr:col>3</xdr:col>
      <xdr:colOff>685800</xdr:colOff>
      <xdr:row>31</xdr:row>
      <xdr:rowOff>131445</xdr:rowOff>
    </xdr:to>
    <xdr:pic>
      <xdr:nvPicPr>
        <xdr:cNvPr id="6" name="Picture 5">
          <a:extLst>
            <a:ext uri="{FF2B5EF4-FFF2-40B4-BE49-F238E27FC236}">
              <a16:creationId xmlns:a16="http://schemas.microsoft.com/office/drawing/2014/main" id="{4A859E23-62C1-E439-081A-93AE554B4CDD}"/>
            </a:ext>
            <a:ext uri="{147F2762-F138-4A5C-976F-8EAC2B608ADB}">
              <a16:predDERef xmlns:a16="http://schemas.microsoft.com/office/drawing/2014/main" pred="{DB01566B-5249-1AC6-A83C-E68629E97DBF}"/>
            </a:ext>
          </a:extLst>
        </xdr:cNvPr>
        <xdr:cNvPicPr>
          <a:picLocks noChangeAspect="1"/>
        </xdr:cNvPicPr>
      </xdr:nvPicPr>
      <xdr:blipFill>
        <a:blip xmlns:r="http://schemas.openxmlformats.org/officeDocument/2006/relationships" r:embed="rId3"/>
        <a:stretch>
          <a:fillRect/>
        </a:stretch>
      </xdr:blipFill>
      <xdr:spPr>
        <a:xfrm>
          <a:off x="3695700" y="2447925"/>
          <a:ext cx="3133725" cy="3600450"/>
        </a:xfrm>
        <a:prstGeom prst="rect">
          <a:avLst/>
        </a:prstGeom>
      </xdr:spPr>
    </xdr:pic>
    <xdr:clientData/>
  </xdr:twoCellAnchor>
  <xdr:twoCellAnchor editAs="oneCell">
    <xdr:from>
      <xdr:col>3</xdr:col>
      <xdr:colOff>1971675</xdr:colOff>
      <xdr:row>13</xdr:row>
      <xdr:rowOff>9525</xdr:rowOff>
    </xdr:from>
    <xdr:to>
      <xdr:col>5</xdr:col>
      <xdr:colOff>398145</xdr:colOff>
      <xdr:row>31</xdr:row>
      <xdr:rowOff>17145</xdr:rowOff>
    </xdr:to>
    <xdr:pic>
      <xdr:nvPicPr>
        <xdr:cNvPr id="7" name="Picture 6">
          <a:extLst>
            <a:ext uri="{FF2B5EF4-FFF2-40B4-BE49-F238E27FC236}">
              <a16:creationId xmlns:a16="http://schemas.microsoft.com/office/drawing/2014/main" id="{316CD34F-8EB7-DF28-C9EB-5E6FD17D00AF}"/>
            </a:ext>
            <a:ext uri="{147F2762-F138-4A5C-976F-8EAC2B608ADB}">
              <a16:predDERef xmlns:a16="http://schemas.microsoft.com/office/drawing/2014/main" pred="{4A859E23-62C1-E439-081A-93AE554B4CDD}"/>
            </a:ext>
          </a:extLst>
        </xdr:cNvPr>
        <xdr:cNvPicPr>
          <a:picLocks noChangeAspect="1"/>
        </xdr:cNvPicPr>
      </xdr:nvPicPr>
      <xdr:blipFill>
        <a:blip xmlns:r="http://schemas.openxmlformats.org/officeDocument/2006/relationships" r:embed="rId4"/>
        <a:stretch>
          <a:fillRect/>
        </a:stretch>
      </xdr:blipFill>
      <xdr:spPr>
        <a:xfrm>
          <a:off x="8115300" y="2486025"/>
          <a:ext cx="2533650" cy="3448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209551</xdr:colOff>
      <xdr:row>0</xdr:row>
      <xdr:rowOff>158632</xdr:rowOff>
    </xdr:from>
    <xdr:to>
      <xdr:col>4</xdr:col>
      <xdr:colOff>1362076</xdr:colOff>
      <xdr:row>3</xdr:row>
      <xdr:rowOff>59195</xdr:rowOff>
    </xdr:to>
    <xdr:pic>
      <xdr:nvPicPr>
        <xdr:cNvPr id="2" name="Picture 4">
          <a:extLst>
            <a:ext uri="{FF2B5EF4-FFF2-40B4-BE49-F238E27FC236}">
              <a16:creationId xmlns:a16="http://schemas.microsoft.com/office/drawing/2014/main" id="{EE3FC6AB-96EA-4FC9-A7DF-1D000D69D454}"/>
            </a:ext>
            <a:ext uri="{147F2762-F138-4A5C-976F-8EAC2B608ADB}">
              <a16:predDERef xmlns:a16="http://schemas.microsoft.com/office/drawing/2014/main" pred="{ED96C723-C977-4B88-9FBD-C173FDFBA3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3176" y="158632"/>
          <a:ext cx="3200400" cy="47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3</xdr:col>
      <xdr:colOff>1019175</xdr:colOff>
      <xdr:row>20</xdr:row>
      <xdr:rowOff>85725</xdr:rowOff>
    </xdr:to>
    <xdr:pic>
      <xdr:nvPicPr>
        <xdr:cNvPr id="9" name="Picture 5">
          <a:extLst>
            <a:ext uri="{FF2B5EF4-FFF2-40B4-BE49-F238E27FC236}">
              <a16:creationId xmlns:a16="http://schemas.microsoft.com/office/drawing/2014/main" id="{C1F161AD-550C-B7DF-0DE3-91FFB83FCC6B}"/>
            </a:ext>
            <a:ext uri="{147F2762-F138-4A5C-976F-8EAC2B608ADB}">
              <a16:predDERef xmlns:a16="http://schemas.microsoft.com/office/drawing/2014/main" pred="{EE3FC6AB-96EA-4FC9-A7DF-1D000D69D454}"/>
            </a:ext>
          </a:extLst>
        </xdr:cNvPr>
        <xdr:cNvPicPr>
          <a:picLocks noChangeAspect="1"/>
        </xdr:cNvPicPr>
      </xdr:nvPicPr>
      <xdr:blipFill>
        <a:blip xmlns:r="http://schemas.openxmlformats.org/officeDocument/2006/relationships" r:embed="rId2"/>
        <a:stretch>
          <a:fillRect/>
        </a:stretch>
      </xdr:blipFill>
      <xdr:spPr>
        <a:xfrm>
          <a:off x="0" y="2476500"/>
          <a:ext cx="7162800" cy="1419225"/>
        </a:xfrm>
        <a:prstGeom prst="rect">
          <a:avLst/>
        </a:prstGeom>
      </xdr:spPr>
    </xdr:pic>
    <xdr:clientData/>
  </xdr:twoCellAnchor>
  <xdr:twoCellAnchor editAs="oneCell">
    <xdr:from>
      <xdr:col>3</xdr:col>
      <xdr:colOff>2009775</xdr:colOff>
      <xdr:row>13</xdr:row>
      <xdr:rowOff>28575</xdr:rowOff>
    </xdr:from>
    <xdr:to>
      <xdr:col>7</xdr:col>
      <xdr:colOff>409575</xdr:colOff>
      <xdr:row>20</xdr:row>
      <xdr:rowOff>28575</xdr:rowOff>
    </xdr:to>
    <xdr:pic>
      <xdr:nvPicPr>
        <xdr:cNvPr id="12" name="Picture 6">
          <a:extLst>
            <a:ext uri="{FF2B5EF4-FFF2-40B4-BE49-F238E27FC236}">
              <a16:creationId xmlns:a16="http://schemas.microsoft.com/office/drawing/2014/main" id="{2DC77F18-17C2-F8C8-BF64-F7F683D696A4}"/>
            </a:ext>
            <a:ext uri="{147F2762-F138-4A5C-976F-8EAC2B608ADB}">
              <a16:predDERef xmlns:a16="http://schemas.microsoft.com/office/drawing/2014/main" pred="{C1F161AD-550C-B7DF-0DE3-91FFB83FCC6B}"/>
            </a:ext>
          </a:extLst>
        </xdr:cNvPr>
        <xdr:cNvPicPr>
          <a:picLocks noChangeAspect="1"/>
        </xdr:cNvPicPr>
      </xdr:nvPicPr>
      <xdr:blipFill>
        <a:blip xmlns:r="http://schemas.openxmlformats.org/officeDocument/2006/relationships" r:embed="rId3"/>
        <a:stretch>
          <a:fillRect/>
        </a:stretch>
      </xdr:blipFill>
      <xdr:spPr>
        <a:xfrm>
          <a:off x="8153400" y="2505075"/>
          <a:ext cx="6591300" cy="13335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209551</xdr:colOff>
      <xdr:row>0</xdr:row>
      <xdr:rowOff>158632</xdr:rowOff>
    </xdr:from>
    <xdr:to>
      <xdr:col>4</xdr:col>
      <xdr:colOff>1354456</xdr:colOff>
      <xdr:row>3</xdr:row>
      <xdr:rowOff>55385</xdr:rowOff>
    </xdr:to>
    <xdr:pic>
      <xdr:nvPicPr>
        <xdr:cNvPr id="4" name="Picture 4">
          <a:extLst>
            <a:ext uri="{FF2B5EF4-FFF2-40B4-BE49-F238E27FC236}">
              <a16:creationId xmlns:a16="http://schemas.microsoft.com/office/drawing/2014/main" id="{EF23CB69-651E-4097-930C-DC7EE490BD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3176" y="158632"/>
          <a:ext cx="3192780" cy="468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1</xdr:rowOff>
    </xdr:from>
    <xdr:to>
      <xdr:col>3</xdr:col>
      <xdr:colOff>1226820</xdr:colOff>
      <xdr:row>28</xdr:row>
      <xdr:rowOff>137342</xdr:rowOff>
    </xdr:to>
    <xdr:pic>
      <xdr:nvPicPr>
        <xdr:cNvPr id="6" name="Picture 5">
          <a:extLst>
            <a:ext uri="{FF2B5EF4-FFF2-40B4-BE49-F238E27FC236}">
              <a16:creationId xmlns:a16="http://schemas.microsoft.com/office/drawing/2014/main" id="{549864EC-579D-6EF0-C5B8-E518FEBD3663}"/>
            </a:ext>
          </a:extLst>
        </xdr:cNvPr>
        <xdr:cNvPicPr>
          <a:picLocks noChangeAspect="1"/>
        </xdr:cNvPicPr>
      </xdr:nvPicPr>
      <xdr:blipFill>
        <a:blip xmlns:r="http://schemas.openxmlformats.org/officeDocument/2006/relationships" r:embed="rId2"/>
        <a:stretch>
          <a:fillRect/>
        </a:stretch>
      </xdr:blipFill>
      <xdr:spPr>
        <a:xfrm>
          <a:off x="0" y="2476501"/>
          <a:ext cx="8046720" cy="2994841"/>
        </a:xfrm>
        <a:prstGeom prst="rect">
          <a:avLst/>
        </a:prstGeom>
      </xdr:spPr>
    </xdr:pic>
    <xdr:clientData/>
  </xdr:twoCellAnchor>
  <xdr:twoCellAnchor editAs="oneCell">
    <xdr:from>
      <xdr:col>4</xdr:col>
      <xdr:colOff>0</xdr:colOff>
      <xdr:row>13</xdr:row>
      <xdr:rowOff>0</xdr:rowOff>
    </xdr:from>
    <xdr:to>
      <xdr:col>8</xdr:col>
      <xdr:colOff>1198245</xdr:colOff>
      <xdr:row>29</xdr:row>
      <xdr:rowOff>13252</xdr:rowOff>
    </xdr:to>
    <xdr:pic>
      <xdr:nvPicPr>
        <xdr:cNvPr id="7" name="Picture 6">
          <a:extLst>
            <a:ext uri="{FF2B5EF4-FFF2-40B4-BE49-F238E27FC236}">
              <a16:creationId xmlns:a16="http://schemas.microsoft.com/office/drawing/2014/main" id="{9BEFC544-44D3-6530-CDDB-BDD260277530}"/>
            </a:ext>
          </a:extLst>
        </xdr:cNvPr>
        <xdr:cNvPicPr>
          <a:picLocks noChangeAspect="1"/>
        </xdr:cNvPicPr>
      </xdr:nvPicPr>
      <xdr:blipFill>
        <a:blip xmlns:r="http://schemas.openxmlformats.org/officeDocument/2006/relationships" r:embed="rId3"/>
        <a:stretch>
          <a:fillRect/>
        </a:stretch>
      </xdr:blipFill>
      <xdr:spPr>
        <a:xfrm>
          <a:off x="8867775" y="2476500"/>
          <a:ext cx="8046720" cy="3061252"/>
        </a:xfrm>
        <a:prstGeom prst="rect">
          <a:avLst/>
        </a:prstGeom>
      </xdr:spPr>
    </xdr:pic>
    <xdr:clientData/>
  </xdr:twoCellAnchor>
  <xdr:twoCellAnchor>
    <xdr:from>
      <xdr:col>4</xdr:col>
      <xdr:colOff>180975</xdr:colOff>
      <xdr:row>13</xdr:row>
      <xdr:rowOff>133350</xdr:rowOff>
    </xdr:from>
    <xdr:to>
      <xdr:col>8</xdr:col>
      <xdr:colOff>1009650</xdr:colOff>
      <xdr:row>28</xdr:row>
      <xdr:rowOff>85725</xdr:rowOff>
    </xdr:to>
    <xdr:sp macro="" textlink="">
      <xdr:nvSpPr>
        <xdr:cNvPr id="8" name="TextBox 7">
          <a:extLst>
            <a:ext uri="{FF2B5EF4-FFF2-40B4-BE49-F238E27FC236}">
              <a16:creationId xmlns:a16="http://schemas.microsoft.com/office/drawing/2014/main" id="{FE3BB41E-D575-0E1F-018E-CD9B01249B97}"/>
            </a:ext>
          </a:extLst>
        </xdr:cNvPr>
        <xdr:cNvSpPr txBox="1"/>
      </xdr:nvSpPr>
      <xdr:spPr>
        <a:xfrm>
          <a:off x="9048750" y="2609850"/>
          <a:ext cx="7677150" cy="2809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Calibri" panose="020F0502020204030204" pitchFamily="34" charset="0"/>
              <a:ea typeface="Calibri" panose="020F0502020204030204" pitchFamily="34" charset="0"/>
              <a:cs typeface="Calibri" panose="020F0502020204030204" pitchFamily="34" charset="0"/>
            </a:rPr>
            <a:t>Rear</a:t>
          </a:r>
          <a:r>
            <a:rPr lang="en-US" sz="1200" baseline="0">
              <a:latin typeface="Calibri" panose="020F0502020204030204" pitchFamily="34" charset="0"/>
              <a:ea typeface="Calibri" panose="020F0502020204030204" pitchFamily="34" charset="0"/>
              <a:cs typeface="Calibri" panose="020F0502020204030204" pitchFamily="34" charset="0"/>
            </a:rPr>
            <a:t> Views are not available from GE for the L90 Multilin due to the nature of the customizeable I/O modules.</a:t>
          </a:r>
          <a:endParaRPr lang="en-US"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2028824</xdr:colOff>
      <xdr:row>13</xdr:row>
      <xdr:rowOff>0</xdr:rowOff>
    </xdr:from>
    <xdr:to>
      <xdr:col>6</xdr:col>
      <xdr:colOff>1806727</xdr:colOff>
      <xdr:row>33</xdr:row>
      <xdr:rowOff>30480</xdr:rowOff>
    </xdr:to>
    <xdr:pic>
      <xdr:nvPicPr>
        <xdr:cNvPr id="34" name="Picture 3">
          <a:extLst>
            <a:ext uri="{FF2B5EF4-FFF2-40B4-BE49-F238E27FC236}">
              <a16:creationId xmlns:a16="http://schemas.microsoft.com/office/drawing/2014/main" id="{0BF8F678-48F4-21C8-322D-FACA0F08A3F4}"/>
            </a:ext>
          </a:extLst>
        </xdr:cNvPr>
        <xdr:cNvPicPr>
          <a:picLocks noChangeAspect="1"/>
        </xdr:cNvPicPr>
      </xdr:nvPicPr>
      <xdr:blipFill>
        <a:blip xmlns:r="http://schemas.openxmlformats.org/officeDocument/2006/relationships" r:embed="rId1"/>
        <a:stretch>
          <a:fillRect/>
        </a:stretch>
      </xdr:blipFill>
      <xdr:spPr>
        <a:xfrm>
          <a:off x="8172449" y="2476500"/>
          <a:ext cx="5921528" cy="3840480"/>
        </a:xfrm>
        <a:prstGeom prst="rect">
          <a:avLst/>
        </a:prstGeom>
      </xdr:spPr>
    </xdr:pic>
    <xdr:clientData/>
  </xdr:twoCellAnchor>
  <xdr:twoCellAnchor editAs="oneCell">
    <xdr:from>
      <xdr:col>0</xdr:col>
      <xdr:colOff>19654</xdr:colOff>
      <xdr:row>13</xdr:row>
      <xdr:rowOff>0</xdr:rowOff>
    </xdr:from>
    <xdr:to>
      <xdr:col>3</xdr:col>
      <xdr:colOff>277156</xdr:colOff>
      <xdr:row>33</xdr:row>
      <xdr:rowOff>30480</xdr:rowOff>
    </xdr:to>
    <xdr:pic>
      <xdr:nvPicPr>
        <xdr:cNvPr id="12" name="Picture 2">
          <a:extLst>
            <a:ext uri="{FF2B5EF4-FFF2-40B4-BE49-F238E27FC236}">
              <a16:creationId xmlns:a16="http://schemas.microsoft.com/office/drawing/2014/main" id="{3A25D01C-BD59-9650-C2B1-53CFB08C4E23}"/>
            </a:ext>
          </a:extLst>
        </xdr:cNvPr>
        <xdr:cNvPicPr>
          <a:picLocks noChangeAspect="1"/>
        </xdr:cNvPicPr>
      </xdr:nvPicPr>
      <xdr:blipFill>
        <a:blip xmlns:r="http://schemas.openxmlformats.org/officeDocument/2006/relationships" r:embed="rId2"/>
        <a:stretch>
          <a:fillRect/>
        </a:stretch>
      </xdr:blipFill>
      <xdr:spPr>
        <a:xfrm>
          <a:off x="19654" y="2476500"/>
          <a:ext cx="6401127" cy="3840480"/>
        </a:xfrm>
        <a:prstGeom prst="rect">
          <a:avLst/>
        </a:prstGeom>
      </xdr:spPr>
    </xdr:pic>
    <xdr:clientData/>
  </xdr:twoCellAnchor>
  <xdr:twoCellAnchor editAs="oneCell">
    <xdr:from>
      <xdr:col>3</xdr:col>
      <xdr:colOff>209551</xdr:colOff>
      <xdr:row>0</xdr:row>
      <xdr:rowOff>158632</xdr:rowOff>
    </xdr:from>
    <xdr:to>
      <xdr:col>4</xdr:col>
      <xdr:colOff>1354456</xdr:colOff>
      <xdr:row>3</xdr:row>
      <xdr:rowOff>55385</xdr:rowOff>
    </xdr:to>
    <xdr:pic>
      <xdr:nvPicPr>
        <xdr:cNvPr id="2" name="Picture 4">
          <a:extLst>
            <a:ext uri="{FF2B5EF4-FFF2-40B4-BE49-F238E27FC236}">
              <a16:creationId xmlns:a16="http://schemas.microsoft.com/office/drawing/2014/main" id="{5992C8E8-3BC2-45F2-BE5C-1E8D7BB67C9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3176" y="158632"/>
          <a:ext cx="3200400" cy="47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1133476</xdr:colOff>
      <xdr:row>14</xdr:row>
      <xdr:rowOff>104776</xdr:rowOff>
    </xdr:from>
    <xdr:to>
      <xdr:col>2</xdr:col>
      <xdr:colOff>1666876</xdr:colOff>
      <xdr:row>28</xdr:row>
      <xdr:rowOff>19050</xdr:rowOff>
    </xdr:to>
    <xdr:sp macro="" textlink="">
      <xdr:nvSpPr>
        <xdr:cNvPr id="4" name="Rectangle 3">
          <a:extLst>
            <a:ext uri="{FF2B5EF4-FFF2-40B4-BE49-F238E27FC236}">
              <a16:creationId xmlns:a16="http://schemas.microsoft.com/office/drawing/2014/main" id="{2DE8E213-FAD7-D571-90CA-B7BBBBA0142A}"/>
            </a:ext>
          </a:extLst>
        </xdr:cNvPr>
        <xdr:cNvSpPr/>
      </xdr:nvSpPr>
      <xdr:spPr>
        <a:xfrm>
          <a:off x="1133476" y="2771776"/>
          <a:ext cx="4629150" cy="25812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542936</xdr:colOff>
      <xdr:row>16</xdr:row>
      <xdr:rowOff>123824</xdr:rowOff>
    </xdr:from>
    <xdr:to>
      <xdr:col>2</xdr:col>
      <xdr:colOff>1962046</xdr:colOff>
      <xdr:row>29</xdr:row>
      <xdr:rowOff>95249</xdr:rowOff>
    </xdr:to>
    <xdr:pic>
      <xdr:nvPicPr>
        <xdr:cNvPr id="3" name="Picture 1">
          <a:extLst>
            <a:ext uri="{FF2B5EF4-FFF2-40B4-BE49-F238E27FC236}">
              <a16:creationId xmlns:a16="http://schemas.microsoft.com/office/drawing/2014/main" id="{39EC73A4-B72B-7B81-9CDB-580769C5955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2936" y="3171824"/>
          <a:ext cx="5514860" cy="244792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761999</xdr:colOff>
      <xdr:row>30</xdr:row>
      <xdr:rowOff>9525</xdr:rowOff>
    </xdr:from>
    <xdr:to>
      <xdr:col>2</xdr:col>
      <xdr:colOff>1438274</xdr:colOff>
      <xdr:row>31</xdr:row>
      <xdr:rowOff>85725</xdr:rowOff>
    </xdr:to>
    <xdr:sp macro="" textlink="">
      <xdr:nvSpPr>
        <xdr:cNvPr id="5" name="TextBox 4">
          <a:extLst>
            <a:ext uri="{FF2B5EF4-FFF2-40B4-BE49-F238E27FC236}">
              <a16:creationId xmlns:a16="http://schemas.microsoft.com/office/drawing/2014/main" id="{B3170B12-4543-775A-F9CB-7D70AD4E2E17}"/>
            </a:ext>
          </a:extLst>
        </xdr:cNvPr>
        <xdr:cNvSpPr txBox="1"/>
      </xdr:nvSpPr>
      <xdr:spPr>
        <a:xfrm>
          <a:off x="761999" y="5724525"/>
          <a:ext cx="4772025" cy="26670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The 411L push</a:t>
          </a:r>
          <a:r>
            <a:rPr lang="en-US" sz="1100" b="1" baseline="0">
              <a:solidFill>
                <a:schemeClr val="bg1"/>
              </a:solidFill>
            </a:rPr>
            <a:t> buttons and display have been enlarged for better visibility.</a:t>
          </a:r>
          <a:endParaRPr lang="en-US" sz="1100" b="1">
            <a:solidFill>
              <a:schemeClr val="bg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209551</xdr:colOff>
      <xdr:row>0</xdr:row>
      <xdr:rowOff>158632</xdr:rowOff>
    </xdr:from>
    <xdr:to>
      <xdr:col>4</xdr:col>
      <xdr:colOff>1362076</xdr:colOff>
      <xdr:row>3</xdr:row>
      <xdr:rowOff>59195</xdr:rowOff>
    </xdr:to>
    <xdr:pic>
      <xdr:nvPicPr>
        <xdr:cNvPr id="2" name="Picture 4">
          <a:extLst>
            <a:ext uri="{FF2B5EF4-FFF2-40B4-BE49-F238E27FC236}">
              <a16:creationId xmlns:a16="http://schemas.microsoft.com/office/drawing/2014/main" id="{A850AF33-5BD3-4A46-BB95-16F42E16FE23}"/>
            </a:ext>
            <a:ext uri="{147F2762-F138-4A5C-976F-8EAC2B608ADB}">
              <a16:predDERef xmlns:a16="http://schemas.microsoft.com/office/drawing/2014/main" pred="{ED96C723-C977-4B88-9FBD-C173FDFBA3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3176" y="158632"/>
          <a:ext cx="3200400" cy="47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21</xdr:rowOff>
    </xdr:from>
    <xdr:to>
      <xdr:col>2</xdr:col>
      <xdr:colOff>1843006</xdr:colOff>
      <xdr:row>21</xdr:row>
      <xdr:rowOff>121941</xdr:rowOff>
    </xdr:to>
    <xdr:pic>
      <xdr:nvPicPr>
        <xdr:cNvPr id="7" name="Picture 6">
          <a:extLst>
            <a:ext uri="{FF2B5EF4-FFF2-40B4-BE49-F238E27FC236}">
              <a16:creationId xmlns:a16="http://schemas.microsoft.com/office/drawing/2014/main" id="{7932EED6-AE5C-53BD-7473-85BA23A1EFE1}"/>
            </a:ext>
          </a:extLst>
        </xdr:cNvPr>
        <xdr:cNvPicPr>
          <a:picLocks noChangeAspect="1"/>
        </xdr:cNvPicPr>
      </xdr:nvPicPr>
      <xdr:blipFill>
        <a:blip xmlns:r="http://schemas.openxmlformats.org/officeDocument/2006/relationships" r:embed="rId2"/>
        <a:stretch>
          <a:fillRect/>
        </a:stretch>
      </xdr:blipFill>
      <xdr:spPr>
        <a:xfrm>
          <a:off x="0" y="2476521"/>
          <a:ext cx="5938756" cy="1645920"/>
        </a:xfrm>
        <a:prstGeom prst="rect">
          <a:avLst/>
        </a:prstGeom>
      </xdr:spPr>
    </xdr:pic>
    <xdr:clientData/>
  </xdr:twoCellAnchor>
  <xdr:twoCellAnchor editAs="oneCell">
    <xdr:from>
      <xdr:col>4</xdr:col>
      <xdr:colOff>0</xdr:colOff>
      <xdr:row>12</xdr:row>
      <xdr:rowOff>190498</xdr:rowOff>
    </xdr:from>
    <xdr:to>
      <xdr:col>6</xdr:col>
      <xdr:colOff>1830212</xdr:colOff>
      <xdr:row>21</xdr:row>
      <xdr:rowOff>121918</xdr:rowOff>
    </xdr:to>
    <xdr:pic>
      <xdr:nvPicPr>
        <xdr:cNvPr id="8" name="Picture 7">
          <a:extLst>
            <a:ext uri="{FF2B5EF4-FFF2-40B4-BE49-F238E27FC236}">
              <a16:creationId xmlns:a16="http://schemas.microsoft.com/office/drawing/2014/main" id="{FFBB112E-F713-B733-EC15-020E13C02660}"/>
            </a:ext>
          </a:extLst>
        </xdr:cNvPr>
        <xdr:cNvPicPr>
          <a:picLocks noChangeAspect="1"/>
        </xdr:cNvPicPr>
      </xdr:nvPicPr>
      <xdr:blipFill>
        <a:blip xmlns:r="http://schemas.openxmlformats.org/officeDocument/2006/relationships" r:embed="rId3"/>
        <a:stretch>
          <a:fillRect/>
        </a:stretch>
      </xdr:blipFill>
      <xdr:spPr>
        <a:xfrm>
          <a:off x="8191500" y="2476498"/>
          <a:ext cx="5925962" cy="16459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N:\0015695.01\130_Substation\1%20-%20Design%20Stage\1.06%20-%20Relay%20Settings\SCADA\Grover%20Hill%20Substation%20Points%20List%20-%20Rev%20A.xlsx" TargetMode="External"/><Relationship Id="rId1" Type="http://schemas.openxmlformats.org/officeDocument/2006/relationships/externalLinkPath" Target="/0015695.01/130_Substation/1%20-%20Design%20Stage/1.06%20-%20Relay%20Settings/SCADA/Grover%20Hill%20Substation%20Points%20List%20-%20Rev%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ference"/>
      <sheetName val="Substation IED Points"/>
      <sheetName val="IPs"/>
      <sheetName val="SEL-3610 Port Mapping"/>
    </sheetNames>
    <sheetDataSet>
      <sheetData sheetId="0"/>
      <sheetData sheetId="1"/>
      <sheetData sheetId="2">
        <row r="4">
          <cell r="B4" t="str">
            <v>172.31.100.254</v>
          </cell>
        </row>
        <row r="45">
          <cell r="C45" t="str">
            <v>CPU1/EWS/PDC</v>
          </cell>
          <cell r="D45" t="str">
            <v>Substation Engineering Workstation (Windows)</v>
          </cell>
          <cell r="E45" t="str">
            <v>SEL-3355</v>
          </cell>
          <cell r="F45" t="str">
            <v>Hosts SEL-5073</v>
          </cell>
          <cell r="G45" t="str">
            <v>172.31.100.38</v>
          </cell>
        </row>
        <row r="46">
          <cell r="G46" t="str">
            <v>172.31.100.39</v>
          </cell>
        </row>
        <row r="47">
          <cell r="G47" t="str">
            <v>172.31.100.40</v>
          </cell>
        </row>
        <row r="48">
          <cell r="G48" t="str">
            <v>172.31.100.41</v>
          </cell>
        </row>
        <row r="49">
          <cell r="G49" t="str">
            <v>172.31.100.42</v>
          </cell>
        </row>
        <row r="50">
          <cell r="G50" t="str">
            <v>172.31.100.43</v>
          </cell>
        </row>
        <row r="51">
          <cell r="G51" t="str">
            <v>172.31.100.44</v>
          </cell>
        </row>
        <row r="52">
          <cell r="G52" t="str">
            <v>172.31.100.45</v>
          </cell>
        </row>
        <row r="53">
          <cell r="G53" t="str">
            <v>172.31.100.46</v>
          </cell>
        </row>
        <row r="54">
          <cell r="G54" t="str">
            <v>172.31.100.47</v>
          </cell>
        </row>
        <row r="55">
          <cell r="G55" t="str">
            <v>172.31.100.48</v>
          </cell>
        </row>
        <row r="56">
          <cell r="G56" t="str">
            <v>172.31.100.49</v>
          </cell>
        </row>
        <row r="57">
          <cell r="G57" t="str">
            <v>172.31.100.50</v>
          </cell>
        </row>
        <row r="58">
          <cell r="G58" t="str">
            <v>172.31.100.51</v>
          </cell>
        </row>
        <row r="59">
          <cell r="G59" t="str">
            <v>172.31.100.52</v>
          </cell>
        </row>
        <row r="60">
          <cell r="G60" t="str">
            <v>172.31.100.53</v>
          </cell>
        </row>
        <row r="61">
          <cell r="G61" t="str">
            <v>172.31.100.54</v>
          </cell>
        </row>
        <row r="62">
          <cell r="G62" t="str">
            <v>172.31.100.55</v>
          </cell>
        </row>
        <row r="63">
          <cell r="G63" t="str">
            <v>172.31.100.56</v>
          </cell>
        </row>
        <row r="64">
          <cell r="G64" t="str">
            <v>172.31.100.57</v>
          </cell>
        </row>
        <row r="65">
          <cell r="G65" t="str">
            <v>172.31.100.58</v>
          </cell>
        </row>
        <row r="66">
          <cell r="G66" t="str">
            <v>172.31.100.59</v>
          </cell>
        </row>
        <row r="67">
          <cell r="C67" t="str">
            <v>PSV1</v>
          </cell>
          <cell r="D67" t="str">
            <v>Serial Port Server</v>
          </cell>
          <cell r="E67" t="str">
            <v>SEL-3610</v>
          </cell>
          <cell r="G67" t="str">
            <v>172.31.100.60</v>
          </cell>
        </row>
        <row r="68">
          <cell r="C68" t="str">
            <v>CLOCK</v>
          </cell>
          <cell r="D68" t="str">
            <v>Satellite Clock</v>
          </cell>
          <cell r="E68" t="str">
            <v>SEL-2488</v>
          </cell>
          <cell r="G68" t="str">
            <v>172.31.100.61</v>
          </cell>
        </row>
        <row r="69">
          <cell r="C69" t="str">
            <v>SW1</v>
          </cell>
          <cell r="D69" t="str">
            <v>Substation Ethernet Switch</v>
          </cell>
          <cell r="E69" t="str">
            <v>SEL-2731</v>
          </cell>
          <cell r="G69" t="str">
            <v>172.31.100.62</v>
          </cell>
        </row>
        <row r="70">
          <cell r="C70" t="str">
            <v>SW2</v>
          </cell>
          <cell r="D70" t="str">
            <v>Substation Ethernet Switch</v>
          </cell>
          <cell r="E70" t="str">
            <v>SEL-2731</v>
          </cell>
          <cell r="G70" t="str">
            <v>172.31.100.63</v>
          </cell>
        </row>
        <row r="71">
          <cell r="C71" t="str">
            <v>SW3</v>
          </cell>
          <cell r="D71" t="str">
            <v>Substation Ethernet Switch</v>
          </cell>
          <cell r="E71" t="str">
            <v>SEL-2731</v>
          </cell>
          <cell r="G71" t="str">
            <v>172.31.100.64</v>
          </cell>
        </row>
        <row r="72">
          <cell r="C72" t="str">
            <v>SW4</v>
          </cell>
          <cell r="D72" t="str">
            <v>Substation Ethernet Switch</v>
          </cell>
          <cell r="E72" t="str">
            <v>SEL-2731</v>
          </cell>
          <cell r="G72" t="str">
            <v>172.31.100.65</v>
          </cell>
        </row>
        <row r="73">
          <cell r="C73"/>
          <cell r="D73"/>
          <cell r="E73"/>
          <cell r="F73"/>
          <cell r="G73" t="str">
            <v>172.31.100.66</v>
          </cell>
        </row>
        <row r="74">
          <cell r="G74" t="str">
            <v>172.31.100.67</v>
          </cell>
        </row>
        <row r="75">
          <cell r="G75" t="str">
            <v>172.31.100.68</v>
          </cell>
        </row>
        <row r="76">
          <cell r="G76" t="str">
            <v>172.31.100.69</v>
          </cell>
        </row>
        <row r="77">
          <cell r="C77" t="str">
            <v>87LP</v>
          </cell>
          <cell r="D77" t="str">
            <v>Line Relay</v>
          </cell>
          <cell r="E77" t="str">
            <v>GE-L90</v>
          </cell>
          <cell r="G77" t="str">
            <v>172.31.100.70</v>
          </cell>
        </row>
        <row r="78">
          <cell r="C78" t="str">
            <v>87LS</v>
          </cell>
          <cell r="D78" t="str">
            <v>Line Relay</v>
          </cell>
          <cell r="E78" t="str">
            <v>SEL-411L</v>
          </cell>
          <cell r="G78" t="str">
            <v>172.31.100.71</v>
          </cell>
        </row>
        <row r="79">
          <cell r="G79" t="str">
            <v>172.31.100.72</v>
          </cell>
        </row>
        <row r="80">
          <cell r="G80" t="str">
            <v>172.31.100.73</v>
          </cell>
        </row>
        <row r="81">
          <cell r="C81"/>
          <cell r="D81"/>
          <cell r="E81"/>
          <cell r="F81"/>
          <cell r="G81" t="str">
            <v>172.31.100.74</v>
          </cell>
        </row>
        <row r="82">
          <cell r="G82" t="str">
            <v>172.31.100.75</v>
          </cell>
        </row>
        <row r="83">
          <cell r="G83" t="str">
            <v>172.31.100.76</v>
          </cell>
        </row>
        <row r="84">
          <cell r="G84" t="str">
            <v>172.31.100.77</v>
          </cell>
        </row>
        <row r="85">
          <cell r="G85" t="str">
            <v>172.31.100.78</v>
          </cell>
        </row>
        <row r="86">
          <cell r="G86" t="str">
            <v>172.31.100.79</v>
          </cell>
        </row>
        <row r="87">
          <cell r="C87" t="str">
            <v>11T1</v>
          </cell>
          <cell r="D87" t="str">
            <v>HV Breaker Control Relay</v>
          </cell>
          <cell r="E87" t="str">
            <v>SEL-351S</v>
          </cell>
          <cell r="G87" t="str">
            <v>172.31.100.80</v>
          </cell>
        </row>
        <row r="88">
          <cell r="C88" t="str">
            <v>87T1P</v>
          </cell>
          <cell r="D88" t="str">
            <v>MPT1 Primary Protection Relay</v>
          </cell>
          <cell r="E88" t="str">
            <v>SEL-487E</v>
          </cell>
          <cell r="G88" t="str">
            <v>172.31.100.81</v>
          </cell>
        </row>
        <row r="89">
          <cell r="C89" t="str">
            <v>87T1S</v>
          </cell>
          <cell r="D89" t="str">
            <v>MPT1 Backup Protection Relay</v>
          </cell>
          <cell r="E89" t="str">
            <v>SEL-787</v>
          </cell>
          <cell r="G89" t="str">
            <v>172.31.100.82</v>
          </cell>
        </row>
        <row r="90">
          <cell r="G90" t="str">
            <v>172.31.100.83</v>
          </cell>
        </row>
        <row r="91">
          <cell r="C91" t="str">
            <v>11F1</v>
          </cell>
          <cell r="D91" t="str">
            <v>Feeder Protection Relay</v>
          </cell>
          <cell r="E91" t="str">
            <v>SEL-351S</v>
          </cell>
          <cell r="G91" t="str">
            <v>172.31.100.84</v>
          </cell>
        </row>
        <row r="92">
          <cell r="C92" t="str">
            <v>11F2</v>
          </cell>
          <cell r="D92" t="str">
            <v>Feeder Protection Relay</v>
          </cell>
          <cell r="E92" t="str">
            <v>SEL-351S</v>
          </cell>
          <cell r="G92" t="str">
            <v>172.31.100.85</v>
          </cell>
        </row>
        <row r="93">
          <cell r="C93" t="str">
            <v>11F3</v>
          </cell>
          <cell r="D93" t="str">
            <v>Feeder Protection Relay</v>
          </cell>
          <cell r="E93" t="str">
            <v>SEL-351S</v>
          </cell>
          <cell r="G93" t="str">
            <v>172.31.100.86</v>
          </cell>
        </row>
        <row r="94">
          <cell r="C94" t="str">
            <v>11F4</v>
          </cell>
          <cell r="D94" t="str">
            <v>Feeder Protection Relay</v>
          </cell>
          <cell r="E94" t="str">
            <v>SEL-351S</v>
          </cell>
          <cell r="G94" t="str">
            <v>172.31.100.87</v>
          </cell>
        </row>
        <row r="95">
          <cell r="C95" t="str">
            <v>11F5</v>
          </cell>
          <cell r="D95" t="str">
            <v>Feeder Protection Relay</v>
          </cell>
          <cell r="E95" t="str">
            <v>SEL-351S</v>
          </cell>
          <cell r="G95" t="str">
            <v>172.31.100.88</v>
          </cell>
        </row>
        <row r="96">
          <cell r="C96" t="str">
            <v>11F6</v>
          </cell>
          <cell r="D96" t="str">
            <v>Feeder Protection Relay</v>
          </cell>
          <cell r="E96" t="str">
            <v>SEL-351S</v>
          </cell>
          <cell r="G96" t="str">
            <v>172.31.100.89</v>
          </cell>
        </row>
        <row r="97">
          <cell r="C97" t="str">
            <v>11C1</v>
          </cell>
          <cell r="D97" t="str">
            <v>Capacitor Bank Protection Relay</v>
          </cell>
          <cell r="E97" t="str">
            <v>SEL-351S</v>
          </cell>
          <cell r="G97" t="str">
            <v>172.31.100.90</v>
          </cell>
        </row>
        <row r="98">
          <cell r="G98" t="str">
            <v>172.31.100.91</v>
          </cell>
        </row>
        <row r="99">
          <cell r="G99" t="str">
            <v>172.31.100.92</v>
          </cell>
        </row>
        <row r="100">
          <cell r="G100" t="str">
            <v>172.31.100.93</v>
          </cell>
        </row>
        <row r="101">
          <cell r="G101" t="str">
            <v>172.31.100.94</v>
          </cell>
        </row>
        <row r="102">
          <cell r="G102" t="str">
            <v>172.31.100.95</v>
          </cell>
        </row>
        <row r="103">
          <cell r="G103" t="str">
            <v>172.31.100.96</v>
          </cell>
        </row>
        <row r="104">
          <cell r="G104" t="str">
            <v>172.31.100.97</v>
          </cell>
        </row>
        <row r="105">
          <cell r="G105" t="str">
            <v>172.31.100.98</v>
          </cell>
        </row>
        <row r="106">
          <cell r="G106" t="str">
            <v>172.31.100.99</v>
          </cell>
        </row>
        <row r="107">
          <cell r="G107" t="str">
            <v>172.31.100.100</v>
          </cell>
        </row>
        <row r="108">
          <cell r="G108" t="str">
            <v>172.31.100.101</v>
          </cell>
        </row>
        <row r="109">
          <cell r="G109" t="str">
            <v>172.31.100.102</v>
          </cell>
        </row>
        <row r="110">
          <cell r="G110" t="str">
            <v>172.31.100.103</v>
          </cell>
        </row>
        <row r="111">
          <cell r="G111" t="str">
            <v>172.31.100.104</v>
          </cell>
        </row>
        <row r="112">
          <cell r="G112" t="str">
            <v>172.31.100.105</v>
          </cell>
        </row>
        <row r="113">
          <cell r="G113" t="str">
            <v>172.31.100.106</v>
          </cell>
        </row>
        <row r="114">
          <cell r="G114" t="str">
            <v>172.31.100.107</v>
          </cell>
        </row>
        <row r="115">
          <cell r="G115" t="str">
            <v>172.31.100.108</v>
          </cell>
        </row>
        <row r="116">
          <cell r="G116" t="str">
            <v>172.31.100.109</v>
          </cell>
        </row>
        <row r="117">
          <cell r="G117" t="str">
            <v>172.31.100.110</v>
          </cell>
        </row>
        <row r="118">
          <cell r="G118" t="str">
            <v>172.31.100.111</v>
          </cell>
        </row>
        <row r="119">
          <cell r="G119" t="str">
            <v>172.31.100.112</v>
          </cell>
        </row>
        <row r="120">
          <cell r="G120" t="str">
            <v>172.31.100.113</v>
          </cell>
        </row>
        <row r="121">
          <cell r="G121" t="str">
            <v>172.31.100.114</v>
          </cell>
        </row>
        <row r="122">
          <cell r="G122" t="str">
            <v>172.31.100.115</v>
          </cell>
        </row>
        <row r="123">
          <cell r="G123" t="str">
            <v>172.31.100.116</v>
          </cell>
        </row>
        <row r="124">
          <cell r="G124" t="str">
            <v>172.31.100.117</v>
          </cell>
        </row>
        <row r="125">
          <cell r="G125" t="str">
            <v>172.31.100.118</v>
          </cell>
        </row>
        <row r="126">
          <cell r="G126" t="str">
            <v>172.31.100.119</v>
          </cell>
        </row>
        <row r="127">
          <cell r="C127" t="str">
            <v>DPAC1</v>
          </cell>
          <cell r="D127" t="str">
            <v>Substation I/O Device</v>
          </cell>
          <cell r="E127" t="str">
            <v>SEL-2440</v>
          </cell>
          <cell r="G127" t="str">
            <v>172.31.100.120</v>
          </cell>
        </row>
        <row r="128">
          <cell r="C128" t="str">
            <v>DPAC2</v>
          </cell>
          <cell r="D128" t="str">
            <v>Substation I/O Device</v>
          </cell>
          <cell r="E128" t="str">
            <v>SEL-2440</v>
          </cell>
          <cell r="G128" t="str">
            <v>172.31.100.121</v>
          </cell>
        </row>
        <row r="129">
          <cell r="C129" t="str">
            <v>DFR1</v>
          </cell>
          <cell r="D129" t="str">
            <v>Digital Fault Recorder</v>
          </cell>
          <cell r="E129" t="str">
            <v>Tesla 4000-A</v>
          </cell>
          <cell r="G129" t="str">
            <v>172.31.100.122</v>
          </cell>
        </row>
        <row r="130">
          <cell r="C130" t="str">
            <v>BAT1</v>
          </cell>
          <cell r="D130" t="str">
            <v>Substation Battery Charger</v>
          </cell>
          <cell r="E130" t="str">
            <v>HindlePower ATevo</v>
          </cell>
          <cell r="G130" t="str">
            <v>172.31.100.123</v>
          </cell>
        </row>
        <row r="131">
          <cell r="C131" t="str">
            <v>BAT2</v>
          </cell>
          <cell r="D131" t="str">
            <v>Substation Battery Charger</v>
          </cell>
          <cell r="E131" t="str">
            <v>HindlePower ATevo</v>
          </cell>
          <cell r="G131" t="str">
            <v>172.31.100.124</v>
          </cell>
        </row>
        <row r="132">
          <cell r="G132" t="str">
            <v>172.31.100.125</v>
          </cell>
        </row>
        <row r="133">
          <cell r="G133" t="str">
            <v>172.31.100.126</v>
          </cell>
        </row>
        <row r="134">
          <cell r="G134" t="str">
            <v>172.31.100.127</v>
          </cell>
        </row>
        <row r="135">
          <cell r="G135" t="str">
            <v>172.31.100.128</v>
          </cell>
        </row>
        <row r="136">
          <cell r="G136" t="str">
            <v>172.31.100.129</v>
          </cell>
        </row>
        <row r="137">
          <cell r="G137" t="str">
            <v>172.31.100.130</v>
          </cell>
        </row>
        <row r="138">
          <cell r="G138" t="str">
            <v>172.31.100.131</v>
          </cell>
        </row>
        <row r="139">
          <cell r="G139" t="str">
            <v>172.31.100.132</v>
          </cell>
        </row>
        <row r="140">
          <cell r="G140" t="str">
            <v>172.31.100.133</v>
          </cell>
        </row>
        <row r="141">
          <cell r="G141" t="str">
            <v>172.31.100.134</v>
          </cell>
        </row>
        <row r="142">
          <cell r="G142" t="str">
            <v>172.31.100.135</v>
          </cell>
        </row>
        <row r="143">
          <cell r="G143" t="str">
            <v>172.31.100.136</v>
          </cell>
        </row>
        <row r="144">
          <cell r="G144" t="str">
            <v>172.31.100.137</v>
          </cell>
        </row>
        <row r="145">
          <cell r="G145" t="str">
            <v>172.31.100.138</v>
          </cell>
        </row>
        <row r="146">
          <cell r="G146" t="str">
            <v>172.31.100.139</v>
          </cell>
        </row>
        <row r="147">
          <cell r="G147" t="str">
            <v>172.31.100.140</v>
          </cell>
        </row>
        <row r="148">
          <cell r="G148" t="str">
            <v>172.31.100.141</v>
          </cell>
        </row>
        <row r="149">
          <cell r="G149" t="str">
            <v>172.31.100.142</v>
          </cell>
        </row>
        <row r="150">
          <cell r="G150" t="str">
            <v>172.31.100.143</v>
          </cell>
        </row>
        <row r="151">
          <cell r="G151" t="str">
            <v>172.31.100.144</v>
          </cell>
        </row>
        <row r="152">
          <cell r="G152" t="str">
            <v>172.31.100.145</v>
          </cell>
        </row>
        <row r="153">
          <cell r="G153" t="str">
            <v>172.31.100.146</v>
          </cell>
        </row>
        <row r="154">
          <cell r="G154" t="str">
            <v>172.31.100.147</v>
          </cell>
        </row>
        <row r="155">
          <cell r="G155" t="str">
            <v>172.31.100.148</v>
          </cell>
        </row>
        <row r="156">
          <cell r="G156" t="str">
            <v>172.31.100.149</v>
          </cell>
        </row>
        <row r="157">
          <cell r="G157" t="str">
            <v>172.31.100.150</v>
          </cell>
        </row>
        <row r="158">
          <cell r="G158" t="str">
            <v>172.31.100.151</v>
          </cell>
        </row>
        <row r="159">
          <cell r="G159" t="str">
            <v>172.31.100.152</v>
          </cell>
        </row>
        <row r="160">
          <cell r="G160" t="str">
            <v>172.31.100.153</v>
          </cell>
        </row>
        <row r="161">
          <cell r="G161" t="str">
            <v>172.31.100.154</v>
          </cell>
        </row>
        <row r="162">
          <cell r="G162" t="str">
            <v>172.31.100.155</v>
          </cell>
        </row>
        <row r="163">
          <cell r="G163" t="str">
            <v>172.31.100.156</v>
          </cell>
        </row>
        <row r="164">
          <cell r="G164" t="str">
            <v>172.31.100.157</v>
          </cell>
        </row>
        <row r="165">
          <cell r="G165" t="str">
            <v>172.31.100.158</v>
          </cell>
        </row>
        <row r="166">
          <cell r="G166" t="str">
            <v>172.31.100.159</v>
          </cell>
        </row>
        <row r="167">
          <cell r="G167" t="str">
            <v>172.31.100.160</v>
          </cell>
        </row>
        <row r="168">
          <cell r="G168" t="str">
            <v>172.31.100.161</v>
          </cell>
        </row>
        <row r="169">
          <cell r="G169" t="str">
            <v>172.31.100.162</v>
          </cell>
        </row>
        <row r="170">
          <cell r="G170" t="str">
            <v>172.31.100.163</v>
          </cell>
        </row>
        <row r="171">
          <cell r="G171" t="str">
            <v>172.31.100.164</v>
          </cell>
        </row>
        <row r="172">
          <cell r="G172" t="str">
            <v>172.31.100.165</v>
          </cell>
        </row>
        <row r="173">
          <cell r="G173" t="str">
            <v>172.31.100.166</v>
          </cell>
        </row>
        <row r="174">
          <cell r="G174" t="str">
            <v>172.31.100.167</v>
          </cell>
        </row>
        <row r="175">
          <cell r="G175" t="str">
            <v>172.31.100.168</v>
          </cell>
        </row>
        <row r="176">
          <cell r="G176" t="str">
            <v>172.31.100.169</v>
          </cell>
        </row>
        <row r="177">
          <cell r="G177" t="str">
            <v>172.31.100.170</v>
          </cell>
        </row>
        <row r="178">
          <cell r="G178" t="str">
            <v>172.31.100.171</v>
          </cell>
        </row>
        <row r="179">
          <cell r="G179" t="str">
            <v>172.31.100.172</v>
          </cell>
        </row>
        <row r="180">
          <cell r="G180" t="str">
            <v>172.31.100.173</v>
          </cell>
        </row>
        <row r="181">
          <cell r="G181" t="str">
            <v>172.31.100.174</v>
          </cell>
        </row>
        <row r="182">
          <cell r="C182" t="str">
            <v>REVMTR1</v>
          </cell>
          <cell r="D182" t="str">
            <v>HV Meter</v>
          </cell>
          <cell r="E182" t="str">
            <v>SEL-735</v>
          </cell>
          <cell r="G182" t="str">
            <v>172.31.100.175</v>
          </cell>
        </row>
        <row r="183">
          <cell r="C183" t="str">
            <v>MTR1</v>
          </cell>
          <cell r="D183" t="str">
            <v>HV Meter</v>
          </cell>
          <cell r="E183" t="str">
            <v>SEL-735</v>
          </cell>
          <cell r="G183" t="str">
            <v>172.31.100.176</v>
          </cell>
        </row>
        <row r="184">
          <cell r="C184" t="str">
            <v>MTR2</v>
          </cell>
          <cell r="D184" t="str">
            <v>MV Meter</v>
          </cell>
          <cell r="E184" t="str">
            <v>SEL-735</v>
          </cell>
          <cell r="G184" t="str">
            <v>172.31.100.177</v>
          </cell>
        </row>
        <row r="185">
          <cell r="G185" t="str">
            <v>172.31.100.178</v>
          </cell>
        </row>
        <row r="186">
          <cell r="G186" t="str">
            <v>172.31.100.179</v>
          </cell>
        </row>
        <row r="187">
          <cell r="G187" t="str">
            <v>172.31.100.180</v>
          </cell>
        </row>
        <row r="188">
          <cell r="G188" t="str">
            <v>172.31.100.181</v>
          </cell>
        </row>
        <row r="189">
          <cell r="G189" t="str">
            <v>172.31.100.182</v>
          </cell>
        </row>
        <row r="190">
          <cell r="G190" t="str">
            <v>172.31.100.183</v>
          </cell>
        </row>
        <row r="191">
          <cell r="G191" t="str">
            <v>172.31.100.184</v>
          </cell>
        </row>
        <row r="192">
          <cell r="G192" t="str">
            <v>172.31.100.185</v>
          </cell>
        </row>
        <row r="193">
          <cell r="G193" t="str">
            <v>172.31.100.186</v>
          </cell>
        </row>
        <row r="194">
          <cell r="G194" t="str">
            <v>172.31.100.187</v>
          </cell>
        </row>
        <row r="195">
          <cell r="G195" t="str">
            <v>172.31.100.188</v>
          </cell>
        </row>
        <row r="196">
          <cell r="G196" t="str">
            <v>172.31.100.189</v>
          </cell>
        </row>
        <row r="197">
          <cell r="G197" t="str">
            <v>172.31.100.190</v>
          </cell>
        </row>
        <row r="198">
          <cell r="G198" t="str">
            <v>172.31.100.191</v>
          </cell>
        </row>
        <row r="199">
          <cell r="G199" t="str">
            <v>172.31.100.192</v>
          </cell>
        </row>
        <row r="200">
          <cell r="G200" t="str">
            <v>172.31.100.193</v>
          </cell>
        </row>
        <row r="201">
          <cell r="G201" t="str">
            <v>172.31.100.194</v>
          </cell>
        </row>
        <row r="202">
          <cell r="G202" t="str">
            <v>172.31.100.195</v>
          </cell>
        </row>
        <row r="203">
          <cell r="G203" t="str">
            <v>172.31.100.196</v>
          </cell>
        </row>
        <row r="204">
          <cell r="G204" t="str">
            <v>172.31.100.197</v>
          </cell>
        </row>
        <row r="205">
          <cell r="G205" t="str">
            <v>172.31.100.198</v>
          </cell>
        </row>
        <row r="206">
          <cell r="G206" t="str">
            <v>172.31.100.199</v>
          </cell>
        </row>
        <row r="207">
          <cell r="G207" t="str">
            <v>172.31.100.200</v>
          </cell>
        </row>
        <row r="208">
          <cell r="G208" t="str">
            <v>172.31.100.201</v>
          </cell>
        </row>
        <row r="209">
          <cell r="G209" t="str">
            <v>172.31.100.202</v>
          </cell>
        </row>
        <row r="210">
          <cell r="G210" t="str">
            <v>172.31.100.203</v>
          </cell>
        </row>
        <row r="211">
          <cell r="G211" t="str">
            <v>172.31.100.204</v>
          </cell>
        </row>
        <row r="212">
          <cell r="G212" t="str">
            <v>172.31.100.205</v>
          </cell>
        </row>
        <row r="213">
          <cell r="G213" t="str">
            <v>172.31.100.206</v>
          </cell>
        </row>
        <row r="214">
          <cell r="G214" t="str">
            <v>172.31.100.207</v>
          </cell>
        </row>
        <row r="215">
          <cell r="G215" t="str">
            <v>172.31.100.208</v>
          </cell>
        </row>
        <row r="216">
          <cell r="G216" t="str">
            <v>172.31.100.209</v>
          </cell>
        </row>
        <row r="217">
          <cell r="G217" t="str">
            <v>172.31.100.210</v>
          </cell>
        </row>
        <row r="218">
          <cell r="G218" t="str">
            <v>172.31.100.211</v>
          </cell>
        </row>
        <row r="219">
          <cell r="G219" t="str">
            <v>172.31.100.212</v>
          </cell>
        </row>
        <row r="220">
          <cell r="G220" t="str">
            <v>172.31.100.213</v>
          </cell>
        </row>
        <row r="221">
          <cell r="G221" t="str">
            <v>172.31.100.214</v>
          </cell>
        </row>
        <row r="222">
          <cell r="G222" t="str">
            <v>172.31.100.215</v>
          </cell>
        </row>
        <row r="223">
          <cell r="G223" t="str">
            <v>172.31.100.216</v>
          </cell>
        </row>
        <row r="224">
          <cell r="G224" t="str">
            <v>172.31.100.217</v>
          </cell>
        </row>
        <row r="225">
          <cell r="G225" t="str">
            <v>172.31.100.218</v>
          </cell>
        </row>
        <row r="226">
          <cell r="G226" t="str">
            <v>172.31.100.219</v>
          </cell>
        </row>
        <row r="227">
          <cell r="G227" t="str">
            <v>172.31.100.220</v>
          </cell>
        </row>
        <row r="228">
          <cell r="G228" t="str">
            <v>172.31.100.221</v>
          </cell>
        </row>
        <row r="229">
          <cell r="G229" t="str">
            <v>172.31.100.222</v>
          </cell>
        </row>
        <row r="230">
          <cell r="G230" t="str">
            <v>172.31.100.223</v>
          </cell>
        </row>
        <row r="231">
          <cell r="G231" t="str">
            <v>172.31.100.224</v>
          </cell>
        </row>
        <row r="232">
          <cell r="G232" t="str">
            <v>172.31.100.225</v>
          </cell>
        </row>
        <row r="233">
          <cell r="G233" t="str">
            <v>172.31.100.226</v>
          </cell>
        </row>
        <row r="234">
          <cell r="G234" t="str">
            <v>172.31.100.227</v>
          </cell>
        </row>
        <row r="235">
          <cell r="G235" t="str">
            <v>172.31.100.228</v>
          </cell>
        </row>
        <row r="236">
          <cell r="G236" t="str">
            <v>172.31.100.229</v>
          </cell>
        </row>
        <row r="237">
          <cell r="G237" t="str">
            <v>172.31.100.230</v>
          </cell>
        </row>
        <row r="238">
          <cell r="G238" t="str">
            <v>172.31.100.231</v>
          </cell>
        </row>
        <row r="239">
          <cell r="G239" t="str">
            <v>172.31.100.232</v>
          </cell>
        </row>
        <row r="240">
          <cell r="G240" t="str">
            <v>172.31.100.233</v>
          </cell>
        </row>
        <row r="241">
          <cell r="G241" t="str">
            <v>172.31.100.234</v>
          </cell>
        </row>
        <row r="242">
          <cell r="G242" t="str">
            <v>172.31.100.235</v>
          </cell>
        </row>
        <row r="243">
          <cell r="G243" t="str">
            <v>172.31.100.236</v>
          </cell>
        </row>
        <row r="244">
          <cell r="G244" t="str">
            <v>172.31.100.237</v>
          </cell>
        </row>
        <row r="245">
          <cell r="G245" t="str">
            <v>172.31.100.238</v>
          </cell>
        </row>
        <row r="246">
          <cell r="G246" t="str">
            <v>172.31.100.239</v>
          </cell>
        </row>
        <row r="247">
          <cell r="G247" t="str">
            <v>172.31.100.240</v>
          </cell>
        </row>
        <row r="248">
          <cell r="C248" t="str">
            <v>RTAC1</v>
          </cell>
          <cell r="D248" t="str">
            <v>Substation RTU</v>
          </cell>
          <cell r="E248" t="str">
            <v>SEL-3555</v>
          </cell>
          <cell r="G248" t="str">
            <v>172.31.100.241</v>
          </cell>
        </row>
        <row r="249">
          <cell r="C249" t="str">
            <v>RTAC-Alias</v>
          </cell>
          <cell r="D249" t="str">
            <v>Substation RTU Aliased IP</v>
          </cell>
          <cell r="E249" t="str">
            <v>SEL-3555</v>
          </cell>
          <cell r="F249" t="str">
            <v>Required for RTAC redundancy scheme</v>
          </cell>
          <cell r="G249" t="str">
            <v>172.31.100.242</v>
          </cell>
        </row>
        <row r="250">
          <cell r="C250" t="str">
            <v>RTAC2</v>
          </cell>
          <cell r="D250" t="str">
            <v>Substation RTU</v>
          </cell>
          <cell r="E250" t="str">
            <v>SEL-3555</v>
          </cell>
          <cell r="G250" t="str">
            <v>172.31.100.243</v>
          </cell>
        </row>
      </sheetData>
      <sheetData sheetId="3"/>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1635B4BA-69C7-4B9D-86A0-63909D1AC25A}" name="shared_settings" displayName="shared_settings" ref="A16:B23" headerRowCount="0" totalsRowShown="0" headerRowDxfId="1026">
  <tableColumns count="2">
    <tableColumn id="1" xr3:uid="{70EF35C5-9DDE-413F-85B9-E9DFA7D16273}" name="Relay ID (RID)" headerRowDxfId="1025" dataDxfId="1024"/>
    <tableColumn id="2" xr3:uid="{6F291223-990B-4BE5-8860-7DB9B8C6DA1A}" name="Setpoint Class" headerRowDxfId="1023" dataDxfId="10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D745C652-5AFB-4EC6-AD81-6E47677330FF}" name="project_data" displayName="project_data" ref="A8:B12" headerRowCount="0" totalsRowShown="0">
  <tableColumns count="2">
    <tableColumn id="1" xr3:uid="{F253D3BB-C479-4FBC-8EC4-ED791A419231}" name="Column1" dataDxfId="1021"/>
    <tableColumn id="2" xr3:uid="{7E1A7837-0691-41F2-8E98-F663D9F37B89}" name="Column2" dataDxfId="10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92392623-FF30-4DEC-9716-79D3B05337BA}" name="change_log" displayName="change_log" ref="A27:C32" headerRowCount="0" totalsRowShown="0" headerRowDxfId="1019">
  <tableColumns count="3">
    <tableColumn id="1" xr3:uid="{12C8F305-E1F6-47CB-A961-767241272BD3}" name="Relay ID (RID)" headerRowDxfId="1018"/>
    <tableColumn id="2" xr3:uid="{2C72679C-456B-4AB0-A216-BFBCDC1DDB7F}" name="Setpoint Class" headerRowDxfId="1017" dataDxfId="1016"/>
    <tableColumn id="3" xr3:uid="{D1F4911F-A74C-4356-B0D8-9A2DD6C50406}" name="Column1" headerRowDxfId="10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4B74DAC-7886-4389-81AE-003B17FC6541}" name="settings_HV351S" displayName="settings_HV351S" ref="A219:J629" totalsRowShown="0" headerRowDxfId="1014">
  <autoFilter ref="A219:J629" xr:uid="{780C9C85-D76A-4F7D-93B3-2110B87AE505}"/>
  <tableColumns count="10">
    <tableColumn id="1" xr3:uid="{B8FD2509-FEC5-45A2-B4BE-AA69B6268514}" name="Setting" dataDxfId="1013"/>
    <tableColumn id="2" xr3:uid="{8975D822-5722-49A0-A91A-D616295DC375}" name="Value" dataDxfId="1012"/>
    <tableColumn id="3" xr3:uid="{1BB8C0D1-653F-4D9F-BBEF-E3E17E7E638A}" name="Description"/>
    <tableColumn id="4" xr3:uid="{7B7203D8-77AC-4CFD-BF1F-91AC7C69D6C4}" name="Category"/>
    <tableColumn id="5" xr3:uid="{0F7BA21A-46BF-4230-A22C-0D8FF82A90DC}" name="Function"/>
    <tableColumn id="6" xr3:uid="{83FF7B7F-DE27-469B-B105-CA0AF86AA34B}" name="Setpoint Class"/>
    <tableColumn id="7" xr3:uid="{08B98A0D-2644-4092-9948-8AF4E92513C2}" name="Logic Class"/>
    <tableColumn id="8" xr3:uid="{6BDC5365-A461-45CC-B219-3C6F4454E363}" name="Float" dataDxfId="1011"/>
    <tableColumn id="9" xr3:uid="{976C1C3B-225F-4427-9847-6EC08F62C191}" name="QuickSet Group"/>
    <tableColumn id="13" xr3:uid="{ADE100C2-EA0D-45FD-BD12-83E581940EDF}" name="SER" dataDxfId="10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25C856B-E868-469F-ACB4-927B4926CF11}" name="io_HV351S" displayName="io_HV351S" ref="A36:B70" totalsRowShown="0" headerRowDxfId="1009">
  <autoFilter ref="A36:B70" xr:uid="{4AABBF7A-15BD-4CCE-94A3-5CC8F8FAA820}"/>
  <tableColumns count="2">
    <tableColumn id="1" xr3:uid="{C1F9B076-E425-437B-A082-E740ED66C9F3}" name="I/O"/>
    <tableColumn id="2" xr3:uid="{D09097E9-1181-4076-ABA0-4214F71E92C6}" name="Descrip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4E64469-7A1A-456D-B16D-AAC1A0D13786}" name="class_HV351S" displayName="class_HV351S" ref="A27:D32" totalsRowShown="0" headerRowDxfId="1008">
  <autoFilter ref="A27:D32" xr:uid="{74D84454-023D-46EE-96C7-5E3A89446980}"/>
  <tableColumns count="4">
    <tableColumn id="1" xr3:uid="{6E509453-9D44-4852-A273-1EDE3D009FC0}" name="Relay ID (RID)"/>
    <tableColumn id="2" xr3:uid="{E41A6B52-741E-406C-A1AF-A7E4A8869C33}" name="Setpoint Class" dataDxfId="1007"/>
    <tableColumn id="3" xr3:uid="{F6AD9188-29FC-4622-ABDB-6FE13760F8BA}" name="Logic Class" dataDxfId="1006"/>
    <tableColumn id="4" xr3:uid="{F984D04F-0FB0-42ED-8B9A-2B8EDF30CC8C}" name="IP Address (IPADDR)" dataDxfId="1005">
      <calculatedColumnFormula>IFERROR(VLOOKUP(class_HV351S[[#This Row],[Relay ID (RID)]],[1]IPs!$C$45:$G$250,5,FALSE),"")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9A46D9E-B8CC-40B8-9E53-64C8AB93D936}" name="spec_HV351S" displayName="spec_HV351S" ref="A8:B11" headerRowCount="0" totalsRowShown="0">
  <tableColumns count="2">
    <tableColumn id="1" xr3:uid="{150406D9-161F-4EF1-B63A-885A9FC3C0B6}" name="Column1" dataDxfId="1004"/>
    <tableColumn id="2" xr3:uid="{9EF89265-34F2-4B76-BDEB-75114A42A92A}" name="Column2" dataDxfId="100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37FF892-D482-4A33-9F1A-725C2DF11C1B}" name="rb_HV351S" displayName="rb_HV351S" ref="D36:F41" headerRowCount="0" totalsRowShown="0">
  <tableColumns count="3">
    <tableColumn id="1" xr3:uid="{8AAC7652-6BAB-4EE9-94C2-4C1027B9CF39}" name="Column1"/>
    <tableColumn id="2" xr3:uid="{E37EE7E3-10BF-4716-9EB9-717896B206E9}" name="Column2"/>
    <tableColumn id="3" xr3:uid="{3554DDB5-1517-4DE7-B91F-F5A32E75E464}" name="Column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9C9F913-4CA7-4897-9503-41B5937C6DCD}" name="pb_HV351S" displayName="pb_HV351S" ref="D45:F55" headerRowCount="0" totalsRowShown="0">
  <tableColumns count="3">
    <tableColumn id="1" xr3:uid="{769DBACD-80ED-44E4-B5C0-9C041B75ACB4}" name="Column1"/>
    <tableColumn id="2" xr3:uid="{35B9012A-4179-4C9C-BAC4-B190A1803CEF}" name="Column2"/>
    <tableColumn id="3" xr3:uid="{4F1E20D1-8671-446C-9C54-47F1674050A8}" name="Column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0AA8E7C-7949-4CF5-BA69-992BA4886C2C}" name="ratios_HV351S" displayName="ratios_HV351S" ref="D59:E63" headerRowCount="0" totalsRowShown="0">
  <tableColumns count="2">
    <tableColumn id="1" xr3:uid="{920D518B-8835-4AF6-AF9A-7A641447E92D}" name="Column1"/>
    <tableColumn id="2" xr3:uid="{0CBFD00A-1748-4D69-B468-C15687BCBA85}" name="Column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31357F6-29C0-4633-A14D-97415265EB6B}" name="short_circuit_HV351S" displayName="short_circuit_HV351S" ref="A75:G80" headerRowCount="0" totalsRowShown="0" headerRowDxfId="1002" dataDxfId="1001">
  <tableColumns count="7">
    <tableColumn id="1" xr3:uid="{77A9FFDC-68EF-4ED8-8787-A7ADB8BE0852}" name="Column1" headerRowDxfId="1000" dataDxfId="999"/>
    <tableColumn id="4" xr3:uid="{7524A62C-2127-496B-9D09-8A58944D410E}" name="Column4" headerRowDxfId="998" dataDxfId="997"/>
    <tableColumn id="5" xr3:uid="{35DC27C1-EF25-4BC3-8248-B16847460167}" name="Column5" headerRowDxfId="996" dataDxfId="995"/>
    <tableColumn id="6" xr3:uid="{76428482-E62E-4C18-AB3C-75EB5E8482D5}" name="Column6" headerRowDxfId="994" dataDxfId="993"/>
    <tableColumn id="7" xr3:uid="{415D3B65-44B0-4071-81A8-9238032E1A15}" name="Column7" headerRowDxfId="992" dataDxfId="991"/>
    <tableColumn id="2" xr3:uid="{00E489F8-AF7E-421F-AD16-8D057D274E18}" name="Column2" headerRowDxfId="990" dataDxfId="989"/>
    <tableColumn id="3" xr3:uid="{EA4619DE-160C-4EB9-8173-CD950FB635B5}" name="Column3" headerRowDxfId="988" dataDxfId="987"/>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C6771DB-60E8-48B2-AE67-E1A36D21DF7B}" name="PH_TOC_HV351S" displayName="PH_TOC_HV351S" ref="A105:G112" headerRowCount="0" totalsRowShown="0" headerRowDxfId="986" dataDxfId="985" tableBorderDxfId="984">
  <tableColumns count="7">
    <tableColumn id="1" xr3:uid="{28FCBCE6-82D2-4507-81FD-7814795BF666}" name="Column1" headerRowDxfId="983" dataDxfId="982"/>
    <tableColumn id="2" xr3:uid="{72DBBEDE-F60C-410D-928B-834B048A3209}" name="Column2" headerRowDxfId="981" dataDxfId="980"/>
    <tableColumn id="3" xr3:uid="{C0795DD0-0747-4509-8386-FF3912A47FDF}" name="Column3" headerRowDxfId="979" dataDxfId="978"/>
    <tableColumn id="4" xr3:uid="{FB6559B2-3719-46C5-BEA6-A74E8B2817CF}" name="Column4" headerRowDxfId="977" dataDxfId="976"/>
    <tableColumn id="5" xr3:uid="{37836792-0ACD-4A05-96FE-839E77040C69}" name="Column5" headerRowDxfId="975" dataDxfId="974"/>
    <tableColumn id="6" xr3:uid="{2585E6A9-FE90-4989-8F5D-095BDA8CD409}" name="Column6" headerRowDxfId="973" dataDxfId="972"/>
    <tableColumn id="7" xr3:uid="{8567A398-D78C-4EF3-B3E8-948DA551C15D}" name="Column7" headerRowDxfId="971" dataDxfId="97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16B2B24-040C-42FF-834C-9B6B36D9992C}" name="GND_TOC_HV351S" displayName="GND_TOC_HV351S" ref="A151:G155" headerRowCount="0" totalsRowShown="0" headerRowDxfId="969" dataDxfId="968" tableBorderDxfId="967">
  <tableColumns count="7">
    <tableColumn id="1" xr3:uid="{D6ECC707-5F7D-44F3-89FB-F2E12790E0EA}" name="Column1" headerRowDxfId="966" dataDxfId="965"/>
    <tableColumn id="2" xr3:uid="{F38425BD-ACDD-4637-89B3-A14C9F0BE216}" name="Column2" headerRowDxfId="964" dataDxfId="963"/>
    <tableColumn id="3" xr3:uid="{B5647847-1A00-47B8-A2DA-36EC2964F4CD}" name="Column3" headerRowDxfId="962" dataDxfId="961"/>
    <tableColumn id="4" xr3:uid="{D2742783-5B6A-4C2D-B70D-0AC1D41141A2}" name="Column4" headerRowDxfId="960" dataDxfId="959"/>
    <tableColumn id="5" xr3:uid="{921A0980-29BD-49C6-BE9D-A8213E506D4A}" name="Column5" headerRowDxfId="958" dataDxfId="957"/>
    <tableColumn id="6" xr3:uid="{5B91D076-3B39-44BB-BA17-9FC1EE50CEA0}" name="Column6" headerRowDxfId="956" dataDxfId="955"/>
    <tableColumn id="7" xr3:uid="{04D2431F-E6FB-4F2D-BDEC-2626ECFB587E}" name="Column7" headerRowDxfId="954" dataDxfId="95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AC3E0FB-0186-4AD3-B958-D5B94182AA4C}" name="vfreq_HV351S" displayName="vfreq_HV351S" ref="A194:G201" headerRowCount="0" totalsRowShown="0">
  <tableColumns count="7">
    <tableColumn id="1" xr3:uid="{073AB341-ECB2-4A86-B78F-783DAF9C54BF}" name="Column1" dataDxfId="952"/>
    <tableColumn id="2" xr3:uid="{B4F64CD1-997F-47B9-82D5-BF58F7F49AE9}" name="Column2" dataDxfId="951"/>
    <tableColumn id="3" xr3:uid="{973C3444-CDF2-4D59-B35E-C21232D4C63F}" name="Column3" dataDxfId="950"/>
    <tableColumn id="4" xr3:uid="{F43C6256-77C5-40C8-95B6-29AC44901788}" name="Column4" dataDxfId="949"/>
    <tableColumn id="5" xr3:uid="{29AA7994-1D77-4055-8BCA-CC0CD7018164}" name="Column5" dataDxfId="948"/>
    <tableColumn id="6" xr3:uid="{412AAE74-4905-46F0-8000-BBBFA11B167E}" name="Column6" dataDxfId="947"/>
    <tableColumn id="7" xr3:uid="{2E222203-FCE5-4966-BE9C-49A3F07BFCB9}" name="Column7" dataDxfId="94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466E9C1-F238-4476-848A-19423870914B}" name="BF_HV351S" displayName="BF_HV351S" ref="A173:G175" headerRowCount="0" totalsRowShown="0" headerRowDxfId="945" dataDxfId="944" tableBorderDxfId="943">
  <tableColumns count="7">
    <tableColumn id="1" xr3:uid="{7CEAB37A-6CEB-4EA9-AB83-3A12B137E43D}" name="Column1" headerRowDxfId="942" dataDxfId="941"/>
    <tableColumn id="2" xr3:uid="{38361C42-C0C6-4C9E-AEC4-D7CA414AD352}" name="Column2" headerRowDxfId="940" dataDxfId="939"/>
    <tableColumn id="3" xr3:uid="{B29D448E-3A64-46C7-97BE-C7E57542E910}" name="Column3" headerRowDxfId="938" dataDxfId="937"/>
    <tableColumn id="4" xr3:uid="{6AAE4D19-873C-46FA-AB3F-5A87EE7FD0D7}" name="Column4" headerRowDxfId="936" dataDxfId="935"/>
    <tableColumn id="5" xr3:uid="{471BDE6A-6DBC-444C-90CF-D57F2310C41D}" name="Column5" headerRowDxfId="934" dataDxfId="933"/>
    <tableColumn id="6" xr3:uid="{6D092F9B-B07E-4E60-BCD5-64979DDBE199}" name="Column6" headerRowDxfId="932" dataDxfId="931"/>
    <tableColumn id="7" xr3:uid="{2CD936C0-B1E9-46A0-964D-B44D112D28C3}" name="Column7" headerRowDxfId="930" dataDxfId="929"/>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2E74E94-9274-4C3F-9EC7-1AE0A40759A2}" name="PH_OC_HV351S" displayName="PH_OC_HV351S" ref="A84:G87" headerRowCount="0" totalsRowShown="0" headerRowDxfId="928" dataDxfId="927" tableBorderDxfId="926">
  <tableColumns count="7">
    <tableColumn id="1" xr3:uid="{C5216768-4F92-4887-AB96-A8B182C154F7}" name="Column1" headerRowDxfId="925" dataDxfId="924"/>
    <tableColumn id="2" xr3:uid="{C286263A-B1D8-4EDE-B8A9-E3DDA9F49ACC}" name="Column2" headerRowDxfId="923" dataDxfId="922"/>
    <tableColumn id="3" xr3:uid="{2C3035AC-A855-4E3F-BB39-3146B9B193FE}" name="Column3" headerRowDxfId="921" dataDxfId="920"/>
    <tableColumn id="4" xr3:uid="{EC1C5196-698C-4BF6-A55B-A94F43A87559}" name="Column4" headerRowDxfId="919" dataDxfId="918"/>
    <tableColumn id="5" xr3:uid="{B678C7CD-EC91-4892-B84C-686649B74787}" name="Column5" headerRowDxfId="917" dataDxfId="916"/>
    <tableColumn id="6" xr3:uid="{B069922D-9D5A-448A-AE38-A15441CB156B}" name="Column6" headerRowDxfId="915" dataDxfId="914"/>
    <tableColumn id="7" xr3:uid="{02E5AAE4-864D-4736-BF1C-115F3B59A4D1}" name="Column7" headerRowDxfId="913" dataDxfId="912"/>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A9BAD4A-6636-46E4-B58B-D87BC057F127}" name="GND_OC_HV351S" displayName="GND_OC_HV351S" ref="A130:G133" headerRowCount="0" totalsRowShown="0" headerRowDxfId="911" dataDxfId="910" tableBorderDxfId="909">
  <tableColumns count="7">
    <tableColumn id="1" xr3:uid="{A9A74EE1-5356-4BC6-BC4F-5DF7AD619005}" name="Column1" headerRowDxfId="908" dataDxfId="907"/>
    <tableColumn id="2" xr3:uid="{DF36C7E0-2F0B-4B3B-8890-9F4994965B67}" name="Column2" headerRowDxfId="906" dataDxfId="905"/>
    <tableColumn id="3" xr3:uid="{C817C9D7-14A5-43D8-807C-E28F6B3DC914}" name="Column3" headerRowDxfId="904" dataDxfId="903"/>
    <tableColumn id="4" xr3:uid="{11352566-2B54-4D2D-BB78-BC7119FDB060}" name="Column4" headerRowDxfId="902" dataDxfId="901"/>
    <tableColumn id="5" xr3:uid="{507419D4-0D65-40B9-A426-7DD8C848FD9D}" name="Column5" headerRowDxfId="900" dataDxfId="899"/>
    <tableColumn id="6" xr3:uid="{9D9FAF7C-E9E1-4FDE-8425-D14951A274B2}" name="Column6" headerRowDxfId="898" dataDxfId="897"/>
    <tableColumn id="7" xr3:uid="{F4AEB458-2B95-4586-97E4-454F590F046C}" name="Column7" headerRowDxfId="896" dataDxfId="89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D4196DE-1C77-4EC9-A92F-787258329B1A}" name="settings_487E" displayName="settings_487E" ref="A354:J1002" totalsRowShown="0" headerRowDxfId="894">
  <autoFilter ref="A354:J1002" xr:uid="{780C9C85-D76A-4F7D-93B3-2110B87AE505}"/>
  <tableColumns count="10">
    <tableColumn id="1" xr3:uid="{44150733-05A8-4ACB-9D0C-FDFEA80FB4CD}" name="Setting" dataDxfId="893"/>
    <tableColumn id="2" xr3:uid="{1146FDEC-080A-435C-BCA0-FB6DB9FA418F}" name="Value" dataDxfId="892"/>
    <tableColumn id="3" xr3:uid="{870AA836-3193-4DE9-AC6F-818566654286}" name="Description"/>
    <tableColumn id="4" xr3:uid="{530B6CA5-B9FB-4D2D-A740-EBC179C45A1E}" name="Category"/>
    <tableColumn id="5" xr3:uid="{8995AE85-1E42-4877-9E41-801B7D85D2B6}" name="Function"/>
    <tableColumn id="6" xr3:uid="{AAB2665E-9C2A-46DD-B29E-98B912B85A29}" name="Setpoint Class"/>
    <tableColumn id="7" xr3:uid="{DAC652AE-530B-4998-9CE1-DE648425D483}" name="Logic Class"/>
    <tableColumn id="8" xr3:uid="{E4BA22F9-06A7-4029-82ED-464EFF426C6B}" name="Float" dataDxfId="891"/>
    <tableColumn id="9" xr3:uid="{0080550E-8DA5-49BC-867D-BA44571D5379}" name="QuickSet Group"/>
    <tableColumn id="13" xr3:uid="{C79D8501-C46D-414F-99B3-2448FFE8318A}" name="SER" dataDxfId="890"/>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89B6C-FB03-4305-B964-B1C8B5172AE7}" name="io_487E" displayName="io_487E" ref="A42:B89" totalsRowShown="0" headerRowDxfId="889">
  <autoFilter ref="A42:B89" xr:uid="{4AABBF7A-15BD-4CCE-94A3-5CC8F8FAA820}"/>
  <tableColumns count="2">
    <tableColumn id="1" xr3:uid="{C5CEA651-138B-4108-9C4C-FCDF2357CBD0}" name="I/O"/>
    <tableColumn id="2" xr3:uid="{8197061B-2AB9-4E1F-81B9-B3169E320618}" name="Descriptio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5531E94-4481-49AE-B91B-79D4A0B96A8A}" name="class_487E" displayName="class_487E" ref="A37:D38" totalsRowShown="0" headerRowDxfId="888">
  <autoFilter ref="A37:D38" xr:uid="{74D84454-023D-46EE-96C7-5E3A89446980}"/>
  <tableColumns count="4">
    <tableColumn id="1" xr3:uid="{CBC5D1C8-D361-44C3-99B8-6E3596AC5369}" name="Relay ID (RID)"/>
    <tableColumn id="2" xr3:uid="{E416FE0F-6D2A-445A-B50D-D694BDF00A62}" name="Setpoint Class" dataDxfId="887"/>
    <tableColumn id="3" xr3:uid="{0E0A5DC6-83E3-49BE-B4B3-A9ACBD30D1AF}" name="Logic Class" dataDxfId="886"/>
    <tableColumn id="4" xr3:uid="{AC09DA4C-B64E-443F-9325-378134253743}" name="IP Address/CIDR Prefix (IPADDR)" dataDxfId="885"/>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ABD7653-7DA2-4751-B1A8-1FC8F75AAC8B}" name="PH_OC_487E" displayName="PH_OC_487E" ref="A212:G221" headerRowCount="0" totalsRowShown="0" headerRowDxfId="884" dataDxfId="883" tableBorderDxfId="882">
  <tableColumns count="7">
    <tableColumn id="1" xr3:uid="{B3A2E4C8-F5C7-4238-8B6A-B8364FE2B98D}" name="Column1" headerRowDxfId="881" dataDxfId="880"/>
    <tableColumn id="2" xr3:uid="{B4FDF139-FA33-40BC-9A91-2E907859E1ED}" name="Column2" headerRowDxfId="879" dataDxfId="878"/>
    <tableColumn id="3" xr3:uid="{AD570F50-E2C0-41A5-AFB1-29E1B9F1CD62}" name="Column3" headerRowDxfId="877" dataDxfId="876"/>
    <tableColumn id="4" xr3:uid="{A3A463BD-2D64-4B44-B829-731DB31E83F2}" name="Column4" headerRowDxfId="875" dataDxfId="874"/>
    <tableColumn id="5" xr3:uid="{AFC8CF28-6679-48F7-B120-E43241AF5881}" name="Column5" headerRowDxfId="873" dataDxfId="872"/>
    <tableColumn id="6" xr3:uid="{2FA3370F-4DC2-474B-A7E0-78800C9FF5F9}" name="Column6" headerRowDxfId="871" dataDxfId="870"/>
    <tableColumn id="7" xr3:uid="{046C4122-4350-4362-9CA7-FD1E03F30F3F}" name="Column7" headerRowDxfId="869" dataDxfId="868"/>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7BC4B4C-3F88-4625-B312-D26479D8B132}" name="spec_487E" displayName="spec_487E" ref="A8:B11" headerRowCount="0" totalsRowShown="0">
  <tableColumns count="2">
    <tableColumn id="1" xr3:uid="{B3F2120C-F0F2-4633-A887-BC01FD446EA2}" name="Column1" dataDxfId="867"/>
    <tableColumn id="2" xr3:uid="{ABDD5349-C637-448E-A2B6-930F2C9C95A6}" name="Column2" dataDxfId="866"/>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56173AD-5883-4450-82C0-AF9E415340A1}" name="rb_487E" displayName="rb_487E" ref="D42:F45" headerRowCount="0" totalsRowShown="0">
  <tableColumns count="3">
    <tableColumn id="1" xr3:uid="{8F6FEB09-DC71-485D-8708-F87ED80772B1}" name="Column1"/>
    <tableColumn id="2" xr3:uid="{6EE1E7E6-6829-45B8-82E7-9010BD19910D}" name="Column2"/>
    <tableColumn id="3" xr3:uid="{279979E2-F1F4-4D93-BB92-CD27F65962DB}" name="Column3"/>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9C2877-80BE-4FCF-8CEF-E96D10D9C9CA}" name="pb_487E" displayName="pb_487E" ref="D49:F61" headerRowCount="0" totalsRowShown="0">
  <tableColumns count="3">
    <tableColumn id="1" xr3:uid="{EE32FF0C-A546-4CA9-BAD7-3211105B65C9}" name="Column1"/>
    <tableColumn id="2" xr3:uid="{298CF250-0941-48F6-8DB2-28660159F24B}" name="Column2"/>
    <tableColumn id="3" xr3:uid="{7DA8A553-CE6B-493B-8C01-5FA2777F0533}" name="Column3"/>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78CCA0D-6098-40D7-A5AD-0BEA05FCD158}" name="ratios_487E" displayName="ratios_487E" ref="A121:G131" headerRowCount="0" totalsRowShown="0">
  <tableColumns count="7">
    <tableColumn id="1" xr3:uid="{874C3209-2FB8-4EB3-95C1-73738A0B0957}" name="Column1" dataDxfId="865"/>
    <tableColumn id="2" xr3:uid="{A17EED19-AE5F-4F91-A8E8-9E54E9A42F03}" name="Column2" dataDxfId="864"/>
    <tableColumn id="3" xr3:uid="{AE22E405-A37A-4258-826E-BD9FBA4A1D1A}" name="Column3"/>
    <tableColumn id="4" xr3:uid="{8821E363-73C9-44CF-ACC3-9040191A0A14}" name="Column4" dataDxfId="863"/>
    <tableColumn id="5" xr3:uid="{DD98F90F-C77F-4C0E-BCF4-59BFEDEF988F}" name="Column5" dataDxfId="862"/>
    <tableColumn id="6" xr3:uid="{BC9C9F05-E083-439C-A817-5E041C822F77}" name="Column6" dataDxfId="861"/>
    <tableColumn id="7" xr3:uid="{A9704D4A-C767-4A5B-8EC5-D91675095FB4}" name="Column7"/>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5BBBF64-2856-4F59-B000-6E52C3D70D92}" name="PH_TOC_1_487E" displayName="PH_TOC_1_487E" ref="A239:G248" headerRowCount="0" totalsRowShown="0" headerRowDxfId="860" dataDxfId="859" tableBorderDxfId="858">
  <tableColumns count="7">
    <tableColumn id="1" xr3:uid="{8887F6AB-0C29-4E9E-9B23-3FE892DAB72C}" name="Column1" headerRowDxfId="857" dataDxfId="856"/>
    <tableColumn id="2" xr3:uid="{FEB203A3-1AEF-48FE-99F8-BEDB5070FA45}" name="Column2" headerRowDxfId="855" dataDxfId="854"/>
    <tableColumn id="3" xr3:uid="{D8CA1B28-9B27-4316-9B4D-662EDB94CD29}" name="Column3" headerRowDxfId="853" dataDxfId="852"/>
    <tableColumn id="4" xr3:uid="{47780DEF-F4FE-487E-BEF7-C7C8A6587FEB}" name="Column4" headerRowDxfId="851" dataDxfId="850"/>
    <tableColumn id="5" xr3:uid="{8E319519-DADE-4DA9-AE41-B61E94C21D05}" name="Column5" headerRowDxfId="849" dataDxfId="848"/>
    <tableColumn id="6" xr3:uid="{1D026B9A-3C51-4003-B084-0EC150CB65CB}" name="Column6" headerRowDxfId="847" dataDxfId="846"/>
    <tableColumn id="7" xr3:uid="{7ACA1FB9-ED81-4173-B012-871756B14D99}" name="Column7" headerRowDxfId="845" dataDxfId="844"/>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27BB456E-A9AB-4DB5-93D8-89980753AFAD}" name="short_circuit_487E" displayName="short_circuit_487E" ref="A135:F141" totalsRowShown="0" headerRowDxfId="843" dataDxfId="842" tableBorderDxfId="841">
  <autoFilter ref="A135:F141" xr:uid="{27BB456E-A9AB-4DB5-93D8-89980753AFAD}"/>
  <tableColumns count="6">
    <tableColumn id="1" xr3:uid="{332C2CAA-E184-4B7C-827B-02A41494A36C}" name="Relay" dataDxfId="840"/>
    <tableColumn id="6" xr3:uid="{C7D140C5-EB85-4F01-8A60-E3F4BD50960E}" name="Setpoint Class" dataDxfId="839"/>
    <tableColumn id="2" xr3:uid="{FB527ACF-6C89-4997-880F-64E238D8159F}" name="Fault Location" dataDxfId="838"/>
    <tableColumn id="3" xr3:uid="{028F15D3-1BEF-4EB9-BDFA-787216AE5015}" name="Relay Input Terminal" dataDxfId="837"/>
    <tableColumn id="4" xr3:uid="{8AEC6CA0-26CC-4B10-8D91-34517695CA34}" name="3PH (A-pri)" dataDxfId="836">
      <calculatedColumnFormula>RAND()*20000</calculatedColumnFormula>
    </tableColumn>
    <tableColumn id="5" xr3:uid="{80EAF3C1-9C13-4A83-9D5E-816CDE885015}" name="SLG/2PH-G 3I0 (A-pri)" dataDxfId="835">
      <calculatedColumnFormula>RAND()*20000</calculatedColumnFormula>
    </tableColumn>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D5BEB98-1CD2-4E5D-A2A4-74ABB56A47AA}" name="diff_487E" displayName="diff_487E" ref="A145:G162" headerRowCount="0" totalsRowShown="0">
  <tableColumns count="7">
    <tableColumn id="1" xr3:uid="{B99626D0-6E60-4B0C-BEC5-32BA96FAA12A}" name="Column1" dataDxfId="834"/>
    <tableColumn id="2" xr3:uid="{9ABF34A2-2012-4468-B08F-107897DD8D1B}" name="Column2" dataDxfId="833"/>
    <tableColumn id="3" xr3:uid="{16A9D6E0-2D6B-4FCF-A9B0-DCCEA1918A23}" name="Column3"/>
    <tableColumn id="4" xr3:uid="{53F1C72F-6B9C-4393-84D3-0D6C3F6B31FF}" name="Column4" dataDxfId="832"/>
    <tableColumn id="5" xr3:uid="{1688D255-F3D9-4869-BE48-BB9308036575}" name="Column5" dataDxfId="831"/>
    <tableColumn id="6" xr3:uid="{74EAFE6C-FD51-4778-87C9-EC526CFAA408}" name="Column6" dataDxfId="830"/>
    <tableColumn id="7" xr3:uid="{D58A81B9-A8C8-47B9-8F27-909A092856A8}" name="Column7"/>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97900B3F-EB03-423E-92C8-597E5A8FD3E8}" name="REF_1_487E" displayName="REF_1_487E" ref="A181:G186" headerRowCount="0" totalsRowShown="0" headerRowDxfId="829" dataDxfId="828" tableBorderDxfId="827">
  <tableColumns count="7">
    <tableColumn id="1" xr3:uid="{8BE1A9F9-BA98-4FDE-921A-9F748FFCCE7D}" name="Column1" headerRowDxfId="826" dataDxfId="825"/>
    <tableColumn id="2" xr3:uid="{C794971A-C58C-482B-86F1-D0196843875E}" name="Column2" headerRowDxfId="824" dataDxfId="823"/>
    <tableColumn id="3" xr3:uid="{EF510F72-AD73-4C9D-9941-F06D71C4A3E0}" name="Column3" headerRowDxfId="822" dataDxfId="821"/>
    <tableColumn id="4" xr3:uid="{22361837-585B-4E10-BA69-2B9CF4094A46}" name="Column4" headerRowDxfId="820" dataDxfId="819"/>
    <tableColumn id="5" xr3:uid="{18D1A644-8160-4116-AD68-604DB621D8D2}" name="Column5" headerRowDxfId="818" dataDxfId="817"/>
    <tableColumn id="6" xr3:uid="{A95994DD-5818-4548-887A-D2D3999E491D}" name="Column6" headerRowDxfId="816" dataDxfId="815"/>
    <tableColumn id="7" xr3:uid="{6C15A830-73BF-4DE5-BC64-3994F681010B}" name="Column7" headerRowDxfId="814" dataDxfId="813"/>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72CFB81-5010-42E1-AA3B-CEEC57180289}" name="REF_2_487E" displayName="REF_2_487E" ref="A187:G192" headerRowCount="0" totalsRowShown="0" headerRowDxfId="812" dataDxfId="811" tableBorderDxfId="810">
  <tableColumns count="7">
    <tableColumn id="1" xr3:uid="{0313AD79-9708-42CA-8E0A-02EA690ABC9B}" name="Column1" headerRowDxfId="809" dataDxfId="808"/>
    <tableColumn id="2" xr3:uid="{40632B56-F543-45E4-958A-7FE5E0AC2A2D}" name="Column2" headerRowDxfId="807" dataDxfId="806"/>
    <tableColumn id="3" xr3:uid="{24853608-B225-4C9D-A8B0-D6C9C5ACD1B9}" name="Column3" headerRowDxfId="805" dataDxfId="804"/>
    <tableColumn id="4" xr3:uid="{B72FBF7F-71B3-4B9B-88DD-3BEE9F27A3F0}" name="Column4" headerRowDxfId="803" dataDxfId="802"/>
    <tableColumn id="5" xr3:uid="{F02C1462-C8A1-43CA-B9D8-091769997ABB}" name="Column5" headerRowDxfId="801" dataDxfId="800"/>
    <tableColumn id="6" xr3:uid="{CA28BC3A-E6E1-4448-B6BC-7010745B4053}" name="Column6" headerRowDxfId="799" dataDxfId="798"/>
    <tableColumn id="7" xr3:uid="{89228C8B-22E1-48FD-B713-A0CAEF18DB20}" name="Column7" headerRowDxfId="797" dataDxfId="796"/>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5754FC24-28A8-474F-A006-655270A166A8}" name="PH_TOC_2_487E" displayName="PH_TOC_2_487E" ref="A249:G259" headerRowCount="0" totalsRowShown="0" headerRowDxfId="795" dataDxfId="794" tableBorderDxfId="793">
  <tableColumns count="7">
    <tableColumn id="1" xr3:uid="{D06CCD2F-1B2A-491B-A020-B4D8F6AED5DE}" name="Column1" headerRowDxfId="792" dataDxfId="791"/>
    <tableColumn id="2" xr3:uid="{3D844CBC-BB1D-4165-A1F7-9FD62F34E4CD}" name="Column2" headerRowDxfId="790" dataDxfId="789"/>
    <tableColumn id="3" xr3:uid="{5B930F45-83AC-4DE8-9EEB-8CE1AEEE65E1}" name="Column3" headerRowDxfId="788" dataDxfId="787"/>
    <tableColumn id="4" xr3:uid="{5F1FE8A7-1931-4D45-963B-EDA81F34A607}" name="Column4" headerRowDxfId="786" dataDxfId="785"/>
    <tableColumn id="5" xr3:uid="{CDEDEECB-E045-4801-907C-0097AC0847D9}" name="Column5" headerRowDxfId="784" dataDxfId="783"/>
    <tableColumn id="6" xr3:uid="{74101B44-56AA-48A2-A502-DC5311D92FF3}" name="Column6" headerRowDxfId="782" dataDxfId="781"/>
    <tableColumn id="7" xr3:uid="{9096906D-9B11-451A-98CB-7558C34B239D}" name="Column7" headerRowDxfId="780" dataDxfId="779"/>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EFB11F-AE64-46EB-A269-FFAFA1C54B24}" name="GND_TOC_1_487E" displayName="GND_TOC_1_487E" ref="A301:G306" headerRowCount="0" totalsRowShown="0" headerRowDxfId="778" dataDxfId="777" tableBorderDxfId="776">
  <tableColumns count="7">
    <tableColumn id="1" xr3:uid="{43A998DD-4448-451B-A5A6-12D408DA4823}" name="Column1" headerRowDxfId="775" dataDxfId="774"/>
    <tableColumn id="2" xr3:uid="{A7A2EBB2-463A-497C-931A-24255C55A7CD}" name="Column2" headerRowDxfId="773" dataDxfId="772"/>
    <tableColumn id="3" xr3:uid="{26D6E7B5-B702-4F66-8C21-9D6634DBEEBA}" name="Column3" headerRowDxfId="771" dataDxfId="770"/>
    <tableColumn id="4" xr3:uid="{2E9DF11F-1AD4-454D-9AB1-AAFC0EA82E5A}" name="Column4" headerRowDxfId="769" dataDxfId="768"/>
    <tableColumn id="5" xr3:uid="{4158C361-1C96-4FD7-8EE1-376C2E133277}" name="Column5" headerRowDxfId="767" dataDxfId="766"/>
    <tableColumn id="6" xr3:uid="{5A64AF57-E96F-40D0-B0C5-A18F27A62F21}" name="Column6" headerRowDxfId="765" dataDxfId="764"/>
    <tableColumn id="7" xr3:uid="{1B640EEE-DF9F-4735-A04B-ED32313C62F2}" name="Column7" headerRowDxfId="763" dataDxfId="762"/>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13D9281-ECB1-423C-BEDC-842F4C87102B}" name="GND_TOC_2_487E" displayName="GND_TOC_2_487E" ref="A307:G312" headerRowCount="0" totalsRowShown="0" headerRowDxfId="761" dataDxfId="760" tableBorderDxfId="759">
  <tableColumns count="7">
    <tableColumn id="1" xr3:uid="{BD824497-300B-4931-B21D-359FDF614F9A}" name="Column1" headerRowDxfId="758" dataDxfId="757"/>
    <tableColumn id="2" xr3:uid="{7D54EF8D-032D-43D9-BA85-FB9E7C37242E}" name="Column2" headerRowDxfId="756" dataDxfId="755"/>
    <tableColumn id="3" xr3:uid="{9C9C2C48-1238-49E3-A678-21E6C6CB7870}" name="Column3" headerRowDxfId="754" dataDxfId="753"/>
    <tableColumn id="4" xr3:uid="{8900C7BF-74AF-4F39-BC13-1E3B4AD2C85E}" name="Column4" headerRowDxfId="752" dataDxfId="751"/>
    <tableColumn id="5" xr3:uid="{48554B37-CCB4-4F12-BAEF-D253BBDDF06E}" name="Column5" headerRowDxfId="750" dataDxfId="749"/>
    <tableColumn id="6" xr3:uid="{C5720148-B231-4684-AB5C-5B70470076DB}" name="Column6" headerRowDxfId="748" dataDxfId="747"/>
    <tableColumn id="7" xr3:uid="{E95DF9FE-6856-4187-B6D0-C9E59D288687}" name="Column7" headerRowDxfId="746" dataDxfId="745"/>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BADC6D60-E0DB-445E-8A22-D6D47AA44A69}" name="VpH_487E" displayName="VpH_487E" ref="A331:G335" headerRowCount="0" totalsRowShown="0" headerRowDxfId="744" dataDxfId="743" tableBorderDxfId="742">
  <tableColumns count="7">
    <tableColumn id="1" xr3:uid="{32FF739A-84B5-4057-929D-5628F7C41A46}" name="Column1" headerRowDxfId="741" dataDxfId="740"/>
    <tableColumn id="2" xr3:uid="{392688D9-211C-42DF-A569-C8C14034F18C}" name="Column2" headerRowDxfId="739" dataDxfId="738"/>
    <tableColumn id="3" xr3:uid="{B1F0250C-9E02-41B5-A3A0-54E31625100B}" name="Column3" headerRowDxfId="737" dataDxfId="736"/>
    <tableColumn id="4" xr3:uid="{64FDA055-9176-4286-BE25-0A4211812982}" name="Column4" headerRowDxfId="735" dataDxfId="734"/>
    <tableColumn id="5" xr3:uid="{CDFF38D9-BAE3-4807-B968-E8B2AFE81ABD}" name="Column5" headerRowDxfId="733" dataDxfId="732"/>
    <tableColumn id="6" xr3:uid="{968FFAEA-D5E9-46DC-82C2-99514A69723B}" name="Column6" headerRowDxfId="731" dataDxfId="730"/>
    <tableColumn id="7" xr3:uid="{8FA7CFB6-5746-45DE-A6FA-E0108B67B285}" name="Column7" headerRowDxfId="729" dataDxfId="728"/>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8DCC606C-1F57-4647-A3F4-F5599FA2D801}" name="tled_487E" displayName="tled_487E" ref="A93:F117" totalsRowShown="0" headerRowDxfId="727" dataDxfId="726" tableBorderDxfId="725">
  <autoFilter ref="A93:F117" xr:uid="{8DCC606C-1F57-4647-A3F4-F5599FA2D801}"/>
  <tableColumns count="6">
    <tableColumn id="1" xr3:uid="{6AAA1C53-CC4D-4CB3-83DB-2D4BB9A7B5AE}" name="Target LED" dataDxfId="724"/>
    <tableColumn id="6" xr3:uid="{543C1FA4-75C6-46D1-9D1A-ACD7B3219F9D}" name="Description" dataDxfId="723"/>
    <tableColumn id="2" xr3:uid="{3F2A2867-83CA-47D0-B010-B2CBBFD1A822}" name="Logic" dataDxfId="722"/>
    <tableColumn id="3" xr3:uid="{79602EF9-5C21-4CB7-AEFA-AD6B9347C83E}" name="Latch" dataDxfId="721"/>
    <tableColumn id="5" xr3:uid="{AE3342FA-015E-4A9A-9AD8-60280866C613}" name="LED Color (On, Off)" dataDxfId="720"/>
    <tableColumn id="4" xr3:uid="{D2CE4D98-C166-4FC2-B4A8-A07DA95FBCEE}" name="Setpoint Class" dataDxfId="719"/>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CF5140B2-09B5-4351-90F2-F88E48891902}" name="GND_TOC_1_487E104" displayName="GND_TOC_1_487E104" ref="A278:G282" headerRowCount="0" totalsRowShown="0" headerRowDxfId="718" dataDxfId="717" tableBorderDxfId="716">
  <tableColumns count="7">
    <tableColumn id="1" xr3:uid="{8BC07FE3-D842-470E-9EEA-2C0BF76B4007}" name="Column1" headerRowDxfId="715" dataDxfId="714"/>
    <tableColumn id="2" xr3:uid="{9B7E9512-D5B9-45CA-B39E-F38FD1DB0133}" name="Column2" headerRowDxfId="713" dataDxfId="712"/>
    <tableColumn id="3" xr3:uid="{75CA84D8-50B0-4881-8DFF-D047944E4340}" name="Column3" headerRowDxfId="711" dataDxfId="710"/>
    <tableColumn id="4" xr3:uid="{4FB34EF2-C415-4E77-A4EF-C7176DF2828E}" name="Column4" headerRowDxfId="709" dataDxfId="708"/>
    <tableColumn id="5" xr3:uid="{80208FAA-313E-4F76-9D9B-972052EF8D4B}" name="Column5" headerRowDxfId="707" dataDxfId="706"/>
    <tableColumn id="6" xr3:uid="{69E059A4-1800-42D2-83E0-B260EB92358A}" name="Column6" headerRowDxfId="705" dataDxfId="704"/>
    <tableColumn id="7" xr3:uid="{1C7C13B5-2193-43F9-AC82-9EC16F3F953C}" name="Column7" headerRowDxfId="703" dataDxfId="702"/>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10D34467-88AF-46D4-BECC-F3B6438A5C25}" name="io_787" displayName="io_787" ref="A40:B61" totalsRowShown="0" headerRowDxfId="701">
  <autoFilter ref="A40:B61" xr:uid="{10D34467-88AF-46D4-BECC-F3B6438A5C25}"/>
  <tableColumns count="2">
    <tableColumn id="1" xr3:uid="{02FFA603-FF17-4B8C-BF05-32624EC0C400}" name="I/O"/>
    <tableColumn id="2" xr3:uid="{B1DB6304-6467-43CD-AE6F-C88386B66D1C}" name="Description"/>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1E55B6A9-70A3-41DE-9E3E-50111CD839CD}" name="class_787" displayName="class_787" ref="A36:D37" totalsRowShown="0" headerRowDxfId="700">
  <autoFilter ref="A36:D37" xr:uid="{1E55B6A9-70A3-41DE-9E3E-50111CD839CD}"/>
  <tableColumns count="4">
    <tableColumn id="1" xr3:uid="{5E5B35DD-7C53-4ACB-B3E6-0C31F56619ED}" name="Relay ID (RID)"/>
    <tableColumn id="2" xr3:uid="{3CE10058-A9BB-46A9-B63F-0C7597434BAB}" name="Setpoint Class" dataDxfId="699"/>
    <tableColumn id="3" xr3:uid="{DCC86E67-CF0A-45B5-965D-692581596D93}" name="Logic Class" dataDxfId="698"/>
    <tableColumn id="4" xr3:uid="{E2A2AF8A-3D25-426D-A196-ABBF07C9D9E3}" name="IP Address (IPADDR)" dataDxfId="697">
      <calculatedColumnFormula>IFERROR(VLOOKUP(class_787[[#This Row],[Relay ID (RID)]],[1]IPs!$C$45:$G$250,5,FALSE),"")</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BE297BC2-BED9-455F-9590-331501A90962}" name="spec_787" displayName="spec_787" ref="A8:B11" headerRowCount="0" totalsRowShown="0">
  <tableColumns count="2">
    <tableColumn id="1" xr3:uid="{502F8E47-032E-44FD-9A30-129C970B1B5C}" name="Column1" dataDxfId="696"/>
    <tableColumn id="2" xr3:uid="{ECBDCC6A-C4B6-4C34-A7B2-FBA480D6ECD8}" name="Column2" dataDxfId="695"/>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A6309615-2DA8-48A6-91BA-7BF5BEC96E8C}" name="rb_787" displayName="rb_787" ref="D40:F41" headerRowCount="0" totalsRowShown="0">
  <tableColumns count="3">
    <tableColumn id="1" xr3:uid="{2D4B43E4-798B-4C2F-A835-881A7C4A4743}" name="Column1"/>
    <tableColumn id="2" xr3:uid="{2F009C90-F586-4F37-94FE-D42801EC93DC}" name="Column2"/>
    <tableColumn id="3" xr3:uid="{904E5445-EDAF-45CD-92A8-5113C983F465}" name="Column3"/>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5004E71-FC46-48F2-87EE-4B60785BB508}" name="pb_787" displayName="pb_787" ref="D45:F53" headerRowCount="0" totalsRowShown="0">
  <tableColumns count="3">
    <tableColumn id="1" xr3:uid="{8E0C6B9B-2876-48D0-A1F4-77251DB42CA8}" name="Column1"/>
    <tableColumn id="2" xr3:uid="{04BF8093-7B41-43EF-A4D7-4252CFE4368F}" name="Column2"/>
    <tableColumn id="3" xr3:uid="{EE958AF6-772C-42DE-B885-B1C9992DEA33}" name="Column3"/>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4D7B79F6-274C-417A-9824-509232B890FE}" name="settings_787" displayName="settings_787" ref="A213:J444" totalsRowShown="0" headerRowDxfId="694" dataDxfId="693">
  <autoFilter ref="A213:J444" xr:uid="{4D7B79F6-274C-417A-9824-509232B890FE}"/>
  <tableColumns count="10">
    <tableColumn id="1" xr3:uid="{1B178CF8-FCB4-4447-8FBA-9F2AC765A2FB}" name="Setting" dataDxfId="692"/>
    <tableColumn id="2" xr3:uid="{599F5381-CE45-442C-B05C-2D613066D8CD}" name="Value" dataDxfId="691"/>
    <tableColumn id="3" xr3:uid="{23DE48F7-1D41-4AA2-BB98-493D90B129AD}" name="Description" dataDxfId="690"/>
    <tableColumn id="4" xr3:uid="{D0B76B37-651D-4866-9D81-5C33B225B9DD}" name="Category" dataDxfId="689"/>
    <tableColumn id="5" xr3:uid="{6ADF3F4C-64A8-408A-AC57-E9365FF85135}" name="Function" dataDxfId="688"/>
    <tableColumn id="6" xr3:uid="{A18BA206-5028-493C-9782-3227A75F8BDE}" name="Setpoint Class" dataDxfId="687"/>
    <tableColumn id="7" xr3:uid="{44A316D7-866A-43B2-BA5E-0B9CB2932624}" name="Logic Class" dataDxfId="686"/>
    <tableColumn id="8" xr3:uid="{089D0BAA-B2D4-4CAF-8E59-924790CD85FD}" name="Float" dataDxfId="685"/>
    <tableColumn id="9" xr3:uid="{CDFA6ED6-3D71-4EA0-BDA3-C1193C70E86B}" name="QuickSet Group" dataDxfId="684"/>
    <tableColumn id="13" xr3:uid="{7DF05CF3-8BFA-42C7-BFE2-FA17BAC7E8D9}" name="SER" dataDxfId="68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28EB820-3862-4AC4-B28E-3A746AA8A665}" name="ratios_787" displayName="ratios_787" ref="A65:G71" headerRowCount="0" totalsRowShown="0">
  <tableColumns count="7">
    <tableColumn id="1" xr3:uid="{41367B44-10E7-4043-BD75-D6C0864D5DC5}" name="Column1" dataDxfId="682"/>
    <tableColumn id="2" xr3:uid="{9E45B29D-7DA1-42AF-84DD-31FDCC0EA1B3}" name="Column2" dataDxfId="681"/>
    <tableColumn id="3" xr3:uid="{4D05025A-BAF9-4155-B1D8-47B623A877A3}" name="Column3"/>
    <tableColumn id="4" xr3:uid="{308F6F89-8E51-4AF1-8B3D-E4D1EA23086E}" name="Column4" dataDxfId="680"/>
    <tableColumn id="5" xr3:uid="{32A0FFB8-8C12-46FA-BCBD-212968460A22}" name="Column5" dataDxfId="679"/>
    <tableColumn id="6" xr3:uid="{C7E2F0DC-7C3E-40CC-9C1D-285C43B8721C}" name="Column6" dataDxfId="678"/>
    <tableColumn id="7" xr3:uid="{039B3493-3E18-4189-89B0-A445C3344EEC}" name="Column7" dataDxfId="677"/>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7A99973E-52FF-4FC0-906C-FEC40498AF15}" name="PH_TOC_1_787" displayName="PH_TOC_1_787" ref="A125:G133" headerRowCount="0" totalsRowShown="0" headerRowDxfId="676" tableBorderDxfId="675">
  <tableColumns count="7">
    <tableColumn id="1" xr3:uid="{F531EC3A-14DA-482E-B141-241445B88D91}" name="Column1" headerRowDxfId="674" dataDxfId="673"/>
    <tableColumn id="2" xr3:uid="{7F6819B0-28CE-4800-B2B8-F18C0B7A5A5A}" name="Column2" headerRowDxfId="672" dataDxfId="671"/>
    <tableColumn id="3" xr3:uid="{FE22A48C-8BCD-4B29-B29A-D711DB6DA5FF}" name="Column3" headerRowDxfId="670" dataDxfId="669"/>
    <tableColumn id="4" xr3:uid="{8AAB4F30-29A4-4719-8BD9-176998BE2EAF}" name="Column4" headerRowDxfId="668" dataDxfId="667"/>
    <tableColumn id="5" xr3:uid="{35AB7099-4508-4D5B-8E20-DD1D7828B6BA}" name="Column5" headerRowDxfId="666" dataDxfId="665"/>
    <tableColumn id="6" xr3:uid="{3007C89D-F4A4-4F0C-8E4D-54C39FDB98CA}" name="Column6" headerRowDxfId="664" dataDxfId="663"/>
    <tableColumn id="7" xr3:uid="{8C6CF00B-B235-4989-9156-62466AB191F9}" name="Column7" headerRowDxfId="662" dataDxfId="661"/>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8E0A49AA-112B-4142-B2FF-D2077E5FC246}" name="short_circuit_787" displayName="short_circuit_787" ref="A75:F81" totalsRowShown="0" headerRowDxfId="660" dataDxfId="659" tableBorderDxfId="658">
  <autoFilter ref="A75:F81" xr:uid="{8E0A49AA-112B-4142-B2FF-D2077E5FC246}"/>
  <tableColumns count="6">
    <tableColumn id="1" xr3:uid="{E1A9B7BA-77F7-4E31-9EE0-EE37B2EE7846}" name="Relay" dataDxfId="657"/>
    <tableColumn id="6" xr3:uid="{D0B8B791-16AF-4BDC-84B2-1C995F19CFE8}" name="Setpoint Class" dataDxfId="656"/>
    <tableColumn id="2" xr3:uid="{923813F5-6BDC-4BB9-8F54-7C5FA083EE57}" name="Fault Location" dataDxfId="655"/>
    <tableColumn id="3" xr3:uid="{9F6C406A-43B9-4234-9D93-A1DAB7643B07}" name="Relay Input Terminal" dataDxfId="654"/>
    <tableColumn id="4" xr3:uid="{194A147F-61EF-4E3F-8780-2132F483F7A2}" name="3 PH (A-pri)" dataDxfId="653"/>
    <tableColumn id="5" xr3:uid="{347F17FA-F87D-4158-A003-ADC2673F2AB3}" name="SLG/2PH-G 3I0 (A-pri)" dataDxfId="65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E07C91E7-4279-4519-AB74-9349FF33D782}" name="diff_787" displayName="diff_787" ref="A86:G103" headerRowCount="0" totalsRowShown="0">
  <tableColumns count="7">
    <tableColumn id="1" xr3:uid="{D034A037-64FE-4D36-8165-7AFF6DBDE20B}" name="Column1" dataDxfId="651"/>
    <tableColumn id="2" xr3:uid="{0F81C128-0485-49EC-A0D0-DF8AFB90936E}" name="Column2" dataDxfId="650"/>
    <tableColumn id="3" xr3:uid="{5EC832B7-2387-4A7F-B853-B43E2D12223F}" name="Column3" dataDxfId="649"/>
    <tableColumn id="4" xr3:uid="{19B76723-F054-44BA-842A-C7F94ADC807D}" name="Column4" dataDxfId="648"/>
    <tableColumn id="5" xr3:uid="{856CD104-1775-45A8-8F54-6A37D7D65EAB}" name="Column5" dataDxfId="647"/>
    <tableColumn id="6" xr3:uid="{265B83F3-F29D-4A38-A757-970F0DF3FE3F}" name="Column6" dataDxfId="646"/>
    <tableColumn id="7" xr3:uid="{E6E46148-FCC2-4D16-8B79-899EDEC0AB4A}" name="Column7"/>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623B82A2-81FC-40DF-B3E2-B214896570E3}" name="PH_TOC_2_787" displayName="PH_TOC_2_787" ref="A134:G143" headerRowCount="0" totalsRowShown="0" headerRowDxfId="645" tableBorderDxfId="644">
  <tableColumns count="7">
    <tableColumn id="1" xr3:uid="{C5264A1D-AA8A-4797-B9C6-2239B8897F6B}" name="Column1" headerRowDxfId="643" dataDxfId="642"/>
    <tableColumn id="2" xr3:uid="{F3556B2F-29C8-4F0D-9B99-347833D586A1}" name="Column2" headerRowDxfId="641" dataDxfId="640"/>
    <tableColumn id="3" xr3:uid="{F1CEBC63-B5F9-4C77-9C8C-D197BED33E87}" name="Column3" headerRowDxfId="639" dataDxfId="638"/>
    <tableColumn id="4" xr3:uid="{A1FF2D46-D014-433C-886D-DD7B1B6CEDC4}" name="Column4" headerRowDxfId="637" dataDxfId="636"/>
    <tableColumn id="5" xr3:uid="{730A1DA6-2D6E-4C65-9720-A40532C78A2E}" name="Column5" headerRowDxfId="635" dataDxfId="634"/>
    <tableColumn id="6" xr3:uid="{D611A4A6-4280-4DFC-98C1-39111FF71DAD}" name="Column6" headerRowDxfId="633" dataDxfId="632"/>
    <tableColumn id="7" xr3:uid="{B8776A81-BF54-4280-A1FC-24384A2470C2}" name="Column7" headerRowDxfId="631" dataDxfId="630"/>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E11ACF0C-1678-47D3-ABCC-CEA6EB3485A1}" name="GND_TOC_1_787" displayName="GND_TOC_1_787" ref="A185:G189" headerRowCount="0" totalsRowShown="0" headerRowDxfId="629" tableBorderDxfId="628">
  <tableColumns count="7">
    <tableColumn id="1" xr3:uid="{BC31365D-E714-4364-8B96-0896C90F63D2}" name="Column1" headerRowDxfId="627" dataDxfId="626"/>
    <tableColumn id="2" xr3:uid="{7D11C2BF-3D46-4540-9EF7-C15B16269DFC}" name="Column2" headerRowDxfId="625" dataDxfId="624"/>
    <tableColumn id="3" xr3:uid="{93CC02F9-E41A-49D5-8ADC-8AC341868EB5}" name="Column3" headerRowDxfId="623" dataDxfId="622"/>
    <tableColumn id="4" xr3:uid="{411B8DAF-2A8B-45AC-AB20-7CD7AC40DB15}" name="Column4" headerRowDxfId="621" dataDxfId="620"/>
    <tableColumn id="5" xr3:uid="{55BA6312-A08E-4315-A8F3-3C61011E0A42}" name="Column5" headerRowDxfId="619" dataDxfId="618"/>
    <tableColumn id="6" xr3:uid="{99C7C6A7-FDDC-42A3-B38D-B9876EAFEFA8}" name="Column6" headerRowDxfId="617" dataDxfId="616"/>
    <tableColumn id="7" xr3:uid="{6A1D1D19-F745-414D-AA10-371986D32845}" name="Column7" headerRowDxfId="615" dataDxfId="614"/>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39D69912-D94A-4B8D-82B7-0E9C7784FC08}" name="GND_TOC_2_787" displayName="GND_TOC_2_787" ref="A190:G194" headerRowCount="0" totalsRowShown="0" headerRowDxfId="613" tableBorderDxfId="612">
  <tableColumns count="7">
    <tableColumn id="1" xr3:uid="{C0449E07-E378-4BF3-AE9A-07D67699342A}" name="Column1" headerRowDxfId="611" dataDxfId="610"/>
    <tableColumn id="2" xr3:uid="{AEA0020E-AB7A-48CA-BA5C-9B3388F3EF42}" name="Column2" headerRowDxfId="609" dataDxfId="608"/>
    <tableColumn id="3" xr3:uid="{8BC566B4-AC71-4559-B7C4-0915BE87D5E5}" name="Column3" headerRowDxfId="607" dataDxfId="606"/>
    <tableColumn id="4" xr3:uid="{B4AFBFC6-3E9A-4121-9667-47A07B5D9A45}" name="Column4" headerRowDxfId="605" dataDxfId="604"/>
    <tableColumn id="5" xr3:uid="{3F2C486D-46BD-4A46-8956-C4426E5617EC}" name="Column5" headerRowDxfId="603" dataDxfId="602"/>
    <tableColumn id="6" xr3:uid="{67174F3C-3E55-43BC-A477-921B53DCDD0C}" name="Column6" headerRowDxfId="601" dataDxfId="600"/>
    <tableColumn id="7" xr3:uid="{D1FA8F83-1A4E-4057-A48E-50B3878E8C3E}" name="Column7" headerRowDxfId="599" dataDxfId="598"/>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75891B9-1F26-4BEA-969E-9708AC4BBA1F}" name="GND_TOC_1_487E104113" displayName="GND_TOC_1_487E104113" ref="A162:G166" headerRowCount="0" totalsRowShown="0" headerRowDxfId="597" dataDxfId="596" tableBorderDxfId="595">
  <tableColumns count="7">
    <tableColumn id="1" xr3:uid="{37F26010-C6A6-406A-BDC8-E64F1A20E977}" name="Column1" headerRowDxfId="594" dataDxfId="593"/>
    <tableColumn id="2" xr3:uid="{664DC4C6-43E1-4BB8-B4B4-DDE2155AB899}" name="Column2" headerRowDxfId="592" dataDxfId="591"/>
    <tableColumn id="3" xr3:uid="{181FDC71-60EF-4AF3-95A4-303A36A8F2D1}" name="Column3" headerRowDxfId="590" dataDxfId="589"/>
    <tableColumn id="4" xr3:uid="{EFCA95D4-C8BD-4641-BA13-6260F2B1FDF7}" name="Column4" headerRowDxfId="588" dataDxfId="587"/>
    <tableColumn id="5" xr3:uid="{0C0B1814-E639-4F92-A82B-EF55923821DB}" name="Column5" headerRowDxfId="586" dataDxfId="585"/>
    <tableColumn id="6" xr3:uid="{76733EBC-03B5-4A99-B3FB-8CAE07C15D76}" name="Column6" headerRowDxfId="584" dataDxfId="583"/>
    <tableColumn id="7" xr3:uid="{CCD512DB-70D9-46CB-A9BC-70D585EB4D06}" name="Column7" headerRowDxfId="582" dataDxfId="58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0C9C85-D76A-4F7D-93B3-2110B87AE505}" name="settings_351S" displayName="settings_351S" ref="A216:J638" totalsRowShown="0" headerRowDxfId="580">
  <autoFilter ref="A216:J638" xr:uid="{780C9C85-D76A-4F7D-93B3-2110B87AE505}"/>
  <tableColumns count="10">
    <tableColumn id="1" xr3:uid="{8B3D18F3-0977-4687-AFEA-693CFC114FB0}" name="Setting" dataDxfId="579"/>
    <tableColumn id="2" xr3:uid="{48273588-165B-48A3-A529-7C23E5FC79D0}" name="Value" dataDxfId="578"/>
    <tableColumn id="3" xr3:uid="{B9E1B747-978C-45F5-95A5-77C7CFC0CDF7}" name="Description"/>
    <tableColumn id="4" xr3:uid="{658AB4D1-FB6C-4825-AB38-B0B9A8CC7B1C}" name="Category"/>
    <tableColumn id="5" xr3:uid="{7F964DF7-E75F-4B37-B925-51A96FC3619B}" name="Function"/>
    <tableColumn id="6" xr3:uid="{06E1361D-C6C9-4A7F-AD95-5985A99EE596}" name="Setpoint Class"/>
    <tableColumn id="7" xr3:uid="{AB4D2AC0-5F1E-4B88-9347-08B2BAFB78A2}" name="Logic Class"/>
    <tableColumn id="8" xr3:uid="{0A69C4F1-1167-4611-8B01-C83AD961DCCB}" name="Float" dataDxfId="577"/>
    <tableColumn id="9" xr3:uid="{6623DD1D-31A3-480F-A324-9E3096762D15}" name="QuickSet Group"/>
    <tableColumn id="13" xr3:uid="{87056936-F897-4436-9C7F-2B745232EE39}" name="SER" dataDxfId="576"/>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ABBF7A-15BD-4CCE-94A3-5CC8F8FAA820}" name="io_351S" displayName="io_351S" ref="A37:B71" totalsRowShown="0" headerRowDxfId="575">
  <autoFilter ref="A37:B71" xr:uid="{4AABBF7A-15BD-4CCE-94A3-5CC8F8FAA820}"/>
  <tableColumns count="2">
    <tableColumn id="1" xr3:uid="{06A66CCC-2D1B-46F0-BB3C-806B954E42CE}" name="I/O"/>
    <tableColumn id="2" xr3:uid="{3BD97F2F-5E0A-4C26-BD00-0A875C4C349B}" name="Description"/>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D84454-023D-46EE-96C7-5E3A89446980}" name="class_351S" displayName="class_351S" ref="A27:D33" totalsRowShown="0" headerRowDxfId="574">
  <autoFilter ref="A27:D33" xr:uid="{74D84454-023D-46EE-96C7-5E3A89446980}"/>
  <tableColumns count="4">
    <tableColumn id="1" xr3:uid="{DA66FBFB-B7B9-4B8D-A190-6525BF067E86}" name="Relay ID (RID)"/>
    <tableColumn id="2" xr3:uid="{16370C0C-BBD0-472D-89A8-463CFAD27518}" name="Setpoint Class" dataDxfId="573"/>
    <tableColumn id="3" xr3:uid="{6A50F214-4829-449A-8950-D59E835C6BC2}" name="Logic Class" dataDxfId="572"/>
    <tableColumn id="4" xr3:uid="{23464FC2-0891-476E-9841-E06943387B0D}" name="IP Address (IPADDR)" dataDxfId="571">
      <calculatedColumnFormula>IFERROR(VLOOKUP(class_351S[[#This Row],[Relay ID (RID)]],[1]IPs!$C$45:$G$250,5,FALSE),"")</calculatedColumnFormula>
    </tableColumn>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42675E-9537-4E44-86C0-1A22556ACE70}" name="PH_OC_1_351S" displayName="PH_OC_1_351S" ref="A86:G91" headerRowCount="0" totalsRowShown="0" headerRowDxfId="570" dataDxfId="569" tableBorderDxfId="568">
  <tableColumns count="7">
    <tableColumn id="1" xr3:uid="{9AB79EC6-C215-4D8F-AE88-C1CD1C00C8C8}" name="Column1" headerRowDxfId="567" dataDxfId="566"/>
    <tableColumn id="2" xr3:uid="{AE37F47C-4CD1-4BCF-85BE-9838A88BA807}" name="Column2" headerRowDxfId="565" dataDxfId="564"/>
    <tableColumn id="3" xr3:uid="{080D757E-1665-469B-9AA8-86BFF7E7810B}" name="Column3" headerRowDxfId="563" dataDxfId="562"/>
    <tableColumn id="4" xr3:uid="{A8735E28-FBAA-4B6C-A918-0A957C44FE25}" name="Column4" headerRowDxfId="561" dataDxfId="560"/>
    <tableColumn id="5" xr3:uid="{C9AC91F7-30CD-458E-8744-DCD9D90CDE72}" name="Column5" headerRowDxfId="559" dataDxfId="558"/>
    <tableColumn id="6" xr3:uid="{A0C08211-BAB0-40FF-AF6F-DCDFB6A13D75}" name="Column6" headerRowDxfId="557" dataDxfId="556"/>
    <tableColumn id="7" xr3:uid="{BE53C2FB-C5A8-4EA9-8254-7879D58304CF}" name="Column7" headerRowDxfId="555" dataDxfId="554"/>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957F5A-FBF3-4B7C-82B1-371FA194C023}" name="PH_OC_2_351S" displayName="PH_OC_2_351S" ref="A92:G97" headerRowCount="0" totalsRowShown="0" headerRowDxfId="553" dataDxfId="552" tableBorderDxfId="551">
  <tableColumns count="7">
    <tableColumn id="1" xr3:uid="{A13E8865-DAE6-4CAE-9FC3-175E90B13838}" name="Column1" headerRowDxfId="550" dataDxfId="549"/>
    <tableColumn id="2" xr3:uid="{6A5948C0-0383-4018-A1F0-F6B930345C18}" name="Column2" headerRowDxfId="548" dataDxfId="547"/>
    <tableColumn id="3" xr3:uid="{BF872F32-5405-42ED-84F9-8BD22B58BDEF}" name="Column3" headerRowDxfId="546" dataDxfId="545"/>
    <tableColumn id="4" xr3:uid="{BFDD6978-DAB9-45CD-91BF-0DC7EC6E411C}" name="Column4" headerRowDxfId="544" dataDxfId="543"/>
    <tableColumn id="5" xr3:uid="{3CB3781E-6C6B-4F31-8E4F-BDD63D7DAC81}" name="Column5" headerRowDxfId="542" dataDxfId="541"/>
    <tableColumn id="6" xr3:uid="{BD161C51-64D6-4F1C-9686-E339F0FA30F8}" name="Column6" headerRowDxfId="540" dataDxfId="539"/>
    <tableColumn id="7" xr3:uid="{96257BFC-00F3-4ECB-A62E-C1F3192E681D}" name="Column7" headerRowDxfId="538" dataDxfId="537"/>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851E7D-DFA3-4EB5-935E-64BA9C276196}" name="spec_351S" displayName="spec_351S" ref="A8:B11" headerRowCount="0" totalsRowShown="0">
  <tableColumns count="2">
    <tableColumn id="1" xr3:uid="{2276765C-57E9-4061-A0CF-F3E1A6959031}" name="Column1" dataDxfId="536"/>
    <tableColumn id="2" xr3:uid="{31CE7C60-355B-4521-8851-5A00B363CD73}" name="Column2" dataDxfId="535"/>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EDBFE30-ADC7-48BA-857B-C52E2726B32E}" name="rb_351S" displayName="rb_351S" ref="D37:F40" headerRowCount="0" totalsRowShown="0">
  <tableColumns count="3">
    <tableColumn id="1" xr3:uid="{0F08CEB6-A6E5-4DB1-AB6D-D8BDE03BF23E}" name="Column1"/>
    <tableColumn id="2" xr3:uid="{1723DB23-B112-4F6D-B935-15EC8C478517}" name="Column2"/>
    <tableColumn id="3" xr3:uid="{A15CBEA6-0A7B-4D38-9CE2-98C80E992537}" name="Column3"/>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7B30C1C-506A-4324-8860-65458CC5F83E}" name="pb_351S" displayName="pb_351S" ref="D44:F54" headerRowCount="0" totalsRowShown="0">
  <tableColumns count="3">
    <tableColumn id="1" xr3:uid="{0A4D3F42-6C45-4117-AE4C-81FCCBC4DB98}" name="Column1"/>
    <tableColumn id="2" xr3:uid="{9BEE5F96-651A-438F-B031-88A008503C2F}" name="Column2"/>
    <tableColumn id="3" xr3:uid="{087C2F40-D0E3-47FA-9C55-E44586006ED5}" name="Column3"/>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B16B661-0218-4366-859C-DA0E39814E71}" name="ratios_351S" displayName="ratios_351S" ref="D58:E62" headerRowCount="0" totalsRowShown="0">
  <tableColumns count="2">
    <tableColumn id="1" xr3:uid="{88F9BBFC-4219-4BF5-A639-35D62AB53FB0}" name="Column1"/>
    <tableColumn id="2" xr3:uid="{8912083D-FB47-42F8-9DFF-A06B84024235}" name="Column2"/>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B0AF5BE-2E38-4F81-A7C7-A1B04EF1334F}" name="short_circuit_351S" displayName="short_circuit_351S" ref="A76:G82" headerRowCount="0" totalsRowShown="0" headerRowDxfId="534" dataDxfId="533">
  <tableColumns count="7">
    <tableColumn id="1" xr3:uid="{32A01272-19E1-4B33-ABD2-FC5D0437BA84}" name="Column1" headerRowDxfId="532" dataDxfId="531"/>
    <tableColumn id="2" xr3:uid="{B7D8D9F5-5C8A-44BB-B622-C21414D4EF40}" name="Column2" headerRowDxfId="530" dataDxfId="529"/>
    <tableColumn id="3" xr3:uid="{9513E0A0-4ABF-40D1-B537-F11D14F9278A}" name="Column3" headerRowDxfId="528" dataDxfId="527"/>
    <tableColumn id="4" xr3:uid="{475B42C6-3BE7-4AE1-9DF8-A86992B308DA}" name="Column4" headerRowDxfId="526" dataDxfId="525"/>
    <tableColumn id="5" xr3:uid="{7FF1F7BD-CF74-4234-A176-70BDEEC4CF9D}" name="Column5" headerRowDxfId="524" dataDxfId="523"/>
    <tableColumn id="6" xr3:uid="{A858861B-6B6D-4AAF-9B02-94869F5F4DF3}" name="Column6" headerRowDxfId="522" dataDxfId="521"/>
    <tableColumn id="7" xr3:uid="{011BA58C-CC0E-41F1-8CC0-957C83C783D0}" name="Column7" headerRowDxfId="520" dataDxfId="519"/>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B7E8160-D01A-44DE-A2F3-D50F4480BB15}" name="PH_TOC_351S" displayName="PH_TOC_351S" ref="A115:G125" headerRowCount="0" totalsRowShown="0" headerRowDxfId="518" dataDxfId="517" tableBorderDxfId="516">
  <tableColumns count="7">
    <tableColumn id="1" xr3:uid="{89316269-31E1-4CD9-ACF3-65683C5FD296}" name="Column1" headerRowDxfId="515" dataDxfId="514"/>
    <tableColumn id="2" xr3:uid="{60FB676D-537F-47CF-86FB-7ADB7989BDE2}" name="Column2" headerRowDxfId="513" dataDxfId="512"/>
    <tableColumn id="3" xr3:uid="{B090552E-A352-4A71-8F65-EF19E9AA20FF}" name="Column3" headerRowDxfId="511" dataDxfId="510"/>
    <tableColumn id="4" xr3:uid="{0C36B78A-D34F-400F-A84A-DBE347F0593F}" name="Column4" headerRowDxfId="509" dataDxfId="508"/>
    <tableColumn id="5" xr3:uid="{2A7E12FA-EBC6-40B7-8692-D5BBF2F763FC}" name="Column5" headerRowDxfId="507" dataDxfId="506"/>
    <tableColumn id="6" xr3:uid="{7F504750-87C4-4FBE-B90D-A7D553BABF49}" name="Column6" headerRowDxfId="505" dataDxfId="504"/>
    <tableColumn id="7" xr3:uid="{1724842F-0591-4E53-8CA5-97926D9AFE29}" name="Column7" headerRowDxfId="503" dataDxfId="502"/>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B284240-212D-4E33-8D07-424276B8D4B7}" name="GND_OC_351S" displayName="GND_OC_351S" ref="A143:G149" headerRowCount="0" totalsRowShown="0" headerRowDxfId="501" dataDxfId="500" tableBorderDxfId="499">
  <tableColumns count="7">
    <tableColumn id="1" xr3:uid="{C7795D55-9741-4DED-AA82-57294B5A4007}" name="Column1" headerRowDxfId="498" dataDxfId="497"/>
    <tableColumn id="2" xr3:uid="{46EBAAC5-A882-43F3-A547-D160187160B5}" name="Column2" headerRowDxfId="496" dataDxfId="495"/>
    <tableColumn id="3" xr3:uid="{941EA4A6-D50A-406F-BF7F-377A92CFD1D1}" name="Column3" headerRowDxfId="494" dataDxfId="493"/>
    <tableColumn id="4" xr3:uid="{78D8DDA0-D4E1-4B77-BB01-8B7E5F3B92A1}" name="Column4" headerRowDxfId="492" dataDxfId="491"/>
    <tableColumn id="5" xr3:uid="{675BB9D4-ED5B-4B40-875D-82827D8C26F7}" name="Column5" headerRowDxfId="490" dataDxfId="489"/>
    <tableColumn id="6" xr3:uid="{831B2DFE-553B-4326-848A-DEA0E667AF90}" name="Column6" headerRowDxfId="488" dataDxfId="487"/>
    <tableColumn id="7" xr3:uid="{F6136EBC-38F3-4D2B-91EC-BB7980F4951E}" name="Column7" headerRowDxfId="486" dataDxfId="485"/>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4C5496D-9519-46DE-8E5A-AEFCB8DBBEF1}" name="GND_TOC_351S" displayName="GND_TOC_351S" ref="A167:G172" headerRowCount="0" totalsRowShown="0" headerRowDxfId="484" dataDxfId="483" tableBorderDxfId="482">
  <tableColumns count="7">
    <tableColumn id="1" xr3:uid="{496C7D89-687E-4E7E-97A4-DD1D5FE92063}" name="Column1" headerRowDxfId="481" dataDxfId="480"/>
    <tableColumn id="2" xr3:uid="{2DBB4BF7-9A43-4173-8E64-4BF29DF1D170}" name="Column2" headerRowDxfId="479" dataDxfId="478"/>
    <tableColumn id="3" xr3:uid="{AF924C7D-56D3-45FA-905E-EEDF77ECD5A2}" name="Column3" headerRowDxfId="477" dataDxfId="476"/>
    <tableColumn id="4" xr3:uid="{C5930327-BE39-4026-99D1-993254B76F8D}" name="Column4" headerRowDxfId="475" dataDxfId="474"/>
    <tableColumn id="5" xr3:uid="{1484631B-8AAB-4D5D-BF79-AF19FAB1DF3E}" name="Column5" headerRowDxfId="473" dataDxfId="472"/>
    <tableColumn id="6" xr3:uid="{686F6A8C-A0E2-4CA2-AB3E-FD5D2B432D25}" name="Column6" headerRowDxfId="471" dataDxfId="470"/>
    <tableColumn id="7" xr3:uid="{108FA587-1C17-4344-AE42-9AE37DBA9DC6}" name="Column7" headerRowDxfId="469" dataDxfId="468"/>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83256BE-8632-485B-955D-4D866C4D16EF}" name="vfreq_351S" displayName="vfreq_351S" ref="A191:G198" headerRowCount="0" totalsRowShown="0">
  <tableColumns count="7">
    <tableColumn id="1" xr3:uid="{45215446-F5D5-477B-823A-B1B11CE83C21}" name="Column1" dataDxfId="467"/>
    <tableColumn id="2" xr3:uid="{00535DD1-CA2D-4D77-9C5E-D39F803C33F3}" name="Column2" dataDxfId="466"/>
    <tableColumn id="3" xr3:uid="{0A0DC7CB-7445-400A-8BA4-17FC60610740}" name="Column3" dataDxfId="465"/>
    <tableColumn id="4" xr3:uid="{1314A364-163E-4AA6-8D85-74A56291EA80}" name="Column4" dataDxfId="464"/>
    <tableColumn id="5" xr3:uid="{F04E02D5-070D-419A-9E48-0B7AE360E7D9}" name="Column5" dataDxfId="463"/>
    <tableColumn id="6" xr3:uid="{07FED231-DD38-4250-ACDE-56248058490E}" name="Column6" dataDxfId="462"/>
    <tableColumn id="7" xr3:uid="{3E5E72EA-2E65-4DAB-A0EC-020E8A234406}" name="Column7" dataDxfId="461"/>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589F770-187A-4C00-B30F-02E9D638FE37}" name="settings_487V" displayName="settings_487V" ref="A267:J1353" totalsRowShown="0" headerRowDxfId="460">
  <autoFilter ref="A267:J1353" xr:uid="{780C9C85-D76A-4F7D-93B3-2110B87AE505}"/>
  <tableColumns count="10">
    <tableColumn id="1" xr3:uid="{69421412-8B8E-4E15-8E96-EA2C46866BAC}" name="Setting" dataDxfId="459"/>
    <tableColumn id="2" xr3:uid="{8F5D52BB-9775-4D35-ABB7-C31A8F7797C4}" name="Value" dataDxfId="458"/>
    <tableColumn id="3" xr3:uid="{7524C19A-FC81-466C-B6BE-67B1C8FFF395}" name="Description"/>
    <tableColumn id="4" xr3:uid="{B1BF9E77-2EF7-4783-923A-9B3C5AA79482}" name="Category"/>
    <tableColumn id="5" xr3:uid="{460C7EC8-4A08-4D92-9ECA-704BA6E1ACA7}" name="Function"/>
    <tableColumn id="6" xr3:uid="{D1AF9BDD-AB35-4712-ADBB-2F9CD8071860}" name="Setpoint Class"/>
    <tableColumn id="7" xr3:uid="{A26E7F20-E2FA-4FA1-83AD-072137068B60}" name="Logic Class"/>
    <tableColumn id="8" xr3:uid="{7FF2E946-8858-4D26-9DF0-88037E19B99E}" name="Float" dataDxfId="457"/>
    <tableColumn id="9" xr3:uid="{2310EB15-54E1-41E3-970B-860692046AD2}" name="QuickSet Group"/>
    <tableColumn id="13" xr3:uid="{93C4BFE4-4F30-49D9-B63F-81CFF820117B}" name="SER" dataDxfId="456"/>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1DD44E7-E735-42AE-814B-1248F571FC41}" name="io_487V" displayName="io_487V" ref="A40:B115" totalsRowShown="0" headerRowDxfId="455">
  <autoFilter ref="A40:B115" xr:uid="{4AABBF7A-15BD-4CCE-94A3-5CC8F8FAA820}"/>
  <tableColumns count="2">
    <tableColumn id="1" xr3:uid="{068946A5-D46C-4492-BE37-6A87B044CC33}" name="I/O"/>
    <tableColumn id="2" xr3:uid="{B6EBF081-8116-48B7-AA06-A1DADB6BA92F}" name="Description"/>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BCE5A202-FDDE-4F68-ABA7-FCBF3A0F5196}" name="class_487V" displayName="class_487V" ref="A35:D36" totalsRowShown="0" headerRowDxfId="454">
  <autoFilter ref="A35:D36" xr:uid="{74D84454-023D-46EE-96C7-5E3A89446980}"/>
  <tableColumns count="4">
    <tableColumn id="1" xr3:uid="{D3AA1670-315F-48C5-A17F-306C0EEF1E9A}" name="Relay ID (RID)"/>
    <tableColumn id="2" xr3:uid="{DDAAD486-7E1A-41A6-A22E-F97F8BD30008}" name="Setpoint Class" dataDxfId="453"/>
    <tableColumn id="3" xr3:uid="{44661236-A2DC-4BB9-A6CD-CE09F68187B9}" name="Logic Class" dataDxfId="452"/>
    <tableColumn id="4" xr3:uid="{1F95EE3A-31AB-4C47-9115-0D842A425026}" name="IP Address/CIDR (IPADDR)" dataDxfId="451"/>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B47504-32F8-407F-9028-0253BBA4FD92}" name="I_PH_OC_1_487V" displayName="I_PH_OC_1_487V" ref="A169:G173" headerRowCount="0" totalsRowShown="0" headerRowDxfId="450" dataDxfId="449" tableBorderDxfId="448">
  <tableColumns count="7">
    <tableColumn id="1" xr3:uid="{A509CCE0-E998-42E0-9CCB-9A210C84F6C7}" name="Column1" headerRowDxfId="447" dataDxfId="446"/>
    <tableColumn id="2" xr3:uid="{9E8CB6A1-B807-4DFD-B527-C0D669BBB419}" name="Column2" headerRowDxfId="445" dataDxfId="444"/>
    <tableColumn id="3" xr3:uid="{EBB1489C-8DA6-4524-8392-93136D5FF898}" name="Column3" headerRowDxfId="443" dataDxfId="442"/>
    <tableColumn id="4" xr3:uid="{8147B83F-A562-46D9-AECB-117574B7B26B}" name="Column4" headerRowDxfId="441" dataDxfId="440"/>
    <tableColumn id="5" xr3:uid="{BC657DE2-C147-404A-ADB8-27185A58E0C3}" name="Column5" headerRowDxfId="439" dataDxfId="438"/>
    <tableColumn id="6" xr3:uid="{1174F680-9A71-4F0B-B375-5E757C24C018}" name="Column6" headerRowDxfId="437" dataDxfId="436"/>
    <tableColumn id="7" xr3:uid="{D6EA61F0-27B3-40D1-B952-BE4F0E855D81}" name="Column7" headerRowDxfId="435" dataDxfId="434"/>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D8D34B4-50F3-459A-8712-4530562A206D}" name="I_PH_OC_2_487V" displayName="I_PH_OC_2_487V" ref="A174:G176" headerRowCount="0" totalsRowShown="0" headerRowDxfId="433" dataDxfId="432" tableBorderDxfId="431">
  <tableColumns count="7">
    <tableColumn id="1" xr3:uid="{F08D1F48-78CA-4216-A29B-B06C29C495C9}" name="Column1" headerRowDxfId="430" dataDxfId="429"/>
    <tableColumn id="2" xr3:uid="{09E6E913-2BBC-4608-88AB-AE4DDD74D8AB}" name="Column2" headerRowDxfId="428" dataDxfId="427"/>
    <tableColumn id="3" xr3:uid="{8A78B42B-A9A2-492C-A0EB-2A57565AB30B}" name="Column3" headerRowDxfId="426" dataDxfId="425"/>
    <tableColumn id="4" xr3:uid="{7D9179D0-4ACA-44E3-B169-7051C85E90B2}" name="Column4" headerRowDxfId="424" dataDxfId="423"/>
    <tableColumn id="5" xr3:uid="{E7E45988-72E1-43B0-A8F3-61749F036328}" name="Column5" headerRowDxfId="422" dataDxfId="421"/>
    <tableColumn id="6" xr3:uid="{D4922D79-10F0-41E0-842B-0547808FD88C}" name="Column6" headerRowDxfId="420" dataDxfId="419"/>
    <tableColumn id="7" xr3:uid="{E9EF2C15-0D0A-45B0-B6CF-BD35642DF802}" name="Column7" headerRowDxfId="418" dataDxfId="417"/>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2E1184-841D-4C70-AAC5-4C50621AD921}" name="spec_487V" displayName="spec_487V" ref="A8:B11" headerRowCount="0" totalsRowShown="0">
  <tableColumns count="2">
    <tableColumn id="1" xr3:uid="{49BC9033-4F87-4E37-9522-003ECEA86E5F}" name="Column1" dataDxfId="416"/>
    <tableColumn id="2" xr3:uid="{6BFE9EC1-0C7F-44AD-8C25-EDD4CDADA097}" name="Column2" dataDxfId="415"/>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F7B0463-01DE-4612-9534-4AEA2FF50441}" name="rb_487V" displayName="rb_487V" ref="D40:F55" headerRowCount="0" totalsRowShown="0">
  <tableColumns count="3">
    <tableColumn id="1" xr3:uid="{D5F24E0D-9B52-4F63-B5DD-847EB3E1A3AC}" name="Column1"/>
    <tableColumn id="2" xr3:uid="{55082D93-D941-4FF9-BAEF-2C71C8AE533F}" name="Column2"/>
    <tableColumn id="3" xr3:uid="{E970C364-C6A8-4744-8ECE-2608C0092A46}" name="Column3"/>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940A1DA-B3BF-49CD-89D7-2E26AA99ED71}" name="pb_487V" displayName="pb_487V" ref="D59:F71" headerRowCount="0" totalsRowShown="0">
  <tableColumns count="3">
    <tableColumn id="1" xr3:uid="{EF606E99-D59B-41ED-8954-49F720D26B42}" name="Column1"/>
    <tableColumn id="2" xr3:uid="{C0370D41-6849-4DEA-93FF-1383B3212797}" name="Column2"/>
    <tableColumn id="3" xr3:uid="{7EB2126D-4846-464D-A27F-DDEE9594BE78}" name="Column3"/>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0F20C2F-34B3-4C6F-8500-DFDB167EA6C2}" name="short_circuit_487V" displayName="short_circuit_487V" ref="A134:D135" headerRowCount="0" totalsRowShown="0" headerRowDxfId="414" dataDxfId="413">
  <tableColumns count="4">
    <tableColumn id="1" xr3:uid="{E0A452C5-6758-4FC7-AF4B-4709D7781427}" name="Column1" headerRowDxfId="412" dataDxfId="411"/>
    <tableColumn id="2" xr3:uid="{F5EAFE2D-0499-4D80-A388-4FA9FD6EF6A1}" name="Column2" headerRowDxfId="410" dataDxfId="409"/>
    <tableColumn id="3" xr3:uid="{5497C996-4AA5-47D5-B5E7-286AAD1C50D6}" name="Column3" headerRowDxfId="408" dataDxfId="407"/>
    <tableColumn id="4" xr3:uid="{13E76FE8-93A2-4994-A477-5D5B2364CCC0}" name="Column4" headerRowDxfId="406" dataDxfId="405"/>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D34A729-D50D-44F1-97BA-5F8C61F9C3CD}" name="INV_PH_TOC_487V" displayName="INV_PH_TOC_487V" ref="A194:G206" headerRowCount="0" totalsRowShown="0" headerRowDxfId="404" dataDxfId="403" tableBorderDxfId="402">
  <tableColumns count="7">
    <tableColumn id="1" xr3:uid="{1E50E0C5-511D-493B-937C-1BF76DDE8A22}" name="Column1" headerRowDxfId="401" dataDxfId="400"/>
    <tableColumn id="2" xr3:uid="{8A416207-DC9A-4322-AD1E-6C748706E0BA}" name="Column2" headerRowDxfId="399" dataDxfId="398"/>
    <tableColumn id="3" xr3:uid="{386A1D88-6AEB-4149-B618-0C4CCE3E1C47}" name="Column3" headerRowDxfId="397" dataDxfId="396"/>
    <tableColumn id="4" xr3:uid="{BDD87E8D-C26A-4BFB-B8DC-566BDC23E007}" name="Column4" headerRowDxfId="395" dataDxfId="394"/>
    <tableColumn id="5" xr3:uid="{4FF0B041-CFF1-41F9-BEB0-A0E99C34882D}" name="Column5" headerRowDxfId="393" dataDxfId="392"/>
    <tableColumn id="6" xr3:uid="{47895DAA-742B-4D53-802B-C134E9E9B359}" name="Column6" headerRowDxfId="391" dataDxfId="390"/>
    <tableColumn id="7" xr3:uid="{39F05AE2-D196-434C-B3F4-60121710719D}" name="Column7" headerRowDxfId="389" dataDxfId="388"/>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7A24CD8-55F9-4D26-8B5D-E8290A51ADD7}" name="R_GND_OC_1_487V" displayName="R_GND_OC_1_487V" ref="A224:G226" headerRowCount="0" totalsRowShown="0" headerRowDxfId="387" dataDxfId="386" tableBorderDxfId="385">
  <tableColumns count="7">
    <tableColumn id="1" xr3:uid="{F33009DC-96F2-41AC-A2B3-D5025A45253A}" name="Column1" headerRowDxfId="384" dataDxfId="383"/>
    <tableColumn id="2" xr3:uid="{120A28D7-C014-4D22-A0E3-5510B3A8B3F2}" name="Column2" headerRowDxfId="382" dataDxfId="381"/>
    <tableColumn id="3" xr3:uid="{B8D2A65C-E2F3-4E8F-AAFE-4E77641D87BB}" name="Column3" headerRowDxfId="380" dataDxfId="379"/>
    <tableColumn id="4" xr3:uid="{49B5F8FE-282C-4664-B80D-06CE8AE7E2D4}" name="Column4" headerRowDxfId="378" dataDxfId="377"/>
    <tableColumn id="5" xr3:uid="{A2ECB9A6-A2BF-429C-A912-2E87A07E1B51}" name="Column5" headerRowDxfId="376" dataDxfId="375"/>
    <tableColumn id="6" xr3:uid="{9A1CC02B-2A9C-4C94-A789-AF17A24FCE79}" name="Column6" headerRowDxfId="374" dataDxfId="373"/>
    <tableColumn id="7" xr3:uid="{BA6A9F38-1021-4294-81D8-6434779F03DA}" name="Column7" headerRowDxfId="372" dataDxfId="371"/>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5136ACAA-A310-4BB7-B6AD-0A90B1E202BC}" name="vfreq_487V" displayName="vfreq_487V" ref="A248:G250" headerRowCount="0" totalsRowShown="0">
  <tableColumns count="7">
    <tableColumn id="1" xr3:uid="{63E5FED4-D530-4B95-954D-4ED243B04613}" name="Column1" dataDxfId="370"/>
    <tableColumn id="2" xr3:uid="{898BE4C6-346F-44DB-86E7-10D40E7A24B7}" name="Column2" dataDxfId="369"/>
    <tableColumn id="3" xr3:uid="{848C219C-D139-4BD7-B445-423CB1FA6BDF}" name="Column3" dataDxfId="368"/>
    <tableColumn id="4" xr3:uid="{A1C9D290-F273-461F-8F4F-16CD78C7159D}" name="Column4" dataDxfId="367"/>
    <tableColumn id="5" xr3:uid="{2F56D2E9-5181-4527-81C4-2FACD85ABFEE}" name="Column5" dataDxfId="366"/>
    <tableColumn id="6" xr3:uid="{3506F126-AB5F-44D5-837D-ED61AD1DC850}" name="Column6" dataDxfId="365"/>
    <tableColumn id="7" xr3:uid="{ABB05DA9-BF9E-4F20-8779-6B80AB1E5426}" name="Column7" dataDxfId="364"/>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2840EA4E-D4CA-4074-810F-5086F7BC1FF9}" name="R_GND_OC_2_487V" displayName="R_GND_OC_2_487V" ref="A227:G229" headerRowCount="0" totalsRowShown="0" headerRowDxfId="363" dataDxfId="362" tableBorderDxfId="361">
  <tableColumns count="7">
    <tableColumn id="1" xr3:uid="{4138DA60-C49E-4DC5-8CAB-D9ADB6B30E35}" name="Column1" headerRowDxfId="360" dataDxfId="359"/>
    <tableColumn id="2" xr3:uid="{46B09857-9A59-4DF4-8901-2ACDBBC2EEF2}" name="Column2" headerRowDxfId="358" dataDxfId="357"/>
    <tableColumn id="3" xr3:uid="{E61453DE-04D6-401E-837F-11A807763BF4}" name="Column3" headerRowDxfId="356" dataDxfId="355"/>
    <tableColumn id="4" xr3:uid="{87860A00-EB46-4F97-8543-88B578C09D67}" name="Column4" headerRowDxfId="354" dataDxfId="353"/>
    <tableColumn id="5" xr3:uid="{D72A52BA-6F89-4070-9858-3D5380AFFE5F}" name="Column5" headerRowDxfId="352" dataDxfId="351"/>
    <tableColumn id="6" xr3:uid="{B8169B8F-9AC5-47D2-BB6C-563511246265}" name="Column6" headerRowDxfId="350" dataDxfId="349"/>
    <tableColumn id="7" xr3:uid="{89D63973-EBC5-42DC-A3E5-535B92ED25D7}" name="Column7" headerRowDxfId="348" dataDxfId="347"/>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8EF483C-1770-484E-8F36-4E77650795CD}" name="PH_OC_487V" displayName="PH_OC_487V" ref="A139:E144" headerRowCount="0" totalsRowShown="0" headerRowDxfId="346" dataDxfId="345" tableBorderDxfId="344">
  <tableColumns count="5">
    <tableColumn id="1" xr3:uid="{18A9B962-1837-441C-96DF-E690D5A0B2FD}" name="Column1" headerRowDxfId="343" dataDxfId="342"/>
    <tableColumn id="2" xr3:uid="{A42BB174-BE27-46F4-844D-72A905BD8E70}" name="Column2" headerRowDxfId="341" dataDxfId="340"/>
    <tableColumn id="3" xr3:uid="{9AC37349-939E-429C-BC02-D69E6DCAC9DB}" name="Column3" headerRowDxfId="339" dataDxfId="338"/>
    <tableColumn id="4" xr3:uid="{1152CEEF-2B1A-4F73-A4E9-C4AD8A717D4F}" name="Column4" headerRowDxfId="337" dataDxfId="336"/>
    <tableColumn id="5" xr3:uid="{CF89AF48-A8A0-4869-9A06-2B04C6DB8FF6}" name="Column5" headerRowDxfId="335" dataDxfId="334"/>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C14E2A9-9DAA-4861-BFFE-CECCF3C3585E}" name="ratios_487V" displayName="ratios_487V" ref="A119:G130" headerRowCount="0" totalsRowShown="0">
  <tableColumns count="7">
    <tableColumn id="1" xr3:uid="{340BFC9B-DC77-40F6-BB58-AAE6524ADCE4}" name="Column1" dataDxfId="333"/>
    <tableColumn id="2" xr3:uid="{BA11AC9C-7590-4C31-8FB6-748A0F8C0D6A}" name="Column2" dataDxfId="332"/>
    <tableColumn id="3" xr3:uid="{438BC636-1B0D-407F-AFC9-DBE97EAC2A22}" name="Column3" dataDxfId="331"/>
    <tableColumn id="4" xr3:uid="{FFBFCC7F-2259-4062-BBCE-D4FB300134BD}" name="Column4" dataDxfId="330"/>
    <tableColumn id="5" xr3:uid="{6949E5F0-B4B5-4461-98FD-47956F3268CE}" name="Column5" dataDxfId="329"/>
    <tableColumn id="6" xr3:uid="{7C08E7DC-A4CE-4184-BECF-DDBCECA32E3D}" name="Column6" dataDxfId="328"/>
    <tableColumn id="7" xr3:uid="{B05519B3-E777-4038-A33D-42E81F75C879}" name="Column7"/>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713715-DDFA-45BF-90DD-D86F37A1E8A5}" name="GND_diff_1_487V" displayName="GND_diff_1_487V" ref="A148:G150" headerRowCount="0" totalsRowShown="0" headerRowDxfId="327" dataDxfId="326" tableBorderDxfId="325">
  <tableColumns count="7">
    <tableColumn id="1" xr3:uid="{47BE3CE3-3BE8-4AA9-9E37-906413074302}" name="Column1" headerRowDxfId="324" dataDxfId="323"/>
    <tableColumn id="2" xr3:uid="{443D4236-F5B4-42AC-8205-BA21F3DE08FE}" name="Column2" headerRowDxfId="322" dataDxfId="321"/>
    <tableColumn id="3" xr3:uid="{DF6937AA-3C54-4914-9468-E8ECD012069E}" name="Column3" headerRowDxfId="320" dataDxfId="319"/>
    <tableColumn id="4" xr3:uid="{091BBD6D-8DD2-4DCA-9C3C-F760894F8433}" name="Column4" headerRowDxfId="318" dataDxfId="317"/>
    <tableColumn id="5" xr3:uid="{F07BA745-7243-406B-9A88-1D9FEDABA621}" name="Column5" headerRowDxfId="316" dataDxfId="315"/>
    <tableColumn id="6" xr3:uid="{03611943-6D19-494D-A98B-F5475E96B01D}" name="Column6" headerRowDxfId="314" dataDxfId="313"/>
    <tableColumn id="7" xr3:uid="{F7FB7EFF-6898-4E95-968C-4DF2EA075A4C}" name="Column7" headerRowDxfId="312" dataDxfId="311"/>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D8D2C9CB-77F3-4511-A89C-D330F577596A}" name="GND_diff_2_487V" displayName="GND_diff_2_487V" ref="A151:G153" headerRowCount="0" totalsRowShown="0" headerRowDxfId="310" dataDxfId="309" tableBorderDxfId="308">
  <tableColumns count="7">
    <tableColumn id="1" xr3:uid="{FCCAEBBD-F28C-43F5-B72A-C800DE8A8317}" name="Column1" headerRowDxfId="307" dataDxfId="306"/>
    <tableColumn id="2" xr3:uid="{70779888-F54D-48DD-BC71-19C1CB3468E8}" name="Column2" headerRowDxfId="305" dataDxfId="304"/>
    <tableColumn id="3" xr3:uid="{DF3A4414-71CD-477F-A2C2-7FC5E2B79636}" name="Column3" headerRowDxfId="303" dataDxfId="302"/>
    <tableColumn id="4" xr3:uid="{873F8692-1D62-41B7-9AFA-59EA83576471}" name="Column4" headerRowDxfId="301" dataDxfId="300"/>
    <tableColumn id="5" xr3:uid="{461E8DAB-1329-49DB-B1FB-41BC44767CC8}" name="Column5" headerRowDxfId="299" dataDxfId="298"/>
    <tableColumn id="6" xr3:uid="{4349F55A-AAFA-4417-B5B9-21160CD457CC}" name="Column6" headerRowDxfId="297" dataDxfId="296"/>
    <tableColumn id="7" xr3:uid="{22063047-7C4D-4AD2-B2FB-971ACFEFC16F}" name="Column7" headerRowDxfId="295" dataDxfId="294"/>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CAF5D83-B3D7-427E-A8A0-30188A6E6137}" name="GND_diff_3_487V" displayName="GND_diff_3_487V" ref="A154:G156" headerRowCount="0" totalsRowShown="0" headerRowDxfId="293" dataDxfId="292" tableBorderDxfId="291">
  <tableColumns count="7">
    <tableColumn id="1" xr3:uid="{168AF6F7-F5B9-4398-BA1B-F8788333E787}" name="Column1" headerRowDxfId="290" dataDxfId="289"/>
    <tableColumn id="2" xr3:uid="{BA4E2763-ED26-4EC1-ADC5-D57E65B2C894}" name="Column2" headerRowDxfId="288" dataDxfId="287"/>
    <tableColumn id="3" xr3:uid="{BB77AB05-2CCA-4E56-B289-A67135C6B4B6}" name="Column3" headerRowDxfId="286" dataDxfId="285"/>
    <tableColumn id="4" xr3:uid="{1079C887-B780-4C9A-A32C-3AC62060A62B}" name="Column4" headerRowDxfId="284" dataDxfId="283"/>
    <tableColumn id="5" xr3:uid="{6952DB93-BDEA-405B-81D2-3D053FFB6FA8}" name="Column5" headerRowDxfId="282" dataDxfId="281"/>
    <tableColumn id="6" xr3:uid="{AC569FA0-9E09-4CF3-92DE-52680C732649}" name="Column6" headerRowDxfId="280" dataDxfId="279"/>
    <tableColumn id="7" xr3:uid="{1E2A0DBC-DCB4-417A-856E-B4F130542621}" name="Column7" headerRowDxfId="278" dataDxfId="277"/>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91971AA5-76C7-4EF5-8B26-4528E6B7603C}" name="GND_diff_4_487V" displayName="GND_diff_4_487V" ref="A157:G159" headerRowCount="0" totalsRowShown="0" headerRowDxfId="276" dataDxfId="275" tableBorderDxfId="274">
  <tableColumns count="7">
    <tableColumn id="1" xr3:uid="{369A8112-D1DD-4445-9212-62CC071F7F02}" name="Column1" headerRowDxfId="273" dataDxfId="272"/>
    <tableColumn id="2" xr3:uid="{41CE4CAF-BAFC-4F29-B9C1-4168896C9744}" name="Column2" headerRowDxfId="271" dataDxfId="270"/>
    <tableColumn id="3" xr3:uid="{203C405B-A874-4F02-AC06-390775C57D41}" name="Column3" headerRowDxfId="269" dataDxfId="268"/>
    <tableColumn id="4" xr3:uid="{095D119C-96E1-41E2-AA62-1241E139642B}" name="Column4" headerRowDxfId="267" dataDxfId="266"/>
    <tableColumn id="5" xr3:uid="{2EBD4A59-DC66-41BE-99F5-D81A58966E2D}" name="Column5" headerRowDxfId="265" dataDxfId="264"/>
    <tableColumn id="6" xr3:uid="{930B4899-69E6-4EC9-A80B-1EBAB8C903D4}" name="Column6" headerRowDxfId="263" dataDxfId="262"/>
    <tableColumn id="7" xr3:uid="{67A5E68B-C8BE-4DFE-BCF2-64C047E6BDE8}" name="Column7" headerRowDxfId="261" dataDxfId="260"/>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6E146977-2C60-4A96-A7A5-8204CA328912}" name="GND_diff_5_487V" displayName="GND_diff_5_487V" ref="A160:G162" headerRowCount="0" totalsRowShown="0" headerRowDxfId="259" dataDxfId="258" tableBorderDxfId="257">
  <tableColumns count="7">
    <tableColumn id="1" xr3:uid="{A53C76D2-CBDD-4758-B03F-4E0A16032110}" name="Column1" headerRowDxfId="256" dataDxfId="255"/>
    <tableColumn id="2" xr3:uid="{37EDC45C-F318-4022-A984-20F8C8F1CC1F}" name="Column2" headerRowDxfId="254" dataDxfId="253"/>
    <tableColumn id="3" xr3:uid="{4A0A13E1-4C9E-456A-A074-85CF2E8BD8AE}" name="Column3" headerRowDxfId="252" dataDxfId="251"/>
    <tableColumn id="4" xr3:uid="{61A9E1A6-E8AB-489D-B44C-044585C9ADCD}" name="Column4" headerRowDxfId="250" dataDxfId="249"/>
    <tableColumn id="5" xr3:uid="{F301A06C-02BC-4926-898D-8E5A6E3A2FD3}" name="Column5" headerRowDxfId="248" dataDxfId="247"/>
    <tableColumn id="6" xr3:uid="{C3E25093-BAE4-44F6-B0D0-9173A41CE93E}" name="Column6" headerRowDxfId="246" dataDxfId="245"/>
    <tableColumn id="7" xr3:uid="{3EA92CB6-0393-4F2B-A62A-03B936BE2E92}" name="Column7" headerRowDxfId="244" dataDxfId="243"/>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FF41FAF0-8971-4179-9F64-6416D991F7D5}" name="GND_diff_6_487V" displayName="GND_diff_6_487V" ref="A163:G165" headerRowCount="0" totalsRowShown="0" headerRowDxfId="242" dataDxfId="241" tableBorderDxfId="240">
  <tableColumns count="7">
    <tableColumn id="1" xr3:uid="{8554BDBC-BE21-4D9A-AC7B-0DFEE298400B}" name="Column1" headerRowDxfId="239" dataDxfId="238"/>
    <tableColumn id="2" xr3:uid="{09A1FD2A-8A87-48A8-821F-DEE293189981}" name="Column2" headerRowDxfId="237" dataDxfId="236"/>
    <tableColumn id="3" xr3:uid="{C1EC07AC-30C8-4662-AFE4-36AEE6A401B7}" name="Column3" headerRowDxfId="235" dataDxfId="234"/>
    <tableColumn id="4" xr3:uid="{93EA5963-3C41-43B3-A236-F23A3BAD603C}" name="Column4" headerRowDxfId="233" dataDxfId="232"/>
    <tableColumn id="5" xr3:uid="{DD66A49B-8AD4-44F4-AFCE-1D98E67CC5B4}" name="Column5" headerRowDxfId="231" dataDxfId="230"/>
    <tableColumn id="6" xr3:uid="{2609E9FE-2DFD-4F86-A72F-E479D3E74E89}" name="Column6" headerRowDxfId="229" dataDxfId="228"/>
    <tableColumn id="7" xr3:uid="{A4D1F4F2-580A-45A9-BB27-CE3DA5A8D129}" name="Column7" headerRowDxfId="227" dataDxfId="226"/>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78B8C58E-3F43-4A26-A2AD-EE703E439DB4}" name="settings_587Z" displayName="settings_587Z" ref="A171:J251" totalsRowShown="0" headerRowDxfId="225">
  <autoFilter ref="A171:J251" xr:uid="{78B8C58E-3F43-4A26-A2AD-EE703E439DB4}"/>
  <tableColumns count="10">
    <tableColumn id="1" xr3:uid="{2B16BF51-07F7-4483-B089-8F57C975F5AB}" name="Setting" dataDxfId="224"/>
    <tableColumn id="2" xr3:uid="{5C2C14E0-DD94-4FFF-9D57-818C24525363}" name="Value" dataDxfId="223"/>
    <tableColumn id="3" xr3:uid="{7159C7B9-3ED9-4650-AF4F-006062463F30}" name="Description"/>
    <tableColumn id="4" xr3:uid="{AF935DDA-424A-4E20-85B0-389D4A061911}" name="Category"/>
    <tableColumn id="5" xr3:uid="{2C99DCBA-9F7D-48B5-9864-FE53BE32C18A}" name="Function"/>
    <tableColumn id="6" xr3:uid="{F37865BB-13E9-47B3-B61F-C61BA25416C1}" name="Setpoint Class"/>
    <tableColumn id="7" xr3:uid="{6E8302A4-532D-43E6-AA26-27241484FB62}" name="Logic Class"/>
    <tableColumn id="8" xr3:uid="{E5900188-AF8E-4C09-B453-677CD5D31198}" name="Float" dataDxfId="222"/>
    <tableColumn id="9" xr3:uid="{05DCDC57-CD82-4A5D-AD60-8D4C1877BB68}" name="QuickSet Group"/>
    <tableColumn id="13" xr3:uid="{81F39DA5-7B5D-494F-99A7-81A64D1A0234}" name="SER" dataDxfId="221"/>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7D0C23B6-E0A3-498E-BCC1-BE593C9CBAD5}" name="io_587Z" displayName="io_587Z" ref="A34:B41" totalsRowShown="0" headerRowDxfId="220">
  <autoFilter ref="A34:B41" xr:uid="{7D0C23B6-E0A3-498E-BCC1-BE593C9CBAD5}"/>
  <tableColumns count="2">
    <tableColumn id="1" xr3:uid="{BA836876-96D9-441B-8EB8-956581A9B8E4}" name="I/O"/>
    <tableColumn id="2" xr3:uid="{BE50035C-7583-40FA-B984-129E75A4D3D7}" name="Description"/>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DBEDAD19-63F2-45C3-96FA-3834D17CC0A9}" name="class_587Z" displayName="class_587Z" ref="A27:C30" totalsRowShown="0" headerRowDxfId="219">
  <autoFilter ref="A27:C30" xr:uid="{DBEDAD19-63F2-45C3-96FA-3834D17CC0A9}"/>
  <tableColumns count="3">
    <tableColumn id="1" xr3:uid="{04F140A8-5616-4C46-8C29-7F0AC33C1A47}" name="Relay ID (RID)"/>
    <tableColumn id="2" xr3:uid="{8F083FF4-2414-445C-BB3D-A2C92747D9C0}" name="Setpoint Class" dataDxfId="218"/>
    <tableColumn id="3" xr3:uid="{3FD2B5FA-8F73-4792-A3AB-3A0029363519}" name="Logic Class" dataDxfId="217"/>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1CE4E9F1-4893-4FD3-B741-FAA16DBB9DCC}" name="diff_V_587Z" displayName="diff_V_587Z" ref="A57:J63" totalsRowShown="0" headerRowDxfId="216">
  <autoFilter ref="A57:J63" xr:uid="{1CE4E9F1-4893-4FD3-B741-FAA16DBB9DCC}"/>
  <tableColumns count="10">
    <tableColumn id="1" xr3:uid="{510C3AEB-1CB2-43C9-872A-CD122F0688E2}" name="Relay"/>
    <tableColumn id="6" xr3:uid="{8B656EBA-8FA1-4779-A99F-A6F46DBFD115}" name="Fault Type" dataDxfId="215"/>
    <tableColumn id="2" xr3:uid="{6329B82F-2A1A-43D2-8196-EDF26F7F8F49}" name="N" dataDxfId="214"/>
    <tableColumn id="3" xr3:uid="{9D5527A2-72D1-42DD-B563-E9C458DE4DFF}" name="Rct" dataDxfId="213"/>
    <tableColumn id="4" xr3:uid="{D2B2FACB-46DE-44C4-A9B2-7DBA011D34E7}" name="Lead Length" dataDxfId="212"/>
    <tableColumn id="5" xr3:uid="{354DB58B-4D6D-4F8B-A8A6-B91F66BF66D7}" name="Rlead" dataDxfId="211"/>
    <tableColumn id="7" xr3:uid="{4D37D7B8-E8DC-40C1-8A9E-33C8E5281E03}" name="If" dataDxfId="210"/>
    <tableColumn id="8" xr3:uid="{900748C5-29BE-4F7C-8FF9-666A4D3C0A95}" name="P" dataDxfId="209"/>
    <tableColumn id="9" xr3:uid="{28F66E8E-70CA-418A-A81F-913E7F437DD9}" name="Vr" dataDxfId="208"/>
    <tableColumn id="10" xr3:uid="{290F959F-6BA7-4F49-BCC2-BB8C72848F8A}" name="Vs" dataDxfId="207">
      <calculatedColumnFormula>1.25*diff_V_587Z[[#This Row],[Vr]]</calculatedColumnFormula>
    </tableColumn>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45602B9E-2693-4D3D-9D34-A47496357173}" name="spec_587Z" displayName="spec_587Z" ref="A8:B11" headerRowCount="0" totalsRowShown="0">
  <tableColumns count="2">
    <tableColumn id="1" xr3:uid="{F68AC141-8CC1-4D21-A12D-CB74574DF1D8}" name="Column1" dataDxfId="206"/>
    <tableColumn id="2" xr3:uid="{A450841A-FE73-4838-813D-56A3011252C0}" name="Column2" dataDxfId="205"/>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C224981-6129-4A5B-80D2-C89B9D9BC980}" name="min_op_C_587Z" displayName="min_op_C_587Z" ref="A115:G119" headerRowCount="0" totalsRowShown="0" headerRowDxfId="204" dataDxfId="203" tableBorderDxfId="202">
  <tableColumns count="7">
    <tableColumn id="1" xr3:uid="{DC04FDD6-86B3-4254-B0F5-EF918C0744A8}" name="Column1" headerRowDxfId="201" dataDxfId="200"/>
    <tableColumn id="3" xr3:uid="{431177D6-E2E2-436F-B6BC-BFAB8806496F}" name="Column3" headerRowDxfId="199" dataDxfId="198"/>
    <tableColumn id="4" xr3:uid="{776268D5-2C0A-4DD8-B260-076BEAE5B474}" name="Column4" headerRowDxfId="197" dataDxfId="196"/>
    <tableColumn id="5" xr3:uid="{1EE473DE-45E3-4A62-999A-85B50F9A89F8}" name="Column5" headerRowDxfId="195" dataDxfId="194"/>
    <tableColumn id="6" xr3:uid="{D92F1E8A-85FD-4404-9A39-92310B0A3670}" name="Column6" headerRowDxfId="193" dataDxfId="192"/>
    <tableColumn id="7" xr3:uid="{7D77BD81-6D2B-433F-98CB-D5B33117FD81}" name="Column7" headerRowDxfId="191" dataDxfId="190"/>
    <tableColumn id="2" xr3:uid="{837CF8C7-6F11-4DD0-AC67-D1B7DEC378AB}" name="Column2" headerRowDxfId="189" dataDxfId="188"/>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ACE04C3C-EEC2-4F45-8CFD-132D9CDCFA5E}" name="short_circuit_587Z" displayName="short_circuit_587Z" ref="A50:E53" totalsRowShown="0" headerRowDxfId="187" dataDxfId="186" tableBorderDxfId="185">
  <autoFilter ref="A50:E53" xr:uid="{ACE04C3C-EEC2-4F45-8CFD-132D9CDCFA5E}"/>
  <tableColumns count="5">
    <tableColumn id="1" xr3:uid="{C40EE84B-F6D5-4905-BB5A-0A26FCD5A6F9}" name="Relay" dataDxfId="184"/>
    <tableColumn id="6" xr3:uid="{56C3D76F-BC7D-47DE-8828-233723EB63B6}" name="Setpoint Class" dataDxfId="183"/>
    <tableColumn id="2" xr3:uid="{3B10F84F-A58E-4BA3-92B2-BE4A277C46D7}" name="Fault Location" dataDxfId="182"/>
    <tableColumn id="3" xr3:uid="{47328D85-9C91-41E8-B80D-B385E329D24F}" name="3 PH (A-pri)" dataDxfId="181"/>
    <tableColumn id="4" xr3:uid="{711C3EA2-452C-4F84-904D-369F33B38158}" name="SLG (A-pri)" dataDxfId="180"/>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0C2B939-C9F1-441D-8258-409B9971D83B}" name="PH_OC_1_587Z" displayName="PH_OC_1_587Z" ref="A143:G147" headerRowCount="0" totalsRowShown="0" headerRowDxfId="179" dataDxfId="178" tableBorderDxfId="177">
  <tableColumns count="7">
    <tableColumn id="1" xr3:uid="{CD3C3EAA-7F4A-4EDD-A384-C4B0530E469A}" name="Column1" headerRowDxfId="176" dataDxfId="175"/>
    <tableColumn id="2" xr3:uid="{FDBC1BAA-7B4D-441D-AFE6-2A2728FCF9FF}" name="Column2" headerRowDxfId="174" dataDxfId="173"/>
    <tableColumn id="3" xr3:uid="{9A4890A0-0905-45A4-B933-7DF1C247367D}" name="Column3" headerRowDxfId="172" dataDxfId="171"/>
    <tableColumn id="4" xr3:uid="{596E8AE1-C372-4746-A640-F9956B7153F7}" name="Column4" headerRowDxfId="170" dataDxfId="169"/>
    <tableColumn id="5" xr3:uid="{DC5FE56E-D1F3-489E-B1B5-992BFACD2FC8}" name="Column5" headerRowDxfId="168" dataDxfId="167"/>
    <tableColumn id="6" xr3:uid="{8941C247-C687-4E07-A469-58452FD370E9}" name="Column6" headerRowDxfId="166" dataDxfId="165"/>
    <tableColumn id="7" xr3:uid="{B688F6A8-E023-4027-B2A8-8CAF73E4E5BF}" name="Column7" headerRowDxfId="164" dataDxfId="163"/>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D52EF0E-141C-45C7-AF2F-C2F0E6B81AD5}" name="PH_OC_2_587Z" displayName="PH_OC_2_587Z" ref="A148:G153" headerRowCount="0" totalsRowShown="0" headerRowDxfId="162" dataDxfId="161" tableBorderDxfId="160">
  <tableColumns count="7">
    <tableColumn id="1" xr3:uid="{31EDB4D4-09BD-4DE1-A4C5-810832BDF5E7}" name="Column1" headerRowDxfId="159" dataDxfId="158"/>
    <tableColumn id="2" xr3:uid="{AE882368-BC97-4C3F-ADCF-DF6EA1DA6D93}" name="Column2" headerRowDxfId="157" dataDxfId="156"/>
    <tableColumn id="3" xr3:uid="{9F8E5BCC-C566-46B3-8B33-976A6CF309E8}" name="Column3" headerRowDxfId="155" dataDxfId="154"/>
    <tableColumn id="4" xr3:uid="{4C8D9D7C-816B-481F-ADEC-2C44E47825BA}" name="Column4" headerRowDxfId="153" dataDxfId="152"/>
    <tableColumn id="5" xr3:uid="{D2423C23-CC48-4C59-A32D-843A1F72218D}" name="Column5" headerRowDxfId="151" dataDxfId="150"/>
    <tableColumn id="6" xr3:uid="{17619A3E-63C3-42B0-8039-5C84106E9140}" name="Column6" headerRowDxfId="149" dataDxfId="148"/>
    <tableColumn id="7" xr3:uid="{9B00D2A9-E950-4262-9F04-158355D8B941}" name="Column7" headerRowDxfId="147" dataDxfId="146"/>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EF1BFB95-E05D-48DF-976B-FAD1D2FCB125}" name="ratios_587Z" displayName="ratios_587Z" ref="A46:G46" headerRowCount="0" totalsRowShown="0" headerRowDxfId="145" dataDxfId="143" headerRowBorderDxfId="144" tableBorderDxfId="142" totalsRowBorderDxfId="141">
  <tableColumns count="7">
    <tableColumn id="1" xr3:uid="{41DCFFA3-5FCD-4061-8BCD-78617540D033}" name="Column1" headerRowDxfId="140" dataDxfId="139"/>
    <tableColumn id="2" xr3:uid="{448D1909-3AE5-4CD4-A3FB-8252BD7C5B09}" name="Column2" headerRowDxfId="138" dataDxfId="137"/>
    <tableColumn id="3" xr3:uid="{0203D3D0-18FD-46F0-B732-0EA4A25C48D2}" name="Column3" headerRowDxfId="136" dataDxfId="135"/>
    <tableColumn id="4" xr3:uid="{5FA52D08-2DCF-49E8-B50A-6938E638A807}" name="Column4" headerRowDxfId="134" dataDxfId="133"/>
    <tableColumn id="5" xr3:uid="{EA8A9A03-E69A-4C8F-9530-1227B408C30B}" name="Column5" headerRowDxfId="132" dataDxfId="131"/>
    <tableColumn id="6" xr3:uid="{282CB264-F050-447F-A023-95BFD79DE352}" name="Column6" headerRowDxfId="130" dataDxfId="129"/>
    <tableColumn id="7" xr3:uid="{B12F5ACA-0C69-467B-A083-BAD21BDF3C50}" name="Column7" headerRowDxfId="128" dataDxfId="127"/>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42727BE2-E6E6-4612-A8F4-9C18E68435BA}" name="diff_1_587Z" displayName="diff_1_587Z" ref="A81:G85" headerRowCount="0" totalsRowShown="0" headerRowDxfId="126" dataDxfId="125" tableBorderDxfId="124">
  <tableColumns count="7">
    <tableColumn id="1" xr3:uid="{CEE833A6-9074-40BB-B112-7C240D1BF90A}" name="Column1" headerRowDxfId="123" dataDxfId="122"/>
    <tableColumn id="2" xr3:uid="{541F4698-B0BF-4AB6-83F7-EC62812FE9E8}" name="Column2" headerRowDxfId="121" dataDxfId="120"/>
    <tableColumn id="3" xr3:uid="{C30EA293-E143-487F-A3E8-9F144FCB6F10}" name="Column3" headerRowDxfId="119" dataDxfId="118"/>
    <tableColumn id="4" xr3:uid="{C25E7BFD-877F-4408-811D-964E51AD061B}" name="Column4" headerRowDxfId="117" dataDxfId="116"/>
    <tableColumn id="5" xr3:uid="{7717AE37-539E-4793-8558-815E8527DF39}" name="Column5" headerRowDxfId="115" dataDxfId="114"/>
    <tableColumn id="6" xr3:uid="{E23E5C07-AD71-498D-95F9-7A581E15DD41}" name="Column6" headerRowDxfId="113" dataDxfId="112"/>
    <tableColumn id="7" xr3:uid="{49FC6BCD-C428-4D29-9995-3CFB291E3355}" name="Column7" headerRowDxfId="111" dataDxfId="110"/>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18116B87-074F-4DC7-9626-5BC3BF20DEF4}" name="diff_2_587Z" displayName="diff_2_587Z" ref="A86:G90" headerRowCount="0" totalsRowShown="0" headerRowDxfId="109" dataDxfId="108" tableBorderDxfId="107">
  <tableColumns count="7">
    <tableColumn id="1" xr3:uid="{CA6D4A99-DDE5-4B52-8CB5-C4A931ED0F81}" name="Column1" headerRowDxfId="106" dataDxfId="105"/>
    <tableColumn id="2" xr3:uid="{DAD62DE1-DBAF-49F3-A22B-E274B5450C85}" name="Column2" headerRowDxfId="104" dataDxfId="103"/>
    <tableColumn id="3" xr3:uid="{CAAC6A20-3BF1-490C-A0EA-E22B0A12C1CE}" name="Column3" headerRowDxfId="102" dataDxfId="101"/>
    <tableColumn id="4" xr3:uid="{EB705AD3-1AA2-4E9E-9ECF-B9910A5D22FF}" name="Column4" headerRowDxfId="100" dataDxfId="99"/>
    <tableColumn id="5" xr3:uid="{EA476C43-CFBA-4CD0-87B5-07E6AB767F07}" name="Column5" headerRowDxfId="98" dataDxfId="97"/>
    <tableColumn id="6" xr3:uid="{582678C3-1DF2-454A-B6CD-9B103FC2FC60}" name="Column6" headerRowDxfId="96" dataDxfId="95"/>
    <tableColumn id="7" xr3:uid="{305EFD00-B4D2-44CD-9E20-4668FA667EE4}" name="Column7" headerRowDxfId="94" dataDxfId="93"/>
  </tableColumns>
  <tableStyleInfo name="TableStyleMedium2"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13880438-303C-499F-BEF8-00FBD7EE03FC}" name="settings_735" displayName="settings_735" ref="A48:J104" totalsRowShown="0" headerRowDxfId="92">
  <autoFilter ref="A48:J104" xr:uid="{78B8C58E-3F43-4A26-A2AD-EE703E439DB4}"/>
  <tableColumns count="10">
    <tableColumn id="1" xr3:uid="{66D32D04-F151-4E75-8116-DAE338B3BCFE}" name="Setting" dataDxfId="91"/>
    <tableColumn id="2" xr3:uid="{EEFA2C24-3E93-480C-BC60-4B3A8EB5AEFC}" name="Value" dataDxfId="90"/>
    <tableColumn id="3" xr3:uid="{A8B13216-7B73-4FB3-AB32-FD20048ADC7A}" name="Description"/>
    <tableColumn id="4" xr3:uid="{11810D49-8F6A-4F3C-8515-498E013DE791}" name="Category"/>
    <tableColumn id="5" xr3:uid="{D2CAF438-2E8C-42B7-98C0-BBB1A21F7B18}" name="Function"/>
    <tableColumn id="6" xr3:uid="{13132AAD-EFA1-47F0-BF17-326C197E7D3E}" name="Setpoint Class"/>
    <tableColumn id="7" xr3:uid="{D9023F27-7B57-4274-BB76-1D14D229EAF2}" name="Logic Class"/>
    <tableColumn id="8" xr3:uid="{BE31FF52-9029-47C3-9622-22776F53A5E8}" name="Float" dataDxfId="89"/>
    <tableColumn id="9" xr3:uid="{6738B3E4-1B00-4156-AC4F-5E8D773B013E}" name="QuickSet Group"/>
    <tableColumn id="13" xr3:uid="{B71F175F-305A-4F00-B449-00F5BFA99AEC}" name="SER" dataDxfId="88"/>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67C86B41-EB78-49FE-AB29-972D21AC483B}" name="io_735" displayName="io_735" ref="A43:B44" totalsRowShown="0" headerRowDxfId="87">
  <autoFilter ref="A43:B44" xr:uid="{7D0C23B6-E0A3-498E-BCC1-BE593C9CBAD5}"/>
  <tableColumns count="2">
    <tableColumn id="1" xr3:uid="{A0250995-0D68-4B19-91AB-6C802AFBF566}" name="I/O"/>
    <tableColumn id="2" xr3:uid="{AB19F830-3D87-4430-8BC2-E69913630DD4}" name="Description"/>
  </tableColumns>
  <tableStyleInfo name="TableStyleMedium2"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41A07CBD-8F5C-4E8B-84DF-313F5CA19584}" name="class_735" displayName="class_735" ref="A35:D39" totalsRowShown="0" headerRowDxfId="86">
  <autoFilter ref="A35:D39" xr:uid="{DBEDAD19-63F2-45C3-96FA-3834D17CC0A9}"/>
  <tableColumns count="4">
    <tableColumn id="1" xr3:uid="{FEA24ADE-99A2-4AC1-AD7A-D9D3E7C18E35}" name="Meter ID (MID)"/>
    <tableColumn id="2" xr3:uid="{3E4A0249-0221-4680-A743-276FBED47745}" name="Setpoint Class" dataDxfId="85"/>
    <tableColumn id="3" xr3:uid="{051E900F-881D-473E-900F-29A891F9E581}" name="Logic Class" dataDxfId="84"/>
    <tableColumn id="4" xr3:uid="{E77AAE4E-8138-4AE8-B42E-F8F14C2C522D}" name="IP Address (IPADDR)" dataDxfId="83">
      <calculatedColumnFormula>IFERROR(VLOOKUP(class_735[[#This Row],[Meter ID (MID)]],[1]IPs!$C$45:$G$250,5,FALSE),"")</calculatedColumnFormula>
    </tableColumn>
  </tableColumns>
  <tableStyleInfo name="TableStyleMedium2"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2E64A15F-5ED5-4479-B266-848B0E1EAFC0}" name="spec_735" displayName="spec_735" ref="A8:B11" headerRowCount="0" totalsRowShown="0">
  <tableColumns count="2">
    <tableColumn id="1" xr3:uid="{B8D68FF7-3C0A-4931-82CC-2FE6ED08E792}" name="Column1" dataDxfId="82"/>
    <tableColumn id="2" xr3:uid="{212F0498-CF5E-457F-AB4D-B5B4F7EFA24B}" name="Column2" dataDxfId="81"/>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12E52FF9-BEEA-440C-9544-58D4B566D117}" name="settings_2440" displayName="settings_2440" ref="A35:J116" totalsRowShown="0" headerRowDxfId="80">
  <autoFilter ref="A35:J116" xr:uid="{78B8C58E-3F43-4A26-A2AD-EE703E439DB4}"/>
  <tableColumns count="10">
    <tableColumn id="1" xr3:uid="{7AA2D176-2CC8-4D30-BD68-7DF423FDAB8E}" name="Setting" dataDxfId="79"/>
    <tableColumn id="2" xr3:uid="{85FA9909-1BE4-459F-A7DF-2719752FDAFA}" name="Value" dataDxfId="78"/>
    <tableColumn id="3" xr3:uid="{E3A9B6F4-12F6-4462-B29B-31D118FFD172}" name="Description"/>
    <tableColumn id="4" xr3:uid="{AD6AE4AD-471D-47C1-B2EF-A8947C177D9F}" name="Category"/>
    <tableColumn id="5" xr3:uid="{D411739B-C442-4094-86CF-C019DFDB9CB1}" name="Function"/>
    <tableColumn id="6" xr3:uid="{D7659C53-AE70-4975-BABA-6F8CA4678BFE}" name="Setpoint Class"/>
    <tableColumn id="7" xr3:uid="{72C5E043-8D84-4D8B-8D8E-8A8B8C04D814}" name="Logic Class"/>
    <tableColumn id="8" xr3:uid="{08812F57-D344-4685-B1A7-95C8664677E3}" name="Float" dataDxfId="77"/>
    <tableColumn id="9" xr3:uid="{4783DFD9-E0FB-4196-B608-FAF47D3229E6}" name="QuickSet Group"/>
    <tableColumn id="13" xr3:uid="{53D03F6A-ADD0-469F-9651-16DBAAD3B928}" name="SER" dataDxfId="76"/>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B02F004-9778-4594-B607-75F8BEE9C59E}" name="io_2440" displayName="io_2440" ref="A30:B31" totalsRowShown="0" headerRowDxfId="75">
  <autoFilter ref="A30:B31" xr:uid="{7D0C23B6-E0A3-498E-BCC1-BE593C9CBAD5}"/>
  <tableColumns count="2">
    <tableColumn id="1" xr3:uid="{54995E42-4CF5-4AC6-AF09-1B7DFCCCAAF5}" name="I/O"/>
    <tableColumn id="2" xr3:uid="{35B1CD47-4AC6-426E-B76B-C45EEF0979E9}" name="Description"/>
  </tableColumns>
  <tableStyleInfo name="TableStyleMedium2"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1C0DA0D5-A19E-4E3B-A676-5E428D62974B}" name="class_2440" displayName="class_2440" ref="A24:D26" totalsRowShown="0" headerRowDxfId="74">
  <autoFilter ref="A24:D26" xr:uid="{DBEDAD19-63F2-45C3-96FA-3834D17CC0A9}"/>
  <tableColumns count="4">
    <tableColumn id="1" xr3:uid="{78DE6FA8-6927-4D11-8534-BA89BFF99E13}" name="Device ID (DID)"/>
    <tableColumn id="2" xr3:uid="{BDEFE89C-8BC7-4185-A043-0D0C7FAEB6B7}" name="Setpoint Class" dataDxfId="73"/>
    <tableColumn id="3" xr3:uid="{A623F51B-874C-47C3-A379-E6120F67EF12}" name="Logic Class" dataDxfId="72"/>
    <tableColumn id="4" xr3:uid="{AFCB7C62-D18D-4C80-A159-A1F59B0E1CB6}" name="IP Address (IPADDR)" dataDxfId="71">
      <calculatedColumnFormula>IFERROR(VLOOKUP(class_2440[[#This Row],[Device ID (DID)]],[1]IPs!$C$45:$G$250,5,FALSE),"")</calculatedColumnFormula>
    </tableColumn>
  </tableColumns>
  <tableStyleInfo name="TableStyleMedium2"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EAA03E8E-2337-4D15-B0A2-8FF1B2E83237}" name="spec_2440" displayName="spec_2440" ref="A8:B11" headerRowCount="0" totalsRowShown="0">
  <tableColumns count="2">
    <tableColumn id="1" xr3:uid="{C1BD6CED-B337-4FCF-A0B1-1B0536BE1873}" name="Column1" dataDxfId="70"/>
    <tableColumn id="2" xr3:uid="{931863F3-8E38-46AA-B2EF-8A7FECE67E32}" name="Column2" dataDxfId="69"/>
  </tableColumns>
  <tableStyleInfo name="TableStyleMedium2"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F973C23-6433-4C3D-86F4-705FD9D477DD}" name="settings_411L34" displayName="settings_411L34" ref="A103:J454" totalsRowShown="0" headerRowDxfId="68">
  <autoFilter ref="A103:J454" xr:uid="{780C9C85-D76A-4F7D-93B3-2110B87AE505}"/>
  <tableColumns count="10">
    <tableColumn id="1" xr3:uid="{9F994794-DA90-45C2-9DCB-9F3249995EB0}" name="Setting" dataDxfId="67"/>
    <tableColumn id="2" xr3:uid="{276E8E51-5851-48BE-9795-3A1406716359}" name="Value" dataDxfId="66"/>
    <tableColumn id="3" xr3:uid="{38C75E1E-E913-4E1B-B385-AE96AE0796EB}" name="Description" dataDxfId="65"/>
    <tableColumn id="4" xr3:uid="{74AACD19-17E2-4CE2-AAAD-5C37B7FB8C04}" name="Category"/>
    <tableColumn id="5" xr3:uid="{287202A5-FD71-4A84-933F-2EA4768C2343}" name="Function"/>
    <tableColumn id="6" xr3:uid="{CE751C62-28E4-42AC-8C50-D7E3FA9A412B}" name="Setpoint Class"/>
    <tableColumn id="7" xr3:uid="{3983513A-F7F9-490A-A305-55E6EE24DF71}" name="Logic Class"/>
    <tableColumn id="8" xr3:uid="{52D78987-DB69-4CD6-AE96-E45D60AAC0E7}" name="Float" dataDxfId="64"/>
    <tableColumn id="9" xr3:uid="{91C0D035-CEB5-4DDC-9B9A-5C3F70193386}" name="QuickSet Group"/>
    <tableColumn id="10" xr3:uid="{FE1B972E-5C72-43B4-B5E7-F8670F9D1141}" name="SER" dataDxfId="63"/>
  </tableColumns>
  <tableStyleInfo name="TableStyleMedium2"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2B0A56D-D0A3-4997-AC48-9563B8C9DF36}" name="io_411L64" displayName="io_411L64" ref="A40:B87" totalsRowShown="0" headerRowDxfId="62">
  <autoFilter ref="A40:B87" xr:uid="{4AABBF7A-15BD-4CCE-94A3-5CC8F8FAA820}"/>
  <tableColumns count="2">
    <tableColumn id="1" xr3:uid="{6063D9C8-FA17-4EF4-BE7F-B65B9E4A1EB3}" name="I/O"/>
    <tableColumn id="2" xr3:uid="{BC079069-7CAD-41AF-9ECC-747BE38629C9}" name="Description"/>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8D447D5-EDD3-4EB3-8EE6-8AA3E4BB13FD}" name="class_411L65" displayName="class_411L65" ref="A35:D36" totalsRowShown="0" headerRowDxfId="61">
  <autoFilter ref="A35:D36" xr:uid="{74D84454-023D-46EE-96C7-5E3A89446980}"/>
  <tableColumns count="4">
    <tableColumn id="1" xr3:uid="{0D238F12-7CBA-4708-9AE1-662B4F6F460A}" name="Relay ID (RID)"/>
    <tableColumn id="2" xr3:uid="{29E45D04-05FC-4209-AFEB-A5C2BBCB506F}" name="Setpoint Class" dataDxfId="60"/>
    <tableColumn id="3" xr3:uid="{E346DF14-51AA-4354-8C7F-FA3D2764DB67}" name="Logic Class" dataDxfId="59"/>
    <tableColumn id="4" xr3:uid="{43611987-0067-4D79-B1E4-A7FB609DF6A2}" name="IP Address/CIDR (IPADDR)" dataDxfId="58">
      <calculatedColumnFormula>IFERROR(VLOOKUP(class_411L65[[#This Row],[Relay ID (RID)]],[1]IPs!$C$45:$G$250,5,FALSE),"")</calculatedColumnFormula>
    </tableColumn>
  </tableColumns>
  <tableStyleInfo name="TableStyleMedium2"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DB2C9B50-36A0-4F27-93AC-C40BEAF249F9}" name="spec_411L66" displayName="spec_411L66" ref="A8:B11" headerRowCount="0" totalsRowShown="0">
  <tableColumns count="2">
    <tableColumn id="1" xr3:uid="{BA3A62F4-3C31-4F67-A9D1-9F2B419EE293}" name="Column1" dataDxfId="57"/>
    <tableColumn id="2" xr3:uid="{3BE68507-8D55-41DA-B18D-F2783E8149FF}" name="Column2" dataDxfId="56"/>
  </tableColumns>
  <tableStyleInfo name="TableStyleMedium2"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EE1195DA-785A-4227-92D2-1A46808A9DCC}" name="rb_411L67" displayName="rb_411L67" ref="D40:F41" headerRowCount="0" totalsRowShown="0">
  <tableColumns count="3">
    <tableColumn id="1" xr3:uid="{30CB9950-968F-44F3-A318-6BA71E6FA6EE}" name="Column1"/>
    <tableColumn id="2" xr3:uid="{B0BB3A83-C6E9-41F8-B82C-A998AC209CB0}" name="Column2"/>
    <tableColumn id="3" xr3:uid="{CC921D5B-DB4D-406D-9E3C-66ED16277F65}" name="Column3"/>
  </tableColumns>
  <tableStyleInfo name="TableStyleMedium2"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F56E15D-5F71-4D7A-BF5F-F0CA97BD6C0F}" name="pb_411L70" displayName="pb_411L70" ref="D45:F57" headerRowCount="0" totalsRowShown="0">
  <tableColumns count="3">
    <tableColumn id="1" xr3:uid="{E0FEC837-E756-44DE-B224-48E8CDC6D532}" name="Column1"/>
    <tableColumn id="2" xr3:uid="{285BA222-11B9-487B-89FA-361C610E85F7}" name="Column2"/>
    <tableColumn id="3" xr3:uid="{1526C57C-DDC0-40D4-AFA7-BA6AED2A2DC7}" name="Column3"/>
  </tableColumns>
  <tableStyleInfo name="TableStyleMedium2"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13007B95-9DA6-46B8-9DB7-DFD7A17A2CBA}" name="ratios_411L71" displayName="ratios_411L71" ref="D61:E65" headerRowCount="0" totalsRowShown="0">
  <tableColumns count="2">
    <tableColumn id="1" xr3:uid="{459B80A2-1357-4AD1-8C6A-D2A65B3CDE8B}" name="Column1"/>
    <tableColumn id="2" xr3:uid="{C2D3AD86-0750-4F09-9AE2-6E0B0257E297}" name="Column2"/>
  </tableColumns>
  <tableStyleInfo name="TableStyleMedium2"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8B39588-B4C7-45F0-93A5-0E24CF7EBA65}" name="z_411L75" displayName="z_411L75" ref="A97:D99" headerRowCount="0" totalsRowShown="0">
  <tableColumns count="4">
    <tableColumn id="1" xr3:uid="{F97FEFFE-DB87-4310-903C-07464EAD3928}" name="Column1" headerRowDxfId="55"/>
    <tableColumn id="2" xr3:uid="{EAE1EE12-5BE5-44B2-B023-4DCE50E320CE}" name="Column2" headerRowDxfId="54"/>
    <tableColumn id="3" xr3:uid="{39A81458-DB99-474D-83F6-66E336E62D02}" name="Column3" headerRowDxfId="53"/>
    <tableColumn id="4" xr3:uid="{A7725CBC-C75C-470F-B5FC-4AFE98FC0F52}" name="Column4" headerRowDxfId="52"/>
  </tableColumns>
  <tableStyleInfo name="TableStyleMedium2"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A6D342E0-D786-4BBC-B672-CFC190A7A521}" name="channel_addr_411L81" displayName="channel_addr_411L81" ref="A91:C93" headerRowCount="0" totalsRowShown="0" headerRowDxfId="51" dataDxfId="50">
  <tableColumns count="3">
    <tableColumn id="1" xr3:uid="{E70D811A-625F-4E40-8025-6D6793339F80}" name="Column1" headerRowDxfId="49" dataDxfId="48"/>
    <tableColumn id="2" xr3:uid="{E2E754A1-7792-44E3-BE66-88C1B3583CD1}" name="Column2" headerRowDxfId="47" dataDxfId="46"/>
    <tableColumn id="3" xr3:uid="{78674EBD-17E0-4834-84C4-D93ECF75D360}" name="Column3" headerRowDxfId="45" dataDxfId="44"/>
  </tableColumns>
  <tableStyleInfo name="TableStyleMedium2"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9F33BCF4-551F-45DC-BB67-9AF4B02768A3}" name="settings_411L" displayName="settings_411L" ref="A103:J428" totalsRowShown="0" headerRowDxfId="43" dataDxfId="42">
  <autoFilter ref="A103:J428" xr:uid="{780C9C85-D76A-4F7D-93B3-2110B87AE505}"/>
  <tableColumns count="10">
    <tableColumn id="1" xr3:uid="{D438CC45-FAFB-49DF-88C4-C6CDCE2EC005}" name="Setting" dataDxfId="41"/>
    <tableColumn id="2" xr3:uid="{B3BA560B-CEC0-4361-93BE-89E68ADF44D7}" name="Value" dataDxfId="40"/>
    <tableColumn id="3" xr3:uid="{A7063D7B-D779-401A-9621-3A26ED5B1FE2}" name="Description" dataDxfId="39"/>
    <tableColumn id="4" xr3:uid="{5F94F50A-48CF-4FE9-A6FF-BAE6B177736A}" name="Category" dataDxfId="38"/>
    <tableColumn id="5" xr3:uid="{3C5F974F-B477-4F2C-AA43-A76EB0F55F5A}" name="Function" dataDxfId="37"/>
    <tableColumn id="6" xr3:uid="{DA9E87BD-B80E-42DE-B2ED-8147F40095B3}" name="Setpoint Class" dataDxfId="36"/>
    <tableColumn id="7" xr3:uid="{E6A64ADA-1DFF-4C8C-A3CA-CDB87D8C5F43}" name="Logic Class" dataDxfId="35"/>
    <tableColumn id="8" xr3:uid="{D53D9B52-3233-46DD-A043-3FB56A77E7CD}" name="Float" dataDxfId="34"/>
    <tableColumn id="9" xr3:uid="{C2F2312B-D6D0-42DF-8D71-645AAF3304FD}" name="QuickSet Group" dataDxfId="33"/>
    <tableColumn id="10" xr3:uid="{E57A3B83-4153-4CCE-817E-BAA2E382C5EE}" name="SER" dataDxfId="32"/>
  </tableColumns>
  <tableStyleInfo name="TableStyleMedium2"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35D0C16D-887B-469C-8FB0-33846BAB73B7}" name="io_411L" displayName="io_411L" ref="A40:B87" totalsRowShown="0" headerRowDxfId="31">
  <autoFilter ref="A40:B87" xr:uid="{4AABBF7A-15BD-4CCE-94A3-5CC8F8FAA820}"/>
  <tableColumns count="2">
    <tableColumn id="1" xr3:uid="{25595D2A-166A-43DE-8F20-C0574553B1A0}" name="I/O"/>
    <tableColumn id="2" xr3:uid="{38E32A61-B99E-4EF3-8F49-1E3E935C3F16}" name="Description"/>
  </tableColumns>
  <tableStyleInfo name="TableStyleMedium2"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BC92FD69-DDA7-4D27-BB5F-A0528996429E}" name="class_411L" displayName="class_411L" ref="A35:D36" totalsRowShown="0" headerRowDxfId="30">
  <autoFilter ref="A35:D36" xr:uid="{74D84454-023D-46EE-96C7-5E3A89446980}"/>
  <tableColumns count="4">
    <tableColumn id="1" xr3:uid="{E586F487-1C4C-484A-A338-51E8E98CCD72}" name="Relay ID (RID)"/>
    <tableColumn id="2" xr3:uid="{5BF3D40A-401F-4C84-941F-A3E6950C88A9}" name="Setpoint Class" dataDxfId="29"/>
    <tableColumn id="3" xr3:uid="{CD4B4F77-2435-4940-8A92-969F161748B7}" name="Logic Class" dataDxfId="28"/>
    <tableColumn id="4" xr3:uid="{657424A1-B8B6-47E6-8774-FB764659E89B}" name="IP Address/CIDR (IPADDR)" dataDxfId="27">
      <calculatedColumnFormula>IFERROR(VLOOKUP(class_411L[[#This Row],[Relay ID (RID)]],[1]IPs!$C$45:$G$250,5,FALSE)&amp;"/24","")</calculatedColumnFormula>
    </tableColumn>
  </tableColumns>
  <tableStyleInfo name="TableStyleMedium2"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4BA6863D-3061-4CE5-AFBE-93510A8F5CC9}" name="spec_411L" displayName="spec_411L" ref="A8:B11" headerRowCount="0" totalsRowShown="0">
  <tableColumns count="2">
    <tableColumn id="1" xr3:uid="{4B21CD9E-7DB2-41E0-B13F-FDB020478445}" name="Column1" dataDxfId="26"/>
    <tableColumn id="2" xr3:uid="{E37B21DF-6533-4A9E-A6D5-8F3C061CE5C4}" name="Column2" dataDxfId="25"/>
  </tableColumns>
  <tableStyleInfo name="TableStyleMedium2"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35246FB-F908-4F05-ADF2-F7EC44EF9FA3}" name="rb_411L" displayName="rb_411L" ref="D40:F41" headerRowCount="0" totalsRowShown="0">
  <tableColumns count="3">
    <tableColumn id="1" xr3:uid="{D4942346-B814-4C27-8531-88FE47659FFC}" name="Column1"/>
    <tableColumn id="2" xr3:uid="{67352274-7E39-46A0-8323-081CE964D30F}" name="Column2"/>
    <tableColumn id="3" xr3:uid="{6C222CBA-9A21-4D3A-AA59-4756BE0D8F72}" name="Column3"/>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E86EAA3C-F38F-4189-9953-EA8022F72769}" name="pb_411L" displayName="pb_411L" ref="D45:F57" headerRowCount="0" totalsRowShown="0">
  <tableColumns count="3">
    <tableColumn id="1" xr3:uid="{C80B1DB4-6CD7-4F2C-BE8E-1CA537C915B5}" name="Column1"/>
    <tableColumn id="2" xr3:uid="{55E728FC-1DE0-41D4-9A91-9233C667CE2E}" name="Column2"/>
    <tableColumn id="3" xr3:uid="{94DC5D48-3A54-4C44-A3BB-0A5AD230AB9B}" name="Column3"/>
  </tableColumns>
  <tableStyleInfo name="TableStyleMedium2"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88E8D11F-5571-42C4-AACA-9B2AF7D2E1DA}" name="ratios_411L" displayName="ratios_411L" ref="D61:F66" headerRowCount="0" totalsRowShown="0">
  <tableColumns count="3">
    <tableColumn id="1" xr3:uid="{AAB6132C-06A0-48A8-8DD9-9F373730B85E}" name="Column1"/>
    <tableColumn id="2" xr3:uid="{08721357-F15B-42F9-9D36-BB66DE2CAB22}" name="Column2"/>
    <tableColumn id="3" xr3:uid="{2E333246-F248-4F3C-A2FB-3F3061955CF2}" name="Column3" dataDxfId="24"/>
  </tableColumns>
  <tableStyleInfo name="TableStyleMedium2"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6FE0ECF-5174-46F2-839B-F6B6C3EA7BE1}" name="z_411L" displayName="z_411L" ref="A97:D99" headerRowCount="0" totalsRowShown="0">
  <tableColumns count="4">
    <tableColumn id="1" xr3:uid="{B6A026BA-87CD-4E25-8E22-E28494604BE5}" name="Column1" headerRowDxfId="23"/>
    <tableColumn id="2" xr3:uid="{F4E11EF2-FC84-4D25-B966-B4518E0BE260}" name="Column2" headerRowDxfId="22"/>
    <tableColumn id="3" xr3:uid="{BDE3376A-C646-4CAA-A2F9-A1991F96461E}" name="Column3" headerRowDxfId="21"/>
    <tableColumn id="4" xr3:uid="{D15CB86E-F3E1-4C00-A70C-852EF5575CE2}" name="Column4" headerRowDxfId="20"/>
  </tableColumns>
  <tableStyleInfo name="TableStyleMedium2"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2CCA9A17-CDDD-4247-8A08-4A6545BB5948}" name="channel_addr_411L" displayName="channel_addr_411L" ref="A91:C93" headerRowCount="0" totalsRowShown="0" headerRowDxfId="19" dataDxfId="18">
  <tableColumns count="3">
    <tableColumn id="1" xr3:uid="{F2F47006-D39F-4B6D-91AD-7AE316B6FD8E}" name="Column1" headerRowDxfId="17" dataDxfId="16"/>
    <tableColumn id="2" xr3:uid="{B2080712-E967-42F6-9A4E-95819E048B57}" name="Column2" headerRowDxfId="15" dataDxfId="14"/>
    <tableColumn id="3" xr3:uid="{E968ADAA-3E88-4A66-AD39-678797B0441F}" name="Column3" headerRowDxfId="13" dataDxfId="12"/>
  </tableColumns>
  <tableStyleInfo name="TableStyleMedium2"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19B9A28-8B99-415F-B2E3-0FE4A89C36F3}" name="settings_244082" displayName="settings_244082" ref="A35:J104" totalsRowShown="0" headerRowDxfId="11">
  <autoFilter ref="A35:J104" xr:uid="{78B8C58E-3F43-4A26-A2AD-EE703E439DB4}"/>
  <tableColumns count="10">
    <tableColumn id="1" xr3:uid="{E6EF1A00-4E95-4380-8744-8E96BEACA44E}" name="Setting" dataDxfId="10"/>
    <tableColumn id="2" xr3:uid="{F23E9929-0359-48F6-BC3E-F035E4EAA068}" name="Value" dataDxfId="9"/>
    <tableColumn id="3" xr3:uid="{9493292C-C916-44F2-9CA3-3CCF530B9E14}" name="Description"/>
    <tableColumn id="4" xr3:uid="{3139E8F9-9043-4B5E-A140-F8607046E0CB}" name="Category"/>
    <tableColumn id="5" xr3:uid="{B8BDC458-1ADB-4A87-8DC0-559AE30BB94A}" name="Function"/>
    <tableColumn id="6" xr3:uid="{2BBB6CBE-C6E4-4485-B665-57D1474BBB30}" name="Setpoint Class"/>
    <tableColumn id="7" xr3:uid="{21A541EA-9633-4961-AF5D-6AE11D1B0443}" name="Logic Class"/>
    <tableColumn id="8" xr3:uid="{E1504482-DBCA-45AF-A8E9-FA74B8876722}" name="Float" dataDxfId="8"/>
    <tableColumn id="9" xr3:uid="{C872A314-D39E-44F3-952E-73725A276E6F}" name="QuickSet Group"/>
    <tableColumn id="13" xr3:uid="{3BB967C2-0D2A-4BF7-9D34-E3F014558988}" name="SER" dataDxfId="7"/>
  </tableColumns>
  <tableStyleInfo name="TableStyleMedium2"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CBF6D0BD-F676-4271-8114-93734038484F}" name="io_2440107" displayName="io_2440107" ref="A30:B31" totalsRowShown="0" headerRowDxfId="6">
  <autoFilter ref="A30:B31" xr:uid="{7D0C23B6-E0A3-498E-BCC1-BE593C9CBAD5}"/>
  <tableColumns count="2">
    <tableColumn id="1" xr3:uid="{8A73FC78-21D0-441D-B1A2-B97578A82680}" name="I/O"/>
    <tableColumn id="2" xr3:uid="{E04674CB-F2E0-4707-8866-1C6D57B9A5AE}" name="Description"/>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7D0E92D2-81C1-4751-9928-F0590C543F63}" name="class_2440111" displayName="class_2440111" ref="A24:D26" totalsRowShown="0" headerRowDxfId="5">
  <autoFilter ref="A24:D26" xr:uid="{DBEDAD19-63F2-45C3-96FA-3834D17CC0A9}"/>
  <tableColumns count="4">
    <tableColumn id="1" xr3:uid="{2BEE8909-0DC0-4EC8-BE85-BC37052A72AA}" name="Device ID (DID)"/>
    <tableColumn id="2" xr3:uid="{54E171C7-521A-43A6-9E91-85D71735B783}" name="Setpoint Class" dataDxfId="4"/>
    <tableColumn id="3" xr3:uid="{E6BDF818-37AD-4B22-A578-071F9EC26283}" name="Logic Class" dataDxfId="3"/>
    <tableColumn id="4" xr3:uid="{8318941B-9CDE-48D4-A3C5-D4F57DC06FE1}" name="IP Address (IPADDR)" dataDxfId="2">
      <calculatedColumnFormula>IFERROR(VLOOKUP(class_2440111[[#This Row],[Device ID (DID)]],[1]IPs!$C$45:$G$250,5,FALSE),"")</calculatedColumnFormula>
    </tableColumn>
  </tableColumns>
  <tableStyleInfo name="TableStyleMedium2"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8C7482F-B03B-48A1-BAC7-0DC87C94A276}" name="spec_2440112" displayName="spec_2440112" ref="A8:B11" headerRowCount="0" totalsRowShown="0">
  <tableColumns count="2">
    <tableColumn id="1" xr3:uid="{0EB31672-93E7-4292-B2BC-877AF5D28316}" name="Column1" dataDxfId="1"/>
    <tableColumn id="2" xr3:uid="{54354D92-564A-45FC-8C8B-F5166DF51212}" name="Column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Westwood">
      <a:dk1>
        <a:sysClr val="windowText" lastClr="000000"/>
      </a:dk1>
      <a:lt1>
        <a:sysClr val="window" lastClr="FFFFFF"/>
      </a:lt1>
      <a:dk2>
        <a:srgbClr val="39302A"/>
      </a:dk2>
      <a:lt2>
        <a:srgbClr val="E5DEDB"/>
      </a:lt2>
      <a:accent1>
        <a:srgbClr val="EE3124"/>
      </a:accent1>
      <a:accent2>
        <a:srgbClr val="5E2A2B"/>
      </a:accent2>
      <a:accent3>
        <a:srgbClr val="C00000"/>
      </a:accent3>
      <a:accent4>
        <a:srgbClr val="A7A8A9"/>
      </a:accent4>
      <a:accent5>
        <a:srgbClr val="481408"/>
      </a:accent5>
      <a:accent6>
        <a:srgbClr val="8C5E5E"/>
      </a:accent6>
      <a:hlink>
        <a:srgbClr val="EE3124"/>
      </a:hlink>
      <a:folHlink>
        <a:srgbClr val="C00000"/>
      </a:folHlink>
    </a:clrScheme>
    <a:fontScheme name="Westwood">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drawing" Target="../drawings/drawing2.xml"/><Relationship Id="rId16" Type="http://schemas.openxmlformats.org/officeDocument/2006/relationships/table" Target="../tables/table17.xml"/><Relationship Id="rId1" Type="http://schemas.openxmlformats.org/officeDocument/2006/relationships/printerSettings" Target="../printerSettings/printerSettings2.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21" Type="http://schemas.openxmlformats.org/officeDocument/2006/relationships/table" Target="../tables/table36.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drawing" Target="../drawings/drawing3.xml"/><Relationship Id="rId16" Type="http://schemas.openxmlformats.org/officeDocument/2006/relationships/table" Target="../tables/table31.xml"/><Relationship Id="rId20" Type="http://schemas.openxmlformats.org/officeDocument/2006/relationships/table" Target="../tables/table35.xml"/><Relationship Id="rId1" Type="http://schemas.openxmlformats.org/officeDocument/2006/relationships/printerSettings" Target="../printerSettings/printerSettings3.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4.xml.rels><?xml version="1.0" encoding="UTF-8" standalone="yes"?>
<Relationships xmlns="http://schemas.openxmlformats.org/package/2006/relationships"><Relationship Id="rId8" Type="http://schemas.openxmlformats.org/officeDocument/2006/relationships/table" Target="../tables/table42.xml"/><Relationship Id="rId13" Type="http://schemas.openxmlformats.org/officeDocument/2006/relationships/table" Target="../tables/table47.xml"/><Relationship Id="rId3" Type="http://schemas.openxmlformats.org/officeDocument/2006/relationships/table" Target="../tables/table37.xml"/><Relationship Id="rId7" Type="http://schemas.openxmlformats.org/officeDocument/2006/relationships/table" Target="../tables/table41.xml"/><Relationship Id="rId12" Type="http://schemas.openxmlformats.org/officeDocument/2006/relationships/table" Target="../tables/table46.xml"/><Relationship Id="rId2" Type="http://schemas.openxmlformats.org/officeDocument/2006/relationships/drawing" Target="../drawings/drawing4.xml"/><Relationship Id="rId16" Type="http://schemas.openxmlformats.org/officeDocument/2006/relationships/table" Target="../tables/table50.xml"/><Relationship Id="rId1" Type="http://schemas.openxmlformats.org/officeDocument/2006/relationships/printerSettings" Target="../printerSettings/printerSettings4.bin"/><Relationship Id="rId6" Type="http://schemas.openxmlformats.org/officeDocument/2006/relationships/table" Target="../tables/table40.xml"/><Relationship Id="rId11" Type="http://schemas.openxmlformats.org/officeDocument/2006/relationships/table" Target="../tables/table45.xml"/><Relationship Id="rId5" Type="http://schemas.openxmlformats.org/officeDocument/2006/relationships/table" Target="../tables/table39.xml"/><Relationship Id="rId15" Type="http://schemas.openxmlformats.org/officeDocument/2006/relationships/table" Target="../tables/table49.xml"/><Relationship Id="rId10" Type="http://schemas.openxmlformats.org/officeDocument/2006/relationships/table" Target="../tables/table44.xml"/><Relationship Id="rId4" Type="http://schemas.openxmlformats.org/officeDocument/2006/relationships/table" Target="../tables/table38.xml"/><Relationship Id="rId9" Type="http://schemas.openxmlformats.org/officeDocument/2006/relationships/table" Target="../tables/table43.xml"/><Relationship Id="rId14" Type="http://schemas.openxmlformats.org/officeDocument/2006/relationships/table" Target="../tables/table48.xml"/></Relationships>
</file>

<file path=xl/worksheets/_rels/sheet5.xml.rels><?xml version="1.0" encoding="UTF-8" standalone="yes"?>
<Relationships xmlns="http://schemas.openxmlformats.org/package/2006/relationships"><Relationship Id="rId8" Type="http://schemas.openxmlformats.org/officeDocument/2006/relationships/table" Target="../tables/table56.xml"/><Relationship Id="rId13" Type="http://schemas.openxmlformats.org/officeDocument/2006/relationships/table" Target="../tables/table61.xml"/><Relationship Id="rId3" Type="http://schemas.openxmlformats.org/officeDocument/2006/relationships/table" Target="../tables/table51.xml"/><Relationship Id="rId7" Type="http://schemas.openxmlformats.org/officeDocument/2006/relationships/table" Target="../tables/table55.xml"/><Relationship Id="rId12" Type="http://schemas.openxmlformats.org/officeDocument/2006/relationships/table" Target="../tables/table60.xml"/><Relationship Id="rId2" Type="http://schemas.openxmlformats.org/officeDocument/2006/relationships/drawing" Target="../drawings/drawing5.xml"/><Relationship Id="rId16" Type="http://schemas.openxmlformats.org/officeDocument/2006/relationships/table" Target="../tables/table64.xml"/><Relationship Id="rId1" Type="http://schemas.openxmlformats.org/officeDocument/2006/relationships/printerSettings" Target="../printerSettings/printerSettings5.bin"/><Relationship Id="rId6" Type="http://schemas.openxmlformats.org/officeDocument/2006/relationships/table" Target="../tables/table54.xml"/><Relationship Id="rId11" Type="http://schemas.openxmlformats.org/officeDocument/2006/relationships/table" Target="../tables/table59.xml"/><Relationship Id="rId5" Type="http://schemas.openxmlformats.org/officeDocument/2006/relationships/table" Target="../tables/table53.xml"/><Relationship Id="rId15" Type="http://schemas.openxmlformats.org/officeDocument/2006/relationships/table" Target="../tables/table63.xml"/><Relationship Id="rId10" Type="http://schemas.openxmlformats.org/officeDocument/2006/relationships/table" Target="../tables/table58.xml"/><Relationship Id="rId4" Type="http://schemas.openxmlformats.org/officeDocument/2006/relationships/table" Target="../tables/table52.xml"/><Relationship Id="rId9" Type="http://schemas.openxmlformats.org/officeDocument/2006/relationships/table" Target="../tables/table57.xml"/><Relationship Id="rId14" Type="http://schemas.openxmlformats.org/officeDocument/2006/relationships/table" Target="../tables/table62.xml"/></Relationships>
</file>

<file path=xl/worksheets/_rels/sheet6.xml.rels><?xml version="1.0" encoding="UTF-8" standalone="yes"?>
<Relationships xmlns="http://schemas.openxmlformats.org/package/2006/relationships"><Relationship Id="rId8" Type="http://schemas.openxmlformats.org/officeDocument/2006/relationships/table" Target="../tables/table70.xml"/><Relationship Id="rId13" Type="http://schemas.openxmlformats.org/officeDocument/2006/relationships/table" Target="../tables/table75.xml"/><Relationship Id="rId18" Type="http://schemas.openxmlformats.org/officeDocument/2006/relationships/table" Target="../tables/table80.xml"/><Relationship Id="rId3" Type="http://schemas.openxmlformats.org/officeDocument/2006/relationships/table" Target="../tables/table65.xml"/><Relationship Id="rId21" Type="http://schemas.openxmlformats.org/officeDocument/2006/relationships/table" Target="../tables/table83.xml"/><Relationship Id="rId7" Type="http://schemas.openxmlformats.org/officeDocument/2006/relationships/table" Target="../tables/table69.xml"/><Relationship Id="rId12" Type="http://schemas.openxmlformats.org/officeDocument/2006/relationships/table" Target="../tables/table74.xml"/><Relationship Id="rId17" Type="http://schemas.openxmlformats.org/officeDocument/2006/relationships/table" Target="../tables/table79.xml"/><Relationship Id="rId2" Type="http://schemas.openxmlformats.org/officeDocument/2006/relationships/drawing" Target="../drawings/drawing6.xml"/><Relationship Id="rId16" Type="http://schemas.openxmlformats.org/officeDocument/2006/relationships/table" Target="../tables/table78.xml"/><Relationship Id="rId20" Type="http://schemas.openxmlformats.org/officeDocument/2006/relationships/table" Target="../tables/table82.xml"/><Relationship Id="rId1" Type="http://schemas.openxmlformats.org/officeDocument/2006/relationships/printerSettings" Target="../printerSettings/printerSettings6.bin"/><Relationship Id="rId6" Type="http://schemas.openxmlformats.org/officeDocument/2006/relationships/table" Target="../tables/table68.xml"/><Relationship Id="rId11" Type="http://schemas.openxmlformats.org/officeDocument/2006/relationships/table" Target="../tables/table73.xml"/><Relationship Id="rId5" Type="http://schemas.openxmlformats.org/officeDocument/2006/relationships/table" Target="../tables/table67.xml"/><Relationship Id="rId15" Type="http://schemas.openxmlformats.org/officeDocument/2006/relationships/table" Target="../tables/table77.xml"/><Relationship Id="rId23" Type="http://schemas.openxmlformats.org/officeDocument/2006/relationships/table" Target="../tables/table85.xml"/><Relationship Id="rId10" Type="http://schemas.openxmlformats.org/officeDocument/2006/relationships/table" Target="../tables/table72.xml"/><Relationship Id="rId19" Type="http://schemas.openxmlformats.org/officeDocument/2006/relationships/table" Target="../tables/table81.xml"/><Relationship Id="rId4" Type="http://schemas.openxmlformats.org/officeDocument/2006/relationships/table" Target="../tables/table66.xml"/><Relationship Id="rId9" Type="http://schemas.openxmlformats.org/officeDocument/2006/relationships/table" Target="../tables/table71.xml"/><Relationship Id="rId14" Type="http://schemas.openxmlformats.org/officeDocument/2006/relationships/table" Target="../tables/table76.xml"/><Relationship Id="rId22" Type="http://schemas.openxmlformats.org/officeDocument/2006/relationships/table" Target="../tables/table8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91.xml"/><Relationship Id="rId13" Type="http://schemas.openxmlformats.org/officeDocument/2006/relationships/table" Target="../tables/table96.xml"/><Relationship Id="rId3" Type="http://schemas.openxmlformats.org/officeDocument/2006/relationships/table" Target="../tables/table86.xml"/><Relationship Id="rId7" Type="http://schemas.openxmlformats.org/officeDocument/2006/relationships/table" Target="../tables/table90.xml"/><Relationship Id="rId12" Type="http://schemas.openxmlformats.org/officeDocument/2006/relationships/table" Target="../tables/table95.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table" Target="../tables/table89.xml"/><Relationship Id="rId11" Type="http://schemas.openxmlformats.org/officeDocument/2006/relationships/table" Target="../tables/table94.xml"/><Relationship Id="rId5" Type="http://schemas.openxmlformats.org/officeDocument/2006/relationships/table" Target="../tables/table88.xml"/><Relationship Id="rId10" Type="http://schemas.openxmlformats.org/officeDocument/2006/relationships/table" Target="../tables/table93.xml"/><Relationship Id="rId4" Type="http://schemas.openxmlformats.org/officeDocument/2006/relationships/table" Target="../tables/table87.xml"/><Relationship Id="rId9" Type="http://schemas.openxmlformats.org/officeDocument/2006/relationships/table" Target="../tables/table92.xml"/><Relationship Id="rId14" Type="http://schemas.openxmlformats.org/officeDocument/2006/relationships/table" Target="../tables/table9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8.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table" Target="../tables/table101.xml"/><Relationship Id="rId5" Type="http://schemas.openxmlformats.org/officeDocument/2006/relationships/table" Target="../tables/table100.xml"/><Relationship Id="rId4" Type="http://schemas.openxmlformats.org/officeDocument/2006/relationships/table" Target="../tables/table9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2.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table" Target="../tables/table105.xml"/><Relationship Id="rId5" Type="http://schemas.openxmlformats.org/officeDocument/2006/relationships/table" Target="../tables/table104.xml"/><Relationship Id="rId4" Type="http://schemas.openxmlformats.org/officeDocument/2006/relationships/table" Target="../tables/table103.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111.xml"/><Relationship Id="rId3" Type="http://schemas.openxmlformats.org/officeDocument/2006/relationships/table" Target="../tables/table106.xml"/><Relationship Id="rId7" Type="http://schemas.openxmlformats.org/officeDocument/2006/relationships/table" Target="../tables/table110.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109.xml"/><Relationship Id="rId11" Type="http://schemas.openxmlformats.org/officeDocument/2006/relationships/table" Target="../tables/table114.xml"/><Relationship Id="rId5" Type="http://schemas.openxmlformats.org/officeDocument/2006/relationships/table" Target="../tables/table108.xml"/><Relationship Id="rId10" Type="http://schemas.openxmlformats.org/officeDocument/2006/relationships/table" Target="../tables/table113.xml"/><Relationship Id="rId4" Type="http://schemas.openxmlformats.org/officeDocument/2006/relationships/table" Target="../tables/table107.xml"/><Relationship Id="rId9" Type="http://schemas.openxmlformats.org/officeDocument/2006/relationships/table" Target="../tables/table112.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20.xml"/><Relationship Id="rId3" Type="http://schemas.openxmlformats.org/officeDocument/2006/relationships/table" Target="../tables/table115.xml"/><Relationship Id="rId7" Type="http://schemas.openxmlformats.org/officeDocument/2006/relationships/table" Target="../tables/table119.x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openxmlformats.org/officeDocument/2006/relationships/table" Target="../tables/table118.xml"/><Relationship Id="rId11" Type="http://schemas.openxmlformats.org/officeDocument/2006/relationships/table" Target="../tables/table123.xml"/><Relationship Id="rId5" Type="http://schemas.openxmlformats.org/officeDocument/2006/relationships/table" Target="../tables/table117.xml"/><Relationship Id="rId10" Type="http://schemas.openxmlformats.org/officeDocument/2006/relationships/table" Target="../tables/table122.xml"/><Relationship Id="rId4" Type="http://schemas.openxmlformats.org/officeDocument/2006/relationships/table" Target="../tables/table116.xml"/><Relationship Id="rId9" Type="http://schemas.openxmlformats.org/officeDocument/2006/relationships/table" Target="../tables/table12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4.xml"/><Relationship Id="rId2" Type="http://schemas.openxmlformats.org/officeDocument/2006/relationships/drawing" Target="../drawings/drawing12.xml"/><Relationship Id="rId1" Type="http://schemas.openxmlformats.org/officeDocument/2006/relationships/printerSettings" Target="../printerSettings/printerSettings12.bin"/><Relationship Id="rId6" Type="http://schemas.openxmlformats.org/officeDocument/2006/relationships/table" Target="../tables/table127.xml"/><Relationship Id="rId5" Type="http://schemas.openxmlformats.org/officeDocument/2006/relationships/table" Target="../tables/table126.xml"/><Relationship Id="rId4" Type="http://schemas.openxmlformats.org/officeDocument/2006/relationships/table" Target="../tables/table1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39466-D3D9-41E2-8001-EF5FCF3156AD}">
  <sheetPr>
    <pageSetUpPr fitToPage="1"/>
  </sheetPr>
  <dimension ref="A1:C32"/>
  <sheetViews>
    <sheetView workbookViewId="0">
      <selection activeCell="B23" sqref="B23"/>
    </sheetView>
  </sheetViews>
  <sheetFormatPr defaultRowHeight="15" x14ac:dyDescent="0.25"/>
  <cols>
    <col min="1" max="9" width="30.7109375" customWidth="1"/>
    <col min="10" max="10" width="9.140625" customWidth="1"/>
  </cols>
  <sheetData>
    <row r="1" spans="1:3" x14ac:dyDescent="0.25">
      <c r="A1" s="128" t="s">
        <v>0</v>
      </c>
      <c r="B1" s="128"/>
      <c r="C1" s="128"/>
    </row>
    <row r="2" spans="1:3" x14ac:dyDescent="0.25">
      <c r="A2" s="128"/>
      <c r="B2" s="128"/>
      <c r="C2" s="128"/>
    </row>
    <row r="3" spans="1:3" x14ac:dyDescent="0.25">
      <c r="A3" s="128"/>
      <c r="B3" s="128"/>
      <c r="C3" s="128"/>
    </row>
    <row r="4" spans="1:3" x14ac:dyDescent="0.25">
      <c r="A4" s="128"/>
      <c r="B4" s="128"/>
      <c r="C4" s="128"/>
    </row>
    <row r="7" spans="1:3" x14ac:dyDescent="0.25">
      <c r="A7" s="3" t="s">
        <v>1</v>
      </c>
    </row>
    <row r="8" spans="1:3" x14ac:dyDescent="0.25">
      <c r="A8" s="40" t="s">
        <v>2</v>
      </c>
      <c r="B8" s="1" t="s">
        <v>3</v>
      </c>
    </row>
    <row r="9" spans="1:3" x14ac:dyDescent="0.25">
      <c r="A9" s="40" t="s">
        <v>4</v>
      </c>
      <c r="B9" s="1" t="s">
        <v>5</v>
      </c>
    </row>
    <row r="10" spans="1:3" x14ac:dyDescent="0.25">
      <c r="A10" s="40" t="s">
        <v>6</v>
      </c>
      <c r="B10" s="1" t="s">
        <v>7</v>
      </c>
    </row>
    <row r="11" spans="1:3" x14ac:dyDescent="0.25">
      <c r="A11" s="40" t="s">
        <v>8</v>
      </c>
      <c r="B11" s="122">
        <v>45933</v>
      </c>
    </row>
    <row r="12" spans="1:3" x14ac:dyDescent="0.25">
      <c r="A12" s="40" t="s">
        <v>9</v>
      </c>
      <c r="B12" s="121" t="s">
        <v>10</v>
      </c>
    </row>
    <row r="15" spans="1:3" x14ac:dyDescent="0.25">
      <c r="A15" s="3" t="s">
        <v>11</v>
      </c>
    </row>
    <row r="16" spans="1:3" x14ac:dyDescent="0.25">
      <c r="A16" s="40" t="s">
        <v>12</v>
      </c>
      <c r="B16" s="1" t="s">
        <v>13</v>
      </c>
    </row>
    <row r="17" spans="1:3" x14ac:dyDescent="0.25">
      <c r="A17" s="40" t="s">
        <v>14</v>
      </c>
      <c r="B17" s="1" t="s">
        <v>15</v>
      </c>
    </row>
    <row r="18" spans="1:3" x14ac:dyDescent="0.25">
      <c r="A18" s="40" t="s">
        <v>16</v>
      </c>
      <c r="B18" s="1">
        <v>-5</v>
      </c>
    </row>
    <row r="19" spans="1:3" x14ac:dyDescent="0.25">
      <c r="A19" s="40" t="s">
        <v>17</v>
      </c>
      <c r="B19" s="1" t="str">
        <f>[1]IPs!$B$4</f>
        <v>172.31.100.254</v>
      </c>
    </row>
    <row r="20" spans="1:3" x14ac:dyDescent="0.25">
      <c r="A20" s="40" t="s">
        <v>18</v>
      </c>
      <c r="B20" s="1" t="s">
        <v>19</v>
      </c>
    </row>
    <row r="21" spans="1:3" x14ac:dyDescent="0.25">
      <c r="A21" s="40" t="s">
        <v>4587</v>
      </c>
      <c r="B21" s="1" t="s">
        <v>4589</v>
      </c>
    </row>
    <row r="22" spans="1:3" x14ac:dyDescent="0.25">
      <c r="A22" s="40" t="s">
        <v>4588</v>
      </c>
      <c r="B22" s="1" t="s">
        <v>4590</v>
      </c>
    </row>
    <row r="23" spans="1:3" x14ac:dyDescent="0.25">
      <c r="A23" s="40" t="s">
        <v>21</v>
      </c>
      <c r="B23" s="1" t="str">
        <f>[1]IPs!$G$45</f>
        <v>172.31.100.38</v>
      </c>
    </row>
    <row r="26" spans="1:3" x14ac:dyDescent="0.25">
      <c r="A26" s="3" t="s">
        <v>22</v>
      </c>
    </row>
    <row r="27" spans="1:3" x14ac:dyDescent="0.25">
      <c r="A27" s="40" t="s">
        <v>9</v>
      </c>
      <c r="B27" s="40" t="s">
        <v>8</v>
      </c>
      <c r="C27" s="40" t="s">
        <v>23</v>
      </c>
    </row>
    <row r="28" spans="1:3" x14ac:dyDescent="0.25">
      <c r="A28" t="s">
        <v>10</v>
      </c>
      <c r="B28" s="122">
        <v>45933</v>
      </c>
      <c r="C28" t="s">
        <v>24</v>
      </c>
    </row>
    <row r="29" spans="1:3" x14ac:dyDescent="0.25">
      <c r="B29" s="1"/>
    </row>
    <row r="30" spans="1:3" x14ac:dyDescent="0.25">
      <c r="B30" s="1"/>
    </row>
    <row r="31" spans="1:3" x14ac:dyDescent="0.25">
      <c r="B31" s="1"/>
    </row>
    <row r="32" spans="1:3" x14ac:dyDescent="0.25">
      <c r="B32" s="1"/>
    </row>
  </sheetData>
  <mergeCells count="1">
    <mergeCell ref="A1:C4"/>
  </mergeCells>
  <pageMargins left="0.7" right="0.7" top="0.75" bottom="0.75" header="0.3" footer="0.3"/>
  <pageSetup scale="80" fitToHeight="0" orientation="landscape" r:id="rId1"/>
  <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6812E-BD2F-4C6E-B06D-05FE14FD8FE8}">
  <sheetPr>
    <pageSetUpPr fitToPage="1"/>
  </sheetPr>
  <dimension ref="A1:J629"/>
  <sheetViews>
    <sheetView zoomScaleNormal="100" zoomScaleSheetLayoutView="90" workbookViewId="0">
      <selection activeCell="A472" sqref="A472"/>
    </sheetView>
  </sheetViews>
  <sheetFormatPr defaultRowHeight="15" x14ac:dyDescent="0.25"/>
  <cols>
    <col min="1" max="9" width="30.7109375" customWidth="1"/>
    <col min="10" max="10" width="9.140625" customWidth="1"/>
  </cols>
  <sheetData>
    <row r="1" spans="1:5" x14ac:dyDescent="0.25">
      <c r="A1" s="128" t="s">
        <v>25</v>
      </c>
      <c r="B1" s="128"/>
      <c r="C1" s="128"/>
    </row>
    <row r="2" spans="1:5" x14ac:dyDescent="0.25">
      <c r="A2" s="128"/>
      <c r="B2" s="128"/>
      <c r="C2" s="128"/>
    </row>
    <row r="3" spans="1:5" x14ac:dyDescent="0.25">
      <c r="A3" s="128"/>
      <c r="B3" s="128"/>
      <c r="C3" s="128"/>
    </row>
    <row r="4" spans="1:5" x14ac:dyDescent="0.25">
      <c r="A4" s="128"/>
      <c r="B4" s="128"/>
      <c r="C4" s="128"/>
    </row>
    <row r="7" spans="1:5" x14ac:dyDescent="0.25">
      <c r="A7" s="3" t="s">
        <v>26</v>
      </c>
    </row>
    <row r="8" spans="1:5" x14ac:dyDescent="0.25">
      <c r="A8" s="40" t="s">
        <v>27</v>
      </c>
      <c r="B8" t="s">
        <v>28</v>
      </c>
    </row>
    <row r="9" spans="1:5" x14ac:dyDescent="0.25">
      <c r="A9" s="40" t="s">
        <v>29</v>
      </c>
      <c r="B9" t="s">
        <v>30</v>
      </c>
    </row>
    <row r="10" spans="1:5" x14ac:dyDescent="0.25">
      <c r="A10" s="40" t="s">
        <v>31</v>
      </c>
      <c r="B10" t="s">
        <v>32</v>
      </c>
    </row>
    <row r="11" spans="1:5" x14ac:dyDescent="0.25">
      <c r="A11" s="40" t="s">
        <v>33</v>
      </c>
      <c r="B11" t="s">
        <v>34</v>
      </c>
    </row>
    <row r="13" spans="1:5" x14ac:dyDescent="0.25">
      <c r="A13" s="3" t="s">
        <v>35</v>
      </c>
      <c r="E13" s="3" t="s">
        <v>36</v>
      </c>
    </row>
    <row r="26" spans="1:4" x14ac:dyDescent="0.25">
      <c r="A26" s="3" t="s">
        <v>37</v>
      </c>
    </row>
    <row r="27" spans="1:4" x14ac:dyDescent="0.25">
      <c r="A27" s="29" t="s">
        <v>38</v>
      </c>
      <c r="B27" s="29" t="s">
        <v>39</v>
      </c>
      <c r="C27" s="29" t="s">
        <v>40</v>
      </c>
      <c r="D27" s="29" t="s">
        <v>41</v>
      </c>
    </row>
    <row r="28" spans="1:4" x14ac:dyDescent="0.25">
      <c r="A28" t="s">
        <v>42</v>
      </c>
      <c r="B28" s="1" t="s">
        <v>10</v>
      </c>
      <c r="C28" s="1">
        <v>1</v>
      </c>
      <c r="D28" s="1" t="str">
        <f>IFERROR(VLOOKUP(class_HV351S[[#This Row],[Relay ID (RID)]],[1]IPs!$C$45:$G$250,5,FALSE),"")</f>
        <v>172.31.100.80</v>
      </c>
    </row>
    <row r="29" spans="1:4" hidden="1" x14ac:dyDescent="0.25">
      <c r="B29" s="1"/>
      <c r="C29" s="1"/>
      <c r="D29" s="1" t="str">
        <f>IFERROR(VLOOKUP(class_HV351S[[#This Row],[Relay ID (RID)]],[1]IPs!$C$45:$G$250,5,FALSE),"")</f>
        <v/>
      </c>
    </row>
    <row r="30" spans="1:4" hidden="1" x14ac:dyDescent="0.25">
      <c r="B30" s="1"/>
      <c r="C30" s="1"/>
      <c r="D30" s="1" t="str">
        <f>IFERROR(VLOOKUP(class_HV351S[[#This Row],[Relay ID (RID)]],[1]IPs!$C$45:$G$250,5,FALSE),"")</f>
        <v/>
      </c>
    </row>
    <row r="31" spans="1:4" hidden="1" x14ac:dyDescent="0.25">
      <c r="B31" s="1"/>
      <c r="C31" s="1"/>
      <c r="D31" s="1" t="str">
        <f>IFERROR(VLOOKUP(class_HV351S[[#This Row],[Relay ID (RID)]],[1]IPs!$C$45:$G$250,5,FALSE),"")</f>
        <v/>
      </c>
    </row>
    <row r="32" spans="1:4" hidden="1" x14ac:dyDescent="0.25">
      <c r="B32" s="1"/>
      <c r="C32" s="1"/>
      <c r="D32" s="1" t="str">
        <f>IFERROR(VLOOKUP(class_HV351S[[#This Row],[Relay ID (RID)]],[1]IPs!$C$45:$G$250,5,FALSE),"")</f>
        <v/>
      </c>
    </row>
    <row r="33" spans="1:6" hidden="1" x14ac:dyDescent="0.25"/>
    <row r="35" spans="1:6" x14ac:dyDescent="0.25">
      <c r="A35" s="3" t="s">
        <v>43</v>
      </c>
      <c r="D35" s="3" t="s">
        <v>44</v>
      </c>
    </row>
    <row r="36" spans="1:6" x14ac:dyDescent="0.25">
      <c r="A36" s="29" t="s">
        <v>45</v>
      </c>
      <c r="B36" s="29" t="s">
        <v>23</v>
      </c>
      <c r="D36" s="4" t="s">
        <v>46</v>
      </c>
      <c r="E36" s="4" t="s">
        <v>23</v>
      </c>
      <c r="F36" s="4" t="s">
        <v>47</v>
      </c>
    </row>
    <row r="37" spans="1:6" x14ac:dyDescent="0.25">
      <c r="A37" t="s">
        <v>48</v>
      </c>
      <c r="B37" t="s">
        <v>49</v>
      </c>
      <c r="D37" t="s">
        <v>50</v>
      </c>
      <c r="E37" t="s">
        <v>51</v>
      </c>
      <c r="F37" t="s">
        <v>52</v>
      </c>
    </row>
    <row r="38" spans="1:6" x14ac:dyDescent="0.25">
      <c r="A38" t="s">
        <v>53</v>
      </c>
      <c r="B38" t="s">
        <v>54</v>
      </c>
      <c r="D38" t="s">
        <v>55</v>
      </c>
      <c r="E38" t="s">
        <v>56</v>
      </c>
      <c r="F38" t="s">
        <v>52</v>
      </c>
    </row>
    <row r="39" spans="1:6" x14ac:dyDescent="0.25">
      <c r="A39" t="s">
        <v>57</v>
      </c>
      <c r="B39" t="s">
        <v>58</v>
      </c>
      <c r="D39" t="s">
        <v>59</v>
      </c>
      <c r="E39" t="s">
        <v>60</v>
      </c>
      <c r="F39" t="s">
        <v>52</v>
      </c>
    </row>
    <row r="40" spans="1:6" x14ac:dyDescent="0.25">
      <c r="A40" t="s">
        <v>61</v>
      </c>
      <c r="B40" t="s">
        <v>58</v>
      </c>
      <c r="D40" t="s">
        <v>62</v>
      </c>
      <c r="E40" t="s">
        <v>63</v>
      </c>
      <c r="F40" t="s">
        <v>52</v>
      </c>
    </row>
    <row r="41" spans="1:6" x14ac:dyDescent="0.25">
      <c r="A41" t="s">
        <v>64</v>
      </c>
      <c r="B41" t="s">
        <v>65</v>
      </c>
      <c r="D41" t="s">
        <v>66</v>
      </c>
      <c r="E41" t="s">
        <v>67</v>
      </c>
      <c r="F41" t="s">
        <v>52</v>
      </c>
    </row>
    <row r="42" spans="1:6" x14ac:dyDescent="0.25">
      <c r="A42" t="s">
        <v>68</v>
      </c>
      <c r="B42" t="s">
        <v>69</v>
      </c>
    </row>
    <row r="43" spans="1:6" x14ac:dyDescent="0.25">
      <c r="A43" t="s">
        <v>70</v>
      </c>
      <c r="B43" t="s">
        <v>71</v>
      </c>
    </row>
    <row r="44" spans="1:6" x14ac:dyDescent="0.25">
      <c r="A44" t="s">
        <v>72</v>
      </c>
      <c r="B44" t="s">
        <v>73</v>
      </c>
      <c r="D44" s="3" t="s">
        <v>74</v>
      </c>
    </row>
    <row r="45" spans="1:6" x14ac:dyDescent="0.25">
      <c r="A45" t="s">
        <v>75</v>
      </c>
      <c r="B45" t="s">
        <v>76</v>
      </c>
      <c r="D45" s="4" t="s">
        <v>46</v>
      </c>
      <c r="E45" s="4" t="s">
        <v>23</v>
      </c>
      <c r="F45" s="4" t="s">
        <v>77</v>
      </c>
    </row>
    <row r="46" spans="1:6" x14ac:dyDescent="0.25">
      <c r="A46" t="s">
        <v>78</v>
      </c>
      <c r="B46" t="s">
        <v>79</v>
      </c>
      <c r="D46" t="s">
        <v>80</v>
      </c>
      <c r="E46" s="5" t="s">
        <v>81</v>
      </c>
      <c r="F46" t="s">
        <v>82</v>
      </c>
    </row>
    <row r="47" spans="1:6" x14ac:dyDescent="0.25">
      <c r="A47" t="s">
        <v>83</v>
      </c>
      <c r="B47" t="s">
        <v>84</v>
      </c>
      <c r="D47" t="s">
        <v>85</v>
      </c>
      <c r="E47" s="5" t="s">
        <v>86</v>
      </c>
      <c r="F47" t="s">
        <v>87</v>
      </c>
    </row>
    <row r="48" spans="1:6" x14ac:dyDescent="0.25">
      <c r="A48" t="s">
        <v>88</v>
      </c>
      <c r="B48" t="s">
        <v>89</v>
      </c>
      <c r="D48" t="s">
        <v>90</v>
      </c>
      <c r="E48" s="5" t="s">
        <v>91</v>
      </c>
      <c r="F48" t="s">
        <v>92</v>
      </c>
    </row>
    <row r="49" spans="1:6" x14ac:dyDescent="0.25">
      <c r="A49" t="s">
        <v>93</v>
      </c>
      <c r="B49" t="s">
        <v>94</v>
      </c>
      <c r="D49" t="s">
        <v>95</v>
      </c>
      <c r="E49" s="5" t="s">
        <v>58</v>
      </c>
      <c r="F49" t="s">
        <v>96</v>
      </c>
    </row>
    <row r="50" spans="1:6" ht="30" x14ac:dyDescent="0.25">
      <c r="A50" t="s">
        <v>97</v>
      </c>
      <c r="B50" t="s">
        <v>98</v>
      </c>
      <c r="D50" t="s">
        <v>99</v>
      </c>
      <c r="E50" s="5" t="s">
        <v>100</v>
      </c>
      <c r="F50" t="s">
        <v>101</v>
      </c>
    </row>
    <row r="51" spans="1:6" ht="30" x14ac:dyDescent="0.25">
      <c r="A51" t="s">
        <v>102</v>
      </c>
      <c r="B51" t="s">
        <v>103</v>
      </c>
      <c r="D51" t="s">
        <v>104</v>
      </c>
      <c r="E51" s="5" t="s">
        <v>105</v>
      </c>
      <c r="F51" t="s">
        <v>106</v>
      </c>
    </row>
    <row r="52" spans="1:6" x14ac:dyDescent="0.25">
      <c r="A52" t="s">
        <v>107</v>
      </c>
      <c r="B52" t="s">
        <v>108</v>
      </c>
      <c r="D52" t="s">
        <v>109</v>
      </c>
      <c r="E52" s="5" t="s">
        <v>58</v>
      </c>
      <c r="F52" t="s">
        <v>110</v>
      </c>
    </row>
    <row r="53" spans="1:6" x14ac:dyDescent="0.25">
      <c r="A53" t="s">
        <v>111</v>
      </c>
      <c r="B53" t="s">
        <v>112</v>
      </c>
      <c r="D53" t="s">
        <v>113</v>
      </c>
      <c r="E53" s="5" t="s">
        <v>58</v>
      </c>
      <c r="F53" t="s">
        <v>114</v>
      </c>
    </row>
    <row r="54" spans="1:6" x14ac:dyDescent="0.25">
      <c r="A54" t="s">
        <v>115</v>
      </c>
      <c r="B54" t="s">
        <v>116</v>
      </c>
      <c r="D54" t="s">
        <v>117</v>
      </c>
      <c r="E54" s="5" t="s">
        <v>58</v>
      </c>
      <c r="F54" t="s">
        <v>119</v>
      </c>
    </row>
    <row r="55" spans="1:6" x14ac:dyDescent="0.25">
      <c r="A55" t="s">
        <v>120</v>
      </c>
      <c r="B55" t="s">
        <v>121</v>
      </c>
      <c r="D55" t="s">
        <v>122</v>
      </c>
      <c r="E55" s="5" t="s">
        <v>58</v>
      </c>
      <c r="F55" t="s">
        <v>124</v>
      </c>
    </row>
    <row r="56" spans="1:6" x14ac:dyDescent="0.25">
      <c r="A56" t="s">
        <v>125</v>
      </c>
      <c r="B56" t="s">
        <v>58</v>
      </c>
    </row>
    <row r="57" spans="1:6" x14ac:dyDescent="0.25">
      <c r="A57" t="s">
        <v>126</v>
      </c>
      <c r="B57" t="s">
        <v>127</v>
      </c>
    </row>
    <row r="58" spans="1:6" x14ac:dyDescent="0.25">
      <c r="A58" t="s">
        <v>128</v>
      </c>
      <c r="B58" t="s">
        <v>129</v>
      </c>
      <c r="D58" s="6" t="s">
        <v>130</v>
      </c>
    </row>
    <row r="59" spans="1:6" x14ac:dyDescent="0.25">
      <c r="A59" t="s">
        <v>131</v>
      </c>
      <c r="B59" t="s">
        <v>132</v>
      </c>
      <c r="D59" s="4" t="s">
        <v>46</v>
      </c>
      <c r="E59" s="4" t="s">
        <v>133</v>
      </c>
    </row>
    <row r="60" spans="1:6" x14ac:dyDescent="0.25">
      <c r="A60" t="s">
        <v>134</v>
      </c>
      <c r="B60" t="s">
        <v>135</v>
      </c>
      <c r="D60" t="s">
        <v>136</v>
      </c>
      <c r="E60" s="1">
        <v>240</v>
      </c>
    </row>
    <row r="61" spans="1:6" x14ac:dyDescent="0.25">
      <c r="A61" t="s">
        <v>137</v>
      </c>
      <c r="B61" t="s">
        <v>138</v>
      </c>
      <c r="D61" t="s">
        <v>139</v>
      </c>
      <c r="E61" s="1">
        <v>1200</v>
      </c>
    </row>
    <row r="62" spans="1:6" x14ac:dyDescent="0.25">
      <c r="A62" t="s">
        <v>140</v>
      </c>
      <c r="B62" t="s">
        <v>141</v>
      </c>
      <c r="D62" t="s">
        <v>142</v>
      </c>
      <c r="E62" s="1">
        <v>138</v>
      </c>
    </row>
    <row r="63" spans="1:6" x14ac:dyDescent="0.25">
      <c r="A63" t="s">
        <v>143</v>
      </c>
      <c r="B63" t="s">
        <v>58</v>
      </c>
      <c r="D63" t="s">
        <v>144</v>
      </c>
      <c r="E63" s="1">
        <v>66.400000000000006</v>
      </c>
    </row>
    <row r="64" spans="1:6" x14ac:dyDescent="0.25">
      <c r="A64" t="s">
        <v>145</v>
      </c>
      <c r="B64" t="s">
        <v>146</v>
      </c>
    </row>
    <row r="65" spans="1:7" x14ac:dyDescent="0.25">
      <c r="A65" t="s">
        <v>147</v>
      </c>
      <c r="B65" t="s">
        <v>148</v>
      </c>
    </row>
    <row r="66" spans="1:7" x14ac:dyDescent="0.25">
      <c r="A66" t="s">
        <v>149</v>
      </c>
      <c r="B66" t="s">
        <v>150</v>
      </c>
    </row>
    <row r="67" spans="1:7" x14ac:dyDescent="0.25">
      <c r="A67" t="s">
        <v>151</v>
      </c>
      <c r="B67" t="s">
        <v>152</v>
      </c>
    </row>
    <row r="68" spans="1:7" x14ac:dyDescent="0.25">
      <c r="A68" t="s">
        <v>153</v>
      </c>
      <c r="B68" t="s">
        <v>154</v>
      </c>
    </row>
    <row r="69" spans="1:7" x14ac:dyDescent="0.25">
      <c r="A69" t="s">
        <v>155</v>
      </c>
      <c r="B69" t="s">
        <v>63</v>
      </c>
    </row>
    <row r="70" spans="1:7" x14ac:dyDescent="0.25">
      <c r="A70" t="s">
        <v>156</v>
      </c>
      <c r="B70" t="s">
        <v>67</v>
      </c>
    </row>
    <row r="73" spans="1:7" x14ac:dyDescent="0.25">
      <c r="A73" s="3" t="s">
        <v>157</v>
      </c>
    </row>
    <row r="74" spans="1:7" x14ac:dyDescent="0.25">
      <c r="A74" s="30" t="s">
        <v>39</v>
      </c>
      <c r="B74" s="141" t="s">
        <v>158</v>
      </c>
      <c r="C74" s="142"/>
      <c r="D74" s="143"/>
      <c r="E74" s="142" t="s">
        <v>159</v>
      </c>
      <c r="F74" s="142"/>
      <c r="G74" s="144"/>
    </row>
    <row r="75" spans="1:7" x14ac:dyDescent="0.25">
      <c r="A75" s="9"/>
      <c r="B75" s="25" t="s">
        <v>160</v>
      </c>
      <c r="C75" s="9" t="s">
        <v>161</v>
      </c>
      <c r="D75" s="25" t="s">
        <v>162</v>
      </c>
      <c r="E75" s="9" t="s">
        <v>160</v>
      </c>
      <c r="F75" s="46" t="s">
        <v>161</v>
      </c>
      <c r="G75" s="46" t="s">
        <v>162</v>
      </c>
    </row>
    <row r="76" spans="1:7" x14ac:dyDescent="0.25">
      <c r="A76" s="31" t="s">
        <v>10</v>
      </c>
      <c r="B76" s="32">
        <v>1407</v>
      </c>
      <c r="C76" s="33">
        <v>6820</v>
      </c>
      <c r="D76" s="32">
        <v>2961</v>
      </c>
      <c r="E76" s="32">
        <v>2523</v>
      </c>
      <c r="F76" s="33">
        <v>3649</v>
      </c>
      <c r="G76" s="32">
        <v>555</v>
      </c>
    </row>
    <row r="77" spans="1:7" hidden="1" x14ac:dyDescent="0.25">
      <c r="A77" s="31"/>
      <c r="B77" s="32"/>
      <c r="C77" s="33"/>
      <c r="D77" s="32"/>
      <c r="E77" s="32"/>
      <c r="F77" s="33"/>
      <c r="G77" s="32"/>
    </row>
    <row r="78" spans="1:7" hidden="1" x14ac:dyDescent="0.25">
      <c r="A78" s="31"/>
      <c r="B78" s="32"/>
      <c r="C78" s="34"/>
      <c r="D78" s="32"/>
      <c r="E78" s="32"/>
      <c r="F78" s="34"/>
      <c r="G78" s="32"/>
    </row>
    <row r="79" spans="1:7" hidden="1" x14ac:dyDescent="0.25">
      <c r="A79" s="31"/>
      <c r="B79" s="32"/>
      <c r="C79" s="33"/>
      <c r="D79" s="32"/>
      <c r="E79" s="32"/>
      <c r="F79" s="33"/>
      <c r="G79" s="32"/>
    </row>
    <row r="80" spans="1:7" hidden="1" x14ac:dyDescent="0.25">
      <c r="A80" s="31"/>
      <c r="B80" s="32"/>
      <c r="C80" s="34"/>
      <c r="D80" s="32"/>
      <c r="E80" s="32"/>
      <c r="F80" s="34"/>
      <c r="G80" s="32"/>
    </row>
    <row r="81" spans="1:7" x14ac:dyDescent="0.25">
      <c r="A81" s="7"/>
      <c r="B81" s="7"/>
      <c r="C81" s="7"/>
      <c r="D81" s="35"/>
      <c r="E81" s="35"/>
      <c r="F81" s="35"/>
      <c r="G81" s="33"/>
    </row>
    <row r="82" spans="1:7" x14ac:dyDescent="0.25">
      <c r="A82" s="7"/>
      <c r="B82" s="7"/>
      <c r="C82" s="7"/>
      <c r="D82" s="35"/>
      <c r="E82" s="35"/>
      <c r="F82" s="35"/>
      <c r="G82" s="33"/>
    </row>
    <row r="83" spans="1:7" x14ac:dyDescent="0.25">
      <c r="A83" s="3" t="s">
        <v>163</v>
      </c>
      <c r="C83" s="145" t="s">
        <v>39</v>
      </c>
      <c r="D83" s="145"/>
      <c r="E83" s="145"/>
      <c r="F83" s="145"/>
      <c r="G83" s="145"/>
    </row>
    <row r="84" spans="1:7" x14ac:dyDescent="0.25">
      <c r="A84" s="10" t="s">
        <v>164</v>
      </c>
      <c r="B84" s="8"/>
      <c r="C84" s="16" t="s">
        <v>10</v>
      </c>
      <c r="D84" s="21" t="s">
        <v>165</v>
      </c>
      <c r="E84" s="25" t="s">
        <v>166</v>
      </c>
      <c r="F84" s="25" t="s">
        <v>167</v>
      </c>
      <c r="G84" s="9" t="s">
        <v>168</v>
      </c>
    </row>
    <row r="85" spans="1:7" x14ac:dyDescent="0.25">
      <c r="A85" s="13" t="s">
        <v>169</v>
      </c>
      <c r="B85" s="27" t="s">
        <v>170</v>
      </c>
      <c r="C85" s="19" t="s">
        <v>171</v>
      </c>
      <c r="D85" s="19"/>
      <c r="E85" s="26"/>
      <c r="F85" s="26"/>
      <c r="G85" s="7"/>
    </row>
    <row r="86" spans="1:7" x14ac:dyDescent="0.25">
      <c r="A86" s="14" t="s">
        <v>172</v>
      </c>
      <c r="B86" s="21" t="s">
        <v>173</v>
      </c>
      <c r="C86" s="18">
        <v>0</v>
      </c>
      <c r="D86" s="18"/>
      <c r="E86" s="18"/>
      <c r="F86" s="18"/>
      <c r="G86" s="18"/>
    </row>
    <row r="87" spans="1:7" x14ac:dyDescent="0.25">
      <c r="A87" s="15" t="s">
        <v>174</v>
      </c>
      <c r="B87" s="28" t="s">
        <v>175</v>
      </c>
      <c r="C87" s="17">
        <v>1</v>
      </c>
      <c r="D87" s="22"/>
      <c r="E87" s="26"/>
      <c r="F87" s="26"/>
      <c r="G87" s="7"/>
    </row>
    <row r="89" spans="1:7" ht="15.75" thickBot="1" x14ac:dyDescent="0.3">
      <c r="A89" s="3" t="s">
        <v>176</v>
      </c>
    </row>
    <row r="90" spans="1:7" x14ac:dyDescent="0.25">
      <c r="A90" s="132" t="s">
        <v>177</v>
      </c>
      <c r="B90" s="133"/>
      <c r="C90" s="133"/>
      <c r="D90" s="133"/>
      <c r="E90" s="133"/>
      <c r="F90" s="133"/>
      <c r="G90" s="134"/>
    </row>
    <row r="91" spans="1:7" x14ac:dyDescent="0.25">
      <c r="A91" s="135"/>
      <c r="B91" s="136"/>
      <c r="C91" s="136"/>
      <c r="D91" s="136"/>
      <c r="E91" s="136"/>
      <c r="F91" s="136"/>
      <c r="G91" s="137"/>
    </row>
    <row r="92" spans="1:7" x14ac:dyDescent="0.25">
      <c r="A92" s="135"/>
      <c r="B92" s="136"/>
      <c r="C92" s="136"/>
      <c r="D92" s="136"/>
      <c r="E92" s="136"/>
      <c r="F92" s="136"/>
      <c r="G92" s="137"/>
    </row>
    <row r="93" spans="1:7" x14ac:dyDescent="0.25">
      <c r="A93" s="135"/>
      <c r="B93" s="136"/>
      <c r="C93" s="136"/>
      <c r="D93" s="136"/>
      <c r="E93" s="136"/>
      <c r="F93" s="136"/>
      <c r="G93" s="137"/>
    </row>
    <row r="94" spans="1:7" x14ac:dyDescent="0.25">
      <c r="A94" s="135"/>
      <c r="B94" s="136"/>
      <c r="C94" s="136"/>
      <c r="D94" s="136"/>
      <c r="E94" s="136"/>
      <c r="F94" s="136"/>
      <c r="G94" s="137"/>
    </row>
    <row r="95" spans="1:7" x14ac:dyDescent="0.25">
      <c r="A95" s="135"/>
      <c r="B95" s="136"/>
      <c r="C95" s="136"/>
      <c r="D95" s="136"/>
      <c r="E95" s="136"/>
      <c r="F95" s="136"/>
      <c r="G95" s="137"/>
    </row>
    <row r="96" spans="1:7" x14ac:dyDescent="0.25">
      <c r="A96" s="135"/>
      <c r="B96" s="136"/>
      <c r="C96" s="136"/>
      <c r="D96" s="136"/>
      <c r="E96" s="136"/>
      <c r="F96" s="136"/>
      <c r="G96" s="137"/>
    </row>
    <row r="97" spans="1:7" x14ac:dyDescent="0.25">
      <c r="A97" s="135"/>
      <c r="B97" s="136"/>
      <c r="C97" s="136"/>
      <c r="D97" s="136"/>
      <c r="E97" s="136"/>
      <c r="F97" s="136"/>
      <c r="G97" s="137"/>
    </row>
    <row r="98" spans="1:7" x14ac:dyDescent="0.25">
      <c r="A98" s="135"/>
      <c r="B98" s="136"/>
      <c r="C98" s="136"/>
      <c r="D98" s="136"/>
      <c r="E98" s="136"/>
      <c r="F98" s="136"/>
      <c r="G98" s="137"/>
    </row>
    <row r="99" spans="1:7" x14ac:dyDescent="0.25">
      <c r="A99" s="135"/>
      <c r="B99" s="136"/>
      <c r="C99" s="136"/>
      <c r="D99" s="136"/>
      <c r="E99" s="136"/>
      <c r="F99" s="136"/>
      <c r="G99" s="137"/>
    </row>
    <row r="100" spans="1:7" x14ac:dyDescent="0.25">
      <c r="A100" s="135"/>
      <c r="B100" s="136"/>
      <c r="C100" s="136"/>
      <c r="D100" s="136"/>
      <c r="E100" s="136"/>
      <c r="F100" s="136"/>
      <c r="G100" s="137"/>
    </row>
    <row r="101" spans="1:7" ht="15.75" thickBot="1" x14ac:dyDescent="0.3">
      <c r="A101" s="138"/>
      <c r="B101" s="139"/>
      <c r="C101" s="139"/>
      <c r="D101" s="139"/>
      <c r="E101" s="139"/>
      <c r="F101" s="139"/>
      <c r="G101" s="140"/>
    </row>
    <row r="102" spans="1:7" x14ac:dyDescent="0.25">
      <c r="A102" s="7"/>
      <c r="B102" s="7"/>
      <c r="C102" s="7"/>
      <c r="D102" s="35"/>
      <c r="E102" s="35"/>
      <c r="F102" s="35"/>
      <c r="G102" s="33"/>
    </row>
    <row r="103" spans="1:7" x14ac:dyDescent="0.25">
      <c r="A103" s="7"/>
      <c r="B103" s="7"/>
      <c r="C103" s="7"/>
      <c r="D103" s="35"/>
      <c r="E103" s="35"/>
      <c r="F103" s="35"/>
      <c r="G103" s="33"/>
    </row>
    <row r="104" spans="1:7" x14ac:dyDescent="0.25">
      <c r="A104" s="3" t="s">
        <v>178</v>
      </c>
      <c r="C104" s="145" t="s">
        <v>39</v>
      </c>
      <c r="D104" s="145"/>
      <c r="E104" s="145"/>
      <c r="F104" s="145"/>
      <c r="G104" s="145"/>
    </row>
    <row r="105" spans="1:7" x14ac:dyDescent="0.25">
      <c r="A105" s="10" t="s">
        <v>179</v>
      </c>
      <c r="B105" s="8"/>
      <c r="C105" s="16" t="s">
        <v>10</v>
      </c>
      <c r="D105" s="21" t="s">
        <v>165</v>
      </c>
      <c r="E105" s="25" t="s">
        <v>166</v>
      </c>
      <c r="F105" s="25" t="s">
        <v>167</v>
      </c>
      <c r="G105" s="9" t="s">
        <v>168</v>
      </c>
    </row>
    <row r="106" spans="1:7" x14ac:dyDescent="0.25">
      <c r="A106" s="13" t="s">
        <v>180</v>
      </c>
      <c r="B106" s="27" t="s">
        <v>181</v>
      </c>
      <c r="C106" s="19">
        <v>166.63666961351765</v>
      </c>
      <c r="D106" s="22"/>
      <c r="E106" s="26"/>
      <c r="F106" s="26"/>
      <c r="G106" s="7"/>
    </row>
    <row r="107" spans="1:7" x14ac:dyDescent="0.25">
      <c r="A107" s="13" t="s">
        <v>182</v>
      </c>
      <c r="B107" s="27" t="s">
        <v>183</v>
      </c>
      <c r="C107" s="17">
        <v>138</v>
      </c>
      <c r="D107" s="22"/>
      <c r="E107" s="26"/>
      <c r="F107" s="26"/>
      <c r="G107" s="7"/>
    </row>
    <row r="108" spans="1:7" x14ac:dyDescent="0.25">
      <c r="A108" s="13" t="s">
        <v>184</v>
      </c>
      <c r="B108" s="27" t="s">
        <v>185</v>
      </c>
      <c r="C108" s="37">
        <f>1.3*(1000*C106)/(SQRT(3)*C107)</f>
        <v>906.304665765908</v>
      </c>
      <c r="D108" s="37"/>
      <c r="E108" s="37"/>
      <c r="F108" s="37"/>
      <c r="G108" s="2"/>
    </row>
    <row r="109" spans="1:7" x14ac:dyDescent="0.25">
      <c r="A109" s="13" t="s">
        <v>169</v>
      </c>
      <c r="B109" s="27" t="s">
        <v>186</v>
      </c>
      <c r="C109" s="19">
        <f>ROUNDUP(C108/$E$60,2)</f>
        <v>3.78</v>
      </c>
      <c r="D109" s="19"/>
      <c r="E109" s="26"/>
      <c r="F109" s="26"/>
      <c r="G109" s="7"/>
    </row>
    <row r="110" spans="1:7" x14ac:dyDescent="0.25">
      <c r="A110" s="14" t="s">
        <v>187</v>
      </c>
      <c r="B110" s="21" t="s">
        <v>188</v>
      </c>
      <c r="C110" s="26" t="s">
        <v>189</v>
      </c>
      <c r="D110" s="26"/>
      <c r="E110" s="26"/>
      <c r="F110" s="26"/>
      <c r="G110" s="7"/>
    </row>
    <row r="111" spans="1:7" x14ac:dyDescent="0.25">
      <c r="A111" s="15" t="s">
        <v>190</v>
      </c>
      <c r="B111" s="28" t="s">
        <v>191</v>
      </c>
      <c r="C111" s="17">
        <v>1</v>
      </c>
      <c r="D111" s="22"/>
      <c r="E111" s="26"/>
      <c r="F111" s="26"/>
      <c r="G111" s="7"/>
    </row>
    <row r="112" spans="1:7" x14ac:dyDescent="0.25">
      <c r="A112" s="11" t="s">
        <v>174</v>
      </c>
      <c r="B112" s="27" t="s">
        <v>192</v>
      </c>
      <c r="C112" s="17">
        <v>1</v>
      </c>
      <c r="D112" s="22"/>
      <c r="E112" s="26"/>
      <c r="F112" s="26"/>
      <c r="G112" s="2"/>
    </row>
    <row r="114" spans="1:7" ht="15.75" thickBot="1" x14ac:dyDescent="0.3">
      <c r="A114" s="3" t="s">
        <v>193</v>
      </c>
    </row>
    <row r="115" spans="1:7" x14ac:dyDescent="0.25">
      <c r="A115" s="132" t="s">
        <v>194</v>
      </c>
      <c r="B115" s="133"/>
      <c r="C115" s="133"/>
      <c r="D115" s="133"/>
      <c r="E115" s="133"/>
      <c r="F115" s="133"/>
      <c r="G115" s="134"/>
    </row>
    <row r="116" spans="1:7" x14ac:dyDescent="0.25">
      <c r="A116" s="135"/>
      <c r="B116" s="136"/>
      <c r="C116" s="136"/>
      <c r="D116" s="136"/>
      <c r="E116" s="136"/>
      <c r="F116" s="136"/>
      <c r="G116" s="137"/>
    </row>
    <row r="117" spans="1:7" x14ac:dyDescent="0.25">
      <c r="A117" s="135"/>
      <c r="B117" s="136"/>
      <c r="C117" s="136"/>
      <c r="D117" s="136"/>
      <c r="E117" s="136"/>
      <c r="F117" s="136"/>
      <c r="G117" s="137"/>
    </row>
    <row r="118" spans="1:7" x14ac:dyDescent="0.25">
      <c r="A118" s="135"/>
      <c r="B118" s="136"/>
      <c r="C118" s="136"/>
      <c r="D118" s="136"/>
      <c r="E118" s="136"/>
      <c r="F118" s="136"/>
      <c r="G118" s="137"/>
    </row>
    <row r="119" spans="1:7" x14ac:dyDescent="0.25">
      <c r="A119" s="135"/>
      <c r="B119" s="136"/>
      <c r="C119" s="136"/>
      <c r="D119" s="136"/>
      <c r="E119" s="136"/>
      <c r="F119" s="136"/>
      <c r="G119" s="137"/>
    </row>
    <row r="120" spans="1:7" x14ac:dyDescent="0.25">
      <c r="A120" s="135"/>
      <c r="B120" s="136"/>
      <c r="C120" s="136"/>
      <c r="D120" s="136"/>
      <c r="E120" s="136"/>
      <c r="F120" s="136"/>
      <c r="G120" s="137"/>
    </row>
    <row r="121" spans="1:7" x14ac:dyDescent="0.25">
      <c r="A121" s="135"/>
      <c r="B121" s="136"/>
      <c r="C121" s="136"/>
      <c r="D121" s="136"/>
      <c r="E121" s="136"/>
      <c r="F121" s="136"/>
      <c r="G121" s="137"/>
    </row>
    <row r="122" spans="1:7" x14ac:dyDescent="0.25">
      <c r="A122" s="135"/>
      <c r="B122" s="136"/>
      <c r="C122" s="136"/>
      <c r="D122" s="136"/>
      <c r="E122" s="136"/>
      <c r="F122" s="136"/>
      <c r="G122" s="137"/>
    </row>
    <row r="123" spans="1:7" x14ac:dyDescent="0.25">
      <c r="A123" s="135"/>
      <c r="B123" s="136"/>
      <c r="C123" s="136"/>
      <c r="D123" s="136"/>
      <c r="E123" s="136"/>
      <c r="F123" s="136"/>
      <c r="G123" s="137"/>
    </row>
    <row r="124" spans="1:7" x14ac:dyDescent="0.25">
      <c r="A124" s="135"/>
      <c r="B124" s="136"/>
      <c r="C124" s="136"/>
      <c r="D124" s="136"/>
      <c r="E124" s="136"/>
      <c r="F124" s="136"/>
      <c r="G124" s="137"/>
    </row>
    <row r="125" spans="1:7" x14ac:dyDescent="0.25">
      <c r="A125" s="135"/>
      <c r="B125" s="136"/>
      <c r="C125" s="136"/>
      <c r="D125" s="136"/>
      <c r="E125" s="136"/>
      <c r="F125" s="136"/>
      <c r="G125" s="137"/>
    </row>
    <row r="126" spans="1:7" ht="15.75" thickBot="1" x14ac:dyDescent="0.3">
      <c r="A126" s="138"/>
      <c r="B126" s="139"/>
      <c r="C126" s="139"/>
      <c r="D126" s="139"/>
      <c r="E126" s="139"/>
      <c r="F126" s="139"/>
      <c r="G126" s="140"/>
    </row>
    <row r="129" spans="1:7" x14ac:dyDescent="0.25">
      <c r="A129" s="3" t="s">
        <v>195</v>
      </c>
      <c r="C129" s="145" t="s">
        <v>39</v>
      </c>
      <c r="D129" s="145"/>
      <c r="E129" s="145"/>
      <c r="F129" s="145"/>
      <c r="G129" s="145"/>
    </row>
    <row r="130" spans="1:7" x14ac:dyDescent="0.25">
      <c r="A130" s="10" t="s">
        <v>164</v>
      </c>
      <c r="B130" s="8"/>
      <c r="C130" s="16" t="s">
        <v>10</v>
      </c>
      <c r="D130" s="21" t="s">
        <v>165</v>
      </c>
      <c r="E130" s="25" t="s">
        <v>166</v>
      </c>
      <c r="F130" s="25" t="s">
        <v>167</v>
      </c>
      <c r="G130" s="9" t="s">
        <v>168</v>
      </c>
    </row>
    <row r="131" spans="1:7" x14ac:dyDescent="0.25">
      <c r="A131" s="13" t="s">
        <v>169</v>
      </c>
      <c r="B131" s="27" t="s">
        <v>196</v>
      </c>
      <c r="C131" s="19" t="s">
        <v>171</v>
      </c>
      <c r="D131" s="19"/>
      <c r="E131" s="26"/>
      <c r="F131" s="26"/>
      <c r="G131" s="7"/>
    </row>
    <row r="132" spans="1:7" x14ac:dyDescent="0.25">
      <c r="A132" s="14" t="s">
        <v>172</v>
      </c>
      <c r="B132" s="21" t="s">
        <v>197</v>
      </c>
      <c r="C132" s="26">
        <v>0</v>
      </c>
      <c r="D132" s="26"/>
      <c r="E132" s="26"/>
      <c r="F132" s="26"/>
      <c r="G132" s="7"/>
    </row>
    <row r="133" spans="1:7" x14ac:dyDescent="0.25">
      <c r="A133" s="11" t="s">
        <v>174</v>
      </c>
      <c r="B133" s="27" t="s">
        <v>198</v>
      </c>
      <c r="C133" s="17">
        <v>1</v>
      </c>
      <c r="D133" s="22"/>
      <c r="E133" s="26"/>
      <c r="F133" s="26"/>
      <c r="G133" s="2"/>
    </row>
    <row r="135" spans="1:7" ht="15.75" thickBot="1" x14ac:dyDescent="0.3">
      <c r="A135" s="3" t="s">
        <v>199</v>
      </c>
    </row>
    <row r="136" spans="1:7" x14ac:dyDescent="0.25">
      <c r="A136" s="132" t="s">
        <v>177</v>
      </c>
      <c r="B136" s="133"/>
      <c r="C136" s="133"/>
      <c r="D136" s="133"/>
      <c r="E136" s="133"/>
      <c r="F136" s="133"/>
      <c r="G136" s="134"/>
    </row>
    <row r="137" spans="1:7" x14ac:dyDescent="0.25">
      <c r="A137" s="135"/>
      <c r="B137" s="136"/>
      <c r="C137" s="136"/>
      <c r="D137" s="136"/>
      <c r="E137" s="136"/>
      <c r="F137" s="136"/>
      <c r="G137" s="137"/>
    </row>
    <row r="138" spans="1:7" x14ac:dyDescent="0.25">
      <c r="A138" s="135"/>
      <c r="B138" s="136"/>
      <c r="C138" s="136"/>
      <c r="D138" s="136"/>
      <c r="E138" s="136"/>
      <c r="F138" s="136"/>
      <c r="G138" s="137"/>
    </row>
    <row r="139" spans="1:7" x14ac:dyDescent="0.25">
      <c r="A139" s="135"/>
      <c r="B139" s="136"/>
      <c r="C139" s="136"/>
      <c r="D139" s="136"/>
      <c r="E139" s="136"/>
      <c r="F139" s="136"/>
      <c r="G139" s="137"/>
    </row>
    <row r="140" spans="1:7" x14ac:dyDescent="0.25">
      <c r="A140" s="135"/>
      <c r="B140" s="136"/>
      <c r="C140" s="136"/>
      <c r="D140" s="136"/>
      <c r="E140" s="136"/>
      <c r="F140" s="136"/>
      <c r="G140" s="137"/>
    </row>
    <row r="141" spans="1:7" x14ac:dyDescent="0.25">
      <c r="A141" s="135"/>
      <c r="B141" s="136"/>
      <c r="C141" s="136"/>
      <c r="D141" s="136"/>
      <c r="E141" s="136"/>
      <c r="F141" s="136"/>
      <c r="G141" s="137"/>
    </row>
    <row r="142" spans="1:7" x14ac:dyDescent="0.25">
      <c r="A142" s="135"/>
      <c r="B142" s="136"/>
      <c r="C142" s="136"/>
      <c r="D142" s="136"/>
      <c r="E142" s="136"/>
      <c r="F142" s="136"/>
      <c r="G142" s="137"/>
    </row>
    <row r="143" spans="1:7" x14ac:dyDescent="0.25">
      <c r="A143" s="135"/>
      <c r="B143" s="136"/>
      <c r="C143" s="136"/>
      <c r="D143" s="136"/>
      <c r="E143" s="136"/>
      <c r="F143" s="136"/>
      <c r="G143" s="137"/>
    </row>
    <row r="144" spans="1:7" x14ac:dyDescent="0.25">
      <c r="A144" s="135"/>
      <c r="B144" s="136"/>
      <c r="C144" s="136"/>
      <c r="D144" s="136"/>
      <c r="E144" s="136"/>
      <c r="F144" s="136"/>
      <c r="G144" s="137"/>
    </row>
    <row r="145" spans="1:7" x14ac:dyDescent="0.25">
      <c r="A145" s="135"/>
      <c r="B145" s="136"/>
      <c r="C145" s="136"/>
      <c r="D145" s="136"/>
      <c r="E145" s="136"/>
      <c r="F145" s="136"/>
      <c r="G145" s="137"/>
    </row>
    <row r="146" spans="1:7" x14ac:dyDescent="0.25">
      <c r="A146" s="135"/>
      <c r="B146" s="136"/>
      <c r="C146" s="136"/>
      <c r="D146" s="136"/>
      <c r="E146" s="136"/>
      <c r="F146" s="136"/>
      <c r="G146" s="137"/>
    </row>
    <row r="147" spans="1:7" ht="15.75" thickBot="1" x14ac:dyDescent="0.3">
      <c r="A147" s="138"/>
      <c r="B147" s="139"/>
      <c r="C147" s="139"/>
      <c r="D147" s="139"/>
      <c r="E147" s="139"/>
      <c r="F147" s="139"/>
      <c r="G147" s="140"/>
    </row>
    <row r="150" spans="1:7" x14ac:dyDescent="0.25">
      <c r="A150" s="3" t="s">
        <v>200</v>
      </c>
      <c r="C150" s="145" t="s">
        <v>39</v>
      </c>
      <c r="D150" s="145"/>
      <c r="E150" s="145"/>
      <c r="F150" s="145"/>
      <c r="G150" s="145"/>
    </row>
    <row r="151" spans="1:7" x14ac:dyDescent="0.25">
      <c r="A151" s="10" t="s">
        <v>179</v>
      </c>
      <c r="B151" s="8"/>
      <c r="C151" s="16" t="s">
        <v>10</v>
      </c>
      <c r="D151" s="21" t="s">
        <v>165</v>
      </c>
      <c r="E151" s="25" t="s">
        <v>166</v>
      </c>
      <c r="F151" s="25" t="s">
        <v>167</v>
      </c>
      <c r="G151" s="9" t="s">
        <v>168</v>
      </c>
    </row>
    <row r="152" spans="1:7" x14ac:dyDescent="0.25">
      <c r="A152" s="13" t="s">
        <v>169</v>
      </c>
      <c r="B152" s="27" t="s">
        <v>201</v>
      </c>
      <c r="C152" s="19">
        <f>ROUND(0.33*C$109,2)</f>
        <v>1.25</v>
      </c>
      <c r="D152" s="19"/>
      <c r="E152" s="26"/>
      <c r="F152" s="26"/>
      <c r="G152" s="7"/>
    </row>
    <row r="153" spans="1:7" x14ac:dyDescent="0.25">
      <c r="A153" s="14" t="s">
        <v>187</v>
      </c>
      <c r="B153" s="21" t="s">
        <v>202</v>
      </c>
      <c r="C153" s="26" t="s">
        <v>189</v>
      </c>
      <c r="D153" s="26"/>
      <c r="E153" s="26"/>
      <c r="F153" s="26"/>
      <c r="G153" s="7"/>
    </row>
    <row r="154" spans="1:7" x14ac:dyDescent="0.25">
      <c r="A154" s="12" t="s">
        <v>190</v>
      </c>
      <c r="B154" s="21" t="s">
        <v>203</v>
      </c>
      <c r="C154" s="31">
        <v>1</v>
      </c>
      <c r="D154" s="26"/>
      <c r="E154" s="26"/>
      <c r="F154" s="26"/>
      <c r="G154" s="7"/>
    </row>
    <row r="155" spans="1:7" x14ac:dyDescent="0.25">
      <c r="A155" s="11" t="s">
        <v>174</v>
      </c>
      <c r="B155" s="27" t="s">
        <v>204</v>
      </c>
      <c r="C155" s="17">
        <v>1</v>
      </c>
      <c r="D155" s="22"/>
      <c r="E155" s="26"/>
      <c r="F155" s="26"/>
      <c r="G155" s="2"/>
    </row>
    <row r="157" spans="1:7" ht="15.75" thickBot="1" x14ac:dyDescent="0.3">
      <c r="A157" s="3" t="s">
        <v>205</v>
      </c>
    </row>
    <row r="158" spans="1:7" x14ac:dyDescent="0.25">
      <c r="A158" s="132" t="s">
        <v>206</v>
      </c>
      <c r="B158" s="133"/>
      <c r="C158" s="133"/>
      <c r="D158" s="133"/>
      <c r="E158" s="133"/>
      <c r="F158" s="133"/>
      <c r="G158" s="134"/>
    </row>
    <row r="159" spans="1:7" x14ac:dyDescent="0.25">
      <c r="A159" s="135"/>
      <c r="B159" s="136"/>
      <c r="C159" s="136"/>
      <c r="D159" s="136"/>
      <c r="E159" s="136"/>
      <c r="F159" s="136"/>
      <c r="G159" s="137"/>
    </row>
    <row r="160" spans="1:7" x14ac:dyDescent="0.25">
      <c r="A160" s="135"/>
      <c r="B160" s="136"/>
      <c r="C160" s="136"/>
      <c r="D160" s="136"/>
      <c r="E160" s="136"/>
      <c r="F160" s="136"/>
      <c r="G160" s="137"/>
    </row>
    <row r="161" spans="1:7" x14ac:dyDescent="0.25">
      <c r="A161" s="135"/>
      <c r="B161" s="136"/>
      <c r="C161" s="136"/>
      <c r="D161" s="136"/>
      <c r="E161" s="136"/>
      <c r="F161" s="136"/>
      <c r="G161" s="137"/>
    </row>
    <row r="162" spans="1:7" x14ac:dyDescent="0.25">
      <c r="A162" s="135"/>
      <c r="B162" s="136"/>
      <c r="C162" s="136"/>
      <c r="D162" s="136"/>
      <c r="E162" s="136"/>
      <c r="F162" s="136"/>
      <c r="G162" s="137"/>
    </row>
    <row r="163" spans="1:7" x14ac:dyDescent="0.25">
      <c r="A163" s="135"/>
      <c r="B163" s="136"/>
      <c r="C163" s="136"/>
      <c r="D163" s="136"/>
      <c r="E163" s="136"/>
      <c r="F163" s="136"/>
      <c r="G163" s="137"/>
    </row>
    <row r="164" spans="1:7" x14ac:dyDescent="0.25">
      <c r="A164" s="135"/>
      <c r="B164" s="136"/>
      <c r="C164" s="136"/>
      <c r="D164" s="136"/>
      <c r="E164" s="136"/>
      <c r="F164" s="136"/>
      <c r="G164" s="137"/>
    </row>
    <row r="165" spans="1:7" x14ac:dyDescent="0.25">
      <c r="A165" s="135"/>
      <c r="B165" s="136"/>
      <c r="C165" s="136"/>
      <c r="D165" s="136"/>
      <c r="E165" s="136"/>
      <c r="F165" s="136"/>
      <c r="G165" s="137"/>
    </row>
    <row r="166" spans="1:7" x14ac:dyDescent="0.25">
      <c r="A166" s="135"/>
      <c r="B166" s="136"/>
      <c r="C166" s="136"/>
      <c r="D166" s="136"/>
      <c r="E166" s="136"/>
      <c r="F166" s="136"/>
      <c r="G166" s="137"/>
    </row>
    <row r="167" spans="1:7" x14ac:dyDescent="0.25">
      <c r="A167" s="135"/>
      <c r="B167" s="136"/>
      <c r="C167" s="136"/>
      <c r="D167" s="136"/>
      <c r="E167" s="136"/>
      <c r="F167" s="136"/>
      <c r="G167" s="137"/>
    </row>
    <row r="168" spans="1:7" x14ac:dyDescent="0.25">
      <c r="A168" s="135"/>
      <c r="B168" s="136"/>
      <c r="C168" s="136"/>
      <c r="D168" s="136"/>
      <c r="E168" s="136"/>
      <c r="F168" s="136"/>
      <c r="G168" s="137"/>
    </row>
    <row r="169" spans="1:7" ht="15.75" thickBot="1" x14ac:dyDescent="0.3">
      <c r="A169" s="138"/>
      <c r="B169" s="139"/>
      <c r="C169" s="139"/>
      <c r="D169" s="139"/>
      <c r="E169" s="139"/>
      <c r="F169" s="139"/>
      <c r="G169" s="140"/>
    </row>
    <row r="170" spans="1:7" x14ac:dyDescent="0.25">
      <c r="A170" s="47"/>
      <c r="B170" s="47"/>
      <c r="C170" s="47"/>
      <c r="D170" s="47"/>
      <c r="E170" s="47"/>
      <c r="F170" s="47"/>
      <c r="G170" s="47"/>
    </row>
    <row r="171" spans="1:7" x14ac:dyDescent="0.25">
      <c r="A171" s="47"/>
      <c r="B171" s="47"/>
      <c r="C171" s="47"/>
      <c r="D171" s="47"/>
      <c r="E171" s="47"/>
      <c r="F171" s="47"/>
      <c r="G171" s="47"/>
    </row>
    <row r="172" spans="1:7" x14ac:dyDescent="0.25">
      <c r="A172" s="3" t="s">
        <v>207</v>
      </c>
      <c r="C172" s="145" t="s">
        <v>39</v>
      </c>
      <c r="D172" s="145"/>
      <c r="E172" s="145"/>
      <c r="F172" s="145"/>
      <c r="G172" s="145"/>
    </row>
    <row r="173" spans="1:7" x14ac:dyDescent="0.25">
      <c r="A173" s="10" t="s">
        <v>179</v>
      </c>
      <c r="B173" s="8"/>
      <c r="C173" s="16" t="s">
        <v>10</v>
      </c>
      <c r="D173" s="21" t="s">
        <v>165</v>
      </c>
      <c r="E173" s="25" t="s">
        <v>166</v>
      </c>
      <c r="F173" s="25" t="s">
        <v>167</v>
      </c>
      <c r="G173" s="9" t="s">
        <v>168</v>
      </c>
    </row>
    <row r="174" spans="1:7" x14ac:dyDescent="0.25">
      <c r="A174" s="13" t="s">
        <v>169</v>
      </c>
      <c r="B174" s="27" t="s">
        <v>208</v>
      </c>
      <c r="C174" s="19">
        <f>ROUND(0.5*C109,2)</f>
        <v>1.89</v>
      </c>
      <c r="D174" s="19"/>
      <c r="E174" s="26"/>
      <c r="F174" s="26"/>
      <c r="G174" s="7"/>
    </row>
    <row r="175" spans="1:7" x14ac:dyDescent="0.25">
      <c r="A175" s="14" t="s">
        <v>209</v>
      </c>
      <c r="B175" s="21" t="s">
        <v>210</v>
      </c>
      <c r="C175" s="26">
        <v>9</v>
      </c>
      <c r="D175" s="26"/>
      <c r="E175" s="26"/>
      <c r="F175" s="26"/>
      <c r="G175" s="7"/>
    </row>
    <row r="177" spans="1:7" ht="15.75" thickBot="1" x14ac:dyDescent="0.3">
      <c r="A177" s="3" t="s">
        <v>211</v>
      </c>
    </row>
    <row r="178" spans="1:7" x14ac:dyDescent="0.25">
      <c r="A178" s="132" t="s">
        <v>212</v>
      </c>
      <c r="B178" s="133"/>
      <c r="C178" s="133"/>
      <c r="D178" s="133"/>
      <c r="E178" s="133"/>
      <c r="F178" s="133"/>
      <c r="G178" s="134"/>
    </row>
    <row r="179" spans="1:7" x14ac:dyDescent="0.25">
      <c r="A179" s="135"/>
      <c r="B179" s="136"/>
      <c r="C179" s="136"/>
      <c r="D179" s="136"/>
      <c r="E179" s="136"/>
      <c r="F179" s="136"/>
      <c r="G179" s="137"/>
    </row>
    <row r="180" spans="1:7" x14ac:dyDescent="0.25">
      <c r="A180" s="135"/>
      <c r="B180" s="136"/>
      <c r="C180" s="136"/>
      <c r="D180" s="136"/>
      <c r="E180" s="136"/>
      <c r="F180" s="136"/>
      <c r="G180" s="137"/>
    </row>
    <row r="181" spans="1:7" x14ac:dyDescent="0.25">
      <c r="A181" s="135"/>
      <c r="B181" s="136"/>
      <c r="C181" s="136"/>
      <c r="D181" s="136"/>
      <c r="E181" s="136"/>
      <c r="F181" s="136"/>
      <c r="G181" s="137"/>
    </row>
    <row r="182" spans="1:7" x14ac:dyDescent="0.25">
      <c r="A182" s="135"/>
      <c r="B182" s="136"/>
      <c r="C182" s="136"/>
      <c r="D182" s="136"/>
      <c r="E182" s="136"/>
      <c r="F182" s="136"/>
      <c r="G182" s="137"/>
    </row>
    <row r="183" spans="1:7" x14ac:dyDescent="0.25">
      <c r="A183" s="135"/>
      <c r="B183" s="136"/>
      <c r="C183" s="136"/>
      <c r="D183" s="136"/>
      <c r="E183" s="136"/>
      <c r="F183" s="136"/>
      <c r="G183" s="137"/>
    </row>
    <row r="184" spans="1:7" x14ac:dyDescent="0.25">
      <c r="A184" s="135"/>
      <c r="B184" s="136"/>
      <c r="C184" s="136"/>
      <c r="D184" s="136"/>
      <c r="E184" s="136"/>
      <c r="F184" s="136"/>
      <c r="G184" s="137"/>
    </row>
    <row r="185" spans="1:7" x14ac:dyDescent="0.25">
      <c r="A185" s="135"/>
      <c r="B185" s="136"/>
      <c r="C185" s="136"/>
      <c r="D185" s="136"/>
      <c r="E185" s="136"/>
      <c r="F185" s="136"/>
      <c r="G185" s="137"/>
    </row>
    <row r="186" spans="1:7" x14ac:dyDescent="0.25">
      <c r="A186" s="135"/>
      <c r="B186" s="136"/>
      <c r="C186" s="136"/>
      <c r="D186" s="136"/>
      <c r="E186" s="136"/>
      <c r="F186" s="136"/>
      <c r="G186" s="137"/>
    </row>
    <row r="187" spans="1:7" x14ac:dyDescent="0.25">
      <c r="A187" s="135"/>
      <c r="B187" s="136"/>
      <c r="C187" s="136"/>
      <c r="D187" s="136"/>
      <c r="E187" s="136"/>
      <c r="F187" s="136"/>
      <c r="G187" s="137"/>
    </row>
    <row r="188" spans="1:7" x14ac:dyDescent="0.25">
      <c r="A188" s="135"/>
      <c r="B188" s="136"/>
      <c r="C188" s="136"/>
      <c r="D188" s="136"/>
      <c r="E188" s="136"/>
      <c r="F188" s="136"/>
      <c r="G188" s="137"/>
    </row>
    <row r="189" spans="1:7" ht="15.75" thickBot="1" x14ac:dyDescent="0.3">
      <c r="A189" s="138"/>
      <c r="B189" s="139"/>
      <c r="C189" s="139"/>
      <c r="D189" s="139"/>
      <c r="E189" s="139"/>
      <c r="F189" s="139"/>
      <c r="G189" s="140"/>
    </row>
    <row r="190" spans="1:7" x14ac:dyDescent="0.25">
      <c r="A190" s="47"/>
      <c r="B190" s="47"/>
      <c r="C190" s="47"/>
      <c r="D190" s="47"/>
      <c r="E190" s="47"/>
      <c r="F190" s="47"/>
      <c r="G190" s="47"/>
    </row>
    <row r="192" spans="1:7" x14ac:dyDescent="0.25">
      <c r="A192" s="3" t="s">
        <v>213</v>
      </c>
    </row>
    <row r="193" spans="1:7" x14ac:dyDescent="0.25">
      <c r="A193" s="40" t="s">
        <v>23</v>
      </c>
      <c r="B193" s="129" t="s">
        <v>169</v>
      </c>
      <c r="C193" s="130"/>
      <c r="D193" s="131"/>
      <c r="E193" s="25" t="s">
        <v>214</v>
      </c>
      <c r="F193" s="129" t="s">
        <v>215</v>
      </c>
      <c r="G193" s="130"/>
    </row>
    <row r="194" spans="1:7" x14ac:dyDescent="0.25">
      <c r="A194" s="40"/>
      <c r="B194" s="25" t="s">
        <v>46</v>
      </c>
      <c r="C194" s="25" t="s">
        <v>216</v>
      </c>
      <c r="D194" s="25" t="s">
        <v>217</v>
      </c>
      <c r="E194" s="25"/>
      <c r="F194" s="123" t="s">
        <v>218</v>
      </c>
      <c r="G194" s="9" t="s">
        <v>219</v>
      </c>
    </row>
    <row r="195" spans="1:7" x14ac:dyDescent="0.25">
      <c r="A195" s="41" t="s">
        <v>220</v>
      </c>
      <c r="B195" s="26" t="s">
        <v>221</v>
      </c>
      <c r="C195" s="48">
        <f>vfreq_HV351S[[#This Row],[Column4]]*$E$63</f>
        <v>44.488000000000007</v>
      </c>
      <c r="D195" s="26">
        <v>0.67</v>
      </c>
      <c r="E195" s="26"/>
      <c r="F195" s="48"/>
      <c r="G195" s="7"/>
    </row>
    <row r="196" spans="1:7" x14ac:dyDescent="0.25">
      <c r="A196" s="41" t="s">
        <v>222</v>
      </c>
      <c r="B196" s="26" t="s">
        <v>223</v>
      </c>
      <c r="C196" s="48">
        <v>56</v>
      </c>
      <c r="D196" s="26" t="s">
        <v>224</v>
      </c>
      <c r="E196" s="26"/>
      <c r="F196" s="48">
        <v>70</v>
      </c>
      <c r="G196" s="49">
        <f>vfreq_HV351S[[#This Row],[Column3]]*vfreq_HV351S[[#This Row],[Column6]]</f>
        <v>3920</v>
      </c>
    </row>
    <row r="197" spans="1:7" x14ac:dyDescent="0.25">
      <c r="A197" s="41" t="s">
        <v>225</v>
      </c>
      <c r="B197" s="26" t="s">
        <v>226</v>
      </c>
      <c r="C197" s="48">
        <v>64</v>
      </c>
      <c r="D197" s="26" t="s">
        <v>224</v>
      </c>
      <c r="E197" s="26"/>
      <c r="F197" s="48">
        <v>70</v>
      </c>
      <c r="G197" s="49">
        <f>vfreq_HV351S[[#This Row],[Column3]]*vfreq_HV351S[[#This Row],[Column6]]</f>
        <v>4480</v>
      </c>
    </row>
    <row r="198" spans="1:7" x14ac:dyDescent="0.25">
      <c r="A198" s="41" t="s">
        <v>227</v>
      </c>
      <c r="B198" s="26" t="s">
        <v>228</v>
      </c>
      <c r="C198" s="48">
        <f>vfreq_HV351S[[#This Row],[Column4]]*$E$63</f>
        <v>51.128000000000007</v>
      </c>
      <c r="D198" s="48">
        <v>0.77</v>
      </c>
      <c r="E198" s="26" t="s">
        <v>229</v>
      </c>
      <c r="F198" s="48">
        <v>12</v>
      </c>
      <c r="G198" s="49">
        <f>vfreq_HV351S[[#This Row],[Column6]]*60</f>
        <v>720</v>
      </c>
    </row>
    <row r="199" spans="1:7" x14ac:dyDescent="0.25">
      <c r="A199" s="41" t="s">
        <v>230</v>
      </c>
      <c r="B199" s="26" t="s">
        <v>231</v>
      </c>
      <c r="C199" s="26" t="s">
        <v>171</v>
      </c>
      <c r="D199" s="26" t="s">
        <v>171</v>
      </c>
      <c r="E199" s="26" t="s">
        <v>232</v>
      </c>
      <c r="F199" s="48">
        <v>0</v>
      </c>
      <c r="G199" s="49">
        <f>vfreq_HV351S[[#This Row],[Column6]]*60</f>
        <v>0</v>
      </c>
    </row>
    <row r="200" spans="1:7" x14ac:dyDescent="0.25">
      <c r="A200" s="41" t="s">
        <v>233</v>
      </c>
      <c r="B200" s="26" t="s">
        <v>234</v>
      </c>
      <c r="C200" s="48">
        <f>vfreq_HV351S[[#This Row],[Column4]]*$E$63</f>
        <v>86.320000000000007</v>
      </c>
      <c r="D200" s="48">
        <v>1.3</v>
      </c>
      <c r="E200" s="26" t="s">
        <v>235</v>
      </c>
      <c r="F200" s="48">
        <v>1</v>
      </c>
      <c r="G200" s="49">
        <f>vfreq_HV351S[[#This Row],[Column6]]*60</f>
        <v>60</v>
      </c>
    </row>
    <row r="201" spans="1:7" x14ac:dyDescent="0.25">
      <c r="A201" s="41" t="s">
        <v>236</v>
      </c>
      <c r="B201" s="26" t="s">
        <v>237</v>
      </c>
      <c r="C201" s="48">
        <f>vfreq_HV351S[[#This Row],[Column4]]*$E$63</f>
        <v>82.336000000000013</v>
      </c>
      <c r="D201" s="48">
        <v>1.24</v>
      </c>
      <c r="E201" s="26" t="s">
        <v>238</v>
      </c>
      <c r="F201" s="48">
        <v>3</v>
      </c>
      <c r="G201" s="49">
        <f>vfreq_HV351S[[#This Row],[Column6]]*60</f>
        <v>180</v>
      </c>
    </row>
    <row r="203" spans="1:7" ht="15.75" thickBot="1" x14ac:dyDescent="0.3">
      <c r="A203" s="3" t="s">
        <v>239</v>
      </c>
    </row>
    <row r="204" spans="1:7" x14ac:dyDescent="0.25">
      <c r="A204" s="132" t="s">
        <v>240</v>
      </c>
      <c r="B204" s="133"/>
      <c r="C204" s="133"/>
      <c r="D204" s="133"/>
      <c r="E204" s="133"/>
      <c r="F204" s="133"/>
      <c r="G204" s="134"/>
    </row>
    <row r="205" spans="1:7" x14ac:dyDescent="0.25">
      <c r="A205" s="135"/>
      <c r="B205" s="136"/>
      <c r="C205" s="136"/>
      <c r="D205" s="136"/>
      <c r="E205" s="136"/>
      <c r="F205" s="136"/>
      <c r="G205" s="137"/>
    </row>
    <row r="206" spans="1:7" x14ac:dyDescent="0.25">
      <c r="A206" s="135"/>
      <c r="B206" s="136"/>
      <c r="C206" s="136"/>
      <c r="D206" s="136"/>
      <c r="E206" s="136"/>
      <c r="F206" s="136"/>
      <c r="G206" s="137"/>
    </row>
    <row r="207" spans="1:7" x14ac:dyDescent="0.25">
      <c r="A207" s="135"/>
      <c r="B207" s="136"/>
      <c r="C207" s="136"/>
      <c r="D207" s="136"/>
      <c r="E207" s="136"/>
      <c r="F207" s="136"/>
      <c r="G207" s="137"/>
    </row>
    <row r="208" spans="1:7" x14ac:dyDescent="0.25">
      <c r="A208" s="135"/>
      <c r="B208" s="136"/>
      <c r="C208" s="136"/>
      <c r="D208" s="136"/>
      <c r="E208" s="136"/>
      <c r="F208" s="136"/>
      <c r="G208" s="137"/>
    </row>
    <row r="209" spans="1:10" x14ac:dyDescent="0.25">
      <c r="A209" s="135"/>
      <c r="B209" s="136"/>
      <c r="C209" s="136"/>
      <c r="D209" s="136"/>
      <c r="E209" s="136"/>
      <c r="F209" s="136"/>
      <c r="G209" s="137"/>
    </row>
    <row r="210" spans="1:10" x14ac:dyDescent="0.25">
      <c r="A210" s="135"/>
      <c r="B210" s="136"/>
      <c r="C210" s="136"/>
      <c r="D210" s="136"/>
      <c r="E210" s="136"/>
      <c r="F210" s="136"/>
      <c r="G210" s="137"/>
    </row>
    <row r="211" spans="1:10" x14ac:dyDescent="0.25">
      <c r="A211" s="135"/>
      <c r="B211" s="136"/>
      <c r="C211" s="136"/>
      <c r="D211" s="136"/>
      <c r="E211" s="136"/>
      <c r="F211" s="136"/>
      <c r="G211" s="137"/>
    </row>
    <row r="212" spans="1:10" x14ac:dyDescent="0.25">
      <c r="A212" s="135"/>
      <c r="B212" s="136"/>
      <c r="C212" s="136"/>
      <c r="D212" s="136"/>
      <c r="E212" s="136"/>
      <c r="F212" s="136"/>
      <c r="G212" s="137"/>
    </row>
    <row r="213" spans="1:10" x14ac:dyDescent="0.25">
      <c r="A213" s="135"/>
      <c r="B213" s="136"/>
      <c r="C213" s="136"/>
      <c r="D213" s="136"/>
      <c r="E213" s="136"/>
      <c r="F213" s="136"/>
      <c r="G213" s="137"/>
    </row>
    <row r="214" spans="1:10" x14ac:dyDescent="0.25">
      <c r="A214" s="135"/>
      <c r="B214" s="136"/>
      <c r="C214" s="136"/>
      <c r="D214" s="136"/>
      <c r="E214" s="136"/>
      <c r="F214" s="136"/>
      <c r="G214" s="137"/>
    </row>
    <row r="215" spans="1:10" ht="15.75" thickBot="1" x14ac:dyDescent="0.3">
      <c r="A215" s="138"/>
      <c r="B215" s="139"/>
      <c r="C215" s="139"/>
      <c r="D215" s="139"/>
      <c r="E215" s="139"/>
      <c r="F215" s="139"/>
      <c r="G215" s="140"/>
    </row>
    <row r="218" spans="1:10" x14ac:dyDescent="0.25">
      <c r="A218" s="3" t="s">
        <v>241</v>
      </c>
    </row>
    <row r="219" spans="1:10" x14ac:dyDescent="0.25">
      <c r="A219" s="29" t="s">
        <v>242</v>
      </c>
      <c r="B219" s="29" t="s">
        <v>133</v>
      </c>
      <c r="C219" s="29" t="s">
        <v>23</v>
      </c>
      <c r="D219" s="29" t="s">
        <v>243</v>
      </c>
      <c r="E219" s="29" t="s">
        <v>33</v>
      </c>
      <c r="F219" s="29" t="s">
        <v>39</v>
      </c>
      <c r="G219" s="29" t="s">
        <v>40</v>
      </c>
      <c r="H219" s="29" t="s">
        <v>244</v>
      </c>
      <c r="I219" s="29" t="s">
        <v>245</v>
      </c>
      <c r="J219" s="29" t="s">
        <v>246</v>
      </c>
    </row>
    <row r="220" spans="1:10" ht="18.75" x14ac:dyDescent="0.3">
      <c r="A220" s="45" t="s">
        <v>247</v>
      </c>
      <c r="B220" s="1" t="s">
        <v>248</v>
      </c>
      <c r="C220" t="s">
        <v>249</v>
      </c>
      <c r="D220" t="s">
        <v>250</v>
      </c>
      <c r="E220" t="s">
        <v>251</v>
      </c>
      <c r="H220" s="44" t="b">
        <v>0</v>
      </c>
      <c r="J220" s="44" t="b">
        <v>0</v>
      </c>
    </row>
    <row r="221" spans="1:10" ht="18.75" x14ac:dyDescent="0.3">
      <c r="A221" s="45" t="s">
        <v>252</v>
      </c>
      <c r="B221" s="1">
        <v>60</v>
      </c>
      <c r="C221" t="s">
        <v>253</v>
      </c>
      <c r="D221" t="s">
        <v>250</v>
      </c>
      <c r="E221" t="s">
        <v>251</v>
      </c>
      <c r="H221" s="44" t="b">
        <v>0</v>
      </c>
      <c r="J221" s="44" t="b">
        <v>0</v>
      </c>
    </row>
    <row r="222" spans="1:10" ht="18.75" x14ac:dyDescent="0.3">
      <c r="A222" s="45" t="s">
        <v>254</v>
      </c>
      <c r="B222" s="1" t="s">
        <v>255</v>
      </c>
      <c r="C222" t="s">
        <v>256</v>
      </c>
      <c r="D222" t="s">
        <v>250</v>
      </c>
      <c r="E222" t="s">
        <v>251</v>
      </c>
      <c r="H222" s="44" t="b">
        <v>0</v>
      </c>
      <c r="J222" s="44" t="b">
        <v>0</v>
      </c>
    </row>
    <row r="223" spans="1:10" ht="18.75" x14ac:dyDescent="0.3">
      <c r="A223" s="45" t="s">
        <v>257</v>
      </c>
      <c r="B223" s="1">
        <v>60</v>
      </c>
      <c r="C223" t="s">
        <v>258</v>
      </c>
      <c r="D223" t="s">
        <v>250</v>
      </c>
      <c r="E223" t="s">
        <v>251</v>
      </c>
      <c r="H223" s="44" t="b">
        <v>0</v>
      </c>
      <c r="J223" s="44" t="b">
        <v>0</v>
      </c>
    </row>
    <row r="224" spans="1:10" ht="18.75" x14ac:dyDescent="0.3">
      <c r="A224" s="45" t="s">
        <v>259</v>
      </c>
      <c r="B224" s="1">
        <v>15</v>
      </c>
      <c r="C224" t="s">
        <v>260</v>
      </c>
      <c r="D224" t="s">
        <v>250</v>
      </c>
      <c r="E224" t="s">
        <v>251</v>
      </c>
      <c r="H224" s="44" t="b">
        <v>0</v>
      </c>
      <c r="J224" s="44" t="b">
        <v>0</v>
      </c>
    </row>
    <row r="225" spans="1:10" s="65" customFormat="1" ht="18.75" x14ac:dyDescent="0.3">
      <c r="A225" s="45" t="s">
        <v>261</v>
      </c>
      <c r="B225" s="1">
        <f>Reference!B18</f>
        <v>-5</v>
      </c>
      <c r="C225" s="5" t="s">
        <v>262</v>
      </c>
      <c r="D225" t="s">
        <v>250</v>
      </c>
      <c r="E225" t="s">
        <v>263</v>
      </c>
      <c r="F225"/>
      <c r="G225"/>
      <c r="H225" s="44" t="b">
        <v>1</v>
      </c>
      <c r="I225"/>
      <c r="J225" s="44" t="b">
        <v>0</v>
      </c>
    </row>
    <row r="226" spans="1:10" s="65" customFormat="1" ht="18.75" x14ac:dyDescent="0.3">
      <c r="A226" s="45" t="s">
        <v>4554</v>
      </c>
      <c r="B226" s="1" t="s">
        <v>4556</v>
      </c>
      <c r="C226" s="5" t="s">
        <v>4557</v>
      </c>
      <c r="D226" t="s">
        <v>250</v>
      </c>
      <c r="E226" t="s">
        <v>3590</v>
      </c>
      <c r="F226"/>
      <c r="G226"/>
      <c r="H226" s="44" t="b">
        <v>0</v>
      </c>
      <c r="I226"/>
      <c r="J226" s="44" t="b">
        <v>0</v>
      </c>
    </row>
    <row r="227" spans="1:10" s="65" customFormat="1" ht="18.75" x14ac:dyDescent="0.3">
      <c r="A227" s="45" t="s">
        <v>4555</v>
      </c>
      <c r="B227" s="1" t="s">
        <v>4556</v>
      </c>
      <c r="C227" s="5" t="s">
        <v>4558</v>
      </c>
      <c r="D227" t="s">
        <v>250</v>
      </c>
      <c r="E227" t="s">
        <v>3590</v>
      </c>
      <c r="F227"/>
      <c r="G227"/>
      <c r="H227" s="44" t="b">
        <v>0</v>
      </c>
      <c r="I227"/>
      <c r="J227" s="44" t="b">
        <v>0</v>
      </c>
    </row>
    <row r="228" spans="1:10" ht="18.75" x14ac:dyDescent="0.3">
      <c r="A228" s="45" t="s">
        <v>264</v>
      </c>
      <c r="B228" s="1" t="str">
        <f>Reference!B16</f>
        <v>GRVR HL WND</v>
      </c>
      <c r="C228" t="s">
        <v>265</v>
      </c>
      <c r="D228" t="s">
        <v>251</v>
      </c>
      <c r="E228" t="s">
        <v>266</v>
      </c>
      <c r="H228" s="44" t="b">
        <v>0</v>
      </c>
      <c r="J228" s="44" t="b">
        <v>0</v>
      </c>
    </row>
    <row r="229" spans="1:10" ht="18.75" x14ac:dyDescent="0.3">
      <c r="A229" s="45" t="s">
        <v>267</v>
      </c>
      <c r="B229" s="1">
        <f>E60</f>
        <v>240</v>
      </c>
      <c r="C229" t="s">
        <v>268</v>
      </c>
      <c r="D229" t="s">
        <v>251</v>
      </c>
      <c r="E229" t="s">
        <v>269</v>
      </c>
      <c r="H229" s="44" t="b">
        <v>0</v>
      </c>
      <c r="J229" s="44" t="b">
        <v>0</v>
      </c>
    </row>
    <row r="230" spans="1:10" ht="18.75" x14ac:dyDescent="0.3">
      <c r="A230" s="45" t="s">
        <v>270</v>
      </c>
      <c r="B230" s="1">
        <f>B229</f>
        <v>240</v>
      </c>
      <c r="C230" t="s">
        <v>271</v>
      </c>
      <c r="D230" t="s">
        <v>251</v>
      </c>
      <c r="E230" t="s">
        <v>269</v>
      </c>
      <c r="H230" s="44" t="b">
        <v>0</v>
      </c>
      <c r="J230" s="44" t="b">
        <v>0</v>
      </c>
    </row>
    <row r="231" spans="1:10" ht="18.75" x14ac:dyDescent="0.3">
      <c r="A231" s="45" t="s">
        <v>272</v>
      </c>
      <c r="B231" s="1">
        <f>E61</f>
        <v>1200</v>
      </c>
      <c r="C231" t="s">
        <v>273</v>
      </c>
      <c r="D231" t="s">
        <v>251</v>
      </c>
      <c r="E231" t="s">
        <v>269</v>
      </c>
      <c r="H231" s="44" t="b">
        <v>1</v>
      </c>
      <c r="J231" s="44" t="b">
        <v>0</v>
      </c>
    </row>
    <row r="232" spans="1:10" ht="18.75" x14ac:dyDescent="0.3">
      <c r="A232" s="45" t="s">
        <v>274</v>
      </c>
      <c r="B232" s="1">
        <v>66.400000000000006</v>
      </c>
      <c r="C232" t="s">
        <v>275</v>
      </c>
      <c r="D232" t="s">
        <v>251</v>
      </c>
      <c r="E232" t="s">
        <v>276</v>
      </c>
      <c r="H232" s="44" t="b">
        <v>1</v>
      </c>
      <c r="J232" s="44" t="b">
        <v>0</v>
      </c>
    </row>
    <row r="233" spans="1:10" ht="18.75" x14ac:dyDescent="0.3">
      <c r="A233" s="45" t="s">
        <v>277</v>
      </c>
      <c r="B233" s="1" t="s">
        <v>278</v>
      </c>
      <c r="C233" t="s">
        <v>279</v>
      </c>
      <c r="D233" t="s">
        <v>280</v>
      </c>
      <c r="E233" t="s">
        <v>280</v>
      </c>
      <c r="H233" s="44" t="b">
        <v>0</v>
      </c>
      <c r="J233" s="44" t="b">
        <v>0</v>
      </c>
    </row>
    <row r="234" spans="1:10" ht="18.75" x14ac:dyDescent="0.3">
      <c r="A234" s="45" t="s">
        <v>281</v>
      </c>
      <c r="B234" s="43">
        <f>$C$174</f>
        <v>1.89</v>
      </c>
      <c r="C234" t="s">
        <v>282</v>
      </c>
      <c r="D234" t="s">
        <v>280</v>
      </c>
      <c r="E234" t="s">
        <v>280</v>
      </c>
      <c r="F234" t="s">
        <v>10</v>
      </c>
      <c r="H234" s="44" t="b">
        <v>0</v>
      </c>
      <c r="J234" s="44" t="b">
        <v>0</v>
      </c>
    </row>
    <row r="235" spans="1:10" ht="18.75" x14ac:dyDescent="0.3">
      <c r="A235" s="45" t="s">
        <v>283</v>
      </c>
      <c r="B235" s="1">
        <v>9</v>
      </c>
      <c r="C235" t="s">
        <v>284</v>
      </c>
      <c r="D235" t="s">
        <v>280</v>
      </c>
      <c r="E235" t="s">
        <v>280</v>
      </c>
      <c r="F235" t="s">
        <v>10</v>
      </c>
      <c r="H235" s="44" t="b">
        <v>1</v>
      </c>
      <c r="J235" s="44" t="b">
        <v>0</v>
      </c>
    </row>
    <row r="236" spans="1:10" ht="18.75" x14ac:dyDescent="0.3">
      <c r="A236" s="45" t="s">
        <v>285</v>
      </c>
      <c r="B236" s="1">
        <v>4</v>
      </c>
      <c r="C236" t="s">
        <v>286</v>
      </c>
      <c r="D236" t="s">
        <v>280</v>
      </c>
      <c r="E236" t="s">
        <v>280</v>
      </c>
      <c r="F236" t="s">
        <v>10</v>
      </c>
      <c r="H236" s="44" t="b">
        <v>1</v>
      </c>
      <c r="J236" s="44" t="b">
        <v>0</v>
      </c>
    </row>
    <row r="237" spans="1:10" ht="18.75" x14ac:dyDescent="0.3">
      <c r="A237" s="45" t="s">
        <v>287</v>
      </c>
      <c r="B237" s="1" t="s">
        <v>288</v>
      </c>
      <c r="C237" t="s">
        <v>289</v>
      </c>
      <c r="D237" t="s">
        <v>280</v>
      </c>
      <c r="E237" t="s">
        <v>280</v>
      </c>
      <c r="H237" s="44" t="b">
        <v>0</v>
      </c>
      <c r="J237" s="44" t="b">
        <v>0</v>
      </c>
    </row>
    <row r="238" spans="1:10" ht="18.75" x14ac:dyDescent="0.3">
      <c r="A238" s="45" t="s">
        <v>290</v>
      </c>
      <c r="B238" s="1" t="s">
        <v>291</v>
      </c>
      <c r="C238" t="s">
        <v>292</v>
      </c>
      <c r="D238" t="s">
        <v>280</v>
      </c>
      <c r="E238" t="s">
        <v>280</v>
      </c>
      <c r="H238" s="44" t="b">
        <v>0</v>
      </c>
      <c r="J238" s="44" t="b">
        <v>0</v>
      </c>
    </row>
    <row r="239" spans="1:10" ht="18.75" x14ac:dyDescent="0.3">
      <c r="A239" s="45" t="s">
        <v>293</v>
      </c>
      <c r="B239" s="1" t="s">
        <v>294</v>
      </c>
      <c r="C239" t="s">
        <v>295</v>
      </c>
      <c r="D239" t="s">
        <v>280</v>
      </c>
      <c r="E239" t="s">
        <v>280</v>
      </c>
      <c r="H239" s="44" t="b">
        <v>0</v>
      </c>
      <c r="J239" s="44" t="b">
        <v>0</v>
      </c>
    </row>
    <row r="240" spans="1:10" ht="18.75" x14ac:dyDescent="0.3">
      <c r="A240" s="45" t="s">
        <v>296</v>
      </c>
      <c r="B240" s="1" t="s">
        <v>297</v>
      </c>
      <c r="C240" t="s">
        <v>298</v>
      </c>
      <c r="D240" t="s">
        <v>299</v>
      </c>
      <c r="E240" t="s">
        <v>300</v>
      </c>
      <c r="H240" s="44" t="b">
        <v>0</v>
      </c>
      <c r="J240" s="44" t="b">
        <v>0</v>
      </c>
    </row>
    <row r="241" spans="1:10" ht="18.75" x14ac:dyDescent="0.3">
      <c r="A241" s="45" t="s">
        <v>301</v>
      </c>
      <c r="B241" s="1">
        <v>0.25</v>
      </c>
      <c r="C241" t="s">
        <v>302</v>
      </c>
      <c r="D241" t="s">
        <v>303</v>
      </c>
      <c r="E241" t="s">
        <v>304</v>
      </c>
      <c r="H241" s="44" t="b">
        <v>1</v>
      </c>
      <c r="J241" s="44" t="b">
        <v>0</v>
      </c>
    </row>
    <row r="242" spans="1:10" ht="18.75" x14ac:dyDescent="0.3">
      <c r="A242" s="45" t="s">
        <v>305</v>
      </c>
      <c r="B242" s="1" t="s">
        <v>306</v>
      </c>
      <c r="C242" t="s">
        <v>307</v>
      </c>
      <c r="D242" t="s">
        <v>303</v>
      </c>
      <c r="E242" t="s">
        <v>308</v>
      </c>
      <c r="H242" s="44" t="b">
        <v>0</v>
      </c>
      <c r="J242" s="44" t="b">
        <v>1</v>
      </c>
    </row>
    <row r="243" spans="1:10" ht="18.75" x14ac:dyDescent="0.3">
      <c r="A243" s="45" t="s">
        <v>309</v>
      </c>
      <c r="B243" s="1" t="s">
        <v>310</v>
      </c>
      <c r="C243" t="s">
        <v>311</v>
      </c>
      <c r="D243" t="s">
        <v>303</v>
      </c>
      <c r="E243" t="s">
        <v>308</v>
      </c>
      <c r="H243" s="44" t="b">
        <v>0</v>
      </c>
      <c r="J243" s="44" t="b">
        <v>0</v>
      </c>
    </row>
    <row r="244" spans="1:10" ht="18.75" x14ac:dyDescent="0.3">
      <c r="A244" s="45" t="s">
        <v>312</v>
      </c>
      <c r="B244" s="1" t="s">
        <v>48</v>
      </c>
      <c r="C244" t="s">
        <v>313</v>
      </c>
      <c r="D244" t="s">
        <v>314</v>
      </c>
      <c r="E244" t="s">
        <v>315</v>
      </c>
      <c r="H244" s="44" t="b">
        <v>0</v>
      </c>
      <c r="J244" s="44" t="b">
        <v>0</v>
      </c>
    </row>
    <row r="245" spans="1:10" ht="18.75" x14ac:dyDescent="0.3">
      <c r="A245" s="45" t="s">
        <v>316</v>
      </c>
      <c r="B245" s="1" t="s">
        <v>317</v>
      </c>
      <c r="C245" t="s">
        <v>318</v>
      </c>
      <c r="D245" t="s">
        <v>314</v>
      </c>
      <c r="E245" t="s">
        <v>319</v>
      </c>
      <c r="H245" s="44" t="b">
        <v>0</v>
      </c>
      <c r="J245" s="44" t="b">
        <v>1</v>
      </c>
    </row>
    <row r="246" spans="1:10" ht="18.75" x14ac:dyDescent="0.3">
      <c r="A246" s="45" t="s">
        <v>320</v>
      </c>
      <c r="B246" s="1" t="s">
        <v>321</v>
      </c>
      <c r="C246" t="s">
        <v>322</v>
      </c>
      <c r="D246" t="s">
        <v>314</v>
      </c>
      <c r="E246" t="s">
        <v>319</v>
      </c>
      <c r="H246" s="44" t="b">
        <v>0</v>
      </c>
      <c r="J246" s="44" t="b">
        <v>0</v>
      </c>
    </row>
    <row r="247" spans="1:10" ht="18.75" x14ac:dyDescent="0.3">
      <c r="A247" s="45" t="s">
        <v>323</v>
      </c>
      <c r="B247" s="1" t="s">
        <v>297</v>
      </c>
      <c r="C247" t="s">
        <v>324</v>
      </c>
      <c r="D247" t="s">
        <v>314</v>
      </c>
      <c r="E247" t="s">
        <v>325</v>
      </c>
      <c r="H247" s="44" t="b">
        <v>0</v>
      </c>
      <c r="J247" s="44" t="b">
        <v>0</v>
      </c>
    </row>
    <row r="248" spans="1:10" ht="18.75" x14ac:dyDescent="0.3">
      <c r="A248" s="45" t="s">
        <v>326</v>
      </c>
      <c r="B248" s="1">
        <v>0</v>
      </c>
      <c r="C248" t="s">
        <v>327</v>
      </c>
      <c r="D248" t="s">
        <v>314</v>
      </c>
      <c r="E248" t="s">
        <v>325</v>
      </c>
      <c r="H248" s="44" t="b">
        <v>0</v>
      </c>
      <c r="J248" s="44" t="b">
        <v>0</v>
      </c>
    </row>
    <row r="249" spans="1:10" ht="18.75" x14ac:dyDescent="0.3">
      <c r="A249" s="45" t="s">
        <v>328</v>
      </c>
      <c r="B249" s="1">
        <v>0</v>
      </c>
      <c r="C249" t="s">
        <v>329</v>
      </c>
      <c r="D249" t="s">
        <v>314</v>
      </c>
      <c r="E249" t="s">
        <v>325</v>
      </c>
      <c r="H249" s="44" t="b">
        <v>0</v>
      </c>
      <c r="J249" s="44" t="b">
        <v>0</v>
      </c>
    </row>
    <row r="250" spans="1:10" ht="18.75" x14ac:dyDescent="0.3">
      <c r="A250" s="45" t="s">
        <v>330</v>
      </c>
      <c r="B250" s="1">
        <v>0</v>
      </c>
      <c r="C250" t="s">
        <v>331</v>
      </c>
      <c r="D250" t="s">
        <v>314</v>
      </c>
      <c r="E250" t="s">
        <v>325</v>
      </c>
      <c r="H250" s="44" t="b">
        <v>0</v>
      </c>
      <c r="J250" s="44" t="b">
        <v>0</v>
      </c>
    </row>
    <row r="251" spans="1:10" ht="18.75" x14ac:dyDescent="0.3">
      <c r="A251" s="45" t="s">
        <v>332</v>
      </c>
      <c r="B251" s="1">
        <v>0</v>
      </c>
      <c r="C251" t="s">
        <v>333</v>
      </c>
      <c r="D251" t="s">
        <v>314</v>
      </c>
      <c r="E251" t="s">
        <v>325</v>
      </c>
      <c r="H251" s="44" t="b">
        <v>0</v>
      </c>
      <c r="J251" s="44" t="b">
        <v>0</v>
      </c>
    </row>
    <row r="252" spans="1:10" ht="18.75" x14ac:dyDescent="0.3">
      <c r="A252" s="45" t="s">
        <v>334</v>
      </c>
      <c r="B252" s="1">
        <v>0</v>
      </c>
      <c r="C252" t="s">
        <v>335</v>
      </c>
      <c r="D252" t="s">
        <v>314</v>
      </c>
      <c r="E252" t="s">
        <v>325</v>
      </c>
      <c r="H252" s="44" t="b">
        <v>0</v>
      </c>
      <c r="J252" s="44" t="b">
        <v>0</v>
      </c>
    </row>
    <row r="253" spans="1:10" ht="18.75" x14ac:dyDescent="0.3">
      <c r="A253" s="45" t="s">
        <v>336</v>
      </c>
      <c r="B253" s="1">
        <v>0</v>
      </c>
      <c r="C253" t="s">
        <v>337</v>
      </c>
      <c r="D253" t="s">
        <v>314</v>
      </c>
      <c r="E253" t="s">
        <v>325</v>
      </c>
      <c r="H253" s="44" t="b">
        <v>0</v>
      </c>
      <c r="J253" s="44" t="b">
        <v>0</v>
      </c>
    </row>
    <row r="254" spans="1:10" ht="18.75" x14ac:dyDescent="0.3">
      <c r="A254" s="45" t="s">
        <v>338</v>
      </c>
      <c r="B254" s="1">
        <v>0</v>
      </c>
      <c r="C254" t="s">
        <v>339</v>
      </c>
      <c r="D254" t="s">
        <v>314</v>
      </c>
      <c r="E254" t="s">
        <v>325</v>
      </c>
      <c r="H254" s="44" t="b">
        <v>0</v>
      </c>
      <c r="J254" s="44" t="b">
        <v>0</v>
      </c>
    </row>
    <row r="255" spans="1:10" ht="18.75" x14ac:dyDescent="0.3">
      <c r="A255" s="45" t="s">
        <v>340</v>
      </c>
      <c r="B255" s="1">
        <v>0</v>
      </c>
      <c r="C255" t="s">
        <v>341</v>
      </c>
      <c r="D255" t="s">
        <v>314</v>
      </c>
      <c r="E255" t="s">
        <v>325</v>
      </c>
      <c r="H255" s="44" t="b">
        <v>0</v>
      </c>
      <c r="J255" s="44" t="b">
        <v>0</v>
      </c>
    </row>
    <row r="256" spans="1:10" ht="18.75" x14ac:dyDescent="0.3">
      <c r="A256" s="45" t="s">
        <v>342</v>
      </c>
      <c r="B256" s="1">
        <v>0</v>
      </c>
      <c r="C256" t="s">
        <v>343</v>
      </c>
      <c r="D256" t="s">
        <v>314</v>
      </c>
      <c r="E256" t="s">
        <v>325</v>
      </c>
      <c r="H256" s="44" t="b">
        <v>0</v>
      </c>
      <c r="J256" s="44" t="b">
        <v>0</v>
      </c>
    </row>
    <row r="257" spans="1:10" ht="18.75" x14ac:dyDescent="0.3">
      <c r="A257" s="45" t="s">
        <v>344</v>
      </c>
      <c r="B257" s="1">
        <v>14</v>
      </c>
      <c r="C257" t="s">
        <v>345</v>
      </c>
      <c r="D257" t="s">
        <v>346</v>
      </c>
      <c r="E257" t="s">
        <v>300</v>
      </c>
      <c r="H257" s="44" t="b">
        <v>0</v>
      </c>
      <c r="J257" s="44" t="b">
        <v>0</v>
      </c>
    </row>
    <row r="258" spans="1:10" ht="18.75" x14ac:dyDescent="0.3">
      <c r="A258" s="45" t="s">
        <v>347</v>
      </c>
      <c r="B258" s="1" t="s">
        <v>128</v>
      </c>
      <c r="C258" t="s">
        <v>348</v>
      </c>
      <c r="D258" t="s">
        <v>346</v>
      </c>
      <c r="E258" t="s">
        <v>349</v>
      </c>
      <c r="H258" s="44" t="b">
        <v>0</v>
      </c>
      <c r="J258" s="44" t="b">
        <v>1</v>
      </c>
    </row>
    <row r="259" spans="1:10" ht="18.75" x14ac:dyDescent="0.3">
      <c r="A259" s="45" t="s">
        <v>350</v>
      </c>
      <c r="B259" s="1">
        <v>30</v>
      </c>
      <c r="C259" t="s">
        <v>348</v>
      </c>
      <c r="D259" t="s">
        <v>346</v>
      </c>
      <c r="E259" t="s">
        <v>349</v>
      </c>
      <c r="H259" s="44" t="b">
        <v>1</v>
      </c>
      <c r="J259" s="44" t="b">
        <v>0</v>
      </c>
    </row>
    <row r="260" spans="1:10" ht="18.75" x14ac:dyDescent="0.3">
      <c r="A260" s="45" t="s">
        <v>351</v>
      </c>
      <c r="B260" s="1">
        <v>0</v>
      </c>
      <c r="C260" t="s">
        <v>348</v>
      </c>
      <c r="D260" t="s">
        <v>346</v>
      </c>
      <c r="E260" t="s">
        <v>349</v>
      </c>
      <c r="H260" s="44" t="b">
        <v>1</v>
      </c>
      <c r="J260" s="44" t="b">
        <v>0</v>
      </c>
    </row>
    <row r="261" spans="1:10" ht="18.75" x14ac:dyDescent="0.3">
      <c r="A261" s="45" t="s">
        <v>352</v>
      </c>
      <c r="B261" s="1" t="s">
        <v>131</v>
      </c>
      <c r="C261" t="s">
        <v>353</v>
      </c>
      <c r="D261" t="s">
        <v>346</v>
      </c>
      <c r="E261" t="s">
        <v>349</v>
      </c>
      <c r="H261" s="44" t="b">
        <v>0</v>
      </c>
      <c r="J261" s="44" t="b">
        <v>1</v>
      </c>
    </row>
    <row r="262" spans="1:10" ht="18.75" x14ac:dyDescent="0.3">
      <c r="A262" s="45" t="s">
        <v>354</v>
      </c>
      <c r="B262" s="1">
        <v>30</v>
      </c>
      <c r="C262" t="s">
        <v>353</v>
      </c>
      <c r="D262" t="s">
        <v>346</v>
      </c>
      <c r="E262" t="s">
        <v>349</v>
      </c>
      <c r="H262" s="44" t="b">
        <v>1</v>
      </c>
      <c r="J262" s="44" t="b">
        <v>0</v>
      </c>
    </row>
    <row r="263" spans="1:10" ht="18.75" x14ac:dyDescent="0.3">
      <c r="A263" s="45" t="s">
        <v>355</v>
      </c>
      <c r="B263" s="1">
        <v>0</v>
      </c>
      <c r="C263" t="s">
        <v>353</v>
      </c>
      <c r="D263" t="s">
        <v>346</v>
      </c>
      <c r="E263" t="s">
        <v>349</v>
      </c>
      <c r="H263" s="44" t="b">
        <v>1</v>
      </c>
      <c r="J263" s="44" t="b">
        <v>0</v>
      </c>
    </row>
    <row r="264" spans="1:10" ht="18.75" x14ac:dyDescent="0.3">
      <c r="A264" s="45" t="s">
        <v>356</v>
      </c>
      <c r="B264" s="1">
        <v>0</v>
      </c>
      <c r="C264" t="s">
        <v>58</v>
      </c>
      <c r="D264" t="s">
        <v>346</v>
      </c>
      <c r="E264" t="s">
        <v>357</v>
      </c>
      <c r="H264" s="44" t="b">
        <v>0</v>
      </c>
      <c r="J264" s="44" t="b">
        <v>0</v>
      </c>
    </row>
    <row r="265" spans="1:10" ht="18.75" x14ac:dyDescent="0.3">
      <c r="A265" s="45" t="s">
        <v>358</v>
      </c>
      <c r="B265" s="1">
        <v>0</v>
      </c>
      <c r="C265" t="s">
        <v>58</v>
      </c>
      <c r="D265" t="s">
        <v>346</v>
      </c>
      <c r="E265" t="s">
        <v>357</v>
      </c>
      <c r="H265" s="44" t="b">
        <v>1</v>
      </c>
      <c r="J265" s="44" t="b">
        <v>0</v>
      </c>
    </row>
    <row r="266" spans="1:10" ht="18.75" x14ac:dyDescent="0.3">
      <c r="A266" s="45" t="s">
        <v>359</v>
      </c>
      <c r="B266" s="1">
        <v>0</v>
      </c>
      <c r="C266" t="s">
        <v>58</v>
      </c>
      <c r="D266" t="s">
        <v>346</v>
      </c>
      <c r="E266" t="s">
        <v>357</v>
      </c>
      <c r="H266" s="44" t="b">
        <v>1</v>
      </c>
      <c r="J266" s="44" t="b">
        <v>0</v>
      </c>
    </row>
    <row r="267" spans="1:10" ht="18.75" x14ac:dyDescent="0.3">
      <c r="A267" s="45" t="s">
        <v>360</v>
      </c>
      <c r="B267" s="1" t="s">
        <v>361</v>
      </c>
      <c r="C267" t="s">
        <v>362</v>
      </c>
      <c r="D267" t="s">
        <v>346</v>
      </c>
      <c r="E267" t="s">
        <v>363</v>
      </c>
      <c r="H267" s="44" t="b">
        <v>0</v>
      </c>
      <c r="J267" s="44" t="b">
        <v>0</v>
      </c>
    </row>
    <row r="268" spans="1:10" ht="18.75" x14ac:dyDescent="0.3">
      <c r="A268" s="45" t="s">
        <v>364</v>
      </c>
      <c r="B268" s="1">
        <v>18000</v>
      </c>
      <c r="C268" t="s">
        <v>362</v>
      </c>
      <c r="D268" t="s">
        <v>346</v>
      </c>
      <c r="E268" t="s">
        <v>363</v>
      </c>
      <c r="H268" s="44" t="b">
        <v>1</v>
      </c>
      <c r="J268" s="44" t="b">
        <v>0</v>
      </c>
    </row>
    <row r="269" spans="1:10" ht="18.75" x14ac:dyDescent="0.3">
      <c r="A269" s="45" t="s">
        <v>365</v>
      </c>
      <c r="B269" s="1">
        <v>0</v>
      </c>
      <c r="C269" t="s">
        <v>362</v>
      </c>
      <c r="D269" t="s">
        <v>346</v>
      </c>
      <c r="E269" t="s">
        <v>363</v>
      </c>
      <c r="H269" s="44" t="b">
        <v>1</v>
      </c>
      <c r="J269" s="44" t="b">
        <v>0</v>
      </c>
    </row>
    <row r="270" spans="1:10" ht="18.75" x14ac:dyDescent="0.3">
      <c r="A270" s="45" t="s">
        <v>366</v>
      </c>
      <c r="B270" s="1" t="s">
        <v>367</v>
      </c>
      <c r="C270" t="s">
        <v>368</v>
      </c>
      <c r="D270" t="s">
        <v>346</v>
      </c>
      <c r="E270" t="s">
        <v>363</v>
      </c>
      <c r="H270" s="44" t="b">
        <v>0</v>
      </c>
      <c r="J270" s="44" t="b">
        <v>0</v>
      </c>
    </row>
    <row r="271" spans="1:10" ht="18.75" x14ac:dyDescent="0.3">
      <c r="A271" s="45" t="s">
        <v>369</v>
      </c>
      <c r="B271" s="1">
        <v>0</v>
      </c>
      <c r="C271" t="s">
        <v>368</v>
      </c>
      <c r="D271" t="s">
        <v>346</v>
      </c>
      <c r="E271" t="s">
        <v>363</v>
      </c>
      <c r="H271" s="44" t="b">
        <v>1</v>
      </c>
      <c r="J271" s="44" t="b">
        <v>0</v>
      </c>
    </row>
    <row r="272" spans="1:10" ht="18.75" x14ac:dyDescent="0.3">
      <c r="A272" s="45" t="s">
        <v>370</v>
      </c>
      <c r="B272" s="1">
        <v>0</v>
      </c>
      <c r="C272" t="s">
        <v>368</v>
      </c>
      <c r="D272" t="s">
        <v>346</v>
      </c>
      <c r="E272" t="s">
        <v>363</v>
      </c>
      <c r="H272" s="44" t="b">
        <v>1</v>
      </c>
      <c r="J272" s="44" t="b">
        <v>0</v>
      </c>
    </row>
    <row r="273" spans="1:10" ht="18.75" x14ac:dyDescent="0.3">
      <c r="A273" s="45" t="s">
        <v>229</v>
      </c>
      <c r="B273" s="1" t="s">
        <v>371</v>
      </c>
      <c r="C273" t="s">
        <v>372</v>
      </c>
      <c r="D273" t="s">
        <v>346</v>
      </c>
      <c r="E273" t="s">
        <v>373</v>
      </c>
      <c r="H273" s="44" t="b">
        <v>0</v>
      </c>
      <c r="J273" s="44" t="b">
        <v>1</v>
      </c>
    </row>
    <row r="274" spans="1:10" ht="18.75" x14ac:dyDescent="0.3">
      <c r="A274" s="45" t="s">
        <v>374</v>
      </c>
      <c r="B274" s="43">
        <f>$G$198</f>
        <v>720</v>
      </c>
      <c r="C274" t="s">
        <v>372</v>
      </c>
      <c r="D274" t="s">
        <v>346</v>
      </c>
      <c r="E274" t="s">
        <v>373</v>
      </c>
      <c r="H274" s="44" t="b">
        <v>1</v>
      </c>
      <c r="J274" s="44" t="b">
        <v>0</v>
      </c>
    </row>
    <row r="275" spans="1:10" ht="18.75" x14ac:dyDescent="0.3">
      <c r="A275" s="45" t="s">
        <v>375</v>
      </c>
      <c r="B275" s="1">
        <v>0</v>
      </c>
      <c r="C275" t="s">
        <v>372</v>
      </c>
      <c r="D275" t="s">
        <v>346</v>
      </c>
      <c r="E275" t="s">
        <v>373</v>
      </c>
      <c r="H275" s="44" t="b">
        <v>1</v>
      </c>
      <c r="J275" s="44" t="b">
        <v>0</v>
      </c>
    </row>
    <row r="276" spans="1:10" ht="18.75" x14ac:dyDescent="0.3">
      <c r="A276" s="45" t="s">
        <v>232</v>
      </c>
      <c r="B276" s="1">
        <v>0</v>
      </c>
      <c r="C276" t="s">
        <v>376</v>
      </c>
      <c r="D276" t="s">
        <v>346</v>
      </c>
      <c r="E276" t="s">
        <v>373</v>
      </c>
      <c r="H276" s="44" t="b">
        <v>0</v>
      </c>
      <c r="J276" s="44" t="b">
        <v>0</v>
      </c>
    </row>
    <row r="277" spans="1:10" ht="18.75" x14ac:dyDescent="0.3">
      <c r="A277" s="45" t="s">
        <v>232</v>
      </c>
      <c r="B277" s="1" t="s">
        <v>377</v>
      </c>
      <c r="C277" t="s">
        <v>376</v>
      </c>
      <c r="D277" t="s">
        <v>346</v>
      </c>
      <c r="E277" t="s">
        <v>373</v>
      </c>
      <c r="G277">
        <v>2</v>
      </c>
      <c r="H277" s="44" t="b">
        <v>0</v>
      </c>
      <c r="J277" s="44" t="b">
        <v>1</v>
      </c>
    </row>
    <row r="278" spans="1:10" ht="18.75" x14ac:dyDescent="0.3">
      <c r="A278" s="45" t="s">
        <v>378</v>
      </c>
      <c r="B278" s="43">
        <f>G199</f>
        <v>0</v>
      </c>
      <c r="C278" t="s">
        <v>376</v>
      </c>
      <c r="D278" t="s">
        <v>346</v>
      </c>
      <c r="E278" t="s">
        <v>373</v>
      </c>
      <c r="H278" s="44" t="b">
        <v>1</v>
      </c>
      <c r="J278" s="44" t="b">
        <v>0</v>
      </c>
    </row>
    <row r="279" spans="1:10" ht="18.75" x14ac:dyDescent="0.3">
      <c r="A279" s="45" t="s">
        <v>379</v>
      </c>
      <c r="B279" s="1">
        <v>0</v>
      </c>
      <c r="C279" t="s">
        <v>376</v>
      </c>
      <c r="D279" t="s">
        <v>346</v>
      </c>
      <c r="E279" t="s">
        <v>373</v>
      </c>
      <c r="H279" s="44" t="b">
        <v>1</v>
      </c>
      <c r="J279" s="44" t="b">
        <v>0</v>
      </c>
    </row>
    <row r="280" spans="1:10" ht="18.75" x14ac:dyDescent="0.3">
      <c r="A280" s="45" t="s">
        <v>235</v>
      </c>
      <c r="B280" s="1" t="s">
        <v>380</v>
      </c>
      <c r="C280" t="s">
        <v>381</v>
      </c>
      <c r="D280" t="s">
        <v>346</v>
      </c>
      <c r="E280" t="s">
        <v>373</v>
      </c>
      <c r="H280" s="44" t="b">
        <v>0</v>
      </c>
      <c r="J280" s="44" t="b">
        <v>1</v>
      </c>
    </row>
    <row r="281" spans="1:10" ht="18.75" x14ac:dyDescent="0.3">
      <c r="A281" s="45" t="s">
        <v>382</v>
      </c>
      <c r="B281" s="43">
        <f>G200</f>
        <v>60</v>
      </c>
      <c r="C281" t="s">
        <v>381</v>
      </c>
      <c r="D281" t="s">
        <v>346</v>
      </c>
      <c r="E281" t="s">
        <v>373</v>
      </c>
      <c r="H281" s="44" t="b">
        <v>1</v>
      </c>
      <c r="J281" s="44" t="b">
        <v>0</v>
      </c>
    </row>
    <row r="282" spans="1:10" ht="18.75" x14ac:dyDescent="0.3">
      <c r="A282" s="45" t="s">
        <v>383</v>
      </c>
      <c r="B282" s="1">
        <v>0</v>
      </c>
      <c r="C282" t="s">
        <v>381</v>
      </c>
      <c r="D282" t="s">
        <v>346</v>
      </c>
      <c r="E282" t="s">
        <v>373</v>
      </c>
      <c r="H282" s="44" t="b">
        <v>1</v>
      </c>
      <c r="J282" s="44" t="b">
        <v>0</v>
      </c>
    </row>
    <row r="283" spans="1:10" ht="18.75" x14ac:dyDescent="0.3">
      <c r="A283" s="45" t="s">
        <v>238</v>
      </c>
      <c r="B283" s="1" t="s">
        <v>384</v>
      </c>
      <c r="C283" t="s">
        <v>385</v>
      </c>
      <c r="D283" t="s">
        <v>346</v>
      </c>
      <c r="E283" t="s">
        <v>373</v>
      </c>
      <c r="H283" s="44" t="b">
        <v>0</v>
      </c>
      <c r="J283" s="44" t="b">
        <v>1</v>
      </c>
    </row>
    <row r="284" spans="1:10" ht="18.75" x14ac:dyDescent="0.3">
      <c r="A284" s="45" t="s">
        <v>386</v>
      </c>
      <c r="B284" s="43">
        <f>G201</f>
        <v>180</v>
      </c>
      <c r="C284" t="s">
        <v>385</v>
      </c>
      <c r="D284" t="s">
        <v>346</v>
      </c>
      <c r="E284" t="s">
        <v>373</v>
      </c>
      <c r="H284" s="44" t="b">
        <v>1</v>
      </c>
      <c r="J284" s="44" t="b">
        <v>0</v>
      </c>
    </row>
    <row r="285" spans="1:10" ht="18.75" x14ac:dyDescent="0.3">
      <c r="A285" s="45" t="s">
        <v>387</v>
      </c>
      <c r="B285" s="1">
        <v>0</v>
      </c>
      <c r="C285" t="s">
        <v>385</v>
      </c>
      <c r="D285" t="s">
        <v>346</v>
      </c>
      <c r="E285" t="s">
        <v>373</v>
      </c>
      <c r="H285" s="44" t="b">
        <v>1</v>
      </c>
      <c r="J285" s="44" t="b">
        <v>0</v>
      </c>
    </row>
    <row r="286" spans="1:10" ht="18.75" x14ac:dyDescent="0.3">
      <c r="A286" s="45" t="s">
        <v>388</v>
      </c>
      <c r="B286" s="1" t="s">
        <v>389</v>
      </c>
      <c r="C286" t="s">
        <v>390</v>
      </c>
      <c r="D286" t="s">
        <v>346</v>
      </c>
      <c r="E286" t="s">
        <v>349</v>
      </c>
      <c r="G286">
        <v>1</v>
      </c>
      <c r="H286" s="44" t="b">
        <v>0</v>
      </c>
      <c r="J286" s="44" t="b">
        <v>1</v>
      </c>
    </row>
    <row r="287" spans="1:10" ht="18.75" x14ac:dyDescent="0.3">
      <c r="A287" s="45" t="s">
        <v>388</v>
      </c>
      <c r="B287" s="1">
        <v>0</v>
      </c>
      <c r="C287" t="s">
        <v>58</v>
      </c>
      <c r="D287" t="s">
        <v>346</v>
      </c>
      <c r="E287" t="s">
        <v>357</v>
      </c>
      <c r="G287">
        <v>2</v>
      </c>
      <c r="H287" s="44" t="b">
        <v>0</v>
      </c>
      <c r="J287" s="44" t="b">
        <v>0</v>
      </c>
    </row>
    <row r="288" spans="1:10" ht="18.75" x14ac:dyDescent="0.3">
      <c r="A288" s="45" t="s">
        <v>391</v>
      </c>
      <c r="B288" s="1">
        <v>30</v>
      </c>
      <c r="C288" t="s">
        <v>390</v>
      </c>
      <c r="D288" t="s">
        <v>346</v>
      </c>
      <c r="E288" t="s">
        <v>349</v>
      </c>
      <c r="H288" s="44" t="b">
        <v>1</v>
      </c>
      <c r="J288" s="44" t="b">
        <v>0</v>
      </c>
    </row>
    <row r="289" spans="1:10" ht="18.75" x14ac:dyDescent="0.3">
      <c r="A289" s="45" t="s">
        <v>392</v>
      </c>
      <c r="B289" s="1">
        <v>0</v>
      </c>
      <c r="C289" t="s">
        <v>390</v>
      </c>
      <c r="D289" t="s">
        <v>346</v>
      </c>
      <c r="E289" t="s">
        <v>349</v>
      </c>
      <c r="H289" s="44" t="b">
        <v>1</v>
      </c>
      <c r="J289" s="44" t="b">
        <v>0</v>
      </c>
    </row>
    <row r="290" spans="1:10" ht="18.75" x14ac:dyDescent="0.3">
      <c r="A290" s="45" t="s">
        <v>393</v>
      </c>
      <c r="B290" s="1" t="s">
        <v>394</v>
      </c>
      <c r="C290" t="s">
        <v>395</v>
      </c>
      <c r="D290" t="s">
        <v>346</v>
      </c>
      <c r="E290" t="s">
        <v>396</v>
      </c>
      <c r="H290" s="44" t="b">
        <v>0</v>
      </c>
      <c r="J290" s="44" t="b">
        <v>1</v>
      </c>
    </row>
    <row r="291" spans="1:10" ht="18.75" x14ac:dyDescent="0.3">
      <c r="A291" s="45" t="s">
        <v>397</v>
      </c>
      <c r="B291" s="1">
        <v>0</v>
      </c>
      <c r="C291" t="s">
        <v>395</v>
      </c>
      <c r="D291" t="s">
        <v>346</v>
      </c>
      <c r="E291" t="s">
        <v>396</v>
      </c>
      <c r="H291" s="44" t="b">
        <v>1</v>
      </c>
      <c r="J291" s="44" t="b">
        <v>0</v>
      </c>
    </row>
    <row r="292" spans="1:10" ht="18.75" x14ac:dyDescent="0.3">
      <c r="A292" s="45" t="s">
        <v>398</v>
      </c>
      <c r="B292" s="1">
        <v>30</v>
      </c>
      <c r="C292" t="s">
        <v>395</v>
      </c>
      <c r="D292" t="s">
        <v>346</v>
      </c>
      <c r="E292" t="s">
        <v>396</v>
      </c>
      <c r="H292" s="44" t="b">
        <v>1</v>
      </c>
      <c r="J292" s="44" t="b">
        <v>0</v>
      </c>
    </row>
    <row r="293" spans="1:10" ht="18.75" x14ac:dyDescent="0.3">
      <c r="A293" s="45" t="s">
        <v>399</v>
      </c>
      <c r="B293" s="1" t="s">
        <v>400</v>
      </c>
      <c r="C293" t="s">
        <v>76</v>
      </c>
      <c r="D293" t="s">
        <v>346</v>
      </c>
      <c r="E293" t="s">
        <v>396</v>
      </c>
      <c r="H293" s="44" t="b">
        <v>0</v>
      </c>
      <c r="J293" s="44" t="b">
        <v>1</v>
      </c>
    </row>
    <row r="294" spans="1:10" ht="18.75" x14ac:dyDescent="0.3">
      <c r="A294" s="45" t="s">
        <v>401</v>
      </c>
      <c r="B294" s="1">
        <v>0</v>
      </c>
      <c r="C294" t="s">
        <v>76</v>
      </c>
      <c r="D294" t="s">
        <v>346</v>
      </c>
      <c r="E294" t="s">
        <v>396</v>
      </c>
      <c r="H294" s="44" t="b">
        <v>1</v>
      </c>
      <c r="J294" s="44" t="b">
        <v>0</v>
      </c>
    </row>
    <row r="295" spans="1:10" ht="18.75" x14ac:dyDescent="0.3">
      <c r="A295" s="45" t="s">
        <v>402</v>
      </c>
      <c r="B295" s="1">
        <v>30</v>
      </c>
      <c r="C295" t="s">
        <v>76</v>
      </c>
      <c r="D295" t="s">
        <v>346</v>
      </c>
      <c r="E295" t="s">
        <v>396</v>
      </c>
      <c r="H295" s="44" t="b">
        <v>1</v>
      </c>
      <c r="J295" s="44" t="b">
        <v>0</v>
      </c>
    </row>
    <row r="296" spans="1:10" ht="18.75" x14ac:dyDescent="0.3">
      <c r="A296" s="45" t="s">
        <v>403</v>
      </c>
      <c r="B296" s="1" t="s">
        <v>404</v>
      </c>
      <c r="C296" t="s">
        <v>63</v>
      </c>
      <c r="D296" t="s">
        <v>346</v>
      </c>
      <c r="E296" t="s">
        <v>396</v>
      </c>
      <c r="H296" s="44" t="b">
        <v>0</v>
      </c>
      <c r="J296" s="44" t="b">
        <v>1</v>
      </c>
    </row>
    <row r="297" spans="1:10" ht="18.75" x14ac:dyDescent="0.3">
      <c r="A297" s="45" t="s">
        <v>405</v>
      </c>
      <c r="B297" s="1">
        <v>0</v>
      </c>
      <c r="C297" t="s">
        <v>63</v>
      </c>
      <c r="D297" t="s">
        <v>346</v>
      </c>
      <c r="E297" t="s">
        <v>396</v>
      </c>
      <c r="H297" s="44" t="b">
        <v>1</v>
      </c>
      <c r="J297" s="44" t="b">
        <v>0</v>
      </c>
    </row>
    <row r="298" spans="1:10" ht="18.75" x14ac:dyDescent="0.3">
      <c r="A298" s="45" t="s">
        <v>406</v>
      </c>
      <c r="B298" s="1">
        <v>30</v>
      </c>
      <c r="C298" t="s">
        <v>63</v>
      </c>
      <c r="D298" t="s">
        <v>346</v>
      </c>
      <c r="E298" t="s">
        <v>396</v>
      </c>
      <c r="H298" s="44" t="b">
        <v>1</v>
      </c>
      <c r="J298" s="44" t="b">
        <v>0</v>
      </c>
    </row>
    <row r="299" spans="1:10" ht="18.75" x14ac:dyDescent="0.3">
      <c r="A299" s="45" t="s">
        <v>407</v>
      </c>
      <c r="B299" s="1" t="s">
        <v>408</v>
      </c>
      <c r="C299" t="s">
        <v>67</v>
      </c>
      <c r="D299" t="s">
        <v>346</v>
      </c>
      <c r="E299" t="s">
        <v>396</v>
      </c>
      <c r="H299" s="44" t="b">
        <v>0</v>
      </c>
      <c r="J299" s="44" t="b">
        <v>1</v>
      </c>
    </row>
    <row r="300" spans="1:10" ht="18.75" x14ac:dyDescent="0.3">
      <c r="A300" s="45" t="s">
        <v>409</v>
      </c>
      <c r="B300" s="1">
        <v>0</v>
      </c>
      <c r="C300" t="s">
        <v>67</v>
      </c>
      <c r="D300" t="s">
        <v>346</v>
      </c>
      <c r="E300" t="s">
        <v>396</v>
      </c>
      <c r="H300" s="44" t="b">
        <v>1</v>
      </c>
      <c r="J300" s="44" t="b">
        <v>0</v>
      </c>
    </row>
    <row r="301" spans="1:10" ht="18.75" x14ac:dyDescent="0.3">
      <c r="A301" s="45" t="s">
        <v>410</v>
      </c>
      <c r="B301" s="1">
        <v>30</v>
      </c>
      <c r="C301" t="s">
        <v>67</v>
      </c>
      <c r="D301" t="s">
        <v>346</v>
      </c>
      <c r="E301" t="s">
        <v>396</v>
      </c>
      <c r="H301" s="44" t="b">
        <v>1</v>
      </c>
      <c r="J301" s="44" t="b">
        <v>0</v>
      </c>
    </row>
    <row r="302" spans="1:10" ht="18.75" x14ac:dyDescent="0.3">
      <c r="A302" s="45" t="s">
        <v>411</v>
      </c>
      <c r="B302" s="1" t="s">
        <v>412</v>
      </c>
      <c r="C302" t="s">
        <v>81</v>
      </c>
      <c r="D302" t="s">
        <v>413</v>
      </c>
      <c r="E302" t="s">
        <v>363</v>
      </c>
      <c r="H302" s="44" t="b">
        <v>0</v>
      </c>
      <c r="J302" s="44" t="b">
        <v>1</v>
      </c>
    </row>
    <row r="303" spans="1:10" ht="18.75" x14ac:dyDescent="0.3">
      <c r="A303" s="45" t="s">
        <v>414</v>
      </c>
      <c r="B303" s="1" t="s">
        <v>415</v>
      </c>
      <c r="C303" t="s">
        <v>81</v>
      </c>
      <c r="D303" t="s">
        <v>413</v>
      </c>
      <c r="E303" t="s">
        <v>363</v>
      </c>
      <c r="H303" s="44" t="b">
        <v>0</v>
      </c>
      <c r="J303" s="44" t="b">
        <v>0</v>
      </c>
    </row>
    <row r="304" spans="1:10" ht="18.75" x14ac:dyDescent="0.3">
      <c r="A304" s="45" t="s">
        <v>416</v>
      </c>
      <c r="B304" s="1" t="s">
        <v>417</v>
      </c>
      <c r="C304" t="s">
        <v>418</v>
      </c>
      <c r="D304" t="s">
        <v>413</v>
      </c>
      <c r="E304" t="s">
        <v>363</v>
      </c>
      <c r="H304" s="44" t="b">
        <v>0</v>
      </c>
      <c r="J304" s="44" t="b">
        <v>1</v>
      </c>
    </row>
    <row r="305" spans="1:10" ht="18.75" x14ac:dyDescent="0.3">
      <c r="A305" s="45" t="s">
        <v>419</v>
      </c>
      <c r="B305" s="1" t="s">
        <v>420</v>
      </c>
      <c r="C305" t="s">
        <v>418</v>
      </c>
      <c r="D305" t="s">
        <v>413</v>
      </c>
      <c r="E305" t="s">
        <v>363</v>
      </c>
      <c r="H305" s="44" t="b">
        <v>0</v>
      </c>
      <c r="J305" s="44" t="b">
        <v>0</v>
      </c>
    </row>
    <row r="306" spans="1:10" ht="18.75" x14ac:dyDescent="0.3">
      <c r="A306" s="45" t="s">
        <v>421</v>
      </c>
      <c r="B306" s="1" t="s">
        <v>422</v>
      </c>
      <c r="C306" t="s">
        <v>91</v>
      </c>
      <c r="D306" t="s">
        <v>413</v>
      </c>
      <c r="E306" t="s">
        <v>363</v>
      </c>
      <c r="H306" s="44" t="b">
        <v>0</v>
      </c>
      <c r="J306" s="44" t="b">
        <v>1</v>
      </c>
    </row>
    <row r="307" spans="1:10" ht="18.75" x14ac:dyDescent="0.3">
      <c r="A307" s="45" t="s">
        <v>423</v>
      </c>
      <c r="B307" s="1" t="s">
        <v>424</v>
      </c>
      <c r="C307" t="s">
        <v>91</v>
      </c>
      <c r="D307" t="s">
        <v>413</v>
      </c>
      <c r="E307" t="s">
        <v>363</v>
      </c>
      <c r="H307" s="44" t="b">
        <v>0</v>
      </c>
      <c r="J307" s="44" t="b">
        <v>0</v>
      </c>
    </row>
    <row r="308" spans="1:10" ht="18.75" x14ac:dyDescent="0.3">
      <c r="A308" s="45" t="s">
        <v>425</v>
      </c>
      <c r="B308" s="1" t="s">
        <v>426</v>
      </c>
      <c r="C308" t="s">
        <v>362</v>
      </c>
      <c r="D308" t="s">
        <v>413</v>
      </c>
      <c r="E308" t="s">
        <v>363</v>
      </c>
      <c r="H308" s="44" t="b">
        <v>0</v>
      </c>
      <c r="J308" s="44" t="b">
        <v>0</v>
      </c>
    </row>
    <row r="309" spans="1:10" ht="18.75" x14ac:dyDescent="0.3">
      <c r="A309" s="45" t="s">
        <v>427</v>
      </c>
      <c r="B309" s="1" t="s">
        <v>428</v>
      </c>
      <c r="C309" t="s">
        <v>362</v>
      </c>
      <c r="D309" t="s">
        <v>413</v>
      </c>
      <c r="E309" t="s">
        <v>363</v>
      </c>
      <c r="H309" s="44" t="b">
        <v>0</v>
      </c>
      <c r="J309" s="44" t="b">
        <v>0</v>
      </c>
    </row>
    <row r="310" spans="1:10" ht="18.75" x14ac:dyDescent="0.3">
      <c r="A310" s="45" t="s">
        <v>429</v>
      </c>
      <c r="B310" s="1">
        <v>0</v>
      </c>
      <c r="C310" t="s">
        <v>58</v>
      </c>
      <c r="D310" t="s">
        <v>413</v>
      </c>
      <c r="E310" t="s">
        <v>357</v>
      </c>
      <c r="H310" s="44" t="b">
        <v>0</v>
      </c>
      <c r="J310" s="44" t="b">
        <v>1</v>
      </c>
    </row>
    <row r="311" spans="1:10" ht="18.75" x14ac:dyDescent="0.3">
      <c r="A311" s="45" t="s">
        <v>430</v>
      </c>
      <c r="B311" s="1">
        <v>0</v>
      </c>
      <c r="C311" t="s">
        <v>58</v>
      </c>
      <c r="D311" t="s">
        <v>413</v>
      </c>
      <c r="E311" t="s">
        <v>357</v>
      </c>
      <c r="H311" s="44" t="b">
        <v>0</v>
      </c>
      <c r="J311" s="44" t="b">
        <v>0</v>
      </c>
    </row>
    <row r="312" spans="1:10" ht="18.75" x14ac:dyDescent="0.3">
      <c r="A312" s="45" t="s">
        <v>431</v>
      </c>
      <c r="B312" s="1" t="s">
        <v>432</v>
      </c>
      <c r="C312" t="s">
        <v>348</v>
      </c>
      <c r="D312" t="s">
        <v>413</v>
      </c>
      <c r="E312" t="s">
        <v>349</v>
      </c>
      <c r="H312" s="44" t="b">
        <v>0</v>
      </c>
      <c r="J312" s="44" t="b">
        <v>1</v>
      </c>
    </row>
    <row r="313" spans="1:10" ht="18.75" x14ac:dyDescent="0.3">
      <c r="A313" s="45" t="s">
        <v>433</v>
      </c>
      <c r="B313" s="1" t="s">
        <v>434</v>
      </c>
      <c r="C313" t="s">
        <v>348</v>
      </c>
      <c r="D313" t="s">
        <v>413</v>
      </c>
      <c r="E313" t="s">
        <v>349</v>
      </c>
      <c r="H313" s="44" t="b">
        <v>0</v>
      </c>
      <c r="J313" s="44" t="b">
        <v>0</v>
      </c>
    </row>
    <row r="314" spans="1:10" ht="18.75" x14ac:dyDescent="0.3">
      <c r="A314" s="45" t="s">
        <v>435</v>
      </c>
      <c r="B314" s="1" t="s">
        <v>436</v>
      </c>
      <c r="C314" t="s">
        <v>353</v>
      </c>
      <c r="D314" t="s">
        <v>413</v>
      </c>
      <c r="E314" t="s">
        <v>349</v>
      </c>
      <c r="H314" s="44" t="b">
        <v>0</v>
      </c>
      <c r="J314" s="44" t="b">
        <v>1</v>
      </c>
    </row>
    <row r="315" spans="1:10" ht="18.75" x14ac:dyDescent="0.3">
      <c r="A315" s="45" t="s">
        <v>437</v>
      </c>
      <c r="B315" s="1" t="s">
        <v>434</v>
      </c>
      <c r="C315" t="s">
        <v>353</v>
      </c>
      <c r="D315" t="s">
        <v>413</v>
      </c>
      <c r="E315" t="s">
        <v>349</v>
      </c>
      <c r="H315" s="44" t="b">
        <v>0</v>
      </c>
      <c r="J315" s="44" t="b">
        <v>0</v>
      </c>
    </row>
    <row r="316" spans="1:10" ht="18.75" x14ac:dyDescent="0.3">
      <c r="A316" s="45" t="s">
        <v>438</v>
      </c>
      <c r="B316" s="1">
        <v>0</v>
      </c>
      <c r="C316" t="s">
        <v>58</v>
      </c>
      <c r="D316" t="s">
        <v>413</v>
      </c>
      <c r="E316" t="s">
        <v>357</v>
      </c>
      <c r="H316" s="44" t="b">
        <v>0</v>
      </c>
      <c r="J316" s="44" t="b">
        <v>0</v>
      </c>
    </row>
    <row r="317" spans="1:10" ht="18.75" x14ac:dyDescent="0.3">
      <c r="A317" s="45" t="s">
        <v>439</v>
      </c>
      <c r="B317" s="1">
        <v>0</v>
      </c>
      <c r="C317" t="s">
        <v>58</v>
      </c>
      <c r="D317" t="s">
        <v>413</v>
      </c>
      <c r="E317" t="s">
        <v>357</v>
      </c>
      <c r="H317" s="44" t="b">
        <v>0</v>
      </c>
      <c r="J317" s="44" t="b">
        <v>0</v>
      </c>
    </row>
    <row r="318" spans="1:10" ht="18.75" x14ac:dyDescent="0.3">
      <c r="A318" s="45" t="s">
        <v>440</v>
      </c>
      <c r="B318" s="1" t="s">
        <v>441</v>
      </c>
      <c r="C318" t="s">
        <v>442</v>
      </c>
      <c r="D318" t="s">
        <v>413</v>
      </c>
      <c r="E318" t="s">
        <v>349</v>
      </c>
      <c r="H318" s="44" t="b">
        <v>0</v>
      </c>
      <c r="J318" s="44" t="b">
        <v>1</v>
      </c>
    </row>
    <row r="319" spans="1:10" ht="18.75" x14ac:dyDescent="0.3">
      <c r="A319" s="45" t="s">
        <v>443</v>
      </c>
      <c r="B319" s="1" t="s">
        <v>444</v>
      </c>
      <c r="C319" t="s">
        <v>442</v>
      </c>
      <c r="D319" t="s">
        <v>413</v>
      </c>
      <c r="E319" t="s">
        <v>349</v>
      </c>
      <c r="H319" s="44" t="b">
        <v>0</v>
      </c>
      <c r="J319" s="44" t="b">
        <v>0</v>
      </c>
    </row>
    <row r="320" spans="1:10" ht="18.75" x14ac:dyDescent="0.3">
      <c r="A320" s="45" t="s">
        <v>445</v>
      </c>
      <c r="B320" s="1" t="s">
        <v>446</v>
      </c>
      <c r="C320" t="s">
        <v>447</v>
      </c>
      <c r="D320" t="s">
        <v>413</v>
      </c>
      <c r="E320" t="s">
        <v>349</v>
      </c>
      <c r="H320" s="44" t="b">
        <v>0</v>
      </c>
      <c r="J320" s="44" t="b">
        <v>1</v>
      </c>
    </row>
    <row r="321" spans="1:10" ht="18.75" x14ac:dyDescent="0.3">
      <c r="A321" s="45" t="s">
        <v>448</v>
      </c>
      <c r="B321" s="1" t="s">
        <v>444</v>
      </c>
      <c r="C321" t="s">
        <v>447</v>
      </c>
      <c r="D321" t="s">
        <v>413</v>
      </c>
      <c r="E321" t="s">
        <v>349</v>
      </c>
      <c r="H321" s="44" t="b">
        <v>0</v>
      </c>
      <c r="J321" s="44" t="b">
        <v>0</v>
      </c>
    </row>
    <row r="322" spans="1:10" ht="18.75" x14ac:dyDescent="0.3">
      <c r="A322" s="45" t="s">
        <v>449</v>
      </c>
      <c r="B322" s="1" t="s">
        <v>450</v>
      </c>
      <c r="C322" t="s">
        <v>390</v>
      </c>
      <c r="D322" t="s">
        <v>413</v>
      </c>
      <c r="E322" t="s">
        <v>349</v>
      </c>
      <c r="G322">
        <v>1</v>
      </c>
      <c r="H322" s="44" t="b">
        <v>0</v>
      </c>
      <c r="J322" s="44" t="b">
        <v>1</v>
      </c>
    </row>
    <row r="323" spans="1:10" ht="18.75" x14ac:dyDescent="0.3">
      <c r="A323" s="45" t="s">
        <v>451</v>
      </c>
      <c r="B323" s="1" t="s">
        <v>434</v>
      </c>
      <c r="C323" t="s">
        <v>390</v>
      </c>
      <c r="D323" t="s">
        <v>413</v>
      </c>
      <c r="E323" t="s">
        <v>349</v>
      </c>
      <c r="G323">
        <v>1</v>
      </c>
      <c r="H323" s="44" t="b">
        <v>0</v>
      </c>
      <c r="J323" s="44" t="b">
        <v>0</v>
      </c>
    </row>
    <row r="324" spans="1:10" ht="18.75" x14ac:dyDescent="0.3">
      <c r="A324" s="45" t="s">
        <v>449</v>
      </c>
      <c r="B324" s="1">
        <v>0</v>
      </c>
      <c r="C324" t="s">
        <v>58</v>
      </c>
      <c r="D324" t="s">
        <v>413</v>
      </c>
      <c r="E324" t="s">
        <v>357</v>
      </c>
      <c r="G324">
        <v>2</v>
      </c>
      <c r="H324" s="44" t="b">
        <v>0</v>
      </c>
      <c r="J324" s="44" t="b">
        <v>0</v>
      </c>
    </row>
    <row r="325" spans="1:10" ht="18.75" x14ac:dyDescent="0.3">
      <c r="A325" s="45" t="s">
        <v>451</v>
      </c>
      <c r="B325" s="1">
        <v>0</v>
      </c>
      <c r="C325" t="s">
        <v>58</v>
      </c>
      <c r="D325" t="s">
        <v>413</v>
      </c>
      <c r="E325" t="s">
        <v>357</v>
      </c>
      <c r="G325">
        <v>2</v>
      </c>
      <c r="H325" s="44" t="b">
        <v>0</v>
      </c>
      <c r="J325" s="44" t="b">
        <v>0</v>
      </c>
    </row>
    <row r="326" spans="1:10" ht="18.75" x14ac:dyDescent="0.3">
      <c r="A326" s="45" t="s">
        <v>70</v>
      </c>
      <c r="B326" s="1" t="s">
        <v>321</v>
      </c>
      <c r="C326" t="s">
        <v>452</v>
      </c>
      <c r="D326" t="s">
        <v>453</v>
      </c>
      <c r="E326" t="s">
        <v>308</v>
      </c>
      <c r="H326" s="44" t="b">
        <v>0</v>
      </c>
      <c r="J326" s="44" t="b">
        <v>1</v>
      </c>
    </row>
    <row r="327" spans="1:10" ht="18.75" x14ac:dyDescent="0.3">
      <c r="A327" s="45" t="s">
        <v>72</v>
      </c>
      <c r="B327" s="1" t="s">
        <v>454</v>
      </c>
      <c r="C327" t="s">
        <v>395</v>
      </c>
      <c r="D327" t="s">
        <v>453</v>
      </c>
      <c r="E327" t="s">
        <v>308</v>
      </c>
      <c r="H327" s="44" t="b">
        <v>0</v>
      </c>
      <c r="J327" s="44" t="b">
        <v>1</v>
      </c>
    </row>
    <row r="328" spans="1:10" ht="18.75" x14ac:dyDescent="0.3">
      <c r="A328" s="45" t="s">
        <v>75</v>
      </c>
      <c r="B328" s="1" t="s">
        <v>317</v>
      </c>
      <c r="C328" t="s">
        <v>76</v>
      </c>
      <c r="D328" t="s">
        <v>453</v>
      </c>
      <c r="E328" t="s">
        <v>319</v>
      </c>
      <c r="H328" s="44" t="b">
        <v>0</v>
      </c>
      <c r="J328" s="44" t="b">
        <v>1</v>
      </c>
    </row>
    <row r="329" spans="1:10" ht="18.75" x14ac:dyDescent="0.3">
      <c r="A329" s="45" t="s">
        <v>78</v>
      </c>
      <c r="B329" s="1" t="s">
        <v>455</v>
      </c>
      <c r="C329" t="s">
        <v>456</v>
      </c>
      <c r="D329" t="s">
        <v>453</v>
      </c>
      <c r="E329" t="s">
        <v>280</v>
      </c>
      <c r="H329" s="44" t="b">
        <v>0</v>
      </c>
      <c r="J329" s="44" t="b">
        <v>1</v>
      </c>
    </row>
    <row r="330" spans="1:10" ht="18.75" x14ac:dyDescent="0.3">
      <c r="A330" s="45" t="s">
        <v>83</v>
      </c>
      <c r="B330" s="1" t="s">
        <v>457</v>
      </c>
      <c r="C330" t="s">
        <v>84</v>
      </c>
      <c r="D330" t="s">
        <v>453</v>
      </c>
      <c r="E330" t="s">
        <v>349</v>
      </c>
      <c r="H330" s="44" t="b">
        <v>0</v>
      </c>
      <c r="J330" s="44" t="b">
        <v>0</v>
      </c>
    </row>
    <row r="331" spans="1:10" ht="18.75" x14ac:dyDescent="0.3">
      <c r="A331" s="45" t="s">
        <v>88</v>
      </c>
      <c r="B331" s="1" t="s">
        <v>458</v>
      </c>
      <c r="C331" t="s">
        <v>459</v>
      </c>
      <c r="D331" t="s">
        <v>453</v>
      </c>
      <c r="E331" t="s">
        <v>308</v>
      </c>
      <c r="H331" s="44" t="b">
        <v>0</v>
      </c>
      <c r="J331" s="44" t="b">
        <v>1</v>
      </c>
    </row>
    <row r="332" spans="1:10" ht="18.75" x14ac:dyDescent="0.3">
      <c r="A332" s="45" t="s">
        <v>93</v>
      </c>
      <c r="B332" s="1" t="s">
        <v>460</v>
      </c>
      <c r="C332" t="s">
        <v>461</v>
      </c>
      <c r="D332" t="s">
        <v>453</v>
      </c>
      <c r="E332" t="s">
        <v>319</v>
      </c>
      <c r="H332" s="44" t="b">
        <v>0</v>
      </c>
      <c r="J332" s="44" t="b">
        <v>1</v>
      </c>
    </row>
    <row r="333" spans="1:10" ht="18.75" x14ac:dyDescent="0.3">
      <c r="A333" s="45" t="s">
        <v>151</v>
      </c>
      <c r="B333" s="1" t="s">
        <v>455</v>
      </c>
      <c r="C333" t="s">
        <v>462</v>
      </c>
      <c r="D333" t="s">
        <v>453</v>
      </c>
      <c r="E333" t="s">
        <v>280</v>
      </c>
      <c r="H333" s="44" t="b">
        <v>0</v>
      </c>
      <c r="J333" s="44" t="b">
        <v>0</v>
      </c>
    </row>
    <row r="334" spans="1:10" ht="18.75" x14ac:dyDescent="0.3">
      <c r="A334" s="45" t="s">
        <v>153</v>
      </c>
      <c r="B334" s="1" t="s">
        <v>455</v>
      </c>
      <c r="C334" t="s">
        <v>463</v>
      </c>
      <c r="D334" t="s">
        <v>453</v>
      </c>
      <c r="E334" t="s">
        <v>280</v>
      </c>
      <c r="H334" s="44" t="b">
        <v>0</v>
      </c>
      <c r="J334" s="44" t="b">
        <v>0</v>
      </c>
    </row>
    <row r="335" spans="1:10" ht="18.75" x14ac:dyDescent="0.3">
      <c r="A335" s="45" t="s">
        <v>155</v>
      </c>
      <c r="B335" s="1" t="s">
        <v>464</v>
      </c>
      <c r="C335" t="s">
        <v>118</v>
      </c>
      <c r="D335" t="s">
        <v>453</v>
      </c>
      <c r="E335" t="s">
        <v>396</v>
      </c>
      <c r="H335" s="44" t="b">
        <v>0</v>
      </c>
      <c r="J335" s="44" t="b">
        <v>0</v>
      </c>
    </row>
    <row r="336" spans="1:10" ht="18.75" x14ac:dyDescent="0.3">
      <c r="A336" s="45" t="s">
        <v>156</v>
      </c>
      <c r="B336" s="1" t="s">
        <v>465</v>
      </c>
      <c r="C336" t="s">
        <v>123</v>
      </c>
      <c r="D336" t="s">
        <v>453</v>
      </c>
      <c r="E336" t="s">
        <v>396</v>
      </c>
      <c r="H336" s="44" t="b">
        <v>0</v>
      </c>
      <c r="J336" s="44" t="b">
        <v>0</v>
      </c>
    </row>
    <row r="337" spans="1:10" ht="18.75" x14ac:dyDescent="0.3">
      <c r="A337" s="45" t="s">
        <v>466</v>
      </c>
      <c r="B337" s="1" t="s">
        <v>467</v>
      </c>
      <c r="C337" t="s">
        <v>468</v>
      </c>
      <c r="D337" t="s">
        <v>453</v>
      </c>
      <c r="E337" t="s">
        <v>349</v>
      </c>
      <c r="H337" s="44" t="b">
        <v>0</v>
      </c>
      <c r="J337" s="44" t="b">
        <v>0</v>
      </c>
    </row>
    <row r="338" spans="1:10" ht="18.75" x14ac:dyDescent="0.3">
      <c r="A338" s="45" t="s">
        <v>469</v>
      </c>
      <c r="B338" s="1" t="s">
        <v>64</v>
      </c>
      <c r="C338" t="s">
        <v>470</v>
      </c>
      <c r="D338" t="s">
        <v>471</v>
      </c>
      <c r="E338" t="s">
        <v>349</v>
      </c>
      <c r="H338" s="44" t="b">
        <v>0</v>
      </c>
      <c r="J338" s="44" t="b">
        <v>0</v>
      </c>
    </row>
    <row r="339" spans="1:10" ht="18.75" x14ac:dyDescent="0.3">
      <c r="A339" s="45" t="s">
        <v>472</v>
      </c>
      <c r="B339" s="1" t="s">
        <v>473</v>
      </c>
      <c r="C339" t="s">
        <v>470</v>
      </c>
      <c r="D339" t="s">
        <v>471</v>
      </c>
      <c r="E339" t="s">
        <v>349</v>
      </c>
      <c r="H339" s="44" t="b">
        <v>0</v>
      </c>
      <c r="J339" s="44" t="b">
        <v>0</v>
      </c>
    </row>
    <row r="340" spans="1:10" ht="18.75" x14ac:dyDescent="0.3">
      <c r="A340" s="45" t="s">
        <v>474</v>
      </c>
      <c r="B340" s="1" t="s">
        <v>224</v>
      </c>
      <c r="C340" t="s">
        <v>470</v>
      </c>
      <c r="D340" t="s">
        <v>471</v>
      </c>
      <c r="E340" t="s">
        <v>349</v>
      </c>
      <c r="H340" s="44" t="b">
        <v>0</v>
      </c>
      <c r="J340" s="44" t="b">
        <v>0</v>
      </c>
    </row>
    <row r="341" spans="1:10" ht="18.75" x14ac:dyDescent="0.3">
      <c r="A341" s="45" t="s">
        <v>475</v>
      </c>
      <c r="B341" s="1" t="s">
        <v>107</v>
      </c>
      <c r="C341" t="s">
        <v>476</v>
      </c>
      <c r="D341" t="s">
        <v>471</v>
      </c>
      <c r="E341" t="s">
        <v>349</v>
      </c>
      <c r="H341" s="44" t="b">
        <v>0</v>
      </c>
      <c r="J341" s="44" t="b">
        <v>0</v>
      </c>
    </row>
    <row r="342" spans="1:10" ht="18.75" x14ac:dyDescent="0.3">
      <c r="A342" s="45" t="s">
        <v>477</v>
      </c>
      <c r="B342" s="1" t="s">
        <v>478</v>
      </c>
      <c r="C342" t="s">
        <v>476</v>
      </c>
      <c r="D342" t="s">
        <v>471</v>
      </c>
      <c r="E342" t="s">
        <v>349</v>
      </c>
      <c r="H342" s="44" t="b">
        <v>0</v>
      </c>
      <c r="J342" s="44" t="b">
        <v>0</v>
      </c>
    </row>
    <row r="343" spans="1:10" ht="18.75" x14ac:dyDescent="0.3">
      <c r="A343" s="45" t="s">
        <v>479</v>
      </c>
      <c r="B343" s="1" t="s">
        <v>480</v>
      </c>
      <c r="C343" t="s">
        <v>476</v>
      </c>
      <c r="D343" t="s">
        <v>471</v>
      </c>
      <c r="E343" t="s">
        <v>349</v>
      </c>
      <c r="H343" s="44" t="b">
        <v>0</v>
      </c>
      <c r="J343" s="44" t="b">
        <v>0</v>
      </c>
    </row>
    <row r="344" spans="1:10" ht="18.75" x14ac:dyDescent="0.3">
      <c r="A344" s="45" t="s">
        <v>481</v>
      </c>
      <c r="B344" s="1" t="s">
        <v>115</v>
      </c>
      <c r="C344" t="s">
        <v>482</v>
      </c>
      <c r="D344" t="s">
        <v>471</v>
      </c>
      <c r="E344" t="s">
        <v>349</v>
      </c>
      <c r="H344" s="44" t="b">
        <v>0</v>
      </c>
      <c r="J344" s="44" t="b">
        <v>0</v>
      </c>
    </row>
    <row r="345" spans="1:10" ht="18.75" x14ac:dyDescent="0.3">
      <c r="A345" s="45" t="s">
        <v>483</v>
      </c>
      <c r="B345" s="1" t="s">
        <v>484</v>
      </c>
      <c r="C345" t="s">
        <v>482</v>
      </c>
      <c r="D345" t="s">
        <v>471</v>
      </c>
      <c r="E345" t="s">
        <v>349</v>
      </c>
      <c r="H345" s="44" t="b">
        <v>0</v>
      </c>
      <c r="J345" s="44" t="b">
        <v>0</v>
      </c>
    </row>
    <row r="346" spans="1:10" ht="18.75" x14ac:dyDescent="0.3">
      <c r="A346" s="45" t="s">
        <v>485</v>
      </c>
      <c r="B346" s="1" t="s">
        <v>224</v>
      </c>
      <c r="C346" t="s">
        <v>482</v>
      </c>
      <c r="D346" t="s">
        <v>471</v>
      </c>
      <c r="E346" t="s">
        <v>349</v>
      </c>
      <c r="H346" s="44" t="b">
        <v>0</v>
      </c>
      <c r="J346" s="44" t="b">
        <v>0</v>
      </c>
    </row>
    <row r="347" spans="1:10" ht="18.75" x14ac:dyDescent="0.3">
      <c r="A347" s="45" t="s">
        <v>486</v>
      </c>
      <c r="B347" s="1" t="s">
        <v>120</v>
      </c>
      <c r="C347" t="s">
        <v>487</v>
      </c>
      <c r="D347" t="s">
        <v>471</v>
      </c>
      <c r="E347" t="s">
        <v>349</v>
      </c>
      <c r="H347" s="44" t="b">
        <v>0</v>
      </c>
      <c r="J347" s="44" t="b">
        <v>0</v>
      </c>
    </row>
    <row r="348" spans="1:10" ht="18.75" x14ac:dyDescent="0.3">
      <c r="A348" s="45" t="s">
        <v>488</v>
      </c>
      <c r="B348" s="1" t="s">
        <v>489</v>
      </c>
      <c r="C348" t="s">
        <v>487</v>
      </c>
      <c r="D348" t="s">
        <v>471</v>
      </c>
      <c r="E348" t="s">
        <v>349</v>
      </c>
      <c r="H348" s="44" t="b">
        <v>0</v>
      </c>
      <c r="J348" s="44" t="b">
        <v>0</v>
      </c>
    </row>
    <row r="349" spans="1:10" ht="18.75" x14ac:dyDescent="0.3">
      <c r="A349" s="45" t="s">
        <v>490</v>
      </c>
      <c r="B349" s="1" t="s">
        <v>224</v>
      </c>
      <c r="C349" t="s">
        <v>487</v>
      </c>
      <c r="D349" t="s">
        <v>471</v>
      </c>
      <c r="E349" t="s">
        <v>349</v>
      </c>
      <c r="H349" s="44" t="b">
        <v>0</v>
      </c>
      <c r="J349" s="44" t="b">
        <v>0</v>
      </c>
    </row>
    <row r="350" spans="1:10" ht="18.75" x14ac:dyDescent="0.3">
      <c r="A350" s="45" t="s">
        <v>491</v>
      </c>
      <c r="B350" s="1">
        <v>0</v>
      </c>
      <c r="C350" t="s">
        <v>58</v>
      </c>
      <c r="D350" t="s">
        <v>471</v>
      </c>
      <c r="E350" t="s">
        <v>357</v>
      </c>
      <c r="H350" s="44" t="b">
        <v>0</v>
      </c>
      <c r="J350" s="44" t="b">
        <v>0</v>
      </c>
    </row>
    <row r="351" spans="1:10" ht="18.75" x14ac:dyDescent="0.3">
      <c r="A351" s="45" t="s">
        <v>492</v>
      </c>
      <c r="B351" s="1" t="s">
        <v>224</v>
      </c>
      <c r="C351" t="s">
        <v>58</v>
      </c>
      <c r="D351" t="s">
        <v>471</v>
      </c>
      <c r="E351" t="s">
        <v>357</v>
      </c>
      <c r="H351" s="44" t="b">
        <v>0</v>
      </c>
      <c r="J351" s="44" t="b">
        <v>0</v>
      </c>
    </row>
    <row r="352" spans="1:10" ht="18.75" x14ac:dyDescent="0.3">
      <c r="A352" s="45" t="s">
        <v>493</v>
      </c>
      <c r="B352" s="1" t="s">
        <v>224</v>
      </c>
      <c r="C352" t="s">
        <v>58</v>
      </c>
      <c r="D352" t="s">
        <v>471</v>
      </c>
      <c r="E352" t="s">
        <v>357</v>
      </c>
      <c r="H352" s="44" t="b">
        <v>0</v>
      </c>
      <c r="J352" s="44" t="b">
        <v>0</v>
      </c>
    </row>
    <row r="353" spans="1:10" ht="18.75" x14ac:dyDescent="0.3">
      <c r="A353" s="45" t="s">
        <v>494</v>
      </c>
      <c r="B353" s="1" t="s">
        <v>126</v>
      </c>
      <c r="C353" t="s">
        <v>495</v>
      </c>
      <c r="D353" t="s">
        <v>471</v>
      </c>
      <c r="E353" t="s">
        <v>349</v>
      </c>
      <c r="H353" s="44" t="b">
        <v>0</v>
      </c>
      <c r="J353" s="44" t="b">
        <v>0</v>
      </c>
    </row>
    <row r="354" spans="1:10" ht="18.75" x14ac:dyDescent="0.3">
      <c r="A354" s="45" t="s">
        <v>496</v>
      </c>
      <c r="B354" s="1" t="s">
        <v>497</v>
      </c>
      <c r="C354" t="s">
        <v>495</v>
      </c>
      <c r="D354" t="s">
        <v>471</v>
      </c>
      <c r="E354" t="s">
        <v>349</v>
      </c>
      <c r="H354" s="44" t="b">
        <v>0</v>
      </c>
      <c r="J354" s="44" t="b">
        <v>0</v>
      </c>
    </row>
    <row r="355" spans="1:10" ht="18.75" x14ac:dyDescent="0.3">
      <c r="A355" s="45" t="s">
        <v>498</v>
      </c>
      <c r="B355" s="1" t="s">
        <v>224</v>
      </c>
      <c r="C355" t="s">
        <v>495</v>
      </c>
      <c r="D355" t="s">
        <v>471</v>
      </c>
      <c r="E355" t="s">
        <v>349</v>
      </c>
      <c r="H355" s="44" t="b">
        <v>0</v>
      </c>
      <c r="J355" s="44" t="b">
        <v>0</v>
      </c>
    </row>
    <row r="356" spans="1:10" ht="18.75" x14ac:dyDescent="0.3">
      <c r="A356" s="45" t="s">
        <v>499</v>
      </c>
      <c r="B356" s="1" t="s">
        <v>500</v>
      </c>
      <c r="C356" t="s">
        <v>501</v>
      </c>
      <c r="D356" t="s">
        <v>471</v>
      </c>
      <c r="E356" t="s">
        <v>349</v>
      </c>
      <c r="H356" s="44" t="b">
        <v>0</v>
      </c>
      <c r="J356" s="44" t="b">
        <v>0</v>
      </c>
    </row>
    <row r="357" spans="1:10" ht="18.75" x14ac:dyDescent="0.3">
      <c r="A357" s="45" t="s">
        <v>502</v>
      </c>
      <c r="B357" s="1" t="s">
        <v>503</v>
      </c>
      <c r="C357" t="s">
        <v>501</v>
      </c>
      <c r="D357" t="s">
        <v>471</v>
      </c>
      <c r="E357" t="s">
        <v>349</v>
      </c>
      <c r="H357" s="44" t="b">
        <v>0</v>
      </c>
      <c r="J357" s="44" t="b">
        <v>0</v>
      </c>
    </row>
    <row r="358" spans="1:10" ht="18.75" x14ac:dyDescent="0.3">
      <c r="A358" s="45" t="s">
        <v>504</v>
      </c>
      <c r="B358" s="1" t="s">
        <v>224</v>
      </c>
      <c r="C358" t="s">
        <v>501</v>
      </c>
      <c r="D358" t="s">
        <v>471</v>
      </c>
      <c r="E358" t="s">
        <v>349</v>
      </c>
      <c r="H358" s="44" t="b">
        <v>0</v>
      </c>
      <c r="J358" s="44" t="b">
        <v>0</v>
      </c>
    </row>
    <row r="359" spans="1:10" ht="18.75" x14ac:dyDescent="0.3">
      <c r="A359" s="45" t="s">
        <v>505</v>
      </c>
      <c r="B359" s="1" t="s">
        <v>506</v>
      </c>
      <c r="C359" t="s">
        <v>507</v>
      </c>
      <c r="D359" t="s">
        <v>471</v>
      </c>
      <c r="E359" t="s">
        <v>349</v>
      </c>
      <c r="H359" s="44" t="b">
        <v>0</v>
      </c>
      <c r="J359" s="44" t="b">
        <v>0</v>
      </c>
    </row>
    <row r="360" spans="1:10" ht="18.75" x14ac:dyDescent="0.3">
      <c r="A360" s="45" t="s">
        <v>508</v>
      </c>
      <c r="B360" s="1" t="s">
        <v>509</v>
      </c>
      <c r="C360" t="s">
        <v>507</v>
      </c>
      <c r="D360" t="s">
        <v>471</v>
      </c>
      <c r="E360" t="s">
        <v>349</v>
      </c>
      <c r="H360" s="44" t="b">
        <v>0</v>
      </c>
      <c r="J360" s="44" t="b">
        <v>0</v>
      </c>
    </row>
    <row r="361" spans="1:10" ht="18.75" x14ac:dyDescent="0.3">
      <c r="A361" s="45" t="s">
        <v>510</v>
      </c>
      <c r="B361" s="1" t="s">
        <v>224</v>
      </c>
      <c r="C361" t="s">
        <v>507</v>
      </c>
      <c r="D361" t="s">
        <v>471</v>
      </c>
      <c r="E361" t="s">
        <v>349</v>
      </c>
      <c r="H361" s="44" t="b">
        <v>0</v>
      </c>
      <c r="J361" s="44" t="b">
        <v>0</v>
      </c>
    </row>
    <row r="362" spans="1:10" ht="18.75" x14ac:dyDescent="0.3">
      <c r="A362" s="45" t="s">
        <v>511</v>
      </c>
      <c r="B362" s="1" t="s">
        <v>512</v>
      </c>
      <c r="C362" t="s">
        <v>513</v>
      </c>
      <c r="D362" t="s">
        <v>471</v>
      </c>
      <c r="E362" t="s">
        <v>349</v>
      </c>
      <c r="H362" s="44" t="b">
        <v>0</v>
      </c>
      <c r="J362" s="44" t="b">
        <v>0</v>
      </c>
    </row>
    <row r="363" spans="1:10" ht="18.75" x14ac:dyDescent="0.3">
      <c r="A363" s="45" t="s">
        <v>514</v>
      </c>
      <c r="B363" s="1" t="s">
        <v>515</v>
      </c>
      <c r="C363" t="s">
        <v>513</v>
      </c>
      <c r="D363" t="s">
        <v>471</v>
      </c>
      <c r="E363" t="s">
        <v>349</v>
      </c>
      <c r="H363" s="44" t="b">
        <v>0</v>
      </c>
      <c r="J363" s="44" t="b">
        <v>0</v>
      </c>
    </row>
    <row r="364" spans="1:10" ht="18.75" x14ac:dyDescent="0.3">
      <c r="A364" s="45" t="s">
        <v>516</v>
      </c>
      <c r="B364" s="1" t="s">
        <v>224</v>
      </c>
      <c r="C364" t="s">
        <v>513</v>
      </c>
      <c r="D364" t="s">
        <v>471</v>
      </c>
      <c r="E364" t="s">
        <v>349</v>
      </c>
      <c r="H364" s="44" t="b">
        <v>0</v>
      </c>
      <c r="J364" s="44" t="b">
        <v>0</v>
      </c>
    </row>
    <row r="365" spans="1:10" ht="18.75" x14ac:dyDescent="0.3">
      <c r="A365" s="45" t="s">
        <v>517</v>
      </c>
      <c r="B365" s="1" t="s">
        <v>518</v>
      </c>
      <c r="C365" t="s">
        <v>519</v>
      </c>
      <c r="D365" t="s">
        <v>471</v>
      </c>
      <c r="E365" t="s">
        <v>349</v>
      </c>
      <c r="H365" s="44" t="b">
        <v>0</v>
      </c>
      <c r="J365" s="44" t="b">
        <v>0</v>
      </c>
    </row>
    <row r="366" spans="1:10" ht="18.75" x14ac:dyDescent="0.3">
      <c r="A366" s="45" t="s">
        <v>520</v>
      </c>
      <c r="B366" s="1" t="s">
        <v>521</v>
      </c>
      <c r="C366" t="s">
        <v>519</v>
      </c>
      <c r="D366" t="s">
        <v>471</v>
      </c>
      <c r="E366" t="s">
        <v>349</v>
      </c>
      <c r="H366" s="44" t="b">
        <v>0</v>
      </c>
      <c r="J366" s="44" t="b">
        <v>0</v>
      </c>
    </row>
    <row r="367" spans="1:10" ht="18.75" x14ac:dyDescent="0.3">
      <c r="A367" s="45" t="s">
        <v>522</v>
      </c>
      <c r="B367" s="1" t="s">
        <v>224</v>
      </c>
      <c r="C367" t="s">
        <v>519</v>
      </c>
      <c r="D367" t="s">
        <v>471</v>
      </c>
      <c r="E367" t="s">
        <v>349</v>
      </c>
      <c r="H367" s="44" t="b">
        <v>0</v>
      </c>
      <c r="J367" s="44" t="b">
        <v>0</v>
      </c>
    </row>
    <row r="368" spans="1:10" ht="18.75" x14ac:dyDescent="0.3">
      <c r="A368" s="45" t="s">
        <v>523</v>
      </c>
      <c r="B368" s="1" t="s">
        <v>524</v>
      </c>
      <c r="C368" t="s">
        <v>525</v>
      </c>
      <c r="D368" t="s">
        <v>471</v>
      </c>
      <c r="E368" t="s">
        <v>349</v>
      </c>
      <c r="H368" s="44" t="b">
        <v>0</v>
      </c>
      <c r="J368" s="44" t="b">
        <v>0</v>
      </c>
    </row>
    <row r="369" spans="1:10" ht="18.75" x14ac:dyDescent="0.3">
      <c r="A369" s="45" t="s">
        <v>526</v>
      </c>
      <c r="B369" s="1" t="s">
        <v>527</v>
      </c>
      <c r="C369" t="s">
        <v>525</v>
      </c>
      <c r="D369" t="s">
        <v>471</v>
      </c>
      <c r="E369" t="s">
        <v>349</v>
      </c>
      <c r="H369" s="44" t="b">
        <v>0</v>
      </c>
      <c r="J369" s="44" t="b">
        <v>0</v>
      </c>
    </row>
    <row r="370" spans="1:10" ht="18.75" x14ac:dyDescent="0.3">
      <c r="A370" s="45" t="s">
        <v>528</v>
      </c>
      <c r="B370" s="1" t="s">
        <v>224</v>
      </c>
      <c r="C370" t="s">
        <v>525</v>
      </c>
      <c r="D370" t="s">
        <v>471</v>
      </c>
      <c r="E370" t="s">
        <v>349</v>
      </c>
      <c r="H370" s="44" t="b">
        <v>0</v>
      </c>
      <c r="J370" s="44" t="b">
        <v>0</v>
      </c>
    </row>
    <row r="371" spans="1:10" ht="18.75" x14ac:dyDescent="0.3">
      <c r="A371" s="45" t="s">
        <v>529</v>
      </c>
      <c r="B371" s="1" t="s">
        <v>145</v>
      </c>
      <c r="C371" t="s">
        <v>530</v>
      </c>
      <c r="D371" t="s">
        <v>471</v>
      </c>
      <c r="E371" t="s">
        <v>357</v>
      </c>
      <c r="H371" s="44" t="b">
        <v>0</v>
      </c>
      <c r="J371" s="44" t="b">
        <v>0</v>
      </c>
    </row>
    <row r="372" spans="1:10" ht="18.75" x14ac:dyDescent="0.3">
      <c r="A372" s="45" t="s">
        <v>531</v>
      </c>
      <c r="B372" s="1" t="s">
        <v>224</v>
      </c>
      <c r="C372" t="s">
        <v>530</v>
      </c>
      <c r="D372" t="s">
        <v>471</v>
      </c>
      <c r="E372" t="s">
        <v>349</v>
      </c>
      <c r="H372" s="44" t="b">
        <v>0</v>
      </c>
      <c r="J372" s="44" t="b">
        <v>0</v>
      </c>
    </row>
    <row r="373" spans="1:10" ht="18.75" x14ac:dyDescent="0.3">
      <c r="A373" s="45" t="s">
        <v>532</v>
      </c>
      <c r="B373" s="1" t="s">
        <v>533</v>
      </c>
      <c r="C373" t="s">
        <v>530</v>
      </c>
      <c r="D373" t="s">
        <v>471</v>
      </c>
      <c r="E373" t="s">
        <v>349</v>
      </c>
      <c r="H373" s="44" t="b">
        <v>0</v>
      </c>
      <c r="J373" s="44" t="b">
        <v>0</v>
      </c>
    </row>
    <row r="374" spans="1:10" ht="18.75" x14ac:dyDescent="0.3">
      <c r="A374" s="45" t="s">
        <v>534</v>
      </c>
      <c r="B374" s="1" t="s">
        <v>147</v>
      </c>
      <c r="C374" t="s">
        <v>535</v>
      </c>
      <c r="D374" t="s">
        <v>471</v>
      </c>
      <c r="E374" t="s">
        <v>349</v>
      </c>
      <c r="H374" s="44" t="b">
        <v>0</v>
      </c>
      <c r="J374" s="44" t="b">
        <v>0</v>
      </c>
    </row>
    <row r="375" spans="1:10" ht="18.75" x14ac:dyDescent="0.3">
      <c r="A375" s="45" t="s">
        <v>536</v>
      </c>
      <c r="B375" s="1" t="s">
        <v>224</v>
      </c>
      <c r="C375" t="s">
        <v>535</v>
      </c>
      <c r="D375" t="s">
        <v>471</v>
      </c>
      <c r="E375" t="s">
        <v>349</v>
      </c>
      <c r="H375" s="44" t="b">
        <v>0</v>
      </c>
      <c r="J375" s="44" t="b">
        <v>0</v>
      </c>
    </row>
    <row r="376" spans="1:10" ht="18.75" x14ac:dyDescent="0.3">
      <c r="A376" s="45" t="s">
        <v>537</v>
      </c>
      <c r="B376" s="1" t="s">
        <v>538</v>
      </c>
      <c r="C376" t="s">
        <v>535</v>
      </c>
      <c r="D376" t="s">
        <v>471</v>
      </c>
      <c r="E376" t="s">
        <v>349</v>
      </c>
      <c r="H376" s="44" t="b">
        <v>0</v>
      </c>
      <c r="J376" s="44" t="b">
        <v>0</v>
      </c>
    </row>
    <row r="377" spans="1:10" ht="18.75" x14ac:dyDescent="0.3">
      <c r="A377" s="45" t="s">
        <v>539</v>
      </c>
      <c r="B377" s="1" t="s">
        <v>149</v>
      </c>
      <c r="C377" t="s">
        <v>540</v>
      </c>
      <c r="D377" t="s">
        <v>471</v>
      </c>
      <c r="E377" t="s">
        <v>349</v>
      </c>
      <c r="H377" s="44" t="b">
        <v>0</v>
      </c>
      <c r="J377" s="44" t="b">
        <v>0</v>
      </c>
    </row>
    <row r="378" spans="1:10" ht="18.75" x14ac:dyDescent="0.3">
      <c r="A378" s="45" t="s">
        <v>541</v>
      </c>
      <c r="B378" s="1" t="s">
        <v>224</v>
      </c>
      <c r="C378" t="s">
        <v>540</v>
      </c>
      <c r="D378" t="s">
        <v>471</v>
      </c>
      <c r="E378" t="s">
        <v>349</v>
      </c>
      <c r="H378" s="44" t="b">
        <v>0</v>
      </c>
      <c r="J378" s="44" t="b">
        <v>0</v>
      </c>
    </row>
    <row r="379" spans="1:10" ht="18.75" x14ac:dyDescent="0.3">
      <c r="A379" s="45" t="s">
        <v>542</v>
      </c>
      <c r="B379" s="1" t="s">
        <v>543</v>
      </c>
      <c r="C379" t="s">
        <v>540</v>
      </c>
      <c r="D379" t="s">
        <v>471</v>
      </c>
      <c r="E379" t="s">
        <v>349</v>
      </c>
      <c r="H379" s="44" t="b">
        <v>0</v>
      </c>
      <c r="J379" s="44" t="b">
        <v>0</v>
      </c>
    </row>
    <row r="380" spans="1:10" ht="18.75" x14ac:dyDescent="0.3">
      <c r="A380" s="45" t="s">
        <v>544</v>
      </c>
      <c r="B380" s="1">
        <v>0</v>
      </c>
      <c r="C380" t="s">
        <v>58</v>
      </c>
      <c r="D380" t="s">
        <v>471</v>
      </c>
      <c r="E380" t="s">
        <v>357</v>
      </c>
      <c r="H380" s="44" t="b">
        <v>0</v>
      </c>
      <c r="J380" s="44" t="b">
        <v>0</v>
      </c>
    </row>
    <row r="381" spans="1:10" ht="18.75" x14ac:dyDescent="0.3">
      <c r="A381" s="45" t="s">
        <v>545</v>
      </c>
      <c r="B381" s="1" t="s">
        <v>224</v>
      </c>
      <c r="C381" t="s">
        <v>58</v>
      </c>
      <c r="D381" t="s">
        <v>471</v>
      </c>
      <c r="E381" t="s">
        <v>357</v>
      </c>
      <c r="H381" s="44" t="b">
        <v>0</v>
      </c>
      <c r="J381" s="44" t="b">
        <v>0</v>
      </c>
    </row>
    <row r="382" spans="1:10" ht="18.75" x14ac:dyDescent="0.3">
      <c r="A382" s="45" t="s">
        <v>546</v>
      </c>
      <c r="B382" s="1" t="s">
        <v>224</v>
      </c>
      <c r="C382" t="s">
        <v>58</v>
      </c>
      <c r="D382" t="s">
        <v>471</v>
      </c>
      <c r="E382" t="s">
        <v>357</v>
      </c>
      <c r="H382" s="44" t="b">
        <v>0</v>
      </c>
      <c r="J382" s="44" t="b">
        <v>0</v>
      </c>
    </row>
    <row r="383" spans="1:10" ht="18.75" x14ac:dyDescent="0.3">
      <c r="A383" s="45" t="s">
        <v>547</v>
      </c>
      <c r="B383" s="1">
        <v>0</v>
      </c>
      <c r="C383" t="s">
        <v>58</v>
      </c>
      <c r="D383" t="s">
        <v>471</v>
      </c>
      <c r="E383" t="s">
        <v>357</v>
      </c>
      <c r="H383" s="44" t="b">
        <v>0</v>
      </c>
      <c r="J383" s="44" t="b">
        <v>0</v>
      </c>
    </row>
    <row r="384" spans="1:10" ht="18.75" x14ac:dyDescent="0.3">
      <c r="A384" s="45" t="s">
        <v>548</v>
      </c>
      <c r="B384" s="1" t="s">
        <v>224</v>
      </c>
      <c r="C384" t="s">
        <v>58</v>
      </c>
      <c r="D384" t="s">
        <v>471</v>
      </c>
      <c r="E384" t="s">
        <v>357</v>
      </c>
      <c r="H384" s="44" t="b">
        <v>0</v>
      </c>
      <c r="J384" s="44" t="b">
        <v>0</v>
      </c>
    </row>
    <row r="385" spans="1:10" ht="18.75" x14ac:dyDescent="0.3">
      <c r="A385" s="45" t="s">
        <v>549</v>
      </c>
      <c r="B385" s="1" t="s">
        <v>224</v>
      </c>
      <c r="C385" t="s">
        <v>58</v>
      </c>
      <c r="D385" t="s">
        <v>471</v>
      </c>
      <c r="E385" t="s">
        <v>357</v>
      </c>
      <c r="H385" s="44" t="b">
        <v>0</v>
      </c>
      <c r="J385" s="44" t="b">
        <v>0</v>
      </c>
    </row>
    <row r="386" spans="1:10" ht="18.75" x14ac:dyDescent="0.3">
      <c r="A386" s="45" t="s">
        <v>550</v>
      </c>
      <c r="B386" s="1">
        <v>1</v>
      </c>
      <c r="C386" t="s">
        <v>551</v>
      </c>
      <c r="D386" t="s">
        <v>552</v>
      </c>
      <c r="E386" t="s">
        <v>300</v>
      </c>
      <c r="H386" s="44" t="b">
        <v>0</v>
      </c>
      <c r="J386" s="44" t="b">
        <v>1</v>
      </c>
    </row>
    <row r="387" spans="1:10" ht="18.75" x14ac:dyDescent="0.3">
      <c r="A387" s="45" t="s">
        <v>553</v>
      </c>
      <c r="B387" s="1">
        <v>0</v>
      </c>
      <c r="C387" t="s">
        <v>554</v>
      </c>
      <c r="D387" t="s">
        <v>552</v>
      </c>
      <c r="E387" t="s">
        <v>300</v>
      </c>
      <c r="H387" s="44" t="b">
        <v>0</v>
      </c>
      <c r="J387" s="44" t="b">
        <v>0</v>
      </c>
    </row>
    <row r="388" spans="1:10" ht="18.75" x14ac:dyDescent="0.3">
      <c r="A388" s="45" t="s">
        <v>555</v>
      </c>
      <c r="B388" s="1">
        <v>0</v>
      </c>
      <c r="C388" t="s">
        <v>556</v>
      </c>
      <c r="D388" t="s">
        <v>552</v>
      </c>
      <c r="E388" t="s">
        <v>300</v>
      </c>
      <c r="H388" s="44" t="b">
        <v>0</v>
      </c>
      <c r="J388" s="44" t="b">
        <v>0</v>
      </c>
    </row>
    <row r="389" spans="1:10" ht="18.75" x14ac:dyDescent="0.3">
      <c r="A389" s="45" t="s">
        <v>557</v>
      </c>
      <c r="B389" s="1">
        <v>0</v>
      </c>
      <c r="C389" t="s">
        <v>558</v>
      </c>
      <c r="D389" t="s">
        <v>552</v>
      </c>
      <c r="E389" t="s">
        <v>300</v>
      </c>
      <c r="H389" s="44" t="b">
        <v>0</v>
      </c>
      <c r="J389" s="44" t="b">
        <v>0</v>
      </c>
    </row>
    <row r="390" spans="1:10" ht="18.75" x14ac:dyDescent="0.3">
      <c r="A390" s="45" t="s">
        <v>559</v>
      </c>
      <c r="B390" s="1">
        <v>0</v>
      </c>
      <c r="C390" t="s">
        <v>560</v>
      </c>
      <c r="D390" t="s">
        <v>552</v>
      </c>
      <c r="E390" t="s">
        <v>300</v>
      </c>
      <c r="H390" s="44" t="b">
        <v>0</v>
      </c>
      <c r="J390" s="44" t="b">
        <v>0</v>
      </c>
    </row>
    <row r="391" spans="1:10" ht="18.75" x14ac:dyDescent="0.3">
      <c r="A391" s="45" t="s">
        <v>561</v>
      </c>
      <c r="B391" s="1">
        <v>0</v>
      </c>
      <c r="C391" t="s">
        <v>562</v>
      </c>
      <c r="D391" t="s">
        <v>552</v>
      </c>
      <c r="E391" t="s">
        <v>300</v>
      </c>
      <c r="H391" s="44" t="b">
        <v>0</v>
      </c>
      <c r="J391" s="44" t="b">
        <v>0</v>
      </c>
    </row>
    <row r="392" spans="1:10" ht="18.75" x14ac:dyDescent="0.3">
      <c r="A392" s="45" t="s">
        <v>82</v>
      </c>
      <c r="B392" s="1" t="s">
        <v>563</v>
      </c>
      <c r="C392" t="s">
        <v>81</v>
      </c>
      <c r="D392" t="s">
        <v>564</v>
      </c>
      <c r="E392" t="s">
        <v>565</v>
      </c>
      <c r="H392" s="44" t="b">
        <v>0</v>
      </c>
      <c r="J392" s="44" t="b">
        <v>0</v>
      </c>
    </row>
    <row r="393" spans="1:10" ht="18.75" x14ac:dyDescent="0.3">
      <c r="A393" s="45" t="s">
        <v>87</v>
      </c>
      <c r="B393" s="1" t="s">
        <v>566</v>
      </c>
      <c r="C393" t="s">
        <v>86</v>
      </c>
      <c r="D393" t="s">
        <v>564</v>
      </c>
      <c r="E393" t="s">
        <v>565</v>
      </c>
      <c r="H393" s="44" t="b">
        <v>0</v>
      </c>
      <c r="J393" s="44" t="b">
        <v>0</v>
      </c>
    </row>
    <row r="394" spans="1:10" ht="18.75" x14ac:dyDescent="0.3">
      <c r="A394" s="45" t="s">
        <v>92</v>
      </c>
      <c r="B394" s="1" t="s">
        <v>567</v>
      </c>
      <c r="C394" t="s">
        <v>91</v>
      </c>
      <c r="D394" t="s">
        <v>564</v>
      </c>
      <c r="E394" t="s">
        <v>565</v>
      </c>
      <c r="H394" s="44" t="b">
        <v>0</v>
      </c>
      <c r="J394" s="44" t="b">
        <v>0</v>
      </c>
    </row>
    <row r="395" spans="1:10" ht="18.75" x14ac:dyDescent="0.3">
      <c r="A395" s="45" t="s">
        <v>96</v>
      </c>
      <c r="B395" s="1">
        <v>0</v>
      </c>
      <c r="C395" t="s">
        <v>58</v>
      </c>
      <c r="D395" t="s">
        <v>564</v>
      </c>
      <c r="E395" t="s">
        <v>565</v>
      </c>
      <c r="H395" s="44" t="b">
        <v>0</v>
      </c>
      <c r="J395" s="44" t="b">
        <v>0</v>
      </c>
    </row>
    <row r="396" spans="1:10" ht="18.75" x14ac:dyDescent="0.3">
      <c r="A396" s="45" t="s">
        <v>101</v>
      </c>
      <c r="B396" s="1" t="s">
        <v>568</v>
      </c>
      <c r="C396" t="s">
        <v>569</v>
      </c>
      <c r="D396" t="s">
        <v>564</v>
      </c>
      <c r="E396" t="s">
        <v>565</v>
      </c>
      <c r="H396" s="44" t="b">
        <v>0</v>
      </c>
      <c r="J396" s="44" t="b">
        <v>0</v>
      </c>
    </row>
    <row r="397" spans="1:10" ht="18.75" x14ac:dyDescent="0.3">
      <c r="A397" s="45" t="s">
        <v>106</v>
      </c>
      <c r="B397" s="1" t="s">
        <v>570</v>
      </c>
      <c r="C397" t="s">
        <v>571</v>
      </c>
      <c r="D397" t="s">
        <v>564</v>
      </c>
      <c r="E397" t="s">
        <v>565</v>
      </c>
      <c r="H397" s="44" t="b">
        <v>0</v>
      </c>
      <c r="J397" s="44" t="b">
        <v>0</v>
      </c>
    </row>
    <row r="398" spans="1:10" ht="18.75" x14ac:dyDescent="0.3">
      <c r="A398" s="45" t="s">
        <v>110</v>
      </c>
      <c r="B398" s="1">
        <v>0</v>
      </c>
      <c r="C398" t="s">
        <v>58</v>
      </c>
      <c r="D398" t="s">
        <v>564</v>
      </c>
      <c r="E398" t="s">
        <v>565</v>
      </c>
      <c r="H398" s="44" t="b">
        <v>0</v>
      </c>
      <c r="J398" s="44" t="b">
        <v>0</v>
      </c>
    </row>
    <row r="399" spans="1:10" ht="18.75" x14ac:dyDescent="0.3">
      <c r="A399" s="45" t="s">
        <v>114</v>
      </c>
      <c r="B399" s="1">
        <v>0</v>
      </c>
      <c r="C399" t="s">
        <v>58</v>
      </c>
      <c r="D399" t="s">
        <v>564</v>
      </c>
      <c r="E399" t="s">
        <v>565</v>
      </c>
      <c r="H399" s="44" t="b">
        <v>0</v>
      </c>
      <c r="J399" s="44" t="b">
        <v>0</v>
      </c>
    </row>
    <row r="400" spans="1:10" ht="18.75" x14ac:dyDescent="0.3">
      <c r="A400" s="45" t="s">
        <v>119</v>
      </c>
      <c r="B400" s="1">
        <v>0</v>
      </c>
      <c r="C400" t="s">
        <v>58</v>
      </c>
      <c r="D400" t="s">
        <v>564</v>
      </c>
      <c r="E400" t="s">
        <v>565</v>
      </c>
      <c r="H400" s="44" t="b">
        <v>0</v>
      </c>
      <c r="J400" s="44" t="b">
        <v>0</v>
      </c>
    </row>
    <row r="401" spans="1:10" ht="18.75" x14ac:dyDescent="0.3">
      <c r="A401" s="45" t="s">
        <v>124</v>
      </c>
      <c r="B401" s="1">
        <v>0</v>
      </c>
      <c r="C401" t="s">
        <v>58</v>
      </c>
      <c r="D401" t="s">
        <v>564</v>
      </c>
      <c r="E401" t="s">
        <v>565</v>
      </c>
      <c r="H401" s="44" t="b">
        <v>0</v>
      </c>
      <c r="J401" s="44" t="b">
        <v>0</v>
      </c>
    </row>
    <row r="402" spans="1:10" ht="18.75" x14ac:dyDescent="0.3">
      <c r="A402" s="45" t="s">
        <v>572</v>
      </c>
      <c r="B402" s="1" t="s">
        <v>321</v>
      </c>
      <c r="C402" t="s">
        <v>308</v>
      </c>
      <c r="D402" t="s">
        <v>564</v>
      </c>
      <c r="E402" t="s">
        <v>565</v>
      </c>
      <c r="H402" s="44" t="b">
        <v>0</v>
      </c>
      <c r="J402" s="44" t="b">
        <v>0</v>
      </c>
    </row>
    <row r="403" spans="1:10" ht="18.75" x14ac:dyDescent="0.3">
      <c r="A403" s="45" t="s">
        <v>573</v>
      </c>
      <c r="B403" s="1" t="s">
        <v>278</v>
      </c>
      <c r="C403" t="s">
        <v>574</v>
      </c>
      <c r="D403" t="s">
        <v>564</v>
      </c>
      <c r="E403" t="s">
        <v>565</v>
      </c>
      <c r="H403" s="44" t="b">
        <v>0</v>
      </c>
      <c r="J403" s="44" t="b">
        <v>0</v>
      </c>
    </row>
    <row r="404" spans="1:10" ht="18.75" x14ac:dyDescent="0.3">
      <c r="A404" s="45" t="s">
        <v>575</v>
      </c>
      <c r="B404" s="1" t="s">
        <v>576</v>
      </c>
      <c r="C404" t="s">
        <v>577</v>
      </c>
      <c r="D404" t="s">
        <v>564</v>
      </c>
      <c r="E404" t="s">
        <v>565</v>
      </c>
      <c r="H404" s="44" t="b">
        <v>0</v>
      </c>
      <c r="J404" s="44" t="b">
        <v>0</v>
      </c>
    </row>
    <row r="405" spans="1:10" ht="18.75" x14ac:dyDescent="0.3">
      <c r="A405" s="45" t="s">
        <v>578</v>
      </c>
      <c r="B405" s="1" t="s">
        <v>297</v>
      </c>
      <c r="C405" t="s">
        <v>574</v>
      </c>
      <c r="D405" t="s">
        <v>564</v>
      </c>
      <c r="E405" t="s">
        <v>565</v>
      </c>
      <c r="H405" s="44" t="b">
        <v>0</v>
      </c>
      <c r="J405" s="44" t="b">
        <v>0</v>
      </c>
    </row>
    <row r="406" spans="1:10" ht="18.75" x14ac:dyDescent="0.3">
      <c r="A406" s="45" t="s">
        <v>579</v>
      </c>
      <c r="B406" s="1">
        <v>0</v>
      </c>
      <c r="C406" t="s">
        <v>58</v>
      </c>
      <c r="D406" t="s">
        <v>564</v>
      </c>
      <c r="E406" t="s">
        <v>565</v>
      </c>
      <c r="H406" s="44" t="b">
        <v>0</v>
      </c>
      <c r="J406" s="44" t="b">
        <v>0</v>
      </c>
    </row>
    <row r="407" spans="1:10" ht="18.75" x14ac:dyDescent="0.3">
      <c r="A407" s="45" t="s">
        <v>580</v>
      </c>
      <c r="B407" s="1" t="s">
        <v>297</v>
      </c>
      <c r="C407" t="s">
        <v>574</v>
      </c>
      <c r="D407" t="s">
        <v>564</v>
      </c>
      <c r="E407" t="s">
        <v>565</v>
      </c>
      <c r="H407" s="44" t="b">
        <v>0</v>
      </c>
      <c r="J407" s="44" t="b">
        <v>0</v>
      </c>
    </row>
    <row r="408" spans="1:10" ht="18.75" x14ac:dyDescent="0.3">
      <c r="A408" s="45" t="s">
        <v>581</v>
      </c>
      <c r="B408" s="1">
        <v>0</v>
      </c>
      <c r="C408" t="s">
        <v>58</v>
      </c>
      <c r="D408" t="s">
        <v>564</v>
      </c>
      <c r="E408" t="s">
        <v>565</v>
      </c>
      <c r="H408" s="44" t="b">
        <v>0</v>
      </c>
      <c r="J408" s="44" t="b">
        <v>0</v>
      </c>
    </row>
    <row r="409" spans="1:10" ht="18.75" x14ac:dyDescent="0.3">
      <c r="A409" s="45" t="s">
        <v>582</v>
      </c>
      <c r="B409" s="1" t="s">
        <v>297</v>
      </c>
      <c r="C409" t="s">
        <v>574</v>
      </c>
      <c r="D409" t="s">
        <v>564</v>
      </c>
      <c r="E409" t="s">
        <v>565</v>
      </c>
      <c r="H409" s="44" t="b">
        <v>0</v>
      </c>
      <c r="J409" s="44" t="b">
        <v>0</v>
      </c>
    </row>
    <row r="410" spans="1:10" ht="18.75" x14ac:dyDescent="0.3">
      <c r="A410" s="45" t="s">
        <v>583</v>
      </c>
      <c r="B410" s="1" t="s">
        <v>584</v>
      </c>
      <c r="C410" t="s">
        <v>585</v>
      </c>
      <c r="D410" t="s">
        <v>564</v>
      </c>
      <c r="E410" t="s">
        <v>565</v>
      </c>
      <c r="H410" s="44" t="b">
        <v>0</v>
      </c>
      <c r="J410" s="44" t="b">
        <v>0</v>
      </c>
    </row>
    <row r="411" spans="1:10" ht="18.75" x14ac:dyDescent="0.3">
      <c r="A411" s="45" t="s">
        <v>586</v>
      </c>
      <c r="B411" s="1" t="s">
        <v>278</v>
      </c>
      <c r="C411" t="s">
        <v>574</v>
      </c>
      <c r="D411" t="s">
        <v>564</v>
      </c>
      <c r="E411" t="s">
        <v>565</v>
      </c>
      <c r="H411" s="44" t="b">
        <v>0</v>
      </c>
      <c r="J411" s="44" t="b">
        <v>0</v>
      </c>
    </row>
    <row r="412" spans="1:10" ht="18.75" x14ac:dyDescent="0.3">
      <c r="A412" s="45" t="s">
        <v>587</v>
      </c>
      <c r="B412" s="1" t="s">
        <v>588</v>
      </c>
      <c r="C412" t="s">
        <v>589</v>
      </c>
      <c r="D412" t="s">
        <v>564</v>
      </c>
      <c r="E412" t="s">
        <v>565</v>
      </c>
      <c r="H412" s="44" t="b">
        <v>0</v>
      </c>
      <c r="J412" s="44" t="b">
        <v>0</v>
      </c>
    </row>
    <row r="413" spans="1:10" ht="18.75" x14ac:dyDescent="0.3">
      <c r="A413" s="45" t="s">
        <v>590</v>
      </c>
      <c r="B413" s="1" t="s">
        <v>278</v>
      </c>
      <c r="C413" t="s">
        <v>574</v>
      </c>
      <c r="D413" t="s">
        <v>564</v>
      </c>
      <c r="E413" t="s">
        <v>565</v>
      </c>
      <c r="H413" s="44" t="b">
        <v>0</v>
      </c>
      <c r="J413" s="44" t="b">
        <v>0</v>
      </c>
    </row>
    <row r="414" spans="1:10" ht="18.75" x14ac:dyDescent="0.3">
      <c r="A414" s="45" t="s">
        <v>591</v>
      </c>
      <c r="B414" s="1" t="s">
        <v>446</v>
      </c>
      <c r="C414" t="s">
        <v>592</v>
      </c>
      <c r="D414" t="s">
        <v>564</v>
      </c>
      <c r="E414" t="s">
        <v>565</v>
      </c>
      <c r="H414" s="44" t="b">
        <v>0</v>
      </c>
      <c r="J414" s="44" t="b">
        <v>0</v>
      </c>
    </row>
    <row r="415" spans="1:10" ht="18.75" x14ac:dyDescent="0.3">
      <c r="A415" s="45" t="s">
        <v>593</v>
      </c>
      <c r="B415" s="1" t="s">
        <v>278</v>
      </c>
      <c r="C415" t="s">
        <v>574</v>
      </c>
      <c r="D415" t="s">
        <v>564</v>
      </c>
      <c r="E415" t="s">
        <v>565</v>
      </c>
      <c r="H415" s="44" t="b">
        <v>0</v>
      </c>
      <c r="J415" s="44" t="b">
        <v>0</v>
      </c>
    </row>
    <row r="416" spans="1:10" ht="18.75" x14ac:dyDescent="0.3">
      <c r="A416" s="45" t="s">
        <v>594</v>
      </c>
      <c r="B416" s="1" t="s">
        <v>595</v>
      </c>
      <c r="C416" t="s">
        <v>596</v>
      </c>
      <c r="D416" t="s">
        <v>564</v>
      </c>
      <c r="E416" t="s">
        <v>565</v>
      </c>
      <c r="H416" s="44" t="b">
        <v>0</v>
      </c>
      <c r="J416" s="44" t="b">
        <v>0</v>
      </c>
    </row>
    <row r="417" spans="1:10" ht="18.75" x14ac:dyDescent="0.3">
      <c r="A417" s="45" t="s">
        <v>597</v>
      </c>
      <c r="B417" s="1" t="s">
        <v>278</v>
      </c>
      <c r="C417" t="s">
        <v>574</v>
      </c>
      <c r="D417" t="s">
        <v>564</v>
      </c>
      <c r="E417" t="s">
        <v>565</v>
      </c>
      <c r="H417" s="44" t="b">
        <v>0</v>
      </c>
      <c r="J417" s="44" t="b">
        <v>0</v>
      </c>
    </row>
    <row r="418" spans="1:10" ht="18.75" x14ac:dyDescent="0.3">
      <c r="A418" s="45" t="s">
        <v>598</v>
      </c>
      <c r="B418" s="1">
        <v>0</v>
      </c>
      <c r="C418" t="s">
        <v>58</v>
      </c>
      <c r="D418" t="s">
        <v>564</v>
      </c>
      <c r="E418" t="s">
        <v>565</v>
      </c>
      <c r="H418" s="44" t="b">
        <v>0</v>
      </c>
      <c r="J418" s="44" t="b">
        <v>0</v>
      </c>
    </row>
    <row r="419" spans="1:10" ht="18.75" x14ac:dyDescent="0.3">
      <c r="A419" s="45" t="s">
        <v>599</v>
      </c>
      <c r="B419" s="1" t="s">
        <v>297</v>
      </c>
      <c r="C419" t="s">
        <v>574</v>
      </c>
      <c r="D419" t="s">
        <v>564</v>
      </c>
      <c r="E419" t="s">
        <v>565</v>
      </c>
      <c r="H419" s="44" t="b">
        <v>0</v>
      </c>
      <c r="J419" s="44" t="b">
        <v>0</v>
      </c>
    </row>
    <row r="420" spans="1:10" ht="18.75" x14ac:dyDescent="0.3">
      <c r="A420" s="45" t="s">
        <v>600</v>
      </c>
      <c r="B420" s="1" t="s">
        <v>601</v>
      </c>
      <c r="C420" t="s">
        <v>602</v>
      </c>
      <c r="D420" t="s">
        <v>564</v>
      </c>
      <c r="E420" t="s">
        <v>565</v>
      </c>
      <c r="H420" s="44" t="b">
        <v>0</v>
      </c>
      <c r="J420" s="44" t="b">
        <v>0</v>
      </c>
    </row>
    <row r="421" spans="1:10" ht="18.75" x14ac:dyDescent="0.3">
      <c r="A421" s="45" t="s">
        <v>603</v>
      </c>
      <c r="B421" s="1" t="s">
        <v>278</v>
      </c>
      <c r="C421" t="s">
        <v>574</v>
      </c>
      <c r="D421" t="s">
        <v>564</v>
      </c>
      <c r="E421" t="s">
        <v>565</v>
      </c>
      <c r="H421" s="44" t="b">
        <v>0</v>
      </c>
      <c r="J421" s="44" t="b">
        <v>0</v>
      </c>
    </row>
    <row r="422" spans="1:10" ht="18.75" x14ac:dyDescent="0.3">
      <c r="A422" s="45" t="s">
        <v>604</v>
      </c>
      <c r="B422" s="1" t="s">
        <v>605</v>
      </c>
      <c r="C422" t="s">
        <v>606</v>
      </c>
      <c r="D422" t="s">
        <v>564</v>
      </c>
      <c r="E422" t="s">
        <v>565</v>
      </c>
      <c r="H422" s="44" t="b">
        <v>0</v>
      </c>
      <c r="J422" s="44" t="b">
        <v>0</v>
      </c>
    </row>
    <row r="423" spans="1:10" ht="18.75" x14ac:dyDescent="0.3">
      <c r="A423" s="45" t="s">
        <v>607</v>
      </c>
      <c r="B423" s="1" t="s">
        <v>278</v>
      </c>
      <c r="C423" t="s">
        <v>574</v>
      </c>
      <c r="D423" t="s">
        <v>564</v>
      </c>
      <c r="E423" t="s">
        <v>565</v>
      </c>
      <c r="H423" s="44" t="b">
        <v>0</v>
      </c>
      <c r="J423" s="44" t="b">
        <v>0</v>
      </c>
    </row>
    <row r="424" spans="1:10" ht="18.75" x14ac:dyDescent="0.3">
      <c r="A424" s="45" t="s">
        <v>608</v>
      </c>
      <c r="B424" s="1">
        <v>0</v>
      </c>
      <c r="C424" t="s">
        <v>58</v>
      </c>
      <c r="D424" t="s">
        <v>564</v>
      </c>
      <c r="E424" t="s">
        <v>565</v>
      </c>
      <c r="H424" s="44" t="b">
        <v>0</v>
      </c>
      <c r="J424" s="44" t="b">
        <v>0</v>
      </c>
    </row>
    <row r="425" spans="1:10" ht="18.75" x14ac:dyDescent="0.3">
      <c r="A425" s="45" t="s">
        <v>609</v>
      </c>
      <c r="B425" s="1" t="s">
        <v>297</v>
      </c>
      <c r="C425" t="s">
        <v>574</v>
      </c>
      <c r="D425" t="s">
        <v>564</v>
      </c>
      <c r="E425" t="s">
        <v>565</v>
      </c>
      <c r="H425" s="44" t="b">
        <v>0</v>
      </c>
      <c r="J425" s="44" t="b">
        <v>0</v>
      </c>
    </row>
    <row r="426" spans="1:10" ht="18.75" x14ac:dyDescent="0.3">
      <c r="A426" s="45" t="s">
        <v>610</v>
      </c>
      <c r="B426" s="42" t="s">
        <v>611</v>
      </c>
      <c r="C426" t="s">
        <v>612</v>
      </c>
      <c r="D426" t="s">
        <v>613</v>
      </c>
      <c r="E426" t="s">
        <v>614</v>
      </c>
      <c r="H426" s="44" t="b">
        <v>0</v>
      </c>
      <c r="J426" s="44" t="b">
        <v>0</v>
      </c>
    </row>
    <row r="427" spans="1:10" ht="18.75" x14ac:dyDescent="0.3">
      <c r="A427" s="45" t="s">
        <v>615</v>
      </c>
      <c r="B427" s="42" t="s">
        <v>59</v>
      </c>
      <c r="C427" t="s">
        <v>616</v>
      </c>
      <c r="D427" t="s">
        <v>617</v>
      </c>
      <c r="E427" t="s">
        <v>396</v>
      </c>
      <c r="H427" s="44" t="b">
        <v>0</v>
      </c>
      <c r="J427" s="44" t="b">
        <v>0</v>
      </c>
    </row>
    <row r="428" spans="1:10" ht="18.75" x14ac:dyDescent="0.3">
      <c r="A428" s="45" t="s">
        <v>618</v>
      </c>
      <c r="B428" s="1" t="s">
        <v>297</v>
      </c>
      <c r="C428" t="s">
        <v>619</v>
      </c>
      <c r="D428" t="s">
        <v>620</v>
      </c>
      <c r="E428" t="s">
        <v>300</v>
      </c>
      <c r="H428" s="44" t="b">
        <v>0</v>
      </c>
      <c r="J428" s="44" t="b">
        <v>0</v>
      </c>
    </row>
    <row r="429" spans="1:10" ht="18.75" x14ac:dyDescent="0.3">
      <c r="A429" s="45" t="s">
        <v>621</v>
      </c>
      <c r="B429" s="1">
        <v>1</v>
      </c>
      <c r="C429" t="s">
        <v>622</v>
      </c>
      <c r="D429" t="s">
        <v>620</v>
      </c>
      <c r="E429" t="s">
        <v>300</v>
      </c>
      <c r="H429" s="44" t="b">
        <v>0</v>
      </c>
      <c r="J429" s="44" t="b">
        <v>0</v>
      </c>
    </row>
    <row r="430" spans="1:10" ht="18.75" x14ac:dyDescent="0.3">
      <c r="A430" s="45" t="s">
        <v>623</v>
      </c>
      <c r="B430" s="1" t="s">
        <v>297</v>
      </c>
      <c r="C430" t="s">
        <v>624</v>
      </c>
      <c r="D430" t="s">
        <v>620</v>
      </c>
      <c r="E430" t="s">
        <v>300</v>
      </c>
      <c r="H430" s="44" t="b">
        <v>0</v>
      </c>
      <c r="J430" s="44" t="b">
        <v>0</v>
      </c>
    </row>
    <row r="431" spans="1:10" ht="18.75" x14ac:dyDescent="0.3">
      <c r="A431" s="45" t="s">
        <v>625</v>
      </c>
      <c r="B431" s="1">
        <v>1</v>
      </c>
      <c r="C431" t="s">
        <v>626</v>
      </c>
      <c r="D431" t="s">
        <v>620</v>
      </c>
      <c r="E431" t="s">
        <v>300</v>
      </c>
      <c r="H431" s="44" t="b">
        <v>0</v>
      </c>
      <c r="J431" s="44" t="b">
        <v>0</v>
      </c>
    </row>
    <row r="432" spans="1:10" ht="18.75" x14ac:dyDescent="0.3">
      <c r="A432" s="45" t="s">
        <v>627</v>
      </c>
      <c r="B432" s="43" t="str">
        <f>C85</f>
        <v>OFF</v>
      </c>
      <c r="C432" t="s">
        <v>628</v>
      </c>
      <c r="D432" t="s">
        <v>620</v>
      </c>
      <c r="E432" t="s">
        <v>629</v>
      </c>
      <c r="F432" t="s">
        <v>10</v>
      </c>
      <c r="H432" s="44" t="b">
        <v>1</v>
      </c>
      <c r="J432" s="44" t="b">
        <v>1</v>
      </c>
    </row>
    <row r="433" spans="1:10" ht="18.75" x14ac:dyDescent="0.3">
      <c r="A433" s="45" t="s">
        <v>627</v>
      </c>
      <c r="B433" s="43">
        <f>D85</f>
        <v>0</v>
      </c>
      <c r="C433" t="s">
        <v>628</v>
      </c>
      <c r="D433" t="s">
        <v>620</v>
      </c>
      <c r="E433" t="s">
        <v>629</v>
      </c>
      <c r="F433" t="s">
        <v>165</v>
      </c>
      <c r="H433" s="44" t="b">
        <v>1</v>
      </c>
      <c r="J433" s="44" t="b">
        <v>0</v>
      </c>
    </row>
    <row r="434" spans="1:10" ht="18.75" x14ac:dyDescent="0.3">
      <c r="A434" s="45" t="s">
        <v>627</v>
      </c>
      <c r="B434" s="43">
        <f>E85</f>
        <v>0</v>
      </c>
      <c r="C434" t="s">
        <v>628</v>
      </c>
      <c r="D434" t="s">
        <v>620</v>
      </c>
      <c r="E434" t="s">
        <v>629</v>
      </c>
      <c r="F434" t="s">
        <v>166</v>
      </c>
      <c r="H434" s="44" t="b">
        <v>1</v>
      </c>
      <c r="J434" s="44" t="b">
        <v>0</v>
      </c>
    </row>
    <row r="435" spans="1:10" ht="18.75" x14ac:dyDescent="0.3">
      <c r="A435" s="45" t="s">
        <v>627</v>
      </c>
      <c r="B435" s="43">
        <f>F85</f>
        <v>0</v>
      </c>
      <c r="C435" t="s">
        <v>628</v>
      </c>
      <c r="D435" t="s">
        <v>620</v>
      </c>
      <c r="E435" t="s">
        <v>629</v>
      </c>
      <c r="F435" t="s">
        <v>167</v>
      </c>
      <c r="H435" s="44" t="b">
        <v>1</v>
      </c>
      <c r="J435" s="44" t="b">
        <v>0</v>
      </c>
    </row>
    <row r="436" spans="1:10" ht="18.75" x14ac:dyDescent="0.3">
      <c r="A436" s="45" t="s">
        <v>627</v>
      </c>
      <c r="B436" s="43">
        <f>G85</f>
        <v>0</v>
      </c>
      <c r="C436" t="s">
        <v>628</v>
      </c>
      <c r="D436" t="s">
        <v>620</v>
      </c>
      <c r="E436" t="s">
        <v>629</v>
      </c>
      <c r="F436" t="s">
        <v>168</v>
      </c>
      <c r="H436" s="44" t="b">
        <v>1</v>
      </c>
      <c r="J436" s="44" t="b">
        <v>0</v>
      </c>
    </row>
    <row r="437" spans="1:10" ht="18.75" x14ac:dyDescent="0.3">
      <c r="A437" s="45" t="s">
        <v>630</v>
      </c>
      <c r="B437" s="1">
        <f>C86</f>
        <v>0</v>
      </c>
      <c r="C437" t="s">
        <v>631</v>
      </c>
      <c r="D437" t="s">
        <v>620</v>
      </c>
      <c r="E437" t="s">
        <v>629</v>
      </c>
      <c r="F437" t="s">
        <v>10</v>
      </c>
      <c r="H437" s="44" t="b">
        <v>1</v>
      </c>
      <c r="J437" s="44" t="b">
        <v>0</v>
      </c>
    </row>
    <row r="438" spans="1:10" ht="18.75" x14ac:dyDescent="0.3">
      <c r="A438" s="45" t="s">
        <v>630</v>
      </c>
      <c r="B438" s="1">
        <f>D86</f>
        <v>0</v>
      </c>
      <c r="C438" t="s">
        <v>631</v>
      </c>
      <c r="D438" t="s">
        <v>620</v>
      </c>
      <c r="E438" t="s">
        <v>629</v>
      </c>
      <c r="F438" t="s">
        <v>165</v>
      </c>
      <c r="H438" s="44" t="b">
        <v>1</v>
      </c>
      <c r="J438" s="44" t="b">
        <v>0</v>
      </c>
    </row>
    <row r="439" spans="1:10" ht="18.75" x14ac:dyDescent="0.3">
      <c r="A439" s="45" t="s">
        <v>630</v>
      </c>
      <c r="B439" s="1">
        <f>E86</f>
        <v>0</v>
      </c>
      <c r="C439" t="s">
        <v>631</v>
      </c>
      <c r="D439" t="s">
        <v>620</v>
      </c>
      <c r="E439" t="s">
        <v>629</v>
      </c>
      <c r="F439" t="s">
        <v>166</v>
      </c>
      <c r="H439" s="44" t="b">
        <v>1</v>
      </c>
      <c r="J439" s="44" t="b">
        <v>0</v>
      </c>
    </row>
    <row r="440" spans="1:10" ht="18.75" x14ac:dyDescent="0.3">
      <c r="A440" s="45" t="s">
        <v>630</v>
      </c>
      <c r="B440" s="1">
        <f>F86</f>
        <v>0</v>
      </c>
      <c r="C440" t="s">
        <v>631</v>
      </c>
      <c r="D440" t="s">
        <v>620</v>
      </c>
      <c r="E440" t="s">
        <v>629</v>
      </c>
      <c r="F440" t="s">
        <v>167</v>
      </c>
      <c r="H440" s="44" t="b">
        <v>1</v>
      </c>
      <c r="J440" s="44" t="b">
        <v>0</v>
      </c>
    </row>
    <row r="441" spans="1:10" ht="18.75" x14ac:dyDescent="0.3">
      <c r="A441" s="45" t="s">
        <v>630</v>
      </c>
      <c r="B441" s="1">
        <f>G86</f>
        <v>0</v>
      </c>
      <c r="C441" t="s">
        <v>631</v>
      </c>
      <c r="D441" t="s">
        <v>620</v>
      </c>
      <c r="E441" t="s">
        <v>629</v>
      </c>
      <c r="F441" t="s">
        <v>168</v>
      </c>
      <c r="H441" s="44" t="b">
        <v>1</v>
      </c>
      <c r="J441" s="44" t="b">
        <v>0</v>
      </c>
    </row>
    <row r="442" spans="1:10" ht="18.75" x14ac:dyDescent="0.3">
      <c r="A442" s="45" t="s">
        <v>175</v>
      </c>
      <c r="B442" s="1">
        <f>C87</f>
        <v>1</v>
      </c>
      <c r="C442" t="s">
        <v>632</v>
      </c>
      <c r="D442" t="s">
        <v>620</v>
      </c>
      <c r="E442" t="s">
        <v>629</v>
      </c>
      <c r="F442" t="s">
        <v>10</v>
      </c>
      <c r="H442" s="44" t="b">
        <v>0</v>
      </c>
      <c r="J442" s="44" t="b">
        <v>0</v>
      </c>
    </row>
    <row r="443" spans="1:10" ht="18.75" x14ac:dyDescent="0.3">
      <c r="A443" s="45" t="s">
        <v>175</v>
      </c>
      <c r="B443" s="1">
        <f>D87</f>
        <v>0</v>
      </c>
      <c r="C443" t="s">
        <v>632</v>
      </c>
      <c r="D443" t="s">
        <v>620</v>
      </c>
      <c r="E443" t="s">
        <v>629</v>
      </c>
      <c r="F443" t="s">
        <v>165</v>
      </c>
      <c r="H443" s="44" t="b">
        <v>0</v>
      </c>
      <c r="J443" s="44" t="b">
        <v>0</v>
      </c>
    </row>
    <row r="444" spans="1:10" ht="18.75" x14ac:dyDescent="0.3">
      <c r="A444" s="45" t="s">
        <v>175</v>
      </c>
      <c r="B444" s="1">
        <f>E87</f>
        <v>0</v>
      </c>
      <c r="C444" t="s">
        <v>632</v>
      </c>
      <c r="D444" t="s">
        <v>620</v>
      </c>
      <c r="E444" t="s">
        <v>629</v>
      </c>
      <c r="F444" t="s">
        <v>166</v>
      </c>
      <c r="H444" s="44" t="b">
        <v>0</v>
      </c>
      <c r="J444" s="44" t="b">
        <v>0</v>
      </c>
    </row>
    <row r="445" spans="1:10" ht="18.75" x14ac:dyDescent="0.3">
      <c r="A445" s="45" t="s">
        <v>175</v>
      </c>
      <c r="B445" s="1">
        <f>F87</f>
        <v>0</v>
      </c>
      <c r="C445" t="s">
        <v>632</v>
      </c>
      <c r="D445" t="s">
        <v>620</v>
      </c>
      <c r="E445" t="s">
        <v>629</v>
      </c>
      <c r="F445" t="s">
        <v>167</v>
      </c>
      <c r="H445" s="44" t="b">
        <v>0</v>
      </c>
      <c r="J445" s="44" t="b">
        <v>0</v>
      </c>
    </row>
    <row r="446" spans="1:10" ht="18.75" x14ac:dyDescent="0.3">
      <c r="A446" s="45" t="s">
        <v>175</v>
      </c>
      <c r="B446" s="1">
        <f>G87</f>
        <v>0</v>
      </c>
      <c r="C446" t="s">
        <v>632</v>
      </c>
      <c r="D446" t="s">
        <v>620</v>
      </c>
      <c r="E446" t="s">
        <v>629</v>
      </c>
      <c r="F446" t="s">
        <v>168</v>
      </c>
      <c r="H446" s="44" t="b">
        <v>0</v>
      </c>
      <c r="J446" s="44" t="b">
        <v>0</v>
      </c>
    </row>
    <row r="447" spans="1:10" ht="18.75" x14ac:dyDescent="0.3">
      <c r="A447" s="45" t="s">
        <v>633</v>
      </c>
      <c r="B447" s="43">
        <f>C109</f>
        <v>3.78</v>
      </c>
      <c r="C447" t="s">
        <v>634</v>
      </c>
      <c r="D447" t="s">
        <v>620</v>
      </c>
      <c r="E447" t="s">
        <v>629</v>
      </c>
      <c r="F447" t="s">
        <v>10</v>
      </c>
      <c r="H447" s="44" t="b">
        <v>1</v>
      </c>
      <c r="J447" s="44" t="b">
        <v>1</v>
      </c>
    </row>
    <row r="448" spans="1:10" ht="18.75" x14ac:dyDescent="0.3">
      <c r="A448" s="45" t="s">
        <v>633</v>
      </c>
      <c r="B448" s="43">
        <f>D109</f>
        <v>0</v>
      </c>
      <c r="C448" t="s">
        <v>634</v>
      </c>
      <c r="D448" t="s">
        <v>620</v>
      </c>
      <c r="E448" t="s">
        <v>629</v>
      </c>
      <c r="F448" t="s">
        <v>165</v>
      </c>
      <c r="H448" s="44" t="b">
        <v>1</v>
      </c>
      <c r="J448" s="44" t="b">
        <v>0</v>
      </c>
    </row>
    <row r="449" spans="1:10" ht="18.75" x14ac:dyDescent="0.3">
      <c r="A449" s="45" t="s">
        <v>633</v>
      </c>
      <c r="B449" s="43">
        <f>E109</f>
        <v>0</v>
      </c>
      <c r="C449" t="s">
        <v>634</v>
      </c>
      <c r="D449" t="s">
        <v>620</v>
      </c>
      <c r="E449" t="s">
        <v>629</v>
      </c>
      <c r="F449" t="s">
        <v>166</v>
      </c>
      <c r="H449" s="44" t="b">
        <v>1</v>
      </c>
      <c r="J449" s="44" t="b">
        <v>0</v>
      </c>
    </row>
    <row r="450" spans="1:10" ht="18.75" x14ac:dyDescent="0.3">
      <c r="A450" s="45" t="s">
        <v>633</v>
      </c>
      <c r="B450" s="43">
        <f>F109</f>
        <v>0</v>
      </c>
      <c r="C450" t="s">
        <v>634</v>
      </c>
      <c r="D450" t="s">
        <v>620</v>
      </c>
      <c r="E450" t="s">
        <v>629</v>
      </c>
      <c r="F450" t="s">
        <v>167</v>
      </c>
      <c r="H450" s="44" t="b">
        <v>1</v>
      </c>
      <c r="J450" s="44" t="b">
        <v>0</v>
      </c>
    </row>
    <row r="451" spans="1:10" ht="18.75" x14ac:dyDescent="0.3">
      <c r="A451" s="45" t="s">
        <v>633</v>
      </c>
      <c r="B451" s="43">
        <f>G109</f>
        <v>0</v>
      </c>
      <c r="C451" t="s">
        <v>634</v>
      </c>
      <c r="D451" t="s">
        <v>620</v>
      </c>
      <c r="E451" t="s">
        <v>629</v>
      </c>
      <c r="F451" t="s">
        <v>168</v>
      </c>
      <c r="H451" s="44" t="b">
        <v>1</v>
      </c>
      <c r="J451" s="44" t="b">
        <v>0</v>
      </c>
    </row>
    <row r="452" spans="1:10" ht="18.75" x14ac:dyDescent="0.3">
      <c r="A452" s="45" t="s">
        <v>188</v>
      </c>
      <c r="B452" s="1" t="str">
        <f>C110</f>
        <v>U3</v>
      </c>
      <c r="C452" t="s">
        <v>635</v>
      </c>
      <c r="D452" t="s">
        <v>620</v>
      </c>
      <c r="E452" t="s">
        <v>629</v>
      </c>
      <c r="F452" t="s">
        <v>10</v>
      </c>
      <c r="H452" s="44" t="b">
        <v>0</v>
      </c>
      <c r="J452" s="44" t="b">
        <v>0</v>
      </c>
    </row>
    <row r="453" spans="1:10" ht="18.75" x14ac:dyDescent="0.3">
      <c r="A453" s="45" t="s">
        <v>188</v>
      </c>
      <c r="B453" s="1">
        <f>D110</f>
        <v>0</v>
      </c>
      <c r="C453" t="s">
        <v>635</v>
      </c>
      <c r="D453" t="s">
        <v>620</v>
      </c>
      <c r="E453" t="s">
        <v>629</v>
      </c>
      <c r="F453" t="s">
        <v>165</v>
      </c>
      <c r="H453" s="44" t="b">
        <v>0</v>
      </c>
      <c r="J453" s="44" t="b">
        <v>0</v>
      </c>
    </row>
    <row r="454" spans="1:10" ht="18.75" x14ac:dyDescent="0.3">
      <c r="A454" s="45" t="s">
        <v>188</v>
      </c>
      <c r="B454" s="1">
        <f>E110</f>
        <v>0</v>
      </c>
      <c r="C454" t="s">
        <v>635</v>
      </c>
      <c r="D454" t="s">
        <v>620</v>
      </c>
      <c r="E454" t="s">
        <v>629</v>
      </c>
      <c r="F454" t="s">
        <v>166</v>
      </c>
      <c r="H454" s="44" t="b">
        <v>0</v>
      </c>
      <c r="J454" s="44" t="b">
        <v>0</v>
      </c>
    </row>
    <row r="455" spans="1:10" ht="18.75" x14ac:dyDescent="0.3">
      <c r="A455" s="45" t="s">
        <v>188</v>
      </c>
      <c r="B455" s="1">
        <f>F110</f>
        <v>0</v>
      </c>
      <c r="C455" t="s">
        <v>635</v>
      </c>
      <c r="D455" t="s">
        <v>620</v>
      </c>
      <c r="E455" t="s">
        <v>629</v>
      </c>
      <c r="F455" t="s">
        <v>167</v>
      </c>
      <c r="H455" s="44" t="b">
        <v>0</v>
      </c>
      <c r="J455" s="44" t="b">
        <v>0</v>
      </c>
    </row>
    <row r="456" spans="1:10" ht="18.75" x14ac:dyDescent="0.3">
      <c r="A456" s="45" t="s">
        <v>188</v>
      </c>
      <c r="B456" s="1">
        <f>G110</f>
        <v>0</v>
      </c>
      <c r="C456" t="s">
        <v>635</v>
      </c>
      <c r="D456" t="s">
        <v>620</v>
      </c>
      <c r="E456" t="s">
        <v>629</v>
      </c>
      <c r="F456" t="s">
        <v>168</v>
      </c>
      <c r="H456" s="44" t="b">
        <v>0</v>
      </c>
      <c r="J456" s="44" t="b">
        <v>0</v>
      </c>
    </row>
    <row r="457" spans="1:10" ht="18.75" x14ac:dyDescent="0.3">
      <c r="A457" s="45" t="s">
        <v>191</v>
      </c>
      <c r="B457" s="1">
        <f>C111</f>
        <v>1</v>
      </c>
      <c r="C457" t="s">
        <v>636</v>
      </c>
      <c r="D457" t="s">
        <v>620</v>
      </c>
      <c r="E457" t="s">
        <v>629</v>
      </c>
      <c r="F457" t="s">
        <v>10</v>
      </c>
      <c r="H457" s="44" t="b">
        <v>1</v>
      </c>
      <c r="J457" s="44" t="b">
        <v>0</v>
      </c>
    </row>
    <row r="458" spans="1:10" ht="18.75" x14ac:dyDescent="0.3">
      <c r="A458" s="45" t="s">
        <v>191</v>
      </c>
      <c r="B458" s="1">
        <f>D111</f>
        <v>0</v>
      </c>
      <c r="C458" t="s">
        <v>636</v>
      </c>
      <c r="D458" t="s">
        <v>620</v>
      </c>
      <c r="E458" t="s">
        <v>629</v>
      </c>
      <c r="F458" t="s">
        <v>165</v>
      </c>
      <c r="H458" s="44" t="b">
        <v>1</v>
      </c>
      <c r="J458" s="44" t="b">
        <v>0</v>
      </c>
    </row>
    <row r="459" spans="1:10" ht="18.75" x14ac:dyDescent="0.3">
      <c r="A459" s="45" t="s">
        <v>191</v>
      </c>
      <c r="B459" s="1">
        <f>E111</f>
        <v>0</v>
      </c>
      <c r="C459" t="s">
        <v>636</v>
      </c>
      <c r="D459" t="s">
        <v>620</v>
      </c>
      <c r="E459" t="s">
        <v>629</v>
      </c>
      <c r="F459" t="s">
        <v>166</v>
      </c>
      <c r="H459" s="44" t="b">
        <v>1</v>
      </c>
      <c r="J459" s="44" t="b">
        <v>0</v>
      </c>
    </row>
    <row r="460" spans="1:10" ht="18.75" x14ac:dyDescent="0.3">
      <c r="A460" s="45" t="s">
        <v>191</v>
      </c>
      <c r="B460" s="1">
        <f>F111</f>
        <v>0</v>
      </c>
      <c r="C460" t="s">
        <v>636</v>
      </c>
      <c r="D460" t="s">
        <v>620</v>
      </c>
      <c r="E460" t="s">
        <v>629</v>
      </c>
      <c r="F460" t="s">
        <v>167</v>
      </c>
      <c r="H460" s="44" t="b">
        <v>1</v>
      </c>
      <c r="J460" s="44" t="b">
        <v>0</v>
      </c>
    </row>
    <row r="461" spans="1:10" ht="18.75" x14ac:dyDescent="0.3">
      <c r="A461" s="45" t="s">
        <v>191</v>
      </c>
      <c r="B461" s="1">
        <f>G111</f>
        <v>0</v>
      </c>
      <c r="C461" t="s">
        <v>636</v>
      </c>
      <c r="D461" t="s">
        <v>620</v>
      </c>
      <c r="E461" t="s">
        <v>629</v>
      </c>
      <c r="F461" t="s">
        <v>168</v>
      </c>
      <c r="H461" s="44" t="b">
        <v>1</v>
      </c>
      <c r="J461" s="44" t="b">
        <v>0</v>
      </c>
    </row>
    <row r="462" spans="1:10" ht="18.75" x14ac:dyDescent="0.3">
      <c r="A462" s="45" t="s">
        <v>637</v>
      </c>
      <c r="B462" s="1">
        <v>0</v>
      </c>
      <c r="C462" t="s">
        <v>638</v>
      </c>
      <c r="D462" t="s">
        <v>620</v>
      </c>
      <c r="E462" t="s">
        <v>629</v>
      </c>
      <c r="F462" t="s">
        <v>10</v>
      </c>
      <c r="H462" s="44" t="b">
        <v>1</v>
      </c>
      <c r="J462" s="44" t="b">
        <v>0</v>
      </c>
    </row>
    <row r="463" spans="1:10" ht="18.75" x14ac:dyDescent="0.3">
      <c r="A463" s="45" t="s">
        <v>637</v>
      </c>
      <c r="B463" s="1">
        <v>0</v>
      </c>
      <c r="C463" t="s">
        <v>638</v>
      </c>
      <c r="D463" t="s">
        <v>620</v>
      </c>
      <c r="E463" t="s">
        <v>629</v>
      </c>
      <c r="F463" t="s">
        <v>165</v>
      </c>
      <c r="H463" s="44" t="b">
        <v>1</v>
      </c>
      <c r="J463" s="44" t="b">
        <v>0</v>
      </c>
    </row>
    <row r="464" spans="1:10" ht="18.75" x14ac:dyDescent="0.3">
      <c r="A464" s="45" t="s">
        <v>637</v>
      </c>
      <c r="B464" s="1">
        <v>0</v>
      </c>
      <c r="C464" t="s">
        <v>638</v>
      </c>
      <c r="D464" t="s">
        <v>620</v>
      </c>
      <c r="E464" t="s">
        <v>629</v>
      </c>
      <c r="F464" t="s">
        <v>166</v>
      </c>
      <c r="H464" s="44" t="b">
        <v>1</v>
      </c>
      <c r="J464" s="44" t="b">
        <v>0</v>
      </c>
    </row>
    <row r="465" spans="1:10" ht="18.75" x14ac:dyDescent="0.3">
      <c r="A465" s="45" t="s">
        <v>637</v>
      </c>
      <c r="B465" s="1">
        <v>0</v>
      </c>
      <c r="C465" t="s">
        <v>638</v>
      </c>
      <c r="D465" t="s">
        <v>620</v>
      </c>
      <c r="E465" t="s">
        <v>629</v>
      </c>
      <c r="F465" t="s">
        <v>167</v>
      </c>
      <c r="H465" s="44" t="b">
        <v>1</v>
      </c>
      <c r="J465" s="44" t="b">
        <v>0</v>
      </c>
    </row>
    <row r="466" spans="1:10" ht="18.75" x14ac:dyDescent="0.3">
      <c r="A466" s="45" t="s">
        <v>637</v>
      </c>
      <c r="B466" s="1">
        <v>0</v>
      </c>
      <c r="C466" t="s">
        <v>638</v>
      </c>
      <c r="D466" t="s">
        <v>620</v>
      </c>
      <c r="E466" t="s">
        <v>629</v>
      </c>
      <c r="F466" t="s">
        <v>168</v>
      </c>
      <c r="H466" s="44" t="b">
        <v>1</v>
      </c>
      <c r="J466" s="44" t="b">
        <v>0</v>
      </c>
    </row>
    <row r="467" spans="1:10" ht="18.75" x14ac:dyDescent="0.3">
      <c r="A467" s="45" t="s">
        <v>192</v>
      </c>
      <c r="B467" s="1">
        <f>C112</f>
        <v>1</v>
      </c>
      <c r="C467" t="s">
        <v>639</v>
      </c>
      <c r="D467" t="s">
        <v>620</v>
      </c>
      <c r="E467" t="s">
        <v>629</v>
      </c>
      <c r="F467" t="s">
        <v>10</v>
      </c>
      <c r="H467" s="44" t="b">
        <v>0</v>
      </c>
      <c r="J467" s="44" t="b">
        <v>0</v>
      </c>
    </row>
    <row r="468" spans="1:10" ht="18.75" x14ac:dyDescent="0.3">
      <c r="A468" s="45" t="s">
        <v>192</v>
      </c>
      <c r="B468" s="1">
        <f>D112</f>
        <v>0</v>
      </c>
      <c r="C468" t="s">
        <v>639</v>
      </c>
      <c r="D468" t="s">
        <v>620</v>
      </c>
      <c r="E468" t="s">
        <v>629</v>
      </c>
      <c r="F468" t="s">
        <v>165</v>
      </c>
      <c r="H468" s="44" t="b">
        <v>0</v>
      </c>
      <c r="J468" s="44" t="b">
        <v>0</v>
      </c>
    </row>
    <row r="469" spans="1:10" ht="18.75" x14ac:dyDescent="0.3">
      <c r="A469" s="45" t="s">
        <v>192</v>
      </c>
      <c r="B469" s="1">
        <f>E112</f>
        <v>0</v>
      </c>
      <c r="C469" t="s">
        <v>639</v>
      </c>
      <c r="D469" t="s">
        <v>620</v>
      </c>
      <c r="E469" t="s">
        <v>629</v>
      </c>
      <c r="F469" t="s">
        <v>166</v>
      </c>
      <c r="H469" s="44" t="b">
        <v>0</v>
      </c>
      <c r="J469" s="44" t="b">
        <v>0</v>
      </c>
    </row>
    <row r="470" spans="1:10" ht="18.75" x14ac:dyDescent="0.3">
      <c r="A470" s="45" t="s">
        <v>192</v>
      </c>
      <c r="B470" s="1">
        <f>F112</f>
        <v>0</v>
      </c>
      <c r="C470" t="s">
        <v>639</v>
      </c>
      <c r="D470" t="s">
        <v>620</v>
      </c>
      <c r="E470" t="s">
        <v>629</v>
      </c>
      <c r="F470" t="s">
        <v>167</v>
      </c>
      <c r="H470" s="44" t="b">
        <v>0</v>
      </c>
      <c r="J470" s="44" t="b">
        <v>0</v>
      </c>
    </row>
    <row r="471" spans="1:10" ht="18.75" x14ac:dyDescent="0.3">
      <c r="A471" s="45" t="s">
        <v>192</v>
      </c>
      <c r="B471" s="1">
        <f>G112</f>
        <v>0</v>
      </c>
      <c r="C471" t="s">
        <v>639</v>
      </c>
      <c r="D471" t="s">
        <v>620</v>
      </c>
      <c r="E471" t="s">
        <v>629</v>
      </c>
      <c r="F471" t="s">
        <v>168</v>
      </c>
      <c r="H471" s="44" t="b">
        <v>0</v>
      </c>
      <c r="J471" s="44" t="b">
        <v>0</v>
      </c>
    </row>
    <row r="472" spans="1:10" ht="18.75" x14ac:dyDescent="0.3">
      <c r="A472" s="45" t="s">
        <v>640</v>
      </c>
      <c r="B472" s="43" t="str">
        <f>C131</f>
        <v>OFF</v>
      </c>
      <c r="C472" t="s">
        <v>641</v>
      </c>
      <c r="D472" t="s">
        <v>620</v>
      </c>
      <c r="E472" t="s">
        <v>629</v>
      </c>
      <c r="F472" t="s">
        <v>10</v>
      </c>
      <c r="H472" s="44" t="b">
        <v>1</v>
      </c>
      <c r="J472" s="44" t="b">
        <v>1</v>
      </c>
    </row>
    <row r="473" spans="1:10" ht="18.75" x14ac:dyDescent="0.3">
      <c r="A473" s="45" t="s">
        <v>640</v>
      </c>
      <c r="B473" s="43">
        <f>D131</f>
        <v>0</v>
      </c>
      <c r="C473" t="s">
        <v>641</v>
      </c>
      <c r="D473" t="s">
        <v>620</v>
      </c>
      <c r="E473" t="s">
        <v>629</v>
      </c>
      <c r="F473" t="s">
        <v>165</v>
      </c>
      <c r="H473" s="44" t="b">
        <v>1</v>
      </c>
      <c r="J473" s="44" t="b">
        <v>0</v>
      </c>
    </row>
    <row r="474" spans="1:10" ht="18.75" x14ac:dyDescent="0.3">
      <c r="A474" s="45" t="s">
        <v>640</v>
      </c>
      <c r="B474" s="43">
        <f>E131</f>
        <v>0</v>
      </c>
      <c r="C474" t="s">
        <v>641</v>
      </c>
      <c r="D474" t="s">
        <v>620</v>
      </c>
      <c r="E474" t="s">
        <v>629</v>
      </c>
      <c r="F474" t="s">
        <v>166</v>
      </c>
      <c r="H474" s="44" t="b">
        <v>1</v>
      </c>
      <c r="J474" s="44" t="b">
        <v>0</v>
      </c>
    </row>
    <row r="475" spans="1:10" ht="18.75" x14ac:dyDescent="0.3">
      <c r="A475" s="45" t="s">
        <v>640</v>
      </c>
      <c r="B475" s="43">
        <f>F131</f>
        <v>0</v>
      </c>
      <c r="C475" t="s">
        <v>641</v>
      </c>
      <c r="D475" t="s">
        <v>620</v>
      </c>
      <c r="E475" t="s">
        <v>629</v>
      </c>
      <c r="F475" t="s">
        <v>167</v>
      </c>
      <c r="H475" s="44" t="b">
        <v>1</v>
      </c>
      <c r="J475" s="44" t="b">
        <v>0</v>
      </c>
    </row>
    <row r="476" spans="1:10" ht="18.75" x14ac:dyDescent="0.3">
      <c r="A476" s="45" t="s">
        <v>640</v>
      </c>
      <c r="B476" s="43">
        <f>G131</f>
        <v>0</v>
      </c>
      <c r="C476" t="s">
        <v>641</v>
      </c>
      <c r="D476" t="s">
        <v>620</v>
      </c>
      <c r="E476" t="s">
        <v>629</v>
      </c>
      <c r="F476" t="s">
        <v>168</v>
      </c>
      <c r="H476" s="44" t="b">
        <v>1</v>
      </c>
      <c r="J476" s="44" t="b">
        <v>0</v>
      </c>
    </row>
    <row r="477" spans="1:10" ht="18.75" x14ac:dyDescent="0.3">
      <c r="A477" s="45" t="s">
        <v>642</v>
      </c>
      <c r="B477" s="1">
        <f>C132</f>
        <v>0</v>
      </c>
      <c r="C477" t="s">
        <v>643</v>
      </c>
      <c r="D477" t="s">
        <v>620</v>
      </c>
      <c r="E477" t="s">
        <v>629</v>
      </c>
      <c r="F477" t="s">
        <v>10</v>
      </c>
      <c r="H477" s="44" t="b">
        <v>1</v>
      </c>
      <c r="J477" s="44" t="b">
        <v>0</v>
      </c>
    </row>
    <row r="478" spans="1:10" ht="18.75" x14ac:dyDescent="0.3">
      <c r="A478" s="45" t="s">
        <v>642</v>
      </c>
      <c r="B478" s="1">
        <f>D132</f>
        <v>0</v>
      </c>
      <c r="C478" t="s">
        <v>643</v>
      </c>
      <c r="D478" t="s">
        <v>620</v>
      </c>
      <c r="E478" t="s">
        <v>629</v>
      </c>
      <c r="F478" t="s">
        <v>165</v>
      </c>
      <c r="H478" s="44" t="b">
        <v>1</v>
      </c>
      <c r="J478" s="44" t="b">
        <v>0</v>
      </c>
    </row>
    <row r="479" spans="1:10" ht="18.75" x14ac:dyDescent="0.3">
      <c r="A479" s="45" t="s">
        <v>642</v>
      </c>
      <c r="B479" s="1">
        <f>E132</f>
        <v>0</v>
      </c>
      <c r="C479" t="s">
        <v>643</v>
      </c>
      <c r="D479" t="s">
        <v>620</v>
      </c>
      <c r="E479" t="s">
        <v>629</v>
      </c>
      <c r="F479" t="s">
        <v>166</v>
      </c>
      <c r="H479" s="44" t="b">
        <v>1</v>
      </c>
      <c r="J479" s="44" t="b">
        <v>0</v>
      </c>
    </row>
    <row r="480" spans="1:10" ht="18.75" x14ac:dyDescent="0.3">
      <c r="A480" s="45" t="s">
        <v>642</v>
      </c>
      <c r="B480" s="1">
        <f>F132</f>
        <v>0</v>
      </c>
      <c r="C480" t="s">
        <v>643</v>
      </c>
      <c r="D480" t="s">
        <v>620</v>
      </c>
      <c r="E480" t="s">
        <v>629</v>
      </c>
      <c r="F480" t="s">
        <v>167</v>
      </c>
      <c r="H480" s="44" t="b">
        <v>1</v>
      </c>
      <c r="J480" s="44" t="b">
        <v>0</v>
      </c>
    </row>
    <row r="481" spans="1:10" ht="18.75" x14ac:dyDescent="0.3">
      <c r="A481" s="45" t="s">
        <v>642</v>
      </c>
      <c r="B481" s="1">
        <f>G132</f>
        <v>0</v>
      </c>
      <c r="C481" t="s">
        <v>643</v>
      </c>
      <c r="D481" t="s">
        <v>620</v>
      </c>
      <c r="E481" t="s">
        <v>629</v>
      </c>
      <c r="F481" t="s">
        <v>168</v>
      </c>
      <c r="H481" s="44" t="b">
        <v>1</v>
      </c>
      <c r="J481" s="44" t="b">
        <v>0</v>
      </c>
    </row>
    <row r="482" spans="1:10" ht="18.75" x14ac:dyDescent="0.3">
      <c r="A482" s="45" t="s">
        <v>198</v>
      </c>
      <c r="B482" s="1">
        <f>C133</f>
        <v>1</v>
      </c>
      <c r="C482" t="s">
        <v>644</v>
      </c>
      <c r="D482" t="s">
        <v>620</v>
      </c>
      <c r="E482" t="s">
        <v>629</v>
      </c>
      <c r="F482" t="s">
        <v>10</v>
      </c>
      <c r="H482" s="44" t="b">
        <v>0</v>
      </c>
      <c r="J482" s="44" t="b">
        <v>0</v>
      </c>
    </row>
    <row r="483" spans="1:10" ht="18.75" x14ac:dyDescent="0.3">
      <c r="A483" s="45" t="s">
        <v>198</v>
      </c>
      <c r="B483" s="1">
        <f>D133</f>
        <v>0</v>
      </c>
      <c r="C483" t="s">
        <v>644</v>
      </c>
      <c r="D483" t="s">
        <v>620</v>
      </c>
      <c r="E483" t="s">
        <v>629</v>
      </c>
      <c r="F483" t="s">
        <v>165</v>
      </c>
      <c r="H483" s="44" t="b">
        <v>0</v>
      </c>
      <c r="J483" s="44" t="b">
        <v>0</v>
      </c>
    </row>
    <row r="484" spans="1:10" ht="18.75" x14ac:dyDescent="0.3">
      <c r="A484" s="45" t="s">
        <v>198</v>
      </c>
      <c r="B484" s="1">
        <f>E133</f>
        <v>0</v>
      </c>
      <c r="C484" t="s">
        <v>644</v>
      </c>
      <c r="D484" t="s">
        <v>620</v>
      </c>
      <c r="E484" t="s">
        <v>629</v>
      </c>
      <c r="F484" t="s">
        <v>166</v>
      </c>
      <c r="H484" s="44" t="b">
        <v>0</v>
      </c>
      <c r="J484" s="44" t="b">
        <v>0</v>
      </c>
    </row>
    <row r="485" spans="1:10" ht="18.75" x14ac:dyDescent="0.3">
      <c r="A485" s="45" t="s">
        <v>198</v>
      </c>
      <c r="B485" s="1">
        <f>F133</f>
        <v>0</v>
      </c>
      <c r="C485" t="s">
        <v>644</v>
      </c>
      <c r="D485" t="s">
        <v>620</v>
      </c>
      <c r="E485" t="s">
        <v>629</v>
      </c>
      <c r="F485" t="s">
        <v>167</v>
      </c>
      <c r="H485" s="44" t="b">
        <v>0</v>
      </c>
      <c r="J485" s="44" t="b">
        <v>0</v>
      </c>
    </row>
    <row r="486" spans="1:10" ht="18.75" x14ac:dyDescent="0.3">
      <c r="A486" s="45" t="s">
        <v>198</v>
      </c>
      <c r="B486" s="1">
        <f>G133</f>
        <v>0</v>
      </c>
      <c r="C486" t="s">
        <v>644</v>
      </c>
      <c r="D486" t="s">
        <v>620</v>
      </c>
      <c r="E486" t="s">
        <v>629</v>
      </c>
      <c r="F486" t="s">
        <v>168</v>
      </c>
      <c r="H486" s="44" t="b">
        <v>0</v>
      </c>
      <c r="J486" s="44" t="b">
        <v>0</v>
      </c>
    </row>
    <row r="487" spans="1:10" ht="18.75" x14ac:dyDescent="0.3">
      <c r="A487" s="45" t="s">
        <v>645</v>
      </c>
      <c r="B487" s="43">
        <f>C152</f>
        <v>1.25</v>
      </c>
      <c r="C487" t="s">
        <v>646</v>
      </c>
      <c r="D487" t="s">
        <v>620</v>
      </c>
      <c r="E487" t="s">
        <v>629</v>
      </c>
      <c r="F487" t="s">
        <v>10</v>
      </c>
      <c r="H487" s="44" t="b">
        <v>1</v>
      </c>
      <c r="J487" s="44" t="b">
        <v>1</v>
      </c>
    </row>
    <row r="488" spans="1:10" ht="18.75" x14ac:dyDescent="0.3">
      <c r="A488" s="45" t="s">
        <v>645</v>
      </c>
      <c r="B488" s="43">
        <f>D152</f>
        <v>0</v>
      </c>
      <c r="C488" t="s">
        <v>646</v>
      </c>
      <c r="D488" t="s">
        <v>620</v>
      </c>
      <c r="E488" t="s">
        <v>629</v>
      </c>
      <c r="F488" t="s">
        <v>165</v>
      </c>
      <c r="H488" s="44" t="b">
        <v>1</v>
      </c>
      <c r="J488" s="44" t="b">
        <v>0</v>
      </c>
    </row>
    <row r="489" spans="1:10" ht="18.75" x14ac:dyDescent="0.3">
      <c r="A489" s="45" t="s">
        <v>645</v>
      </c>
      <c r="B489" s="43">
        <f>E152</f>
        <v>0</v>
      </c>
      <c r="C489" t="s">
        <v>646</v>
      </c>
      <c r="D489" t="s">
        <v>620</v>
      </c>
      <c r="E489" t="s">
        <v>629</v>
      </c>
      <c r="F489" t="s">
        <v>166</v>
      </c>
      <c r="H489" s="44" t="b">
        <v>1</v>
      </c>
      <c r="J489" s="44" t="b">
        <v>0</v>
      </c>
    </row>
    <row r="490" spans="1:10" ht="18.75" x14ac:dyDescent="0.3">
      <c r="A490" s="45" t="s">
        <v>645</v>
      </c>
      <c r="B490" s="43">
        <f>F152</f>
        <v>0</v>
      </c>
      <c r="C490" t="s">
        <v>646</v>
      </c>
      <c r="D490" t="s">
        <v>620</v>
      </c>
      <c r="E490" t="s">
        <v>629</v>
      </c>
      <c r="F490" t="s">
        <v>167</v>
      </c>
      <c r="H490" s="44" t="b">
        <v>1</v>
      </c>
      <c r="J490" s="44" t="b">
        <v>0</v>
      </c>
    </row>
    <row r="491" spans="1:10" ht="18.75" x14ac:dyDescent="0.3">
      <c r="A491" s="45" t="s">
        <v>645</v>
      </c>
      <c r="B491" s="43">
        <f>G152</f>
        <v>0</v>
      </c>
      <c r="C491" t="s">
        <v>646</v>
      </c>
      <c r="D491" t="s">
        <v>620</v>
      </c>
      <c r="E491" t="s">
        <v>629</v>
      </c>
      <c r="F491" t="s">
        <v>168</v>
      </c>
      <c r="H491" s="44" t="b">
        <v>1</v>
      </c>
      <c r="J491" s="44" t="b">
        <v>0</v>
      </c>
    </row>
    <row r="492" spans="1:10" ht="18.75" x14ac:dyDescent="0.3">
      <c r="A492" s="45" t="s">
        <v>647</v>
      </c>
      <c r="B492" s="1" t="str">
        <f>C153</f>
        <v>U3</v>
      </c>
      <c r="C492" t="s">
        <v>648</v>
      </c>
      <c r="D492" t="s">
        <v>620</v>
      </c>
      <c r="E492" t="s">
        <v>629</v>
      </c>
      <c r="F492" t="s">
        <v>10</v>
      </c>
      <c r="H492" s="44" t="b">
        <v>0</v>
      </c>
      <c r="J492" s="44" t="b">
        <v>0</v>
      </c>
    </row>
    <row r="493" spans="1:10" ht="18.75" x14ac:dyDescent="0.3">
      <c r="A493" s="45" t="s">
        <v>647</v>
      </c>
      <c r="B493" s="1">
        <f>D153</f>
        <v>0</v>
      </c>
      <c r="C493" t="s">
        <v>648</v>
      </c>
      <c r="D493" t="s">
        <v>620</v>
      </c>
      <c r="E493" t="s">
        <v>629</v>
      </c>
      <c r="F493" t="s">
        <v>165</v>
      </c>
      <c r="H493" s="44" t="b">
        <v>0</v>
      </c>
      <c r="J493" s="44" t="b">
        <v>0</v>
      </c>
    </row>
    <row r="494" spans="1:10" ht="18.75" x14ac:dyDescent="0.3">
      <c r="A494" s="45" t="s">
        <v>647</v>
      </c>
      <c r="B494" s="1">
        <f>E153</f>
        <v>0</v>
      </c>
      <c r="C494" t="s">
        <v>648</v>
      </c>
      <c r="D494" t="s">
        <v>620</v>
      </c>
      <c r="E494" t="s">
        <v>629</v>
      </c>
      <c r="F494" t="s">
        <v>166</v>
      </c>
      <c r="H494" s="44" t="b">
        <v>0</v>
      </c>
      <c r="J494" s="44" t="b">
        <v>0</v>
      </c>
    </row>
    <row r="495" spans="1:10" ht="18.75" x14ac:dyDescent="0.3">
      <c r="A495" s="45" t="s">
        <v>647</v>
      </c>
      <c r="B495" s="1">
        <f>F153</f>
        <v>0</v>
      </c>
      <c r="C495" t="s">
        <v>648</v>
      </c>
      <c r="D495" t="s">
        <v>620</v>
      </c>
      <c r="E495" t="s">
        <v>629</v>
      </c>
      <c r="F495" t="s">
        <v>167</v>
      </c>
      <c r="H495" s="44" t="b">
        <v>0</v>
      </c>
      <c r="J495" s="44" t="b">
        <v>0</v>
      </c>
    </row>
    <row r="496" spans="1:10" ht="18.75" x14ac:dyDescent="0.3">
      <c r="A496" s="45" t="s">
        <v>647</v>
      </c>
      <c r="B496" s="1">
        <f>G153</f>
        <v>0</v>
      </c>
      <c r="C496" t="s">
        <v>648</v>
      </c>
      <c r="D496" t="s">
        <v>620</v>
      </c>
      <c r="E496" t="s">
        <v>629</v>
      </c>
      <c r="F496" t="s">
        <v>168</v>
      </c>
      <c r="H496" s="44" t="b">
        <v>0</v>
      </c>
      <c r="J496" s="44" t="b">
        <v>0</v>
      </c>
    </row>
    <row r="497" spans="1:10" ht="18.75" x14ac:dyDescent="0.3">
      <c r="A497" s="45" t="s">
        <v>203</v>
      </c>
      <c r="B497" s="1">
        <f>C154</f>
        <v>1</v>
      </c>
      <c r="C497" t="s">
        <v>649</v>
      </c>
      <c r="D497" t="s">
        <v>620</v>
      </c>
      <c r="E497" t="s">
        <v>629</v>
      </c>
      <c r="F497" t="s">
        <v>10</v>
      </c>
      <c r="H497" s="44" t="b">
        <v>1</v>
      </c>
      <c r="J497" s="44" t="b">
        <v>0</v>
      </c>
    </row>
    <row r="498" spans="1:10" ht="18.75" x14ac:dyDescent="0.3">
      <c r="A498" s="45" t="s">
        <v>203</v>
      </c>
      <c r="B498" s="1">
        <f>D154</f>
        <v>0</v>
      </c>
      <c r="C498" t="s">
        <v>649</v>
      </c>
      <c r="D498" t="s">
        <v>620</v>
      </c>
      <c r="E498" t="s">
        <v>629</v>
      </c>
      <c r="F498" t="s">
        <v>165</v>
      </c>
      <c r="H498" s="44" t="b">
        <v>1</v>
      </c>
      <c r="J498" s="44" t="b">
        <v>0</v>
      </c>
    </row>
    <row r="499" spans="1:10" ht="18.75" x14ac:dyDescent="0.3">
      <c r="A499" s="45" t="s">
        <v>203</v>
      </c>
      <c r="B499" s="1">
        <f>E154</f>
        <v>0</v>
      </c>
      <c r="C499" t="s">
        <v>649</v>
      </c>
      <c r="D499" t="s">
        <v>620</v>
      </c>
      <c r="E499" t="s">
        <v>629</v>
      </c>
      <c r="F499" t="s">
        <v>166</v>
      </c>
      <c r="H499" s="44" t="b">
        <v>1</v>
      </c>
      <c r="J499" s="44" t="b">
        <v>0</v>
      </c>
    </row>
    <row r="500" spans="1:10" ht="18.75" x14ac:dyDescent="0.3">
      <c r="A500" s="45" t="s">
        <v>203</v>
      </c>
      <c r="B500" s="1">
        <f>F154</f>
        <v>0</v>
      </c>
      <c r="C500" t="s">
        <v>649</v>
      </c>
      <c r="D500" t="s">
        <v>620</v>
      </c>
      <c r="E500" t="s">
        <v>629</v>
      </c>
      <c r="F500" t="s">
        <v>167</v>
      </c>
      <c r="H500" s="44" t="b">
        <v>1</v>
      </c>
      <c r="J500" s="44" t="b">
        <v>0</v>
      </c>
    </row>
    <row r="501" spans="1:10" ht="18.75" x14ac:dyDescent="0.3">
      <c r="A501" s="45" t="s">
        <v>203</v>
      </c>
      <c r="B501" s="1">
        <f>G154</f>
        <v>0</v>
      </c>
      <c r="C501" t="s">
        <v>649</v>
      </c>
      <c r="D501" t="s">
        <v>620</v>
      </c>
      <c r="E501" t="s">
        <v>629</v>
      </c>
      <c r="F501" t="s">
        <v>168</v>
      </c>
      <c r="H501" s="44" t="b">
        <v>1</v>
      </c>
      <c r="J501" s="44" t="b">
        <v>0</v>
      </c>
    </row>
    <row r="502" spans="1:10" ht="18.75" x14ac:dyDescent="0.3">
      <c r="A502" s="45" t="s">
        <v>204</v>
      </c>
      <c r="B502" s="1">
        <f>C155</f>
        <v>1</v>
      </c>
      <c r="C502" t="s">
        <v>650</v>
      </c>
      <c r="D502" t="s">
        <v>620</v>
      </c>
      <c r="E502" t="s">
        <v>629</v>
      </c>
      <c r="F502" t="s">
        <v>10</v>
      </c>
      <c r="H502" s="44" t="b">
        <v>0</v>
      </c>
      <c r="J502" s="44" t="b">
        <v>0</v>
      </c>
    </row>
    <row r="503" spans="1:10" ht="18.75" x14ac:dyDescent="0.3">
      <c r="A503" s="45" t="s">
        <v>204</v>
      </c>
      <c r="B503" s="1">
        <f>D155</f>
        <v>0</v>
      </c>
      <c r="C503" t="s">
        <v>650</v>
      </c>
      <c r="D503" t="s">
        <v>620</v>
      </c>
      <c r="E503" t="s">
        <v>629</v>
      </c>
      <c r="F503" t="s">
        <v>165</v>
      </c>
      <c r="H503" s="44" t="b">
        <v>0</v>
      </c>
      <c r="J503" s="44" t="b">
        <v>0</v>
      </c>
    </row>
    <row r="504" spans="1:10" ht="18.75" x14ac:dyDescent="0.3">
      <c r="A504" s="45" t="s">
        <v>204</v>
      </c>
      <c r="B504" s="1">
        <f>E155</f>
        <v>0</v>
      </c>
      <c r="C504" t="s">
        <v>650</v>
      </c>
      <c r="D504" t="s">
        <v>620</v>
      </c>
      <c r="E504" t="s">
        <v>629</v>
      </c>
      <c r="F504" t="s">
        <v>166</v>
      </c>
      <c r="H504" s="44" t="b">
        <v>0</v>
      </c>
      <c r="J504" s="44" t="b">
        <v>0</v>
      </c>
    </row>
    <row r="505" spans="1:10" ht="18.75" x14ac:dyDescent="0.3">
      <c r="A505" s="45" t="s">
        <v>204</v>
      </c>
      <c r="B505" s="1">
        <f>F155</f>
        <v>0</v>
      </c>
      <c r="C505" t="s">
        <v>650</v>
      </c>
      <c r="D505" t="s">
        <v>620</v>
      </c>
      <c r="E505" t="s">
        <v>629</v>
      </c>
      <c r="F505" t="s">
        <v>167</v>
      </c>
      <c r="H505" s="44" t="b">
        <v>0</v>
      </c>
      <c r="J505" s="44" t="b">
        <v>0</v>
      </c>
    </row>
    <row r="506" spans="1:10" ht="18.75" x14ac:dyDescent="0.3">
      <c r="A506" s="45" t="s">
        <v>204</v>
      </c>
      <c r="B506" s="1">
        <f>G155</f>
        <v>0</v>
      </c>
      <c r="C506" t="s">
        <v>650</v>
      </c>
      <c r="D506" t="s">
        <v>620</v>
      </c>
      <c r="E506" t="s">
        <v>629</v>
      </c>
      <c r="F506" t="s">
        <v>168</v>
      </c>
      <c r="H506" s="44" t="b">
        <v>0</v>
      </c>
      <c r="J506" s="44" t="b">
        <v>0</v>
      </c>
    </row>
    <row r="507" spans="1:10" ht="18.75" x14ac:dyDescent="0.3">
      <c r="A507" s="45" t="s">
        <v>651</v>
      </c>
      <c r="B507" s="1">
        <v>2</v>
      </c>
      <c r="C507" t="s">
        <v>652</v>
      </c>
      <c r="D507" t="s">
        <v>653</v>
      </c>
      <c r="E507" t="s">
        <v>300</v>
      </c>
      <c r="H507" s="44" t="b">
        <v>0</v>
      </c>
      <c r="J507" s="44" t="b">
        <v>0</v>
      </c>
    </row>
    <row r="508" spans="1:10" ht="18.75" x14ac:dyDescent="0.3">
      <c r="A508" s="45" t="s">
        <v>654</v>
      </c>
      <c r="B508" s="1">
        <f>C195</f>
        <v>44.488000000000007</v>
      </c>
      <c r="C508" t="s">
        <v>655</v>
      </c>
      <c r="D508" t="s">
        <v>653</v>
      </c>
      <c r="E508" t="s">
        <v>373</v>
      </c>
      <c r="H508" s="44" t="b">
        <v>1</v>
      </c>
      <c r="J508" s="44" t="b">
        <v>0</v>
      </c>
    </row>
    <row r="509" spans="1:10" ht="18.75" x14ac:dyDescent="0.3">
      <c r="A509" s="45" t="s">
        <v>656</v>
      </c>
      <c r="B509" s="1">
        <f>C196</f>
        <v>56</v>
      </c>
      <c r="C509" t="s">
        <v>657</v>
      </c>
      <c r="D509" t="s">
        <v>653</v>
      </c>
      <c r="E509" t="s">
        <v>373</v>
      </c>
      <c r="H509" s="44" t="b">
        <v>1</v>
      </c>
      <c r="J509" s="44" t="b">
        <v>0</v>
      </c>
    </row>
    <row r="510" spans="1:10" ht="18.75" x14ac:dyDescent="0.3">
      <c r="A510" s="45" t="s">
        <v>658</v>
      </c>
      <c r="B510" s="1">
        <f>G196</f>
        <v>3920</v>
      </c>
      <c r="C510" t="s">
        <v>659</v>
      </c>
      <c r="D510" t="s">
        <v>653</v>
      </c>
      <c r="E510" t="s">
        <v>373</v>
      </c>
      <c r="H510" s="44" t="b">
        <v>1</v>
      </c>
      <c r="J510" s="44" t="b">
        <v>0</v>
      </c>
    </row>
    <row r="511" spans="1:10" ht="18.75" x14ac:dyDescent="0.3">
      <c r="A511" s="45" t="s">
        <v>660</v>
      </c>
      <c r="B511" s="1">
        <f>C197</f>
        <v>64</v>
      </c>
      <c r="C511" t="s">
        <v>661</v>
      </c>
      <c r="D511" t="s">
        <v>653</v>
      </c>
      <c r="E511" t="s">
        <v>373</v>
      </c>
      <c r="H511" s="44" t="b">
        <v>1</v>
      </c>
      <c r="J511" s="44" t="b">
        <v>0</v>
      </c>
    </row>
    <row r="512" spans="1:10" ht="18.75" x14ac:dyDescent="0.3">
      <c r="A512" s="45" t="s">
        <v>662</v>
      </c>
      <c r="B512" s="1">
        <f>G197</f>
        <v>4480</v>
      </c>
      <c r="C512" t="s">
        <v>663</v>
      </c>
      <c r="D512" t="s">
        <v>653</v>
      </c>
      <c r="E512" t="s">
        <v>373</v>
      </c>
      <c r="H512" s="44" t="b">
        <v>1</v>
      </c>
      <c r="J512" s="44" t="b">
        <v>0</v>
      </c>
    </row>
    <row r="513" spans="1:10" ht="18.75" x14ac:dyDescent="0.3">
      <c r="A513" s="45" t="s">
        <v>664</v>
      </c>
      <c r="B513" s="1" t="s">
        <v>278</v>
      </c>
      <c r="C513" t="s">
        <v>665</v>
      </c>
      <c r="D513" t="s">
        <v>666</v>
      </c>
      <c r="E513" t="s">
        <v>300</v>
      </c>
      <c r="H513" s="44" t="b">
        <v>0</v>
      </c>
      <c r="J513" s="44" t="b">
        <v>0</v>
      </c>
    </row>
    <row r="514" spans="1:10" ht="18.75" x14ac:dyDescent="0.3">
      <c r="A514" s="45" t="s">
        <v>667</v>
      </c>
      <c r="B514" s="1">
        <f>C198</f>
        <v>51.128000000000007</v>
      </c>
      <c r="C514" t="s">
        <v>668</v>
      </c>
      <c r="D514" t="s">
        <v>666</v>
      </c>
      <c r="E514" t="s">
        <v>373</v>
      </c>
      <c r="H514" s="44" t="b">
        <v>1</v>
      </c>
      <c r="J514" s="44" t="b">
        <v>0</v>
      </c>
    </row>
    <row r="515" spans="1:10" ht="18.75" x14ac:dyDescent="0.3">
      <c r="A515" s="45" t="s">
        <v>669</v>
      </c>
      <c r="B515" s="1" t="str">
        <f>C199</f>
        <v>OFF</v>
      </c>
      <c r="C515" t="s">
        <v>670</v>
      </c>
      <c r="D515" t="s">
        <v>666</v>
      </c>
      <c r="E515" t="s">
        <v>373</v>
      </c>
      <c r="H515" s="44" t="b">
        <v>1</v>
      </c>
      <c r="J515" s="44" t="b">
        <v>0</v>
      </c>
    </row>
    <row r="516" spans="1:10" ht="18.75" x14ac:dyDescent="0.3">
      <c r="A516" s="45" t="s">
        <v>671</v>
      </c>
      <c r="B516" s="1">
        <f>C200</f>
        <v>86.320000000000007</v>
      </c>
      <c r="C516" t="s">
        <v>672</v>
      </c>
      <c r="D516" t="s">
        <v>666</v>
      </c>
      <c r="E516" t="s">
        <v>373</v>
      </c>
      <c r="H516" s="44" t="b">
        <v>1</v>
      </c>
      <c r="J516" s="44" t="b">
        <v>0</v>
      </c>
    </row>
    <row r="517" spans="1:10" ht="18.75" x14ac:dyDescent="0.3">
      <c r="A517" s="45" t="s">
        <v>673</v>
      </c>
      <c r="B517" s="1">
        <f>C201</f>
        <v>82.336000000000013</v>
      </c>
      <c r="C517" t="s">
        <v>674</v>
      </c>
      <c r="D517" t="s">
        <v>666</v>
      </c>
      <c r="E517" t="s">
        <v>373</v>
      </c>
      <c r="H517" s="44" t="b">
        <v>1</v>
      </c>
      <c r="J517" s="44" t="b">
        <v>0</v>
      </c>
    </row>
    <row r="518" spans="1:10" ht="18.75" x14ac:dyDescent="0.3">
      <c r="A518" s="45" t="s">
        <v>675</v>
      </c>
      <c r="B518" s="1" t="s">
        <v>278</v>
      </c>
      <c r="C518" t="s">
        <v>676</v>
      </c>
      <c r="D518" t="s">
        <v>677</v>
      </c>
      <c r="E518" t="s">
        <v>678</v>
      </c>
      <c r="H518" s="44" t="b">
        <v>0</v>
      </c>
      <c r="I518" t="s">
        <v>679</v>
      </c>
      <c r="J518" s="44" t="b">
        <v>0</v>
      </c>
    </row>
    <row r="519" spans="1:10" ht="18.75" x14ac:dyDescent="0.3">
      <c r="A519" s="45" t="s">
        <v>680</v>
      </c>
      <c r="B519" s="1" t="s">
        <v>28</v>
      </c>
      <c r="C519" t="s">
        <v>681</v>
      </c>
      <c r="D519" t="s">
        <v>677</v>
      </c>
      <c r="E519" t="s">
        <v>678</v>
      </c>
      <c r="H519" s="44" t="b">
        <v>0</v>
      </c>
      <c r="I519" t="s">
        <v>679</v>
      </c>
      <c r="J519" s="44" t="b">
        <v>0</v>
      </c>
    </row>
    <row r="520" spans="1:10" ht="18.75" x14ac:dyDescent="0.3">
      <c r="A520" s="45" t="s">
        <v>682</v>
      </c>
      <c r="B520" s="1" t="s">
        <v>166</v>
      </c>
      <c r="C520" t="s">
        <v>683</v>
      </c>
      <c r="D520" t="s">
        <v>677</v>
      </c>
      <c r="E520" t="s">
        <v>678</v>
      </c>
      <c r="H520" s="44" t="b">
        <v>0</v>
      </c>
      <c r="I520" t="s">
        <v>679</v>
      </c>
      <c r="J520" s="44" t="b">
        <v>0</v>
      </c>
    </row>
    <row r="521" spans="1:10" ht="18.75" x14ac:dyDescent="0.3">
      <c r="A521" s="45" t="s">
        <v>684</v>
      </c>
      <c r="B521" s="1">
        <v>19200</v>
      </c>
      <c r="C521" t="s">
        <v>685</v>
      </c>
      <c r="D521" t="s">
        <v>677</v>
      </c>
      <c r="E521" t="s">
        <v>678</v>
      </c>
      <c r="H521" s="44" t="b">
        <v>0</v>
      </c>
      <c r="I521" t="s">
        <v>679</v>
      </c>
      <c r="J521" s="44" t="b">
        <v>0</v>
      </c>
    </row>
    <row r="522" spans="1:10" ht="18.75" x14ac:dyDescent="0.3">
      <c r="A522" s="45" t="s">
        <v>686</v>
      </c>
      <c r="B522" s="1">
        <v>8</v>
      </c>
      <c r="C522" t="s">
        <v>687</v>
      </c>
      <c r="D522" t="s">
        <v>677</v>
      </c>
      <c r="E522" t="s">
        <v>678</v>
      </c>
      <c r="H522" s="44" t="b">
        <v>0</v>
      </c>
      <c r="I522" t="s">
        <v>679</v>
      </c>
      <c r="J522" s="44" t="b">
        <v>0</v>
      </c>
    </row>
    <row r="523" spans="1:10" ht="18.75" x14ac:dyDescent="0.3">
      <c r="A523" s="45" t="s">
        <v>688</v>
      </c>
      <c r="B523" s="1" t="s">
        <v>297</v>
      </c>
      <c r="C523" t="s">
        <v>689</v>
      </c>
      <c r="D523" t="s">
        <v>677</v>
      </c>
      <c r="E523" t="s">
        <v>678</v>
      </c>
      <c r="H523" s="44" t="b">
        <v>0</v>
      </c>
      <c r="I523" t="s">
        <v>679</v>
      </c>
      <c r="J523" s="44" t="b">
        <v>0</v>
      </c>
    </row>
    <row r="524" spans="1:10" ht="18.75" x14ac:dyDescent="0.3">
      <c r="A524" s="45" t="s">
        <v>690</v>
      </c>
      <c r="B524" s="1">
        <v>1</v>
      </c>
      <c r="C524" t="s">
        <v>691</v>
      </c>
      <c r="D524" t="s">
        <v>677</v>
      </c>
      <c r="E524" t="s">
        <v>678</v>
      </c>
      <c r="H524" s="44" t="b">
        <v>0</v>
      </c>
      <c r="I524" t="s">
        <v>679</v>
      </c>
      <c r="J524" s="44" t="b">
        <v>0</v>
      </c>
    </row>
    <row r="525" spans="1:10" ht="18.75" x14ac:dyDescent="0.3">
      <c r="A525" s="45" t="s">
        <v>692</v>
      </c>
      <c r="B525" s="1" t="s">
        <v>278</v>
      </c>
      <c r="C525" t="s">
        <v>693</v>
      </c>
      <c r="D525" t="s">
        <v>677</v>
      </c>
      <c r="E525" t="s">
        <v>678</v>
      </c>
      <c r="H525" s="44" t="b">
        <v>0</v>
      </c>
      <c r="I525" t="s">
        <v>679</v>
      </c>
      <c r="J525" s="44" t="b">
        <v>0</v>
      </c>
    </row>
    <row r="526" spans="1:10" ht="18.75" x14ac:dyDescent="0.3">
      <c r="A526" s="45" t="s">
        <v>675</v>
      </c>
      <c r="B526" s="1" t="s">
        <v>297</v>
      </c>
      <c r="C526" t="s">
        <v>4547</v>
      </c>
      <c r="D526" t="s">
        <v>677</v>
      </c>
      <c r="E526" t="s">
        <v>1971</v>
      </c>
      <c r="H526" s="44" t="b">
        <v>0</v>
      </c>
      <c r="I526" t="s">
        <v>1972</v>
      </c>
      <c r="J526" s="44" t="b">
        <v>0</v>
      </c>
    </row>
    <row r="527" spans="1:10" ht="18.75" x14ac:dyDescent="0.3">
      <c r="A527" s="45" t="s">
        <v>675</v>
      </c>
      <c r="B527" s="1" t="s">
        <v>297</v>
      </c>
      <c r="C527" t="s">
        <v>4548</v>
      </c>
      <c r="D527" t="s">
        <v>677</v>
      </c>
      <c r="E527" t="s">
        <v>4550</v>
      </c>
      <c r="H527" s="44" t="b">
        <v>0</v>
      </c>
      <c r="I527" t="s">
        <v>4552</v>
      </c>
      <c r="J527" s="44" t="b">
        <v>0</v>
      </c>
    </row>
    <row r="528" spans="1:10" ht="18.75" x14ac:dyDescent="0.3">
      <c r="A528" s="45" t="s">
        <v>675</v>
      </c>
      <c r="B528" s="1" t="s">
        <v>297</v>
      </c>
      <c r="C528" t="s">
        <v>4549</v>
      </c>
      <c r="D528" t="s">
        <v>677</v>
      </c>
      <c r="E528" t="s">
        <v>4551</v>
      </c>
      <c r="H528" s="44" t="b">
        <v>0</v>
      </c>
      <c r="I528" t="s">
        <v>4553</v>
      </c>
      <c r="J528" s="44" t="b">
        <v>0</v>
      </c>
    </row>
    <row r="529" spans="1:10" ht="18.75" x14ac:dyDescent="0.3">
      <c r="A529" s="45" t="s">
        <v>675</v>
      </c>
      <c r="B529" s="1" t="s">
        <v>278</v>
      </c>
      <c r="C529" t="s">
        <v>694</v>
      </c>
      <c r="D529" t="s">
        <v>677</v>
      </c>
      <c r="E529" t="s">
        <v>695</v>
      </c>
      <c r="H529" s="44" t="b">
        <v>0</v>
      </c>
      <c r="I529" t="s">
        <v>696</v>
      </c>
      <c r="J529" s="44" t="b">
        <v>0</v>
      </c>
    </row>
    <row r="530" spans="1:10" ht="18.75" x14ac:dyDescent="0.3">
      <c r="A530" s="45" t="s">
        <v>697</v>
      </c>
      <c r="B530" s="1" t="str">
        <f>Reference!B20</f>
        <v>255.255.255.0</v>
      </c>
      <c r="C530" t="s">
        <v>18</v>
      </c>
      <c r="D530" t="s">
        <v>677</v>
      </c>
      <c r="E530" t="s">
        <v>695</v>
      </c>
      <c r="H530" s="44" t="b">
        <v>0</v>
      </c>
      <c r="I530" t="s">
        <v>696</v>
      </c>
      <c r="J530" s="44" t="b">
        <v>0</v>
      </c>
    </row>
    <row r="531" spans="1:10" ht="18.75" x14ac:dyDescent="0.3">
      <c r="A531" s="45" t="s">
        <v>698</v>
      </c>
      <c r="B531" s="1" t="str">
        <f>Reference!B19</f>
        <v>172.31.100.254</v>
      </c>
      <c r="C531" t="s">
        <v>17</v>
      </c>
      <c r="D531" t="s">
        <v>677</v>
      </c>
      <c r="E531" t="s">
        <v>695</v>
      </c>
      <c r="H531" s="44" t="b">
        <v>0</v>
      </c>
      <c r="I531" t="s">
        <v>696</v>
      </c>
      <c r="J531" s="44" t="b">
        <v>0</v>
      </c>
    </row>
    <row r="532" spans="1:10" ht="18.75" x14ac:dyDescent="0.3">
      <c r="A532" s="45" t="s">
        <v>699</v>
      </c>
      <c r="B532" s="1" t="s">
        <v>278</v>
      </c>
      <c r="C532" t="s">
        <v>700</v>
      </c>
      <c r="D532" t="s">
        <v>677</v>
      </c>
      <c r="E532" t="s">
        <v>695</v>
      </c>
      <c r="H532" s="44" t="b">
        <v>0</v>
      </c>
      <c r="I532" t="s">
        <v>696</v>
      </c>
      <c r="J532" s="44" t="b">
        <v>0</v>
      </c>
    </row>
    <row r="533" spans="1:10" ht="18.75" x14ac:dyDescent="0.3">
      <c r="A533" s="45" t="s">
        <v>701</v>
      </c>
      <c r="B533" s="1">
        <v>23</v>
      </c>
      <c r="C533" t="s">
        <v>702</v>
      </c>
      <c r="D533" t="s">
        <v>677</v>
      </c>
      <c r="E533" t="s">
        <v>695</v>
      </c>
      <c r="H533" s="44" t="b">
        <v>0</v>
      </c>
      <c r="I533" t="s">
        <v>696</v>
      </c>
      <c r="J533" s="44" t="b">
        <v>0</v>
      </c>
    </row>
    <row r="534" spans="1:10" ht="18.75" x14ac:dyDescent="0.3">
      <c r="A534" s="45" t="s">
        <v>692</v>
      </c>
      <c r="B534" s="1" t="s">
        <v>278</v>
      </c>
      <c r="C534" t="s">
        <v>693</v>
      </c>
      <c r="D534" t="s">
        <v>677</v>
      </c>
      <c r="E534" t="s">
        <v>695</v>
      </c>
      <c r="H534" s="44" t="b">
        <v>0</v>
      </c>
      <c r="I534" t="s">
        <v>696</v>
      </c>
      <c r="J534" s="44" t="b">
        <v>0</v>
      </c>
    </row>
    <row r="535" spans="1:10" ht="18.75" x14ac:dyDescent="0.3">
      <c r="A535" s="45" t="s">
        <v>703</v>
      </c>
      <c r="B535" s="1">
        <v>2</v>
      </c>
      <c r="C535" t="s">
        <v>704</v>
      </c>
      <c r="D535" t="s">
        <v>677</v>
      </c>
      <c r="E535" t="s">
        <v>695</v>
      </c>
      <c r="H535" s="44" t="b">
        <v>0</v>
      </c>
      <c r="I535" t="s">
        <v>696</v>
      </c>
      <c r="J535" s="44" t="b">
        <v>0</v>
      </c>
    </row>
    <row r="536" spans="1:10" ht="18.75" x14ac:dyDescent="0.3">
      <c r="A536" s="45" t="s">
        <v>705</v>
      </c>
      <c r="B536" s="1">
        <v>20000</v>
      </c>
      <c r="C536" t="s">
        <v>706</v>
      </c>
      <c r="D536" t="s">
        <v>677</v>
      </c>
      <c r="E536" t="s">
        <v>695</v>
      </c>
      <c r="H536" s="44" t="b">
        <v>0</v>
      </c>
      <c r="I536" t="s">
        <v>696</v>
      </c>
      <c r="J536" s="44" t="b">
        <v>0</v>
      </c>
    </row>
    <row r="537" spans="1:10" ht="18.75" x14ac:dyDescent="0.3">
      <c r="A537" s="45" t="s">
        <v>707</v>
      </c>
      <c r="B537" s="1">
        <v>1</v>
      </c>
      <c r="C537" t="s">
        <v>708</v>
      </c>
      <c r="D537" t="s">
        <v>677</v>
      </c>
      <c r="E537" t="s">
        <v>695</v>
      </c>
      <c r="H537" s="44" t="b">
        <v>0</v>
      </c>
      <c r="I537" t="s">
        <v>696</v>
      </c>
      <c r="J537" s="44" t="b">
        <v>0</v>
      </c>
    </row>
    <row r="538" spans="1:10" ht="18.75" x14ac:dyDescent="0.3">
      <c r="A538" s="45" t="s">
        <v>709</v>
      </c>
      <c r="B538" s="1" t="str">
        <f>Reference!$B$21</f>
        <v>172.31.100.241</v>
      </c>
      <c r="C538" t="s">
        <v>710</v>
      </c>
      <c r="D538" t="s">
        <v>677</v>
      </c>
      <c r="E538" t="s">
        <v>695</v>
      </c>
      <c r="H538" s="44" t="b">
        <v>0</v>
      </c>
      <c r="I538" t="s">
        <v>696</v>
      </c>
      <c r="J538" s="44" t="b">
        <v>0</v>
      </c>
    </row>
    <row r="539" spans="1:10" ht="18.75" x14ac:dyDescent="0.3">
      <c r="A539" s="45" t="s">
        <v>711</v>
      </c>
      <c r="B539" s="1" t="s">
        <v>712</v>
      </c>
      <c r="C539" t="s">
        <v>713</v>
      </c>
      <c r="D539" t="s">
        <v>677</v>
      </c>
      <c r="E539" t="s">
        <v>695</v>
      </c>
      <c r="H539" s="44" t="b">
        <v>0</v>
      </c>
      <c r="I539" t="s">
        <v>696</v>
      </c>
      <c r="J539" s="44" t="b">
        <v>0</v>
      </c>
    </row>
    <row r="540" spans="1:10" ht="18.75" x14ac:dyDescent="0.3">
      <c r="A540" s="45" t="s">
        <v>714</v>
      </c>
      <c r="B540" s="1">
        <v>0</v>
      </c>
      <c r="C540" t="s">
        <v>715</v>
      </c>
      <c r="D540" t="s">
        <v>677</v>
      </c>
      <c r="E540" t="s">
        <v>695</v>
      </c>
      <c r="H540" s="44" t="b">
        <v>0</v>
      </c>
      <c r="I540" t="s">
        <v>696</v>
      </c>
      <c r="J540" s="44" t="b">
        <v>0</v>
      </c>
    </row>
    <row r="541" spans="1:10" ht="18.75" x14ac:dyDescent="0.3">
      <c r="A541" s="45" t="s">
        <v>716</v>
      </c>
      <c r="B541" s="1">
        <v>1</v>
      </c>
      <c r="C541" t="s">
        <v>717</v>
      </c>
      <c r="D541" t="s">
        <v>677</v>
      </c>
      <c r="E541" t="s">
        <v>695</v>
      </c>
      <c r="H541" s="44" t="b">
        <v>0</v>
      </c>
      <c r="I541" t="s">
        <v>696</v>
      </c>
      <c r="J541" s="44" t="b">
        <v>0</v>
      </c>
    </row>
    <row r="542" spans="1:10" ht="18.75" x14ac:dyDescent="0.3">
      <c r="A542" s="45" t="s">
        <v>718</v>
      </c>
      <c r="B542" s="1">
        <v>5</v>
      </c>
      <c r="C542" t="s">
        <v>719</v>
      </c>
      <c r="D542" t="s">
        <v>677</v>
      </c>
      <c r="E542" t="s">
        <v>695</v>
      </c>
      <c r="H542" s="44" t="b">
        <v>0</v>
      </c>
      <c r="I542" t="s">
        <v>696</v>
      </c>
      <c r="J542" s="44" t="b">
        <v>0</v>
      </c>
    </row>
    <row r="543" spans="1:10" ht="18.75" x14ac:dyDescent="0.3">
      <c r="A543" s="45" t="s">
        <v>720</v>
      </c>
      <c r="B543" s="1">
        <v>0</v>
      </c>
      <c r="C543" t="s">
        <v>721</v>
      </c>
      <c r="D543" t="s">
        <v>677</v>
      </c>
      <c r="E543" t="s">
        <v>695</v>
      </c>
      <c r="H543" s="44" t="b">
        <v>0</v>
      </c>
      <c r="I543" t="s">
        <v>696</v>
      </c>
      <c r="J543" s="44" t="b">
        <v>0</v>
      </c>
    </row>
    <row r="544" spans="1:10" ht="18.75" x14ac:dyDescent="0.3">
      <c r="A544" s="45" t="s">
        <v>722</v>
      </c>
      <c r="B544" s="1">
        <v>0</v>
      </c>
      <c r="C544" t="s">
        <v>723</v>
      </c>
      <c r="D544" t="s">
        <v>677</v>
      </c>
      <c r="E544" t="s">
        <v>695</v>
      </c>
      <c r="H544" s="44" t="b">
        <v>0</v>
      </c>
      <c r="I544" t="s">
        <v>696</v>
      </c>
      <c r="J544" s="44" t="b">
        <v>0</v>
      </c>
    </row>
    <row r="545" spans="1:10" ht="18.75" x14ac:dyDescent="0.3">
      <c r="A545" s="45" t="s">
        <v>724</v>
      </c>
      <c r="B545" s="1">
        <v>0</v>
      </c>
      <c r="C545" t="s">
        <v>725</v>
      </c>
      <c r="D545" t="s">
        <v>677</v>
      </c>
      <c r="E545" t="s">
        <v>695</v>
      </c>
      <c r="H545" s="44" t="b">
        <v>0</v>
      </c>
      <c r="I545" t="s">
        <v>696</v>
      </c>
      <c r="J545" s="44" t="b">
        <v>0</v>
      </c>
    </row>
    <row r="546" spans="1:10" ht="18.75" x14ac:dyDescent="0.3">
      <c r="A546" s="45" t="s">
        <v>726</v>
      </c>
      <c r="B546" s="1">
        <v>0</v>
      </c>
      <c r="C546" t="s">
        <v>727</v>
      </c>
      <c r="D546" t="s">
        <v>677</v>
      </c>
      <c r="E546" t="s">
        <v>695</v>
      </c>
      <c r="H546" s="44" t="b">
        <v>0</v>
      </c>
      <c r="I546" t="s">
        <v>696</v>
      </c>
      <c r="J546" s="44" t="b">
        <v>0</v>
      </c>
    </row>
    <row r="547" spans="1:10" ht="18.75" x14ac:dyDescent="0.3">
      <c r="A547" s="45" t="s">
        <v>728</v>
      </c>
      <c r="B547" s="1">
        <v>0</v>
      </c>
      <c r="C547" t="s">
        <v>729</v>
      </c>
      <c r="D547" t="s">
        <v>677</v>
      </c>
      <c r="E547" t="s">
        <v>695</v>
      </c>
      <c r="H547" s="44" t="b">
        <v>0</v>
      </c>
      <c r="I547" t="s">
        <v>696</v>
      </c>
      <c r="J547" s="44" t="b">
        <v>0</v>
      </c>
    </row>
    <row r="548" spans="1:10" ht="18.75" x14ac:dyDescent="0.3">
      <c r="A548" s="45" t="s">
        <v>730</v>
      </c>
      <c r="B548" s="1">
        <v>0</v>
      </c>
      <c r="C548" t="s">
        <v>731</v>
      </c>
      <c r="D548" t="s">
        <v>677</v>
      </c>
      <c r="E548" t="s">
        <v>695</v>
      </c>
      <c r="H548" s="44" t="b">
        <v>0</v>
      </c>
      <c r="I548" t="s">
        <v>696</v>
      </c>
      <c r="J548" s="44" t="b">
        <v>0</v>
      </c>
    </row>
    <row r="549" spans="1:10" ht="18.75" x14ac:dyDescent="0.3">
      <c r="A549" s="45" t="s">
        <v>4591</v>
      </c>
      <c r="B549" s="1" t="str">
        <f>Reference!$B$22</f>
        <v>172.31.100.243</v>
      </c>
      <c r="C549" t="s">
        <v>710</v>
      </c>
      <c r="D549" t="s">
        <v>677</v>
      </c>
      <c r="E549" t="s">
        <v>695</v>
      </c>
      <c r="H549" s="44" t="b">
        <v>0</v>
      </c>
      <c r="I549" t="s">
        <v>696</v>
      </c>
      <c r="J549" s="44" t="b">
        <v>0</v>
      </c>
    </row>
    <row r="550" spans="1:10" ht="18.75" x14ac:dyDescent="0.3">
      <c r="A550" s="45" t="s">
        <v>4592</v>
      </c>
      <c r="B550" s="1" t="s">
        <v>712</v>
      </c>
      <c r="C550" t="s">
        <v>713</v>
      </c>
      <c r="D550" t="s">
        <v>677</v>
      </c>
      <c r="E550" t="s">
        <v>695</v>
      </c>
      <c r="H550" s="44" t="b">
        <v>0</v>
      </c>
      <c r="I550" t="s">
        <v>696</v>
      </c>
      <c r="J550" s="44" t="b">
        <v>0</v>
      </c>
    </row>
    <row r="551" spans="1:10" ht="18.75" x14ac:dyDescent="0.3">
      <c r="A551" s="45" t="s">
        <v>4593</v>
      </c>
      <c r="B551" s="1">
        <v>0</v>
      </c>
      <c r="C551" t="s">
        <v>715</v>
      </c>
      <c r="D551" t="s">
        <v>677</v>
      </c>
      <c r="E551" t="s">
        <v>695</v>
      </c>
      <c r="H551" s="44" t="b">
        <v>0</v>
      </c>
      <c r="I551" t="s">
        <v>696</v>
      </c>
      <c r="J551" s="44" t="b">
        <v>0</v>
      </c>
    </row>
    <row r="552" spans="1:10" ht="18.75" x14ac:dyDescent="0.3">
      <c r="A552" s="45" t="s">
        <v>4594</v>
      </c>
      <c r="B552" s="1">
        <v>1</v>
      </c>
      <c r="C552" t="s">
        <v>717</v>
      </c>
      <c r="D552" t="s">
        <v>677</v>
      </c>
      <c r="E552" t="s">
        <v>695</v>
      </c>
      <c r="H552" s="44" t="b">
        <v>0</v>
      </c>
      <c r="I552" t="s">
        <v>696</v>
      </c>
      <c r="J552" s="44" t="b">
        <v>0</v>
      </c>
    </row>
    <row r="553" spans="1:10" ht="18.75" x14ac:dyDescent="0.3">
      <c r="A553" s="45" t="s">
        <v>4595</v>
      </c>
      <c r="B553" s="1">
        <v>5</v>
      </c>
      <c r="C553" t="s">
        <v>719</v>
      </c>
      <c r="D553" t="s">
        <v>677</v>
      </c>
      <c r="E553" t="s">
        <v>695</v>
      </c>
      <c r="H553" s="44" t="b">
        <v>0</v>
      </c>
      <c r="I553" t="s">
        <v>696</v>
      </c>
      <c r="J553" s="44" t="b">
        <v>0</v>
      </c>
    </row>
    <row r="554" spans="1:10" ht="18.75" x14ac:dyDescent="0.3">
      <c r="A554" s="45" t="s">
        <v>4596</v>
      </c>
      <c r="B554" s="1">
        <v>0</v>
      </c>
      <c r="C554" t="s">
        <v>721</v>
      </c>
      <c r="D554" t="s">
        <v>677</v>
      </c>
      <c r="E554" t="s">
        <v>695</v>
      </c>
      <c r="H554" s="44" t="b">
        <v>0</v>
      </c>
      <c r="I554" t="s">
        <v>696</v>
      </c>
      <c r="J554" s="44" t="b">
        <v>0</v>
      </c>
    </row>
    <row r="555" spans="1:10" ht="18.75" x14ac:dyDescent="0.3">
      <c r="A555" s="45" t="s">
        <v>4597</v>
      </c>
      <c r="B555" s="1">
        <v>0</v>
      </c>
      <c r="C555" t="s">
        <v>723</v>
      </c>
      <c r="D555" t="s">
        <v>677</v>
      </c>
      <c r="E555" t="s">
        <v>695</v>
      </c>
      <c r="H555" s="44" t="b">
        <v>0</v>
      </c>
      <c r="I555" t="s">
        <v>696</v>
      </c>
      <c r="J555" s="44" t="b">
        <v>0</v>
      </c>
    </row>
    <row r="556" spans="1:10" ht="18.75" x14ac:dyDescent="0.3">
      <c r="A556" s="45" t="s">
        <v>4598</v>
      </c>
      <c r="B556" s="1">
        <v>0</v>
      </c>
      <c r="C556" t="s">
        <v>725</v>
      </c>
      <c r="D556" t="s">
        <v>677</v>
      </c>
      <c r="E556" t="s">
        <v>695</v>
      </c>
      <c r="H556" s="44" t="b">
        <v>0</v>
      </c>
      <c r="I556" t="s">
        <v>696</v>
      </c>
      <c r="J556" s="44" t="b">
        <v>0</v>
      </c>
    </row>
    <row r="557" spans="1:10" ht="18.75" x14ac:dyDescent="0.3">
      <c r="A557" s="45" t="s">
        <v>4599</v>
      </c>
      <c r="B557" s="1">
        <v>0</v>
      </c>
      <c r="C557" t="s">
        <v>727</v>
      </c>
      <c r="D557" t="s">
        <v>677</v>
      </c>
      <c r="E557" t="s">
        <v>695</v>
      </c>
      <c r="H557" s="44" t="b">
        <v>0</v>
      </c>
      <c r="I557" t="s">
        <v>696</v>
      </c>
      <c r="J557" s="44" t="b">
        <v>0</v>
      </c>
    </row>
    <row r="558" spans="1:10" ht="18.75" x14ac:dyDescent="0.3">
      <c r="A558" s="45" t="s">
        <v>4600</v>
      </c>
      <c r="B558" s="1">
        <v>0</v>
      </c>
      <c r="C558" t="s">
        <v>729</v>
      </c>
      <c r="D558" t="s">
        <v>677</v>
      </c>
      <c r="E558" t="s">
        <v>695</v>
      </c>
      <c r="H558" s="44" t="b">
        <v>0</v>
      </c>
      <c r="I558" t="s">
        <v>696</v>
      </c>
      <c r="J558" s="44" t="b">
        <v>0</v>
      </c>
    </row>
    <row r="559" spans="1:10" ht="18.75" x14ac:dyDescent="0.3">
      <c r="A559" s="45" t="s">
        <v>4601</v>
      </c>
      <c r="B559" s="1">
        <v>0</v>
      </c>
      <c r="C559" t="s">
        <v>731</v>
      </c>
      <c r="D559" t="s">
        <v>677</v>
      </c>
      <c r="E559" t="s">
        <v>695</v>
      </c>
      <c r="H559" s="44" t="b">
        <v>0</v>
      </c>
      <c r="I559" t="s">
        <v>696</v>
      </c>
      <c r="J559" s="44" t="b">
        <v>0</v>
      </c>
    </row>
    <row r="560" spans="1:10" ht="18.75" x14ac:dyDescent="0.3">
      <c r="A560" s="45" t="s">
        <v>732</v>
      </c>
      <c r="B560" s="1" t="s">
        <v>733</v>
      </c>
      <c r="C560" s="1" t="s">
        <v>734</v>
      </c>
      <c r="D560" t="s">
        <v>677</v>
      </c>
      <c r="E560" t="s">
        <v>735</v>
      </c>
      <c r="H560" s="44" t="b">
        <v>0</v>
      </c>
      <c r="I560" t="s">
        <v>736</v>
      </c>
      <c r="J560" s="44" t="b">
        <v>0</v>
      </c>
    </row>
    <row r="561" spans="1:10" ht="18.75" x14ac:dyDescent="0.3">
      <c r="A561" s="45" t="s">
        <v>737</v>
      </c>
      <c r="B561" s="1" t="s">
        <v>82</v>
      </c>
      <c r="C561" s="1" t="s">
        <v>81</v>
      </c>
      <c r="D561" t="s">
        <v>677</v>
      </c>
      <c r="E561" t="s">
        <v>735</v>
      </c>
      <c r="H561" s="44" t="b">
        <v>0</v>
      </c>
      <c r="I561" t="s">
        <v>736</v>
      </c>
      <c r="J561" s="44" t="b">
        <v>0</v>
      </c>
    </row>
    <row r="562" spans="1:10" ht="18.75" x14ac:dyDescent="0.3">
      <c r="A562" s="45" t="s">
        <v>738</v>
      </c>
      <c r="B562" s="1" t="s">
        <v>87</v>
      </c>
      <c r="C562" s="1" t="s">
        <v>86</v>
      </c>
      <c r="D562" t="s">
        <v>677</v>
      </c>
      <c r="E562" t="s">
        <v>735</v>
      </c>
      <c r="H562" s="44" t="b">
        <v>0</v>
      </c>
      <c r="I562" t="s">
        <v>736</v>
      </c>
      <c r="J562" s="44" t="b">
        <v>0</v>
      </c>
    </row>
    <row r="563" spans="1:10" ht="18.75" x14ac:dyDescent="0.3">
      <c r="A563" s="45" t="s">
        <v>739</v>
      </c>
      <c r="B563" s="1" t="s">
        <v>92</v>
      </c>
      <c r="C563" s="1" t="s">
        <v>91</v>
      </c>
      <c r="D563" t="s">
        <v>677</v>
      </c>
      <c r="E563" t="s">
        <v>735</v>
      </c>
      <c r="H563" s="44" t="b">
        <v>0</v>
      </c>
      <c r="I563" t="s">
        <v>736</v>
      </c>
      <c r="J563" s="44" t="b">
        <v>0</v>
      </c>
    </row>
    <row r="564" spans="1:10" ht="18.75" x14ac:dyDescent="0.3">
      <c r="A564" s="45" t="s">
        <v>740</v>
      </c>
      <c r="B564" s="1" t="s">
        <v>96</v>
      </c>
      <c r="C564" s="1" t="s">
        <v>280</v>
      </c>
      <c r="D564" t="s">
        <v>677</v>
      </c>
      <c r="E564" t="s">
        <v>735</v>
      </c>
      <c r="H564" s="44" t="b">
        <v>0</v>
      </c>
      <c r="I564" t="s">
        <v>736</v>
      </c>
      <c r="J564" s="44" t="b">
        <v>0</v>
      </c>
    </row>
    <row r="565" spans="1:10" ht="18.75" x14ac:dyDescent="0.3">
      <c r="A565" s="45" t="s">
        <v>741</v>
      </c>
      <c r="B565" s="1" t="s">
        <v>101</v>
      </c>
      <c r="C565" s="1" t="s">
        <v>569</v>
      </c>
      <c r="D565" t="s">
        <v>677</v>
      </c>
      <c r="E565" t="s">
        <v>735</v>
      </c>
      <c r="H565" s="44" t="b">
        <v>0</v>
      </c>
      <c r="I565" t="s">
        <v>736</v>
      </c>
      <c r="J565" s="44" t="b">
        <v>0</v>
      </c>
    </row>
    <row r="566" spans="1:10" ht="18.75" x14ac:dyDescent="0.3">
      <c r="A566" s="45" t="s">
        <v>742</v>
      </c>
      <c r="B566" s="1" t="s">
        <v>106</v>
      </c>
      <c r="C566" s="1" t="s">
        <v>571</v>
      </c>
      <c r="D566" t="s">
        <v>677</v>
      </c>
      <c r="E566" t="s">
        <v>735</v>
      </c>
      <c r="H566" s="44" t="b">
        <v>0</v>
      </c>
      <c r="I566" t="s">
        <v>736</v>
      </c>
      <c r="J566" s="44" t="b">
        <v>0</v>
      </c>
    </row>
    <row r="567" spans="1:10" ht="18.75" x14ac:dyDescent="0.3">
      <c r="A567" s="45" t="s">
        <v>743</v>
      </c>
      <c r="B567" s="1" t="s">
        <v>110</v>
      </c>
      <c r="C567" s="1" t="s">
        <v>58</v>
      </c>
      <c r="D567" t="s">
        <v>677</v>
      </c>
      <c r="E567" t="s">
        <v>735</v>
      </c>
      <c r="H567" s="44" t="b">
        <v>0</v>
      </c>
      <c r="I567" t="s">
        <v>736</v>
      </c>
      <c r="J567" s="44" t="b">
        <v>0</v>
      </c>
    </row>
    <row r="568" spans="1:10" ht="18.75" x14ac:dyDescent="0.3">
      <c r="A568" s="45" t="s">
        <v>744</v>
      </c>
      <c r="B568" s="1" t="s">
        <v>114</v>
      </c>
      <c r="C568" s="1" t="s">
        <v>58</v>
      </c>
      <c r="D568" t="s">
        <v>677</v>
      </c>
      <c r="E568" t="s">
        <v>735</v>
      </c>
      <c r="H568" s="44" t="b">
        <v>0</v>
      </c>
      <c r="I568" t="s">
        <v>736</v>
      </c>
      <c r="J568" s="44" t="b">
        <v>0</v>
      </c>
    </row>
    <row r="569" spans="1:10" ht="18.75" x14ac:dyDescent="0.3">
      <c r="A569" s="45" t="s">
        <v>745</v>
      </c>
      <c r="B569" s="1" t="s">
        <v>119</v>
      </c>
      <c r="C569" s="1" t="s">
        <v>58</v>
      </c>
      <c r="D569" t="s">
        <v>677</v>
      </c>
      <c r="E569" t="s">
        <v>735</v>
      </c>
      <c r="H569" s="44" t="b">
        <v>0</v>
      </c>
      <c r="I569" t="s">
        <v>736</v>
      </c>
      <c r="J569" s="44" t="b">
        <v>0</v>
      </c>
    </row>
    <row r="570" spans="1:10" ht="18.75" x14ac:dyDescent="0.3">
      <c r="A570" s="45" t="s">
        <v>746</v>
      </c>
      <c r="B570" s="1" t="s">
        <v>124</v>
      </c>
      <c r="C570" s="1" t="s">
        <v>58</v>
      </c>
      <c r="D570" t="s">
        <v>677</v>
      </c>
      <c r="E570" t="s">
        <v>735</v>
      </c>
      <c r="H570" s="44" t="b">
        <v>0</v>
      </c>
      <c r="I570" t="s">
        <v>736</v>
      </c>
      <c r="J570" s="44" t="b">
        <v>0</v>
      </c>
    </row>
    <row r="571" spans="1:10" ht="18.75" x14ac:dyDescent="0.3">
      <c r="A571" s="45" t="s">
        <v>747</v>
      </c>
      <c r="B571" s="1" t="s">
        <v>748</v>
      </c>
      <c r="C571" s="1" t="s">
        <v>749</v>
      </c>
      <c r="D571" t="s">
        <v>677</v>
      </c>
      <c r="E571" t="s">
        <v>735</v>
      </c>
      <c r="H571" s="44" t="b">
        <v>0</v>
      </c>
      <c r="I571" t="s">
        <v>736</v>
      </c>
      <c r="J571" s="44" t="b">
        <v>0</v>
      </c>
    </row>
    <row r="572" spans="1:10" ht="18.75" x14ac:dyDescent="0.3">
      <c r="A572" s="45" t="s">
        <v>750</v>
      </c>
      <c r="B572" s="1" t="s">
        <v>751</v>
      </c>
      <c r="C572" s="1" t="s">
        <v>308</v>
      </c>
      <c r="D572" t="s">
        <v>677</v>
      </c>
      <c r="E572" t="s">
        <v>735</v>
      </c>
      <c r="H572" s="44" t="b">
        <v>0</v>
      </c>
      <c r="I572" t="s">
        <v>736</v>
      </c>
      <c r="J572" s="44" t="b">
        <v>0</v>
      </c>
    </row>
    <row r="573" spans="1:10" ht="18.75" x14ac:dyDescent="0.3">
      <c r="A573" s="45" t="s">
        <v>752</v>
      </c>
      <c r="B573" s="1" t="s">
        <v>753</v>
      </c>
      <c r="C573" s="1" t="s">
        <v>754</v>
      </c>
      <c r="D573" t="s">
        <v>677</v>
      </c>
      <c r="E573" t="s">
        <v>735</v>
      </c>
      <c r="H573" s="44" t="b">
        <v>0</v>
      </c>
      <c r="I573" t="s">
        <v>736</v>
      </c>
      <c r="J573" s="44" t="b">
        <v>0</v>
      </c>
    </row>
    <row r="574" spans="1:10" ht="18.75" x14ac:dyDescent="0.3">
      <c r="A574" s="45" t="s">
        <v>755</v>
      </c>
      <c r="B574" s="1" t="s">
        <v>756</v>
      </c>
      <c r="C574" s="1" t="s">
        <v>58</v>
      </c>
      <c r="D574" t="s">
        <v>677</v>
      </c>
      <c r="E574" t="s">
        <v>735</v>
      </c>
      <c r="H574" s="44" t="b">
        <v>0</v>
      </c>
      <c r="I574" t="s">
        <v>736</v>
      </c>
      <c r="J574" s="44" t="b">
        <v>0</v>
      </c>
    </row>
    <row r="575" spans="1:10" ht="18.75" x14ac:dyDescent="0.3">
      <c r="A575" s="45" t="s">
        <v>757</v>
      </c>
      <c r="B575" s="1" t="s">
        <v>758</v>
      </c>
      <c r="C575" s="1" t="s">
        <v>58</v>
      </c>
      <c r="D575" t="s">
        <v>677</v>
      </c>
      <c r="E575" t="s">
        <v>735</v>
      </c>
      <c r="H575" s="44" t="b">
        <v>0</v>
      </c>
      <c r="I575" t="s">
        <v>736</v>
      </c>
      <c r="J575" s="44" t="b">
        <v>0</v>
      </c>
    </row>
    <row r="576" spans="1:10" ht="18.75" x14ac:dyDescent="0.3">
      <c r="A576" s="45" t="s">
        <v>759</v>
      </c>
      <c r="B576" s="1" t="s">
        <v>760</v>
      </c>
      <c r="C576" s="1" t="s">
        <v>761</v>
      </c>
      <c r="D576" t="s">
        <v>677</v>
      </c>
      <c r="E576" t="s">
        <v>735</v>
      </c>
      <c r="H576" s="44" t="b">
        <v>0</v>
      </c>
      <c r="I576" t="s">
        <v>736</v>
      </c>
      <c r="J576" s="44" t="b">
        <v>0</v>
      </c>
    </row>
    <row r="577" spans="1:10" ht="18.75" x14ac:dyDescent="0.3">
      <c r="A577" s="45" t="s">
        <v>762</v>
      </c>
      <c r="B577" s="1" t="s">
        <v>763</v>
      </c>
      <c r="C577" s="1" t="s">
        <v>764</v>
      </c>
      <c r="D577" t="s">
        <v>677</v>
      </c>
      <c r="E577" t="s">
        <v>735</v>
      </c>
      <c r="H577" s="44" t="b">
        <v>0</v>
      </c>
      <c r="I577" t="s">
        <v>736</v>
      </c>
      <c r="J577" s="44" t="b">
        <v>0</v>
      </c>
    </row>
    <row r="578" spans="1:10" ht="18.75" x14ac:dyDescent="0.3">
      <c r="A578" s="45" t="s">
        <v>765</v>
      </c>
      <c r="B578" s="1" t="s">
        <v>766</v>
      </c>
      <c r="C578" s="1" t="s">
        <v>592</v>
      </c>
      <c r="D578" t="s">
        <v>677</v>
      </c>
      <c r="E578" t="s">
        <v>735</v>
      </c>
      <c r="H578" s="44" t="b">
        <v>0</v>
      </c>
      <c r="I578" t="s">
        <v>736</v>
      </c>
      <c r="J578" s="44" t="b">
        <v>0</v>
      </c>
    </row>
    <row r="579" spans="1:10" ht="18.75" x14ac:dyDescent="0.3">
      <c r="A579" s="45" t="s">
        <v>767</v>
      </c>
      <c r="B579" s="1" t="s">
        <v>768</v>
      </c>
      <c r="C579" s="1" t="s">
        <v>596</v>
      </c>
      <c r="D579" t="s">
        <v>677</v>
      </c>
      <c r="E579" t="s">
        <v>735</v>
      </c>
      <c r="H579" s="44" t="b">
        <v>0</v>
      </c>
      <c r="I579" t="s">
        <v>736</v>
      </c>
      <c r="J579" s="44" t="b">
        <v>0</v>
      </c>
    </row>
    <row r="580" spans="1:10" ht="18.75" x14ac:dyDescent="0.3">
      <c r="A580" s="45" t="s">
        <v>769</v>
      </c>
      <c r="B580" s="1" t="s">
        <v>770</v>
      </c>
      <c r="C580" s="1" t="s">
        <v>58</v>
      </c>
      <c r="D580" t="s">
        <v>677</v>
      </c>
      <c r="E580" t="s">
        <v>735</v>
      </c>
      <c r="H580" s="44" t="b">
        <v>0</v>
      </c>
      <c r="I580" t="s">
        <v>736</v>
      </c>
      <c r="J580" s="44" t="b">
        <v>0</v>
      </c>
    </row>
    <row r="581" spans="1:10" ht="18.75" x14ac:dyDescent="0.3">
      <c r="A581" s="45" t="s">
        <v>771</v>
      </c>
      <c r="B581" s="1" t="s">
        <v>772</v>
      </c>
      <c r="C581" s="1" t="s">
        <v>602</v>
      </c>
      <c r="D581" t="s">
        <v>677</v>
      </c>
      <c r="E581" t="s">
        <v>735</v>
      </c>
      <c r="H581" s="44" t="b">
        <v>0</v>
      </c>
      <c r="I581" t="s">
        <v>736</v>
      </c>
      <c r="J581" s="44" t="b">
        <v>0</v>
      </c>
    </row>
    <row r="582" spans="1:10" ht="18.75" x14ac:dyDescent="0.3">
      <c r="A582" s="45" t="s">
        <v>773</v>
      </c>
      <c r="B582" s="1" t="s">
        <v>774</v>
      </c>
      <c r="C582" s="1" t="s">
        <v>775</v>
      </c>
      <c r="D582" t="s">
        <v>677</v>
      </c>
      <c r="E582" t="s">
        <v>735</v>
      </c>
      <c r="H582" s="44" t="b">
        <v>0</v>
      </c>
      <c r="I582" t="s">
        <v>736</v>
      </c>
      <c r="J582" s="44" t="b">
        <v>0</v>
      </c>
    </row>
    <row r="583" spans="1:10" ht="18.75" x14ac:dyDescent="0.3">
      <c r="A583" s="45" t="s">
        <v>776</v>
      </c>
      <c r="B583" s="1" t="s">
        <v>777</v>
      </c>
      <c r="C583" s="1" t="s">
        <v>778</v>
      </c>
      <c r="D583" t="s">
        <v>677</v>
      </c>
      <c r="E583" t="s">
        <v>735</v>
      </c>
      <c r="H583" s="44" t="b">
        <v>0</v>
      </c>
      <c r="I583" t="s">
        <v>736</v>
      </c>
      <c r="J583" s="44" t="b">
        <v>0</v>
      </c>
    </row>
    <row r="584" spans="1:10" ht="18.75" x14ac:dyDescent="0.3">
      <c r="A584" s="45" t="s">
        <v>779</v>
      </c>
      <c r="B584" s="1" t="s">
        <v>780</v>
      </c>
      <c r="C584" s="1" t="s">
        <v>781</v>
      </c>
      <c r="D584" t="s">
        <v>677</v>
      </c>
      <c r="E584" t="s">
        <v>735</v>
      </c>
      <c r="H584" s="44" t="b">
        <v>0</v>
      </c>
      <c r="I584" t="s">
        <v>736</v>
      </c>
      <c r="J584" s="44" t="b">
        <v>0</v>
      </c>
    </row>
    <row r="585" spans="1:10" ht="18.75" x14ac:dyDescent="0.3">
      <c r="A585" s="45" t="s">
        <v>782</v>
      </c>
      <c r="B585" s="1" t="s">
        <v>783</v>
      </c>
      <c r="C585" s="1" t="s">
        <v>784</v>
      </c>
      <c r="D585" t="s">
        <v>677</v>
      </c>
      <c r="E585" t="s">
        <v>735</v>
      </c>
      <c r="H585" s="44" t="b">
        <v>0</v>
      </c>
      <c r="I585" t="s">
        <v>736</v>
      </c>
      <c r="J585" s="44" t="b">
        <v>0</v>
      </c>
    </row>
    <row r="586" spans="1:10" ht="18.75" x14ac:dyDescent="0.3">
      <c r="A586" s="45" t="s">
        <v>785</v>
      </c>
      <c r="B586" s="1" t="s">
        <v>786</v>
      </c>
      <c r="C586" s="1" t="s">
        <v>58</v>
      </c>
      <c r="D586" t="s">
        <v>677</v>
      </c>
      <c r="E586" t="s">
        <v>735</v>
      </c>
      <c r="H586" s="44" t="b">
        <v>0</v>
      </c>
      <c r="I586" t="s">
        <v>736</v>
      </c>
      <c r="J586" s="44" t="b">
        <v>0</v>
      </c>
    </row>
    <row r="587" spans="1:10" ht="18.75" x14ac:dyDescent="0.3">
      <c r="A587" s="45" t="s">
        <v>787</v>
      </c>
      <c r="B587" s="1" t="s">
        <v>48</v>
      </c>
      <c r="C587" t="s">
        <v>788</v>
      </c>
      <c r="D587" t="s">
        <v>677</v>
      </c>
      <c r="E587" t="s">
        <v>735</v>
      </c>
      <c r="H587" s="44" t="b">
        <v>0</v>
      </c>
      <c r="I587" t="s">
        <v>736</v>
      </c>
      <c r="J587" s="44" t="b">
        <v>0</v>
      </c>
    </row>
    <row r="588" spans="1:10" ht="18.75" x14ac:dyDescent="0.3">
      <c r="A588" s="45" t="s">
        <v>789</v>
      </c>
      <c r="B588" s="1" t="s">
        <v>53</v>
      </c>
      <c r="C588" t="s">
        <v>788</v>
      </c>
      <c r="D588" t="s">
        <v>677</v>
      </c>
      <c r="E588" t="s">
        <v>735</v>
      </c>
      <c r="H588" s="44" t="b">
        <v>0</v>
      </c>
      <c r="I588" t="s">
        <v>736</v>
      </c>
      <c r="J588" s="44" t="b">
        <v>0</v>
      </c>
    </row>
    <row r="589" spans="1:10" ht="18.75" x14ac:dyDescent="0.3">
      <c r="A589" s="45" t="s">
        <v>790</v>
      </c>
      <c r="B589" s="1" t="s">
        <v>64</v>
      </c>
      <c r="C589" t="s">
        <v>788</v>
      </c>
      <c r="D589" t="s">
        <v>677</v>
      </c>
      <c r="E589" t="s">
        <v>735</v>
      </c>
      <c r="H589" s="44" t="b">
        <v>0</v>
      </c>
      <c r="I589" t="s">
        <v>736</v>
      </c>
      <c r="J589" s="44" t="b">
        <v>0</v>
      </c>
    </row>
    <row r="590" spans="1:10" ht="18.75" x14ac:dyDescent="0.3">
      <c r="A590" s="45" t="s">
        <v>791</v>
      </c>
      <c r="B590" s="1" t="s">
        <v>68</v>
      </c>
      <c r="C590" t="s">
        <v>788</v>
      </c>
      <c r="D590" t="s">
        <v>677</v>
      </c>
      <c r="E590" t="s">
        <v>735</v>
      </c>
      <c r="H590" s="44" t="b">
        <v>0</v>
      </c>
      <c r="I590" t="s">
        <v>736</v>
      </c>
      <c r="J590" s="44" t="b">
        <v>0</v>
      </c>
    </row>
    <row r="591" spans="1:10" ht="18.75" x14ac:dyDescent="0.3">
      <c r="A591" s="45" t="s">
        <v>792</v>
      </c>
      <c r="B591" s="1" t="s">
        <v>107</v>
      </c>
      <c r="C591" t="s">
        <v>788</v>
      </c>
      <c r="D591" t="s">
        <v>677</v>
      </c>
      <c r="E591" t="s">
        <v>735</v>
      </c>
      <c r="H591" s="44" t="b">
        <v>0</v>
      </c>
      <c r="I591" t="s">
        <v>736</v>
      </c>
      <c r="J591" s="44" t="b">
        <v>0</v>
      </c>
    </row>
    <row r="592" spans="1:10" ht="18.75" x14ac:dyDescent="0.3">
      <c r="A592" s="45" t="s">
        <v>793</v>
      </c>
      <c r="B592" s="1" t="s">
        <v>111</v>
      </c>
      <c r="C592" t="s">
        <v>788</v>
      </c>
      <c r="D592" t="s">
        <v>677</v>
      </c>
      <c r="E592" t="s">
        <v>735</v>
      </c>
      <c r="H592" s="44" t="b">
        <v>0</v>
      </c>
      <c r="I592" t="s">
        <v>736</v>
      </c>
      <c r="J592" s="44" t="b">
        <v>0</v>
      </c>
    </row>
    <row r="593" spans="1:10" ht="18.75" x14ac:dyDescent="0.3">
      <c r="A593" s="45" t="s">
        <v>794</v>
      </c>
      <c r="B593" s="1" t="s">
        <v>115</v>
      </c>
      <c r="C593" t="s">
        <v>788</v>
      </c>
      <c r="D593" t="s">
        <v>677</v>
      </c>
      <c r="E593" t="s">
        <v>735</v>
      </c>
      <c r="H593" s="44" t="b">
        <v>0</v>
      </c>
      <c r="I593" t="s">
        <v>736</v>
      </c>
      <c r="J593" s="44" t="b">
        <v>0</v>
      </c>
    </row>
    <row r="594" spans="1:10" ht="18.75" x14ac:dyDescent="0.3">
      <c r="A594" s="45" t="s">
        <v>795</v>
      </c>
      <c r="B594" s="1" t="s">
        <v>120</v>
      </c>
      <c r="C594" t="s">
        <v>788</v>
      </c>
      <c r="D594" t="s">
        <v>677</v>
      </c>
      <c r="E594" t="s">
        <v>735</v>
      </c>
      <c r="H594" s="44" t="b">
        <v>0</v>
      </c>
      <c r="I594" t="s">
        <v>736</v>
      </c>
      <c r="J594" s="44" t="b">
        <v>0</v>
      </c>
    </row>
    <row r="595" spans="1:10" ht="18.75" x14ac:dyDescent="0.3">
      <c r="A595" s="45" t="s">
        <v>796</v>
      </c>
      <c r="B595" s="1" t="s">
        <v>126</v>
      </c>
      <c r="C595" t="s">
        <v>788</v>
      </c>
      <c r="D595" t="s">
        <v>677</v>
      </c>
      <c r="E595" t="s">
        <v>735</v>
      </c>
      <c r="H595" s="44" t="b">
        <v>0</v>
      </c>
      <c r="I595" t="s">
        <v>736</v>
      </c>
      <c r="J595" s="44" t="b">
        <v>0</v>
      </c>
    </row>
    <row r="596" spans="1:10" ht="18.75" x14ac:dyDescent="0.3">
      <c r="A596" s="45" t="s">
        <v>797</v>
      </c>
      <c r="B596" s="1" t="s">
        <v>128</v>
      </c>
      <c r="C596" t="s">
        <v>788</v>
      </c>
      <c r="D596" t="s">
        <v>677</v>
      </c>
      <c r="E596" t="s">
        <v>735</v>
      </c>
      <c r="H596" s="44" t="b">
        <v>0</v>
      </c>
      <c r="I596" t="s">
        <v>736</v>
      </c>
      <c r="J596" s="44" t="b">
        <v>0</v>
      </c>
    </row>
    <row r="597" spans="1:10" ht="18.75" x14ac:dyDescent="0.3">
      <c r="A597" s="45" t="s">
        <v>798</v>
      </c>
      <c r="B597" s="1" t="s">
        <v>131</v>
      </c>
      <c r="C597" t="s">
        <v>788</v>
      </c>
      <c r="D597" t="s">
        <v>677</v>
      </c>
      <c r="E597" t="s">
        <v>735</v>
      </c>
      <c r="H597" s="44" t="b">
        <v>0</v>
      </c>
      <c r="I597" t="s">
        <v>736</v>
      </c>
      <c r="J597" s="44" t="b">
        <v>0</v>
      </c>
    </row>
    <row r="598" spans="1:10" ht="18.75" x14ac:dyDescent="0.3">
      <c r="A598" s="45" t="s">
        <v>799</v>
      </c>
      <c r="B598" s="1" t="s">
        <v>134</v>
      </c>
      <c r="C598" t="s">
        <v>788</v>
      </c>
      <c r="D598" t="s">
        <v>677</v>
      </c>
      <c r="E598" t="s">
        <v>735</v>
      </c>
      <c r="H598" s="44" t="b">
        <v>0</v>
      </c>
      <c r="I598" t="s">
        <v>736</v>
      </c>
      <c r="J598" s="44" t="b">
        <v>0</v>
      </c>
    </row>
    <row r="599" spans="1:10" ht="18.75" x14ac:dyDescent="0.3">
      <c r="A599" s="45" t="s">
        <v>800</v>
      </c>
      <c r="B599" s="1" t="s">
        <v>137</v>
      </c>
      <c r="C599" t="s">
        <v>788</v>
      </c>
      <c r="D599" t="s">
        <v>677</v>
      </c>
      <c r="E599" t="s">
        <v>735</v>
      </c>
      <c r="H599" s="44" t="b">
        <v>0</v>
      </c>
      <c r="I599" t="s">
        <v>736</v>
      </c>
      <c r="J599" s="44" t="b">
        <v>0</v>
      </c>
    </row>
    <row r="600" spans="1:10" ht="18.75" x14ac:dyDescent="0.3">
      <c r="A600" s="45" t="s">
        <v>801</v>
      </c>
      <c r="B600" s="1" t="s">
        <v>140</v>
      </c>
      <c r="C600" t="s">
        <v>788</v>
      </c>
      <c r="D600" t="s">
        <v>677</v>
      </c>
      <c r="E600" t="s">
        <v>735</v>
      </c>
      <c r="H600" s="44" t="b">
        <v>0</v>
      </c>
      <c r="I600" t="s">
        <v>736</v>
      </c>
      <c r="J600" s="44" t="b">
        <v>0</v>
      </c>
    </row>
    <row r="601" spans="1:10" ht="18.75" x14ac:dyDescent="0.3">
      <c r="A601" s="45" t="s">
        <v>802</v>
      </c>
      <c r="B601" s="1" t="s">
        <v>145</v>
      </c>
      <c r="C601" t="s">
        <v>788</v>
      </c>
      <c r="D601" t="s">
        <v>677</v>
      </c>
      <c r="E601" t="s">
        <v>735</v>
      </c>
      <c r="H601" s="44" t="b">
        <v>0</v>
      </c>
      <c r="I601" t="s">
        <v>736</v>
      </c>
      <c r="J601" s="44" t="b">
        <v>0</v>
      </c>
    </row>
    <row r="602" spans="1:10" ht="18.75" x14ac:dyDescent="0.3">
      <c r="A602" s="45" t="s">
        <v>803</v>
      </c>
      <c r="B602" s="1" t="s">
        <v>147</v>
      </c>
      <c r="C602" t="s">
        <v>788</v>
      </c>
      <c r="D602" t="s">
        <v>677</v>
      </c>
      <c r="E602" t="s">
        <v>735</v>
      </c>
      <c r="H602" s="44" t="b">
        <v>0</v>
      </c>
      <c r="I602" t="s">
        <v>736</v>
      </c>
      <c r="J602" s="44" t="b">
        <v>0</v>
      </c>
    </row>
    <row r="603" spans="1:10" ht="18.75" x14ac:dyDescent="0.3">
      <c r="A603" s="45" t="s">
        <v>804</v>
      </c>
      <c r="B603" s="1" t="s">
        <v>149</v>
      </c>
      <c r="C603" t="s">
        <v>788</v>
      </c>
      <c r="D603" t="s">
        <v>677</v>
      </c>
      <c r="E603" t="s">
        <v>735</v>
      </c>
      <c r="H603" s="44" t="b">
        <v>0</v>
      </c>
      <c r="I603" t="s">
        <v>736</v>
      </c>
      <c r="J603" s="44" t="b">
        <v>0</v>
      </c>
    </row>
    <row r="604" spans="1:10" ht="18.75" x14ac:dyDescent="0.3">
      <c r="A604" s="45" t="s">
        <v>805</v>
      </c>
      <c r="B604" s="1" t="s">
        <v>93</v>
      </c>
      <c r="C604" t="s">
        <v>788</v>
      </c>
      <c r="D604" t="s">
        <v>677</v>
      </c>
      <c r="E604" t="s">
        <v>735</v>
      </c>
      <c r="H604" s="44" t="b">
        <v>0</v>
      </c>
      <c r="I604" t="s">
        <v>736</v>
      </c>
      <c r="J604" s="44" t="b">
        <v>0</v>
      </c>
    </row>
    <row r="605" spans="1:10" ht="18.75" x14ac:dyDescent="0.3">
      <c r="A605" s="45" t="s">
        <v>806</v>
      </c>
      <c r="B605" s="1" t="s">
        <v>512</v>
      </c>
      <c r="C605" t="s">
        <v>807</v>
      </c>
      <c r="D605" t="s">
        <v>677</v>
      </c>
      <c r="E605" t="s">
        <v>735</v>
      </c>
      <c r="H605" s="44" t="b">
        <v>0</v>
      </c>
      <c r="I605" t="s">
        <v>736</v>
      </c>
      <c r="J605" s="44" t="b">
        <v>0</v>
      </c>
    </row>
    <row r="606" spans="1:10" ht="18.75" x14ac:dyDescent="0.3">
      <c r="A606" s="45" t="s">
        <v>808</v>
      </c>
      <c r="B606" s="1" t="s">
        <v>518</v>
      </c>
      <c r="C606" t="s">
        <v>809</v>
      </c>
      <c r="D606" t="s">
        <v>677</v>
      </c>
      <c r="E606" t="s">
        <v>735</v>
      </c>
      <c r="H606" s="44" t="b">
        <v>0</v>
      </c>
      <c r="I606" t="s">
        <v>736</v>
      </c>
      <c r="J606" s="44" t="b">
        <v>0</v>
      </c>
    </row>
    <row r="607" spans="1:10" ht="18.75" x14ac:dyDescent="0.3">
      <c r="A607" s="45" t="s">
        <v>810</v>
      </c>
      <c r="B607" s="1" t="s">
        <v>524</v>
      </c>
      <c r="C607" t="s">
        <v>811</v>
      </c>
      <c r="D607" t="s">
        <v>677</v>
      </c>
      <c r="E607" t="s">
        <v>735</v>
      </c>
      <c r="H607" s="44" t="b">
        <v>0</v>
      </c>
      <c r="I607" t="s">
        <v>736</v>
      </c>
      <c r="J607" s="44" t="b">
        <v>0</v>
      </c>
    </row>
    <row r="608" spans="1:10" ht="18.75" x14ac:dyDescent="0.3">
      <c r="A608" s="45" t="s">
        <v>812</v>
      </c>
      <c r="B608" s="1" t="s">
        <v>813</v>
      </c>
      <c r="C608" t="s">
        <v>814</v>
      </c>
      <c r="D608" t="s">
        <v>677</v>
      </c>
      <c r="E608" t="s">
        <v>735</v>
      </c>
      <c r="H608" s="44" t="b">
        <v>0</v>
      </c>
      <c r="I608" t="s">
        <v>736</v>
      </c>
      <c r="J608" s="44" t="b">
        <v>0</v>
      </c>
    </row>
    <row r="609" spans="1:10" ht="18.75" x14ac:dyDescent="0.3">
      <c r="A609" s="45" t="s">
        <v>815</v>
      </c>
      <c r="B609" s="1" t="s">
        <v>816</v>
      </c>
      <c r="C609" t="s">
        <v>817</v>
      </c>
      <c r="D609" t="s">
        <v>677</v>
      </c>
      <c r="E609" t="s">
        <v>735</v>
      </c>
      <c r="H609" s="44" t="b">
        <v>0</v>
      </c>
      <c r="I609" t="s">
        <v>736</v>
      </c>
      <c r="J609" s="44" t="b">
        <v>0</v>
      </c>
    </row>
    <row r="610" spans="1:10" ht="18.75" x14ac:dyDescent="0.3">
      <c r="A610" s="45" t="s">
        <v>818</v>
      </c>
      <c r="B610" s="1" t="s">
        <v>819</v>
      </c>
      <c r="C610" t="s">
        <v>820</v>
      </c>
      <c r="D610" t="s">
        <v>677</v>
      </c>
      <c r="E610" t="s">
        <v>735</v>
      </c>
      <c r="H610" s="44" t="b">
        <v>0</v>
      </c>
      <c r="I610" t="s">
        <v>736</v>
      </c>
      <c r="J610" s="44" t="b">
        <v>0</v>
      </c>
    </row>
    <row r="611" spans="1:10" ht="18.75" x14ac:dyDescent="0.3">
      <c r="A611" s="45" t="s">
        <v>821</v>
      </c>
      <c r="B611" s="1" t="s">
        <v>822</v>
      </c>
      <c r="C611" t="s">
        <v>823</v>
      </c>
      <c r="D611" t="s">
        <v>677</v>
      </c>
      <c r="E611" t="s">
        <v>735</v>
      </c>
      <c r="H611" s="44" t="b">
        <v>0</v>
      </c>
      <c r="I611" t="s">
        <v>736</v>
      </c>
      <c r="J611" s="44" t="b">
        <v>0</v>
      </c>
    </row>
    <row r="612" spans="1:10" ht="18.75" x14ac:dyDescent="0.3">
      <c r="A612" s="45" t="s">
        <v>824</v>
      </c>
      <c r="B612" s="1" t="s">
        <v>825</v>
      </c>
      <c r="C612" t="s">
        <v>826</v>
      </c>
      <c r="D612" t="s">
        <v>677</v>
      </c>
      <c r="E612" t="s">
        <v>735</v>
      </c>
      <c r="H612" s="44" t="b">
        <v>0</v>
      </c>
      <c r="I612" t="s">
        <v>736</v>
      </c>
      <c r="J612" s="44" t="b">
        <v>0</v>
      </c>
    </row>
    <row r="613" spans="1:10" ht="18.75" x14ac:dyDescent="0.3">
      <c r="A613" s="45" t="s">
        <v>827</v>
      </c>
      <c r="B613" s="1" t="s">
        <v>828</v>
      </c>
      <c r="C613" t="s">
        <v>829</v>
      </c>
      <c r="D613" t="s">
        <v>677</v>
      </c>
      <c r="E613" t="s">
        <v>735</v>
      </c>
      <c r="H613" s="44" t="b">
        <v>0</v>
      </c>
      <c r="I613" t="s">
        <v>736</v>
      </c>
      <c r="J613" s="44" t="b">
        <v>0</v>
      </c>
    </row>
    <row r="614" spans="1:10" ht="18.75" x14ac:dyDescent="0.3">
      <c r="A614" s="45" t="s">
        <v>830</v>
      </c>
      <c r="B614" s="1" t="s">
        <v>831</v>
      </c>
      <c r="C614" t="s">
        <v>832</v>
      </c>
      <c r="D614" t="s">
        <v>677</v>
      </c>
      <c r="E614" t="s">
        <v>735</v>
      </c>
      <c r="H614" s="44" t="b">
        <v>0</v>
      </c>
      <c r="I614" t="s">
        <v>736</v>
      </c>
      <c r="J614" s="44" t="b">
        <v>0</v>
      </c>
    </row>
    <row r="615" spans="1:10" ht="18.75" x14ac:dyDescent="0.3">
      <c r="A615" s="45" t="s">
        <v>833</v>
      </c>
      <c r="B615" s="1" t="s">
        <v>834</v>
      </c>
      <c r="C615" t="s">
        <v>835</v>
      </c>
      <c r="D615" t="s">
        <v>677</v>
      </c>
      <c r="E615" t="s">
        <v>735</v>
      </c>
      <c r="H615" s="44" t="b">
        <v>0</v>
      </c>
      <c r="I615" t="s">
        <v>736</v>
      </c>
      <c r="J615" s="44" t="b">
        <v>0</v>
      </c>
    </row>
    <row r="616" spans="1:10" ht="18.75" x14ac:dyDescent="0.3">
      <c r="A616" s="45" t="s">
        <v>836</v>
      </c>
      <c r="B616" s="1" t="s">
        <v>837</v>
      </c>
      <c r="C616" t="s">
        <v>838</v>
      </c>
      <c r="D616" t="s">
        <v>677</v>
      </c>
      <c r="E616" t="s">
        <v>735</v>
      </c>
      <c r="H616" s="44" t="b">
        <v>0</v>
      </c>
      <c r="I616" t="s">
        <v>736</v>
      </c>
      <c r="J616" s="44" t="b">
        <v>0</v>
      </c>
    </row>
    <row r="617" spans="1:10" ht="18.75" x14ac:dyDescent="0.3">
      <c r="A617" s="45" t="s">
        <v>839</v>
      </c>
      <c r="B617" s="1" t="s">
        <v>840</v>
      </c>
      <c r="C617" t="s">
        <v>841</v>
      </c>
      <c r="D617" t="s">
        <v>677</v>
      </c>
      <c r="E617" t="s">
        <v>735</v>
      </c>
      <c r="H617" s="44" t="b">
        <v>0</v>
      </c>
      <c r="I617" t="s">
        <v>736</v>
      </c>
      <c r="J617" s="44" t="b">
        <v>0</v>
      </c>
    </row>
    <row r="618" spans="1:10" ht="18.75" x14ac:dyDescent="0.3">
      <c r="A618" s="45" t="s">
        <v>842</v>
      </c>
      <c r="B618" s="1" t="s">
        <v>843</v>
      </c>
      <c r="C618" t="s">
        <v>844</v>
      </c>
      <c r="D618" t="s">
        <v>677</v>
      </c>
      <c r="E618" t="s">
        <v>735</v>
      </c>
      <c r="H618" s="44" t="b">
        <v>0</v>
      </c>
      <c r="I618" t="s">
        <v>736</v>
      </c>
      <c r="J618" s="44" t="b">
        <v>0</v>
      </c>
    </row>
    <row r="619" spans="1:10" ht="18.75" x14ac:dyDescent="0.3">
      <c r="A619" s="45" t="s">
        <v>845</v>
      </c>
      <c r="B619" s="1" t="s">
        <v>846</v>
      </c>
      <c r="C619" t="s">
        <v>847</v>
      </c>
      <c r="D619" t="s">
        <v>677</v>
      </c>
      <c r="E619" t="s">
        <v>735</v>
      </c>
      <c r="H619" s="44" t="b">
        <v>0</v>
      </c>
      <c r="I619" t="s">
        <v>736</v>
      </c>
      <c r="J619" s="44" t="b">
        <v>0</v>
      </c>
    </row>
    <row r="620" spans="1:10" ht="18.75" x14ac:dyDescent="0.3">
      <c r="A620" s="45" t="s">
        <v>848</v>
      </c>
      <c r="B620" s="1" t="s">
        <v>849</v>
      </c>
      <c r="C620" t="s">
        <v>653</v>
      </c>
      <c r="D620" t="s">
        <v>677</v>
      </c>
      <c r="E620" t="s">
        <v>735</v>
      </c>
      <c r="H620" s="44" t="b">
        <v>0</v>
      </c>
      <c r="I620" t="s">
        <v>736</v>
      </c>
      <c r="J620" s="44" t="b">
        <v>0</v>
      </c>
    </row>
    <row r="621" spans="1:10" ht="18.75" x14ac:dyDescent="0.3">
      <c r="A621" s="45" t="s">
        <v>850</v>
      </c>
      <c r="B621" s="1" t="s">
        <v>851</v>
      </c>
      <c r="C621" t="s">
        <v>852</v>
      </c>
      <c r="D621" t="s">
        <v>677</v>
      </c>
      <c r="E621" t="s">
        <v>735</v>
      </c>
      <c r="H621" s="44" t="b">
        <v>0</v>
      </c>
      <c r="I621" t="s">
        <v>736</v>
      </c>
      <c r="J621" s="44" t="b">
        <v>0</v>
      </c>
    </row>
    <row r="622" spans="1:10" ht="18.75" x14ac:dyDescent="0.3">
      <c r="A622" s="45" t="s">
        <v>853</v>
      </c>
      <c r="B622" s="1" t="s">
        <v>59</v>
      </c>
      <c r="C622" t="s">
        <v>60</v>
      </c>
      <c r="D622" t="s">
        <v>677</v>
      </c>
      <c r="E622" t="s">
        <v>735</v>
      </c>
      <c r="H622" s="44" t="b">
        <v>0</v>
      </c>
      <c r="I622" t="s">
        <v>736</v>
      </c>
      <c r="J622" s="44" t="b">
        <v>0</v>
      </c>
    </row>
    <row r="623" spans="1:10" ht="18.75" x14ac:dyDescent="0.3">
      <c r="A623" s="45" t="s">
        <v>854</v>
      </c>
      <c r="B623" s="1" t="s">
        <v>62</v>
      </c>
      <c r="C623" t="s">
        <v>855</v>
      </c>
      <c r="D623" t="s">
        <v>677</v>
      </c>
      <c r="E623" t="s">
        <v>735</v>
      </c>
      <c r="H623" s="44" t="b">
        <v>0</v>
      </c>
      <c r="I623" t="s">
        <v>736</v>
      </c>
      <c r="J623" s="44" t="b">
        <v>0</v>
      </c>
    </row>
    <row r="624" spans="1:10" ht="18.75" x14ac:dyDescent="0.3">
      <c r="A624" s="45" t="s">
        <v>856</v>
      </c>
      <c r="B624" s="1" t="s">
        <v>66</v>
      </c>
      <c r="C624" t="s">
        <v>857</v>
      </c>
      <c r="D624" t="s">
        <v>677</v>
      </c>
      <c r="E624" t="s">
        <v>735</v>
      </c>
      <c r="H624" s="44" t="b">
        <v>0</v>
      </c>
      <c r="I624" t="s">
        <v>736</v>
      </c>
      <c r="J624" s="44" t="b">
        <v>0</v>
      </c>
    </row>
    <row r="625" spans="1:10" ht="18.75" x14ac:dyDescent="0.3">
      <c r="A625" s="45" t="s">
        <v>858</v>
      </c>
      <c r="B625" s="1" t="s">
        <v>50</v>
      </c>
      <c r="C625" t="s">
        <v>859</v>
      </c>
      <c r="D625" t="s">
        <v>677</v>
      </c>
      <c r="E625" t="s">
        <v>735</v>
      </c>
      <c r="H625" s="44" t="b">
        <v>0</v>
      </c>
      <c r="I625" t="s">
        <v>736</v>
      </c>
      <c r="J625" s="44" t="b">
        <v>0</v>
      </c>
    </row>
    <row r="626" spans="1:10" ht="18.75" x14ac:dyDescent="0.3">
      <c r="A626" s="45" t="s">
        <v>860</v>
      </c>
      <c r="B626" s="1" t="s">
        <v>55</v>
      </c>
      <c r="C626" t="s">
        <v>861</v>
      </c>
      <c r="D626" t="s">
        <v>677</v>
      </c>
      <c r="E626" t="s">
        <v>735</v>
      </c>
      <c r="H626" s="44" t="b">
        <v>0</v>
      </c>
      <c r="I626" t="s">
        <v>736</v>
      </c>
      <c r="J626" s="44" t="b">
        <v>0</v>
      </c>
    </row>
    <row r="627" spans="1:10" ht="60.75" x14ac:dyDescent="0.3">
      <c r="A627" s="45" t="s">
        <v>862</v>
      </c>
      <c r="B627" s="50" t="s">
        <v>863</v>
      </c>
      <c r="C627" s="5" t="s">
        <v>864</v>
      </c>
      <c r="D627" t="s">
        <v>865</v>
      </c>
      <c r="E627" t="s">
        <v>246</v>
      </c>
      <c r="H627" s="44" t="b">
        <v>0</v>
      </c>
      <c r="J627" s="44" t="b">
        <v>1</v>
      </c>
    </row>
    <row r="628" spans="1:10" ht="90.75" x14ac:dyDescent="0.3">
      <c r="A628" s="45" t="s">
        <v>866</v>
      </c>
      <c r="B628" s="50" t="s">
        <v>867</v>
      </c>
      <c r="C628" s="5" t="s">
        <v>868</v>
      </c>
      <c r="D628" t="s">
        <v>865</v>
      </c>
      <c r="E628" t="s">
        <v>246</v>
      </c>
      <c r="H628" s="44" t="b">
        <v>0</v>
      </c>
      <c r="J628" s="44" t="b">
        <v>1</v>
      </c>
    </row>
    <row r="629" spans="1:10" ht="45.75" x14ac:dyDescent="0.3">
      <c r="A629" s="45" t="s">
        <v>869</v>
      </c>
      <c r="B629" s="50" t="s">
        <v>870</v>
      </c>
      <c r="C629" s="5" t="s">
        <v>871</v>
      </c>
      <c r="D629" t="s">
        <v>865</v>
      </c>
      <c r="E629" t="s">
        <v>246</v>
      </c>
      <c r="H629" s="44" t="b">
        <v>0</v>
      </c>
      <c r="J629" s="44" t="b">
        <v>1</v>
      </c>
    </row>
  </sheetData>
  <mergeCells count="16">
    <mergeCell ref="F193:G193"/>
    <mergeCell ref="B193:D193"/>
    <mergeCell ref="A1:C4"/>
    <mergeCell ref="A204:G215"/>
    <mergeCell ref="B74:D74"/>
    <mergeCell ref="E74:G74"/>
    <mergeCell ref="C172:G172"/>
    <mergeCell ref="A178:G189"/>
    <mergeCell ref="C104:G104"/>
    <mergeCell ref="A115:G126"/>
    <mergeCell ref="C150:G150"/>
    <mergeCell ref="A158:G169"/>
    <mergeCell ref="C83:G83"/>
    <mergeCell ref="A90:G101"/>
    <mergeCell ref="C129:G129"/>
    <mergeCell ref="A136:G147"/>
  </mergeCells>
  <pageMargins left="0.7" right="0.7" top="0.75" bottom="0.75" header="0.3" footer="0.3"/>
  <pageSetup scale="43" fitToHeight="0" orientation="landscape" r:id="rId1"/>
  <rowBreaks count="1" manualBreakCount="1">
    <brk id="88" max="16383" man="1"/>
  </rowBreaks>
  <drawing r:id="rId2"/>
  <tableParts count="14">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27938-7C20-455E-BA14-244242C61174}">
  <sheetPr>
    <pageSetUpPr fitToPage="1"/>
  </sheetPr>
  <dimension ref="A1:J1002"/>
  <sheetViews>
    <sheetView topLeftCell="A906" zoomScaleNormal="100" workbookViewId="0">
      <selection activeCell="B913" sqref="B913"/>
    </sheetView>
  </sheetViews>
  <sheetFormatPr defaultRowHeight="15" x14ac:dyDescent="0.25"/>
  <cols>
    <col min="1" max="9" width="30.7109375" customWidth="1"/>
    <col min="10" max="10" width="9.140625" customWidth="1"/>
  </cols>
  <sheetData>
    <row r="1" spans="1:5" x14ac:dyDescent="0.25">
      <c r="A1" s="128" t="s">
        <v>872</v>
      </c>
      <c r="B1" s="128"/>
      <c r="C1" s="128"/>
    </row>
    <row r="2" spans="1:5" x14ac:dyDescent="0.25">
      <c r="A2" s="128"/>
      <c r="B2" s="128"/>
      <c r="C2" s="128"/>
    </row>
    <row r="3" spans="1:5" x14ac:dyDescent="0.25">
      <c r="A3" s="128"/>
      <c r="B3" s="128"/>
      <c r="C3" s="128"/>
    </row>
    <row r="4" spans="1:5" x14ac:dyDescent="0.25">
      <c r="A4" s="128"/>
      <c r="B4" s="128"/>
      <c r="C4" s="128"/>
    </row>
    <row r="7" spans="1:5" x14ac:dyDescent="0.25">
      <c r="A7" s="56" t="s">
        <v>26</v>
      </c>
    </row>
    <row r="8" spans="1:5" x14ac:dyDescent="0.25">
      <c r="A8" s="40" t="s">
        <v>27</v>
      </c>
      <c r="B8" t="s">
        <v>28</v>
      </c>
    </row>
    <row r="9" spans="1:5" x14ac:dyDescent="0.25">
      <c r="A9" s="40" t="s">
        <v>29</v>
      </c>
      <c r="B9" t="s">
        <v>873</v>
      </c>
    </row>
    <row r="10" spans="1:5" x14ac:dyDescent="0.25">
      <c r="A10" s="40" t="s">
        <v>31</v>
      </c>
      <c r="B10" t="s">
        <v>874</v>
      </c>
    </row>
    <row r="11" spans="1:5" x14ac:dyDescent="0.25">
      <c r="A11" s="40" t="s">
        <v>33</v>
      </c>
      <c r="B11" t="s">
        <v>875</v>
      </c>
    </row>
    <row r="13" spans="1:5" x14ac:dyDescent="0.25">
      <c r="A13" s="56" t="s">
        <v>35</v>
      </c>
      <c r="E13" s="56" t="s">
        <v>36</v>
      </c>
    </row>
    <row r="36" spans="1:6" x14ac:dyDescent="0.25">
      <c r="A36" s="56" t="s">
        <v>37</v>
      </c>
    </row>
    <row r="37" spans="1:6" x14ac:dyDescent="0.25">
      <c r="A37" s="29" t="s">
        <v>38</v>
      </c>
      <c r="B37" s="29" t="s">
        <v>39</v>
      </c>
      <c r="C37" s="29" t="s">
        <v>40</v>
      </c>
      <c r="D37" s="29" t="s">
        <v>876</v>
      </c>
    </row>
    <row r="38" spans="1:6" x14ac:dyDescent="0.25">
      <c r="A38" t="s">
        <v>877</v>
      </c>
      <c r="B38" s="1" t="s">
        <v>10</v>
      </c>
      <c r="C38" s="1">
        <v>1</v>
      </c>
      <c r="D38" s="1" t="s">
        <v>4573</v>
      </c>
    </row>
    <row r="41" spans="1:6" x14ac:dyDescent="0.25">
      <c r="A41" s="56" t="s">
        <v>43</v>
      </c>
      <c r="D41" s="56" t="s">
        <v>44</v>
      </c>
    </row>
    <row r="42" spans="1:6" x14ac:dyDescent="0.25">
      <c r="A42" s="29" t="s">
        <v>45</v>
      </c>
      <c r="B42" s="29" t="s">
        <v>23</v>
      </c>
      <c r="D42" s="4" t="s">
        <v>46</v>
      </c>
      <c r="E42" s="4" t="s">
        <v>23</v>
      </c>
      <c r="F42" s="4" t="s">
        <v>47</v>
      </c>
    </row>
    <row r="43" spans="1:6" x14ac:dyDescent="0.25">
      <c r="A43" t="s">
        <v>48</v>
      </c>
      <c r="B43" t="s">
        <v>49</v>
      </c>
      <c r="D43" t="s">
        <v>878</v>
      </c>
      <c r="E43" t="s">
        <v>60</v>
      </c>
      <c r="F43" t="s">
        <v>52</v>
      </c>
    </row>
    <row r="44" spans="1:6" x14ac:dyDescent="0.25">
      <c r="A44" t="s">
        <v>53</v>
      </c>
      <c r="B44" t="s">
        <v>54</v>
      </c>
    </row>
    <row r="45" spans="1:6" x14ac:dyDescent="0.25">
      <c r="A45" t="s">
        <v>57</v>
      </c>
      <c r="B45" t="s">
        <v>58</v>
      </c>
    </row>
    <row r="46" spans="1:6" x14ac:dyDescent="0.25">
      <c r="A46" t="s">
        <v>61</v>
      </c>
      <c r="B46" t="s">
        <v>879</v>
      </c>
    </row>
    <row r="47" spans="1:6" x14ac:dyDescent="0.25">
      <c r="A47" t="s">
        <v>64</v>
      </c>
      <c r="B47" t="s">
        <v>880</v>
      </c>
    </row>
    <row r="48" spans="1:6" x14ac:dyDescent="0.25">
      <c r="A48" t="s">
        <v>68</v>
      </c>
      <c r="B48" t="s">
        <v>881</v>
      </c>
      <c r="D48" s="56" t="s">
        <v>74</v>
      </c>
    </row>
    <row r="49" spans="1:6" x14ac:dyDescent="0.25">
      <c r="A49" t="s">
        <v>882</v>
      </c>
      <c r="B49" t="s">
        <v>58</v>
      </c>
      <c r="D49" s="4" t="s">
        <v>46</v>
      </c>
      <c r="E49" s="4" t="s">
        <v>23</v>
      </c>
      <c r="F49" s="4" t="s">
        <v>77</v>
      </c>
    </row>
    <row r="50" spans="1:6" x14ac:dyDescent="0.25">
      <c r="A50" t="s">
        <v>70</v>
      </c>
      <c r="B50" t="s">
        <v>452</v>
      </c>
      <c r="D50" t="s">
        <v>80</v>
      </c>
      <c r="E50" s="5" t="s">
        <v>883</v>
      </c>
      <c r="F50" t="s">
        <v>884</v>
      </c>
    </row>
    <row r="51" spans="1:6" x14ac:dyDescent="0.25">
      <c r="A51" t="s">
        <v>72</v>
      </c>
      <c r="B51" t="s">
        <v>885</v>
      </c>
      <c r="D51" t="s">
        <v>85</v>
      </c>
      <c r="E51" s="5" t="s">
        <v>58</v>
      </c>
      <c r="F51" t="s">
        <v>886</v>
      </c>
    </row>
    <row r="52" spans="1:6" x14ac:dyDescent="0.25">
      <c r="A52" t="s">
        <v>75</v>
      </c>
      <c r="B52" t="s">
        <v>887</v>
      </c>
      <c r="D52" t="s">
        <v>90</v>
      </c>
      <c r="E52" s="5" t="s">
        <v>58</v>
      </c>
      <c r="F52" t="s">
        <v>888</v>
      </c>
    </row>
    <row r="53" spans="1:6" x14ac:dyDescent="0.25">
      <c r="A53" t="s">
        <v>78</v>
      </c>
      <c r="B53" t="s">
        <v>58</v>
      </c>
      <c r="D53" t="s">
        <v>95</v>
      </c>
      <c r="E53" s="5" t="s">
        <v>58</v>
      </c>
      <c r="F53" t="s">
        <v>889</v>
      </c>
    </row>
    <row r="54" spans="1:6" x14ac:dyDescent="0.25">
      <c r="A54" t="s">
        <v>83</v>
      </c>
      <c r="B54" t="s">
        <v>58</v>
      </c>
      <c r="D54" t="s">
        <v>99</v>
      </c>
      <c r="E54" s="5" t="s">
        <v>58</v>
      </c>
      <c r="F54" t="s">
        <v>890</v>
      </c>
    </row>
    <row r="55" spans="1:6" x14ac:dyDescent="0.25">
      <c r="A55" t="s">
        <v>88</v>
      </c>
      <c r="B55" t="s">
        <v>58</v>
      </c>
      <c r="D55" t="s">
        <v>104</v>
      </c>
      <c r="E55" s="5" t="s">
        <v>58</v>
      </c>
      <c r="F55" t="s">
        <v>891</v>
      </c>
    </row>
    <row r="56" spans="1:6" x14ac:dyDescent="0.25">
      <c r="A56" t="s">
        <v>93</v>
      </c>
      <c r="B56" t="s">
        <v>892</v>
      </c>
      <c r="D56" t="s">
        <v>109</v>
      </c>
      <c r="E56" s="5" t="s">
        <v>58</v>
      </c>
      <c r="F56" t="s">
        <v>893</v>
      </c>
    </row>
    <row r="57" spans="1:6" x14ac:dyDescent="0.25">
      <c r="A57" t="s">
        <v>894</v>
      </c>
      <c r="B57" t="s">
        <v>895</v>
      </c>
      <c r="D57" t="s">
        <v>113</v>
      </c>
      <c r="E57" s="5" t="s">
        <v>58</v>
      </c>
      <c r="F57" t="s">
        <v>896</v>
      </c>
    </row>
    <row r="58" spans="1:6" x14ac:dyDescent="0.25">
      <c r="A58" t="s">
        <v>102</v>
      </c>
      <c r="B58" t="s">
        <v>58</v>
      </c>
      <c r="D58" t="s">
        <v>117</v>
      </c>
      <c r="E58" s="5" t="s">
        <v>58</v>
      </c>
      <c r="F58" t="s">
        <v>897</v>
      </c>
    </row>
    <row r="59" spans="1:6" x14ac:dyDescent="0.25">
      <c r="A59" t="s">
        <v>107</v>
      </c>
      <c r="B59" t="s">
        <v>58</v>
      </c>
      <c r="D59" t="s">
        <v>122</v>
      </c>
      <c r="E59" s="5" t="s">
        <v>58</v>
      </c>
      <c r="F59" t="s">
        <v>898</v>
      </c>
    </row>
    <row r="60" spans="1:6" x14ac:dyDescent="0.25">
      <c r="A60" t="s">
        <v>111</v>
      </c>
      <c r="B60" t="s">
        <v>58</v>
      </c>
      <c r="D60" t="s">
        <v>899</v>
      </c>
      <c r="E60" t="s">
        <v>58</v>
      </c>
      <c r="F60" t="s">
        <v>900</v>
      </c>
    </row>
    <row r="61" spans="1:6" x14ac:dyDescent="0.25">
      <c r="A61" t="s">
        <v>115</v>
      </c>
      <c r="B61" t="s">
        <v>901</v>
      </c>
      <c r="D61" t="s">
        <v>902</v>
      </c>
      <c r="E61" t="s">
        <v>58</v>
      </c>
      <c r="F61" t="s">
        <v>903</v>
      </c>
    </row>
    <row r="62" spans="1:6" x14ac:dyDescent="0.25">
      <c r="A62" t="s">
        <v>120</v>
      </c>
      <c r="B62" t="s">
        <v>904</v>
      </c>
    </row>
    <row r="63" spans="1:6" x14ac:dyDescent="0.25">
      <c r="A63" t="s">
        <v>125</v>
      </c>
      <c r="B63" t="s">
        <v>905</v>
      </c>
    </row>
    <row r="64" spans="1:6" x14ac:dyDescent="0.25">
      <c r="A64" t="s">
        <v>126</v>
      </c>
      <c r="B64" t="s">
        <v>906</v>
      </c>
    </row>
    <row r="65" spans="1:2" x14ac:dyDescent="0.25">
      <c r="A65" t="s">
        <v>128</v>
      </c>
      <c r="B65" t="s">
        <v>907</v>
      </c>
    </row>
    <row r="66" spans="1:2" x14ac:dyDescent="0.25">
      <c r="A66" t="s">
        <v>131</v>
      </c>
      <c r="B66" t="s">
        <v>908</v>
      </c>
    </row>
    <row r="67" spans="1:2" x14ac:dyDescent="0.25">
      <c r="A67" t="s">
        <v>134</v>
      </c>
      <c r="B67" t="s">
        <v>909</v>
      </c>
    </row>
    <row r="68" spans="1:2" x14ac:dyDescent="0.25">
      <c r="A68" t="s">
        <v>137</v>
      </c>
      <c r="B68" t="s">
        <v>910</v>
      </c>
    </row>
    <row r="69" spans="1:2" x14ac:dyDescent="0.25">
      <c r="A69" t="s">
        <v>140</v>
      </c>
      <c r="B69" t="s">
        <v>911</v>
      </c>
    </row>
    <row r="70" spans="1:2" x14ac:dyDescent="0.25">
      <c r="A70" t="s">
        <v>143</v>
      </c>
      <c r="B70" t="s">
        <v>58</v>
      </c>
    </row>
    <row r="71" spans="1:2" x14ac:dyDescent="0.25">
      <c r="A71" t="s">
        <v>145</v>
      </c>
      <c r="B71" t="s">
        <v>58</v>
      </c>
    </row>
    <row r="72" spans="1:2" x14ac:dyDescent="0.25">
      <c r="A72" t="s">
        <v>147</v>
      </c>
      <c r="B72" t="s">
        <v>58</v>
      </c>
    </row>
    <row r="73" spans="1:2" x14ac:dyDescent="0.25">
      <c r="A73" t="s">
        <v>149</v>
      </c>
      <c r="B73" t="s">
        <v>912</v>
      </c>
    </row>
    <row r="74" spans="1:2" x14ac:dyDescent="0.25">
      <c r="A74" t="s">
        <v>913</v>
      </c>
      <c r="B74" t="s">
        <v>914</v>
      </c>
    </row>
    <row r="75" spans="1:2" x14ac:dyDescent="0.25">
      <c r="A75" t="s">
        <v>915</v>
      </c>
      <c r="B75" t="s">
        <v>916</v>
      </c>
    </row>
    <row r="76" spans="1:2" x14ac:dyDescent="0.25">
      <c r="A76" t="s">
        <v>917</v>
      </c>
      <c r="B76" t="s">
        <v>918</v>
      </c>
    </row>
    <row r="77" spans="1:2" x14ac:dyDescent="0.25">
      <c r="A77" t="s">
        <v>919</v>
      </c>
      <c r="B77" t="s">
        <v>920</v>
      </c>
    </row>
    <row r="78" spans="1:2" x14ac:dyDescent="0.25">
      <c r="A78" t="s">
        <v>921</v>
      </c>
      <c r="B78" t="s">
        <v>922</v>
      </c>
    </row>
    <row r="79" spans="1:2" x14ac:dyDescent="0.25">
      <c r="A79" t="s">
        <v>923</v>
      </c>
      <c r="B79" t="s">
        <v>58</v>
      </c>
    </row>
    <row r="80" spans="1:2" x14ac:dyDescent="0.25">
      <c r="A80" t="s">
        <v>924</v>
      </c>
      <c r="B80" t="s">
        <v>58</v>
      </c>
    </row>
    <row r="81" spans="1:6" x14ac:dyDescent="0.25">
      <c r="A81" t="s">
        <v>925</v>
      </c>
      <c r="B81" t="s">
        <v>58</v>
      </c>
    </row>
    <row r="82" spans="1:6" x14ac:dyDescent="0.25">
      <c r="A82" t="s">
        <v>151</v>
      </c>
      <c r="B82" t="s">
        <v>926</v>
      </c>
    </row>
    <row r="83" spans="1:6" x14ac:dyDescent="0.25">
      <c r="A83" t="s">
        <v>153</v>
      </c>
      <c r="B83" t="s">
        <v>927</v>
      </c>
    </row>
    <row r="84" spans="1:6" x14ac:dyDescent="0.25">
      <c r="A84" t="s">
        <v>155</v>
      </c>
      <c r="B84" t="s">
        <v>927</v>
      </c>
    </row>
    <row r="85" spans="1:6" x14ac:dyDescent="0.25">
      <c r="A85" t="s">
        <v>156</v>
      </c>
      <c r="B85" t="s">
        <v>58</v>
      </c>
    </row>
    <row r="86" spans="1:6" x14ac:dyDescent="0.25">
      <c r="A86" t="s">
        <v>928</v>
      </c>
      <c r="B86" t="s">
        <v>58</v>
      </c>
    </row>
    <row r="87" spans="1:6" x14ac:dyDescent="0.25">
      <c r="A87" t="s">
        <v>929</v>
      </c>
      <c r="B87" t="s">
        <v>58</v>
      </c>
    </row>
    <row r="88" spans="1:6" x14ac:dyDescent="0.25">
      <c r="A88" t="s">
        <v>930</v>
      </c>
      <c r="B88" t="s">
        <v>58</v>
      </c>
    </row>
    <row r="89" spans="1:6" x14ac:dyDescent="0.25">
      <c r="A89" t="s">
        <v>931</v>
      </c>
      <c r="B89" t="s">
        <v>58</v>
      </c>
    </row>
    <row r="92" spans="1:6" x14ac:dyDescent="0.25">
      <c r="A92" s="56" t="s">
        <v>932</v>
      </c>
    </row>
    <row r="93" spans="1:6" x14ac:dyDescent="0.25">
      <c r="A93" s="9" t="s">
        <v>77</v>
      </c>
      <c r="B93" s="9" t="s">
        <v>23</v>
      </c>
      <c r="C93" s="46" t="s">
        <v>214</v>
      </c>
      <c r="D93" s="46" t="s">
        <v>933</v>
      </c>
      <c r="E93" s="46" t="s">
        <v>934</v>
      </c>
      <c r="F93" s="46" t="s">
        <v>39</v>
      </c>
    </row>
    <row r="94" spans="1:6" x14ac:dyDescent="0.25">
      <c r="A94" s="7" t="s">
        <v>935</v>
      </c>
      <c r="B94" s="7" t="s">
        <v>936</v>
      </c>
      <c r="C94" s="7" t="s">
        <v>937</v>
      </c>
      <c r="D94" s="7" t="s">
        <v>278</v>
      </c>
      <c r="E94" s="7" t="s">
        <v>938</v>
      </c>
      <c r="F94" s="52" t="s">
        <v>10</v>
      </c>
    </row>
    <row r="95" spans="1:6" x14ac:dyDescent="0.25">
      <c r="A95" s="7" t="s">
        <v>939</v>
      </c>
      <c r="B95" s="7" t="s">
        <v>940</v>
      </c>
      <c r="C95" s="7" t="s">
        <v>941</v>
      </c>
      <c r="D95" s="7" t="s">
        <v>278</v>
      </c>
      <c r="E95" s="7" t="s">
        <v>938</v>
      </c>
      <c r="F95" s="52" t="s">
        <v>10</v>
      </c>
    </row>
    <row r="96" spans="1:6" x14ac:dyDescent="0.25">
      <c r="A96" s="7" t="s">
        <v>942</v>
      </c>
      <c r="B96" s="7" t="s">
        <v>943</v>
      </c>
      <c r="C96" s="7" t="s">
        <v>944</v>
      </c>
      <c r="D96" s="7" t="s">
        <v>278</v>
      </c>
      <c r="E96" s="7" t="s">
        <v>938</v>
      </c>
      <c r="F96" s="52" t="s">
        <v>10</v>
      </c>
    </row>
    <row r="97" spans="1:6" x14ac:dyDescent="0.25">
      <c r="A97" s="7" t="s">
        <v>945</v>
      </c>
      <c r="B97" s="7" t="s">
        <v>58</v>
      </c>
      <c r="C97" s="7" t="s">
        <v>224</v>
      </c>
      <c r="D97" s="7" t="s">
        <v>278</v>
      </c>
      <c r="E97" s="7" t="s">
        <v>938</v>
      </c>
      <c r="F97" s="52" t="s">
        <v>10</v>
      </c>
    </row>
    <row r="98" spans="1:6" x14ac:dyDescent="0.25">
      <c r="A98" s="7" t="s">
        <v>946</v>
      </c>
      <c r="B98" s="7" t="s">
        <v>947</v>
      </c>
      <c r="C98" s="7" t="s">
        <v>948</v>
      </c>
      <c r="D98" s="7" t="s">
        <v>278</v>
      </c>
      <c r="E98" s="7" t="s">
        <v>938</v>
      </c>
      <c r="F98" s="52" t="s">
        <v>10</v>
      </c>
    </row>
    <row r="99" spans="1:6" x14ac:dyDescent="0.25">
      <c r="A99" s="7" t="s">
        <v>949</v>
      </c>
      <c r="B99" s="7" t="s">
        <v>950</v>
      </c>
      <c r="C99" s="7" t="s">
        <v>951</v>
      </c>
      <c r="D99" s="7" t="s">
        <v>278</v>
      </c>
      <c r="E99" s="7" t="s">
        <v>938</v>
      </c>
      <c r="F99" s="52" t="s">
        <v>10</v>
      </c>
    </row>
    <row r="100" spans="1:6" x14ac:dyDescent="0.25">
      <c r="A100" s="7" t="s">
        <v>952</v>
      </c>
      <c r="B100" s="7" t="s">
        <v>953</v>
      </c>
      <c r="C100" s="7" t="s">
        <v>954</v>
      </c>
      <c r="D100" s="7" t="s">
        <v>297</v>
      </c>
      <c r="E100" s="7" t="s">
        <v>938</v>
      </c>
      <c r="F100" s="52" t="s">
        <v>10</v>
      </c>
    </row>
    <row r="101" spans="1:6" x14ac:dyDescent="0.25">
      <c r="A101" s="7" t="s">
        <v>955</v>
      </c>
      <c r="B101" s="7" t="s">
        <v>956</v>
      </c>
      <c r="C101" s="7" t="s">
        <v>957</v>
      </c>
      <c r="D101" s="7" t="s">
        <v>278</v>
      </c>
      <c r="E101" s="7" t="s">
        <v>938</v>
      </c>
      <c r="F101" s="52" t="s">
        <v>10</v>
      </c>
    </row>
    <row r="102" spans="1:6" x14ac:dyDescent="0.25">
      <c r="A102" s="7" t="s">
        <v>958</v>
      </c>
      <c r="B102" s="7" t="s">
        <v>959</v>
      </c>
      <c r="C102" s="7" t="s">
        <v>960</v>
      </c>
      <c r="D102" s="7" t="s">
        <v>278</v>
      </c>
      <c r="E102" s="7" t="s">
        <v>938</v>
      </c>
      <c r="F102" s="52" t="s">
        <v>10</v>
      </c>
    </row>
    <row r="103" spans="1:6" x14ac:dyDescent="0.25">
      <c r="A103" s="7" t="s">
        <v>961</v>
      </c>
      <c r="B103" s="7" t="s">
        <v>962</v>
      </c>
      <c r="C103" s="7" t="s">
        <v>963</v>
      </c>
      <c r="D103" s="7" t="s">
        <v>278</v>
      </c>
      <c r="E103" s="7" t="s">
        <v>938</v>
      </c>
      <c r="F103" s="52" t="s">
        <v>10</v>
      </c>
    </row>
    <row r="104" spans="1:6" x14ac:dyDescent="0.25">
      <c r="A104" s="7" t="s">
        <v>964</v>
      </c>
      <c r="B104" s="7" t="s">
        <v>965</v>
      </c>
      <c r="C104" s="7" t="s">
        <v>966</v>
      </c>
      <c r="D104" s="7" t="s">
        <v>297</v>
      </c>
      <c r="E104" s="7" t="s">
        <v>938</v>
      </c>
      <c r="F104" s="52" t="s">
        <v>10</v>
      </c>
    </row>
    <row r="105" spans="1:6" x14ac:dyDescent="0.25">
      <c r="A105" s="7" t="s">
        <v>967</v>
      </c>
      <c r="B105" s="7" t="s">
        <v>968</v>
      </c>
      <c r="C105" s="7" t="s">
        <v>733</v>
      </c>
      <c r="D105" s="7" t="s">
        <v>297</v>
      </c>
      <c r="E105" s="7" t="s">
        <v>969</v>
      </c>
      <c r="F105" s="52" t="s">
        <v>10</v>
      </c>
    </row>
    <row r="106" spans="1:6" x14ac:dyDescent="0.25">
      <c r="A106" s="7" t="s">
        <v>970</v>
      </c>
      <c r="B106" s="7" t="s">
        <v>58</v>
      </c>
      <c r="C106" s="7" t="s">
        <v>224</v>
      </c>
      <c r="D106" s="7" t="s">
        <v>278</v>
      </c>
      <c r="E106" s="7" t="s">
        <v>971</v>
      </c>
      <c r="F106" s="52" t="s">
        <v>10</v>
      </c>
    </row>
    <row r="107" spans="1:6" x14ac:dyDescent="0.25">
      <c r="A107" s="7" t="s">
        <v>972</v>
      </c>
      <c r="B107" s="7" t="s">
        <v>58</v>
      </c>
      <c r="C107" s="7" t="s">
        <v>224</v>
      </c>
      <c r="D107" s="7" t="s">
        <v>278</v>
      </c>
      <c r="E107" s="7" t="s">
        <v>971</v>
      </c>
      <c r="F107" s="52" t="s">
        <v>10</v>
      </c>
    </row>
    <row r="108" spans="1:6" x14ac:dyDescent="0.25">
      <c r="A108" s="7" t="s">
        <v>973</v>
      </c>
      <c r="B108" s="7" t="s">
        <v>58</v>
      </c>
      <c r="C108" s="7" t="s">
        <v>224</v>
      </c>
      <c r="D108" s="7" t="s">
        <v>278</v>
      </c>
      <c r="E108" s="7" t="s">
        <v>971</v>
      </c>
      <c r="F108" s="52" t="s">
        <v>10</v>
      </c>
    </row>
    <row r="109" spans="1:6" x14ac:dyDescent="0.25">
      <c r="A109" s="7" t="s">
        <v>974</v>
      </c>
      <c r="B109" s="7" t="s">
        <v>58</v>
      </c>
      <c r="C109" s="7" t="s">
        <v>224</v>
      </c>
      <c r="D109" s="7" t="s">
        <v>278</v>
      </c>
      <c r="E109" s="7" t="s">
        <v>971</v>
      </c>
      <c r="F109" s="52" t="s">
        <v>10</v>
      </c>
    </row>
    <row r="110" spans="1:6" x14ac:dyDescent="0.25">
      <c r="A110" s="7" t="s">
        <v>975</v>
      </c>
      <c r="B110" s="7" t="s">
        <v>58</v>
      </c>
      <c r="C110" s="7" t="s">
        <v>224</v>
      </c>
      <c r="D110" s="7" t="s">
        <v>278</v>
      </c>
      <c r="E110" s="7" t="s">
        <v>971</v>
      </c>
      <c r="F110" s="52" t="s">
        <v>10</v>
      </c>
    </row>
    <row r="111" spans="1:6" x14ac:dyDescent="0.25">
      <c r="A111" s="7" t="s">
        <v>976</v>
      </c>
      <c r="B111" s="7" t="s">
        <v>58</v>
      </c>
      <c r="C111" s="7" t="s">
        <v>224</v>
      </c>
      <c r="D111" s="7" t="s">
        <v>278</v>
      </c>
      <c r="E111" s="7" t="s">
        <v>971</v>
      </c>
      <c r="F111" s="52" t="s">
        <v>10</v>
      </c>
    </row>
    <row r="112" spans="1:6" x14ac:dyDescent="0.25">
      <c r="A112" s="7" t="s">
        <v>977</v>
      </c>
      <c r="B112" s="7" t="s">
        <v>978</v>
      </c>
      <c r="C112" s="7" t="s">
        <v>224</v>
      </c>
      <c r="D112" s="7" t="s">
        <v>278</v>
      </c>
      <c r="E112" s="7" t="s">
        <v>971</v>
      </c>
      <c r="F112" s="52" t="s">
        <v>10</v>
      </c>
    </row>
    <row r="113" spans="1:7" x14ac:dyDescent="0.25">
      <c r="A113" s="7" t="s">
        <v>979</v>
      </c>
      <c r="B113" s="7" t="s">
        <v>978</v>
      </c>
      <c r="C113" s="7" t="s">
        <v>224</v>
      </c>
      <c r="D113" s="7" t="s">
        <v>278</v>
      </c>
      <c r="E113" s="7" t="s">
        <v>971</v>
      </c>
      <c r="F113" s="52" t="s">
        <v>10</v>
      </c>
    </row>
    <row r="114" spans="1:7" x14ac:dyDescent="0.25">
      <c r="A114" s="7" t="s">
        <v>980</v>
      </c>
      <c r="B114" s="7" t="s">
        <v>978</v>
      </c>
      <c r="C114" s="7" t="s">
        <v>224</v>
      </c>
      <c r="D114" s="7" t="s">
        <v>278</v>
      </c>
      <c r="E114" s="7" t="s">
        <v>971</v>
      </c>
      <c r="F114" s="52" t="s">
        <v>10</v>
      </c>
    </row>
    <row r="115" spans="1:7" x14ac:dyDescent="0.25">
      <c r="A115" s="7" t="s">
        <v>981</v>
      </c>
      <c r="B115" s="7" t="s">
        <v>978</v>
      </c>
      <c r="C115" s="7" t="s">
        <v>224</v>
      </c>
      <c r="D115" s="7" t="s">
        <v>278</v>
      </c>
      <c r="E115" s="7" t="s">
        <v>971</v>
      </c>
      <c r="F115" s="52" t="s">
        <v>10</v>
      </c>
    </row>
    <row r="116" spans="1:7" x14ac:dyDescent="0.25">
      <c r="A116" s="7" t="s">
        <v>982</v>
      </c>
      <c r="B116" s="7" t="s">
        <v>978</v>
      </c>
      <c r="C116" s="7" t="s">
        <v>224</v>
      </c>
      <c r="D116" s="7" t="s">
        <v>278</v>
      </c>
      <c r="E116" s="7" t="s">
        <v>971</v>
      </c>
      <c r="F116" s="52" t="s">
        <v>10</v>
      </c>
    </row>
    <row r="117" spans="1:7" x14ac:dyDescent="0.25">
      <c r="A117" s="7" t="s">
        <v>983</v>
      </c>
      <c r="B117" s="7" t="s">
        <v>978</v>
      </c>
      <c r="C117" s="7" t="s">
        <v>224</v>
      </c>
      <c r="D117" s="7" t="s">
        <v>278</v>
      </c>
      <c r="E117" s="7" t="s">
        <v>971</v>
      </c>
      <c r="F117" s="52" t="s">
        <v>10</v>
      </c>
    </row>
    <row r="120" spans="1:7" x14ac:dyDescent="0.25">
      <c r="A120" s="56" t="s">
        <v>130</v>
      </c>
      <c r="C120" s="145" t="s">
        <v>39</v>
      </c>
      <c r="D120" s="145"/>
      <c r="E120" s="145"/>
      <c r="F120" s="145"/>
      <c r="G120" s="145"/>
    </row>
    <row r="121" spans="1:7" x14ac:dyDescent="0.25">
      <c r="A121" s="51" t="s">
        <v>984</v>
      </c>
      <c r="B121" s="46" t="s">
        <v>46</v>
      </c>
      <c r="C121" s="25" t="s">
        <v>10</v>
      </c>
      <c r="D121" s="25" t="s">
        <v>165</v>
      </c>
      <c r="E121" s="25" t="s">
        <v>166</v>
      </c>
      <c r="F121" s="25" t="s">
        <v>167</v>
      </c>
      <c r="G121" s="9" t="s">
        <v>168</v>
      </c>
    </row>
    <row r="122" spans="1:7" x14ac:dyDescent="0.25">
      <c r="A122" s="31" t="s">
        <v>985</v>
      </c>
      <c r="B122" s="26" t="s">
        <v>986</v>
      </c>
      <c r="C122" s="26">
        <v>400</v>
      </c>
      <c r="D122" s="26"/>
      <c r="E122" s="26"/>
      <c r="F122" s="26"/>
      <c r="G122" s="7"/>
    </row>
    <row r="123" spans="1:7" x14ac:dyDescent="0.25">
      <c r="A123" s="31" t="s">
        <v>987</v>
      </c>
      <c r="B123" s="26" t="s">
        <v>988</v>
      </c>
      <c r="C123" s="26">
        <v>600</v>
      </c>
      <c r="D123" s="26"/>
      <c r="E123" s="26"/>
      <c r="F123" s="26"/>
      <c r="G123" s="7"/>
    </row>
    <row r="124" spans="1:7" x14ac:dyDescent="0.25">
      <c r="A124" s="31" t="s">
        <v>989</v>
      </c>
      <c r="B124" s="26" t="s">
        <v>990</v>
      </c>
      <c r="C124" s="26">
        <v>240</v>
      </c>
      <c r="D124" s="26"/>
      <c r="E124" s="26"/>
      <c r="F124" s="26"/>
      <c r="G124" s="7"/>
    </row>
    <row r="125" spans="1:7" x14ac:dyDescent="0.25">
      <c r="A125" s="31" t="s">
        <v>991</v>
      </c>
      <c r="B125" s="26" t="s">
        <v>992</v>
      </c>
      <c r="C125" s="26">
        <v>600</v>
      </c>
      <c r="D125" s="26"/>
      <c r="E125" s="26"/>
      <c r="F125" s="26"/>
      <c r="G125" s="7"/>
    </row>
    <row r="126" spans="1:7" x14ac:dyDescent="0.25">
      <c r="A126" s="9"/>
      <c r="B126" s="9" t="s">
        <v>993</v>
      </c>
      <c r="C126" s="26">
        <v>34.5</v>
      </c>
      <c r="D126" s="26"/>
      <c r="E126" s="26"/>
      <c r="F126" s="26"/>
      <c r="G126" s="7"/>
    </row>
    <row r="127" spans="1:7" x14ac:dyDescent="0.25">
      <c r="A127" s="31" t="s">
        <v>994</v>
      </c>
      <c r="B127" s="26" t="s">
        <v>995</v>
      </c>
      <c r="C127" s="26">
        <v>300</v>
      </c>
      <c r="D127" s="26"/>
      <c r="E127" s="26"/>
      <c r="F127" s="26"/>
      <c r="G127" s="7"/>
    </row>
    <row r="128" spans="1:7" x14ac:dyDescent="0.25">
      <c r="A128" s="31" t="s">
        <v>994</v>
      </c>
      <c r="B128" s="26" t="s">
        <v>996</v>
      </c>
      <c r="C128" s="53">
        <f>C126*1000/C127</f>
        <v>115</v>
      </c>
      <c r="D128" s="53"/>
      <c r="E128" s="53"/>
      <c r="F128" s="26"/>
      <c r="G128" s="7"/>
    </row>
    <row r="129" spans="1:7" x14ac:dyDescent="0.25">
      <c r="A129" s="9"/>
      <c r="B129" s="9" t="s">
        <v>997</v>
      </c>
      <c r="C129" s="54">
        <v>138</v>
      </c>
      <c r="D129" s="54"/>
      <c r="E129" s="54"/>
      <c r="F129" s="26"/>
      <c r="G129" s="7"/>
    </row>
    <row r="130" spans="1:7" x14ac:dyDescent="0.25">
      <c r="A130" s="31" t="s">
        <v>998</v>
      </c>
      <c r="B130" s="26" t="s">
        <v>999</v>
      </c>
      <c r="C130" s="26">
        <v>1200</v>
      </c>
      <c r="D130" s="26"/>
      <c r="E130" s="26"/>
      <c r="F130" s="26"/>
      <c r="G130" s="7"/>
    </row>
    <row r="131" spans="1:7" x14ac:dyDescent="0.25">
      <c r="A131" s="31" t="s">
        <v>998</v>
      </c>
      <c r="B131" s="26" t="s">
        <v>1000</v>
      </c>
      <c r="C131" s="53">
        <f>C129*1000/C130</f>
        <v>115</v>
      </c>
      <c r="D131" s="53"/>
      <c r="E131" s="53"/>
      <c r="F131" s="26"/>
      <c r="G131" s="7"/>
    </row>
    <row r="134" spans="1:7" x14ac:dyDescent="0.25">
      <c r="A134" s="56" t="s">
        <v>157</v>
      </c>
    </row>
    <row r="135" spans="1:7" x14ac:dyDescent="0.25">
      <c r="A135" s="9" t="s">
        <v>1001</v>
      </c>
      <c r="B135" s="9" t="s">
        <v>39</v>
      </c>
      <c r="C135" s="46" t="s">
        <v>1002</v>
      </c>
      <c r="D135" s="46" t="s">
        <v>1003</v>
      </c>
      <c r="E135" s="46" t="s">
        <v>158</v>
      </c>
      <c r="F135" s="46" t="s">
        <v>159</v>
      </c>
    </row>
    <row r="136" spans="1:7" x14ac:dyDescent="0.25">
      <c r="A136" s="7" t="s">
        <v>877</v>
      </c>
      <c r="B136" s="7" t="s">
        <v>10</v>
      </c>
      <c r="C136" s="7" t="s">
        <v>160</v>
      </c>
      <c r="D136" s="7" t="s">
        <v>1004</v>
      </c>
      <c r="E136" s="52">
        <v>1407</v>
      </c>
      <c r="F136" s="52">
        <v>2523</v>
      </c>
    </row>
    <row r="137" spans="1:7" x14ac:dyDescent="0.25">
      <c r="A137" s="7" t="s">
        <v>877</v>
      </c>
      <c r="B137" s="7" t="s">
        <v>10</v>
      </c>
      <c r="C137" s="7" t="s">
        <v>160</v>
      </c>
      <c r="D137" s="7" t="s">
        <v>1005</v>
      </c>
      <c r="E137" s="52">
        <v>5629</v>
      </c>
      <c r="F137" s="52">
        <v>15</v>
      </c>
    </row>
    <row r="138" spans="1:7" x14ac:dyDescent="0.25">
      <c r="A138" s="7" t="s">
        <v>877</v>
      </c>
      <c r="B138" s="7" t="s">
        <v>10</v>
      </c>
      <c r="C138" s="7" t="s">
        <v>1006</v>
      </c>
      <c r="D138" s="7" t="s">
        <v>1004</v>
      </c>
      <c r="E138" s="52">
        <v>6820</v>
      </c>
      <c r="F138" s="52">
        <v>3649</v>
      </c>
    </row>
    <row r="139" spans="1:7" x14ac:dyDescent="0.25">
      <c r="A139" s="7" t="s">
        <v>877</v>
      </c>
      <c r="B139" s="7" t="s">
        <v>10</v>
      </c>
      <c r="C139" s="7" t="s">
        <v>1006</v>
      </c>
      <c r="D139" s="7" t="s">
        <v>1005</v>
      </c>
      <c r="E139" s="52">
        <v>6275</v>
      </c>
      <c r="F139" s="52">
        <v>24</v>
      </c>
    </row>
    <row r="140" spans="1:7" x14ac:dyDescent="0.25">
      <c r="A140" s="7" t="s">
        <v>877</v>
      </c>
      <c r="B140" s="7" t="s">
        <v>10</v>
      </c>
      <c r="C140" s="7" t="s">
        <v>1007</v>
      </c>
      <c r="D140" s="7" t="s">
        <v>1004</v>
      </c>
      <c r="E140" s="52">
        <v>2961</v>
      </c>
      <c r="F140" s="52">
        <v>609</v>
      </c>
    </row>
    <row r="141" spans="1:7" x14ac:dyDescent="0.25">
      <c r="A141" s="7" t="s">
        <v>877</v>
      </c>
      <c r="B141" s="7" t="s">
        <v>10</v>
      </c>
      <c r="C141" s="7" t="s">
        <v>1007</v>
      </c>
      <c r="D141" s="7" t="s">
        <v>1005</v>
      </c>
      <c r="E141" s="52">
        <v>11846</v>
      </c>
      <c r="F141" s="52">
        <v>12423</v>
      </c>
    </row>
    <row r="142" spans="1:7" x14ac:dyDescent="0.25">
      <c r="A142" s="7"/>
      <c r="B142" s="7"/>
      <c r="C142" s="7"/>
      <c r="D142" s="7"/>
      <c r="E142" s="7"/>
    </row>
    <row r="143" spans="1:7" x14ac:dyDescent="0.25">
      <c r="A143" s="7"/>
      <c r="B143" s="7"/>
      <c r="C143" s="7"/>
      <c r="D143" s="7"/>
      <c r="E143" s="7"/>
    </row>
    <row r="144" spans="1:7" x14ac:dyDescent="0.25">
      <c r="A144" s="56" t="s">
        <v>1008</v>
      </c>
      <c r="C144" s="145" t="s">
        <v>39</v>
      </c>
      <c r="D144" s="145"/>
      <c r="E144" s="145"/>
      <c r="F144" s="145"/>
      <c r="G144" s="145"/>
    </row>
    <row r="145" spans="1:7" x14ac:dyDescent="0.25">
      <c r="A145" s="9"/>
      <c r="B145" s="9"/>
      <c r="C145" s="51" t="s">
        <v>10</v>
      </c>
      <c r="D145" s="25" t="s">
        <v>165</v>
      </c>
      <c r="E145" s="25" t="s">
        <v>166</v>
      </c>
      <c r="F145" s="25" t="s">
        <v>167</v>
      </c>
      <c r="G145" s="9" t="s">
        <v>168</v>
      </c>
    </row>
    <row r="146" spans="1:7" x14ac:dyDescent="0.25">
      <c r="A146" s="59" t="s">
        <v>1009</v>
      </c>
      <c r="B146" s="9" t="s">
        <v>181</v>
      </c>
      <c r="C146" s="57">
        <v>99</v>
      </c>
      <c r="D146" s="7"/>
      <c r="E146" s="7"/>
      <c r="F146" s="7"/>
      <c r="G146" s="7"/>
    </row>
    <row r="147" spans="1:7" x14ac:dyDescent="0.25">
      <c r="A147" s="59" t="s">
        <v>1010</v>
      </c>
      <c r="B147" s="9" t="s">
        <v>181</v>
      </c>
      <c r="C147" s="57">
        <v>165</v>
      </c>
      <c r="D147" s="26"/>
      <c r="E147" s="26"/>
      <c r="F147" s="26"/>
      <c r="G147" s="7"/>
    </row>
    <row r="148" spans="1:7" x14ac:dyDescent="0.25">
      <c r="A148" s="59" t="s">
        <v>1011</v>
      </c>
      <c r="B148" s="25" t="s">
        <v>185</v>
      </c>
      <c r="C148" s="48">
        <f>IFERROR(C$146*1000/(SQRT(3)*C$129),"")</f>
        <v>414.18606267951418</v>
      </c>
      <c r="D148" s="48" t="str">
        <f>IFERROR(D$146*1000/(SQRT(3)*D$129),"")</f>
        <v/>
      </c>
      <c r="E148" s="48" t="str">
        <f t="shared" ref="E148:G148" si="0">IFERROR(E$146*1000/(SQRT(3)*E$129),"")</f>
        <v/>
      </c>
      <c r="F148" s="26" t="str">
        <f t="shared" si="0"/>
        <v/>
      </c>
      <c r="G148" s="7" t="str">
        <f t="shared" si="0"/>
        <v/>
      </c>
    </row>
    <row r="149" spans="1:7" x14ac:dyDescent="0.25">
      <c r="A149" s="59" t="s">
        <v>1012</v>
      </c>
      <c r="B149" s="25" t="s">
        <v>986</v>
      </c>
      <c r="C149" s="26">
        <f>IF(ISBLANK(C$122),"",C$122)</f>
        <v>400</v>
      </c>
      <c r="D149" s="26" t="str">
        <f>IF(ISBLANK(D$122),"",D$122)</f>
        <v/>
      </c>
      <c r="E149" s="26" t="str">
        <f t="shared" ref="E149:G149" si="1">IF(ISBLANK(E$122),"",E$122)</f>
        <v/>
      </c>
      <c r="F149" s="26" t="str">
        <f t="shared" si="1"/>
        <v/>
      </c>
      <c r="G149" s="7" t="str">
        <f t="shared" si="1"/>
        <v/>
      </c>
    </row>
    <row r="150" spans="1:7" x14ac:dyDescent="0.25">
      <c r="A150" s="59" t="s">
        <v>1013</v>
      </c>
      <c r="B150" s="25" t="s">
        <v>1014</v>
      </c>
      <c r="C150" s="48">
        <f>IFERROR(C$148/C$149,"")</f>
        <v>1.0354651566987854</v>
      </c>
      <c r="D150" s="48" t="str">
        <f>IFERROR(D$148/D$149,"")</f>
        <v/>
      </c>
      <c r="E150" s="48" t="str">
        <f t="shared" ref="E150:G150" si="2">IFERROR(E$148/E$149,"")</f>
        <v/>
      </c>
      <c r="F150" s="26" t="str">
        <f t="shared" si="2"/>
        <v/>
      </c>
      <c r="G150" s="7" t="str">
        <f t="shared" si="2"/>
        <v/>
      </c>
    </row>
    <row r="151" spans="1:7" x14ac:dyDescent="0.25">
      <c r="A151" s="59" t="s">
        <v>1015</v>
      </c>
      <c r="B151" s="25" t="s">
        <v>185</v>
      </c>
      <c r="C151" s="48">
        <f>IFERROR(C$146*1000/(SQRT(3)*C$126),"")</f>
        <v>1656.7442507180567</v>
      </c>
      <c r="D151" s="48" t="str">
        <f>IFERROR(D$146*1000/(SQRT(3)*D$126),"")</f>
        <v/>
      </c>
      <c r="E151" s="48" t="str">
        <f t="shared" ref="E151:G151" si="3">IFERROR(E$146*1000/(SQRT(3)*E$126),"")</f>
        <v/>
      </c>
      <c r="F151" s="26" t="str">
        <f t="shared" si="3"/>
        <v/>
      </c>
      <c r="G151" s="7" t="str">
        <f t="shared" si="3"/>
        <v/>
      </c>
    </row>
    <row r="152" spans="1:7" x14ac:dyDescent="0.25">
      <c r="A152" s="59" t="s">
        <v>1016</v>
      </c>
      <c r="B152" s="25" t="s">
        <v>988</v>
      </c>
      <c r="C152" s="26">
        <f>IF(ISBLANK(C$123),"",C$123)</f>
        <v>600</v>
      </c>
      <c r="D152" s="26" t="str">
        <f>IF(ISBLANK(D$123),"",D$123)</f>
        <v/>
      </c>
      <c r="E152" s="26" t="str">
        <f t="shared" ref="E152:G152" si="4">IF(ISBLANK(E$123),"",E$123)</f>
        <v/>
      </c>
      <c r="F152" s="26" t="str">
        <f t="shared" si="4"/>
        <v/>
      </c>
      <c r="G152" s="7" t="str">
        <f t="shared" si="4"/>
        <v/>
      </c>
    </row>
    <row r="153" spans="1:7" x14ac:dyDescent="0.25">
      <c r="A153" s="59" t="s">
        <v>1017</v>
      </c>
      <c r="B153" s="46" t="s">
        <v>1018</v>
      </c>
      <c r="C153" s="48">
        <f>IFERROR(C$151/C$152,"")</f>
        <v>2.7612404178634278</v>
      </c>
      <c r="D153" s="49" t="str">
        <f>IFERROR(D$151/D$152,"")</f>
        <v/>
      </c>
      <c r="E153" s="49" t="str">
        <f t="shared" ref="E153:G153" si="5">IFERROR(E$151/E$152,"")</f>
        <v/>
      </c>
      <c r="F153" s="58" t="str">
        <f t="shared" si="5"/>
        <v/>
      </c>
      <c r="G153" t="str">
        <f t="shared" si="5"/>
        <v/>
      </c>
    </row>
    <row r="154" spans="1:7" x14ac:dyDescent="0.25">
      <c r="A154" s="59" t="s">
        <v>1019</v>
      </c>
      <c r="B154" s="25"/>
      <c r="C154" s="48">
        <f>IF(C$150="","",MAX(C$153,C$150))</f>
        <v>2.7612404178634278</v>
      </c>
      <c r="D154" s="48" t="str">
        <f>IF(D$150="","",MAX(D$153,D$150))</f>
        <v/>
      </c>
      <c r="E154" s="49" t="str">
        <f t="shared" ref="E154:G154" si="6">IF(E$150="","",MAX(E$153,E$150))</f>
        <v/>
      </c>
      <c r="F154" s="58" t="str">
        <f t="shared" si="6"/>
        <v/>
      </c>
      <c r="G154" t="str">
        <f t="shared" si="6"/>
        <v/>
      </c>
    </row>
    <row r="155" spans="1:7" x14ac:dyDescent="0.25">
      <c r="A155" s="59" t="s">
        <v>1020</v>
      </c>
      <c r="B155" s="25"/>
      <c r="C155" s="48">
        <f>IF(C$150="","",MIN(C$153,C$150))</f>
        <v>1.0354651566987854</v>
      </c>
      <c r="D155" s="48" t="str">
        <f>IF(D$150="","",MIN(D$153,D$150))</f>
        <v/>
      </c>
      <c r="E155" s="49" t="str">
        <f t="shared" ref="E155:G155" si="7">IF(E$150="","",MIN(E$153,E$150))</f>
        <v/>
      </c>
      <c r="F155" s="58" t="str">
        <f t="shared" si="7"/>
        <v/>
      </c>
      <c r="G155" t="str">
        <f t="shared" si="7"/>
        <v/>
      </c>
    </row>
    <row r="156" spans="1:7" x14ac:dyDescent="0.25">
      <c r="A156" s="59" t="s">
        <v>1021</v>
      </c>
      <c r="B156" s="25"/>
      <c r="C156" s="48">
        <f>IFERROR(C$154/C$155,"")</f>
        <v>2.666666666666667</v>
      </c>
      <c r="D156" s="48" t="str">
        <f>IFERROR(D$154/D$155,"")</f>
        <v/>
      </c>
      <c r="E156" s="49" t="str">
        <f t="shared" ref="E156:G156" si="8">IFERROR(E$154/E$155,"")</f>
        <v/>
      </c>
      <c r="F156" s="58" t="str">
        <f t="shared" si="8"/>
        <v/>
      </c>
      <c r="G156" t="str">
        <f t="shared" si="8"/>
        <v/>
      </c>
    </row>
    <row r="157" spans="1:7" x14ac:dyDescent="0.25">
      <c r="A157" s="59" t="s">
        <v>1022</v>
      </c>
      <c r="B157" s="25" t="s">
        <v>1023</v>
      </c>
      <c r="C157" s="26">
        <f>IF(ISBLANK(C$146),"",5)</f>
        <v>5</v>
      </c>
      <c r="D157" s="26" t="str">
        <f>IF(ISBLANK(D$146),"",5)</f>
        <v/>
      </c>
      <c r="E157" s="31" t="str">
        <f t="shared" ref="E157:G157" si="9">IF(ISBLANK(E$146),"",5)</f>
        <v/>
      </c>
      <c r="F157" s="58" t="str">
        <f t="shared" si="9"/>
        <v/>
      </c>
      <c r="G157" t="str">
        <f t="shared" si="9"/>
        <v/>
      </c>
    </row>
    <row r="158" spans="1:7" x14ac:dyDescent="0.25">
      <c r="A158" s="59" t="s">
        <v>1024</v>
      </c>
      <c r="B158" s="25"/>
      <c r="C158" s="26">
        <f>IF(ISBLANK(C$146),"",0.02)</f>
        <v>0.02</v>
      </c>
      <c r="D158" s="26" t="str">
        <f>IF(ISBLANK(D$146),"",0.02)</f>
        <v/>
      </c>
      <c r="E158" s="7" t="str">
        <f t="shared" ref="E158:G158" si="10">IF(ISBLANK(E$146),"",0.02)</f>
        <v/>
      </c>
      <c r="F158" s="58" t="str">
        <f t="shared" si="10"/>
        <v/>
      </c>
      <c r="G158" t="str">
        <f t="shared" si="10"/>
        <v/>
      </c>
    </row>
    <row r="159" spans="1:7" x14ac:dyDescent="0.25">
      <c r="A159" s="59" t="s">
        <v>1025</v>
      </c>
      <c r="B159" s="25" t="s">
        <v>1026</v>
      </c>
      <c r="C159" s="26">
        <f>IFERROR(IF(C$158*C$157/C$155&gt;0.5,C$158*C$157/C$155,0.5),"")</f>
        <v>0.5</v>
      </c>
      <c r="D159" s="26" t="str">
        <f>IFERROR(IF(D$158*D$157/D$155&gt;0.5,D$158*D$157/D$155,0.5),"")</f>
        <v/>
      </c>
      <c r="E159" s="7" t="str">
        <f t="shared" ref="E159:G159" si="11">IFERROR(IF(E$158*E$157/E$155&gt;0.5,E$158*E$157/E$155,0.5),"")</f>
        <v/>
      </c>
      <c r="F159" s="58" t="str">
        <f t="shared" si="11"/>
        <v/>
      </c>
      <c r="G159" t="str">
        <f t="shared" si="11"/>
        <v/>
      </c>
    </row>
    <row r="160" spans="1:7" x14ac:dyDescent="0.25">
      <c r="A160" s="59" t="s">
        <v>1027</v>
      </c>
      <c r="B160" s="25" t="s">
        <v>1028</v>
      </c>
      <c r="C160" s="26">
        <f>IF(ISBLANK(C$146),"",35)</f>
        <v>35</v>
      </c>
      <c r="D160" s="26" t="str">
        <f>IF(ISBLANK(D$146),"",35)</f>
        <v/>
      </c>
      <c r="E160" s="7" t="str">
        <f t="shared" ref="E160:G160" si="12">IF(ISBLANK(E$146),"",35)</f>
        <v/>
      </c>
      <c r="F160" s="58" t="str">
        <f t="shared" si="12"/>
        <v/>
      </c>
      <c r="G160" t="str">
        <f t="shared" si="12"/>
        <v/>
      </c>
    </row>
    <row r="161" spans="1:7" x14ac:dyDescent="0.25">
      <c r="A161" s="59" t="s">
        <v>1029</v>
      </c>
      <c r="B161" s="25" t="s">
        <v>1030</v>
      </c>
      <c r="C161" s="26">
        <f>IF(ISBLANK(C$146),"",90)</f>
        <v>90</v>
      </c>
      <c r="D161" s="26" t="str">
        <f>IF(ISBLANK(D$146),"",90)</f>
        <v/>
      </c>
      <c r="E161" s="7" t="str">
        <f t="shared" ref="E161:G161" si="13">IF(ISBLANK(E$146),"",90)</f>
        <v/>
      </c>
      <c r="F161" s="58" t="str">
        <f t="shared" si="13"/>
        <v/>
      </c>
      <c r="G161" t="str">
        <f t="shared" si="13"/>
        <v/>
      </c>
    </row>
    <row r="162" spans="1:7" x14ac:dyDescent="0.25">
      <c r="A162" s="59" t="s">
        <v>1031</v>
      </c>
      <c r="B162" s="25" t="s">
        <v>1032</v>
      </c>
      <c r="C162" s="48">
        <f>IF(C$148="","",ROUNDUP(0.5*MAX(E140/C$148,E141/C$151),0))</f>
        <v>4</v>
      </c>
      <c r="D162" s="48" t="str">
        <f t="shared" ref="D162:G162" si="14">IF(D$148="","",ROUNDUP(0.5*MAX(F140/D$148,F141/D$151),0))</f>
        <v/>
      </c>
      <c r="E162" s="48" t="str">
        <f t="shared" si="14"/>
        <v/>
      </c>
      <c r="F162" s="48" t="str">
        <f t="shared" si="14"/>
        <v/>
      </c>
      <c r="G162" s="48" t="str">
        <f t="shared" si="14"/>
        <v/>
      </c>
    </row>
    <row r="163" spans="1:7" x14ac:dyDescent="0.25">
      <c r="A163" s="7"/>
      <c r="B163" s="7"/>
      <c r="C163" s="7"/>
      <c r="D163" s="7"/>
      <c r="E163" s="7"/>
    </row>
    <row r="164" spans="1:7" x14ac:dyDescent="0.25">
      <c r="A164" s="7"/>
      <c r="B164" s="7"/>
      <c r="C164" s="7"/>
      <c r="D164" s="7"/>
      <c r="E164" s="7"/>
    </row>
    <row r="165" spans="1:7" ht="15.75" thickBot="1" x14ac:dyDescent="0.3">
      <c r="A165" s="3" t="s">
        <v>1033</v>
      </c>
    </row>
    <row r="166" spans="1:7" x14ac:dyDescent="0.25">
      <c r="A166" s="146" t="s">
        <v>1034</v>
      </c>
      <c r="B166" s="133"/>
      <c r="C166" s="133"/>
      <c r="D166" s="133"/>
      <c r="E166" s="133"/>
      <c r="F166" s="133"/>
      <c r="G166" s="134"/>
    </row>
    <row r="167" spans="1:7" x14ac:dyDescent="0.25">
      <c r="A167" s="135"/>
      <c r="B167" s="136"/>
      <c r="C167" s="136"/>
      <c r="D167" s="136"/>
      <c r="E167" s="136"/>
      <c r="F167" s="136"/>
      <c r="G167" s="137"/>
    </row>
    <row r="168" spans="1:7" x14ac:dyDescent="0.25">
      <c r="A168" s="135"/>
      <c r="B168" s="136"/>
      <c r="C168" s="136"/>
      <c r="D168" s="136"/>
      <c r="E168" s="136"/>
      <c r="F168" s="136"/>
      <c r="G168" s="137"/>
    </row>
    <row r="169" spans="1:7" x14ac:dyDescent="0.25">
      <c r="A169" s="135"/>
      <c r="B169" s="136"/>
      <c r="C169" s="136"/>
      <c r="D169" s="136"/>
      <c r="E169" s="136"/>
      <c r="F169" s="136"/>
      <c r="G169" s="137"/>
    </row>
    <row r="170" spans="1:7" x14ac:dyDescent="0.25">
      <c r="A170" s="135"/>
      <c r="B170" s="136"/>
      <c r="C170" s="136"/>
      <c r="D170" s="136"/>
      <c r="E170" s="136"/>
      <c r="F170" s="136"/>
      <c r="G170" s="137"/>
    </row>
    <row r="171" spans="1:7" x14ac:dyDescent="0.25">
      <c r="A171" s="135"/>
      <c r="B171" s="136"/>
      <c r="C171" s="136"/>
      <c r="D171" s="136"/>
      <c r="E171" s="136"/>
      <c r="F171" s="136"/>
      <c r="G171" s="137"/>
    </row>
    <row r="172" spans="1:7" x14ac:dyDescent="0.25">
      <c r="A172" s="135"/>
      <c r="B172" s="136"/>
      <c r="C172" s="136"/>
      <c r="D172" s="136"/>
      <c r="E172" s="136"/>
      <c r="F172" s="136"/>
      <c r="G172" s="137"/>
    </row>
    <row r="173" spans="1:7" x14ac:dyDescent="0.25">
      <c r="A173" s="135"/>
      <c r="B173" s="136"/>
      <c r="C173" s="136"/>
      <c r="D173" s="136"/>
      <c r="E173" s="136"/>
      <c r="F173" s="136"/>
      <c r="G173" s="137"/>
    </row>
    <row r="174" spans="1:7" x14ac:dyDescent="0.25">
      <c r="A174" s="135"/>
      <c r="B174" s="136"/>
      <c r="C174" s="136"/>
      <c r="D174" s="136"/>
      <c r="E174" s="136"/>
      <c r="F174" s="136"/>
      <c r="G174" s="137"/>
    </row>
    <row r="175" spans="1:7" x14ac:dyDescent="0.25">
      <c r="A175" s="135"/>
      <c r="B175" s="136"/>
      <c r="C175" s="136"/>
      <c r="D175" s="136"/>
      <c r="E175" s="136"/>
      <c r="F175" s="136"/>
      <c r="G175" s="137"/>
    </row>
    <row r="176" spans="1:7" x14ac:dyDescent="0.25">
      <c r="A176" s="135"/>
      <c r="B176" s="136"/>
      <c r="C176" s="136"/>
      <c r="D176" s="136"/>
      <c r="E176" s="136"/>
      <c r="F176" s="136"/>
      <c r="G176" s="137"/>
    </row>
    <row r="177" spans="1:7" ht="15.75" thickBot="1" x14ac:dyDescent="0.3">
      <c r="A177" s="138"/>
      <c r="B177" s="139"/>
      <c r="C177" s="139"/>
      <c r="D177" s="139"/>
      <c r="E177" s="139"/>
      <c r="F177" s="139"/>
      <c r="G177" s="140"/>
    </row>
    <row r="178" spans="1:7" x14ac:dyDescent="0.25">
      <c r="A178" s="7"/>
      <c r="B178" s="7"/>
      <c r="C178" s="7"/>
      <c r="D178" s="7"/>
      <c r="E178" s="7"/>
    </row>
    <row r="179" spans="1:7" x14ac:dyDescent="0.25">
      <c r="A179" s="7"/>
      <c r="B179" s="7"/>
      <c r="C179" s="7"/>
      <c r="D179" s="7"/>
      <c r="E179" s="7"/>
    </row>
    <row r="180" spans="1:7" x14ac:dyDescent="0.25">
      <c r="A180" s="56" t="s">
        <v>1035</v>
      </c>
      <c r="C180" s="145" t="s">
        <v>39</v>
      </c>
      <c r="D180" s="145"/>
      <c r="E180" s="145"/>
      <c r="F180" s="145"/>
      <c r="G180" s="145"/>
    </row>
    <row r="181" spans="1:7" x14ac:dyDescent="0.25">
      <c r="A181" s="10" t="s">
        <v>1036</v>
      </c>
      <c r="B181" s="8"/>
      <c r="C181" s="16" t="s">
        <v>10</v>
      </c>
      <c r="D181" s="21" t="s">
        <v>165</v>
      </c>
      <c r="E181" s="25" t="s">
        <v>166</v>
      </c>
      <c r="F181" s="25" t="s">
        <v>167</v>
      </c>
      <c r="G181" s="9" t="s">
        <v>168</v>
      </c>
    </row>
    <row r="182" spans="1:7" x14ac:dyDescent="0.25">
      <c r="A182" s="13" t="s">
        <v>1037</v>
      </c>
      <c r="B182" s="27" t="s">
        <v>185</v>
      </c>
      <c r="C182" s="19">
        <f>IFERROR(C$147*1000/(SQRT(3)*C$129),"")</f>
        <v>690.31010446585697</v>
      </c>
      <c r="D182" s="19"/>
      <c r="E182" s="19"/>
      <c r="F182" s="26"/>
      <c r="G182" s="7"/>
    </row>
    <row r="183" spans="1:7" x14ac:dyDescent="0.25">
      <c r="A183" s="14" t="s">
        <v>1038</v>
      </c>
      <c r="B183" s="21"/>
      <c r="C183" s="18"/>
      <c r="D183" s="23"/>
      <c r="E183" s="26"/>
      <c r="F183" s="26"/>
      <c r="G183" s="7"/>
    </row>
    <row r="184" spans="1:7" x14ac:dyDescent="0.25">
      <c r="A184" s="13" t="s">
        <v>1039</v>
      </c>
      <c r="B184" s="27"/>
      <c r="C184" s="19" t="s">
        <v>989</v>
      </c>
      <c r="D184" s="22"/>
      <c r="E184" s="26"/>
      <c r="F184" s="26"/>
      <c r="G184" s="7"/>
    </row>
    <row r="185" spans="1:7" x14ac:dyDescent="0.25">
      <c r="A185" s="14" t="s">
        <v>1040</v>
      </c>
      <c r="B185" s="21" t="s">
        <v>1041</v>
      </c>
      <c r="C185" s="18" t="s">
        <v>985</v>
      </c>
      <c r="D185" s="23"/>
      <c r="E185" s="26"/>
      <c r="F185" s="26"/>
      <c r="G185" s="7"/>
    </row>
    <row r="186" spans="1:7" x14ac:dyDescent="0.25">
      <c r="A186" s="15" t="s">
        <v>169</v>
      </c>
      <c r="B186" s="28" t="s">
        <v>1042</v>
      </c>
      <c r="C186" s="17">
        <v>0.15</v>
      </c>
      <c r="D186" s="17"/>
      <c r="E186" s="17"/>
      <c r="F186" s="26"/>
      <c r="G186" s="7"/>
    </row>
    <row r="187" spans="1:7" x14ac:dyDescent="0.25">
      <c r="A187" s="10" t="s">
        <v>1043</v>
      </c>
      <c r="B187" s="8"/>
      <c r="C187" s="16" t="s">
        <v>10</v>
      </c>
      <c r="D187" s="21" t="s">
        <v>165</v>
      </c>
      <c r="E187" s="25" t="s">
        <v>166</v>
      </c>
      <c r="F187" s="25" t="s">
        <v>167</v>
      </c>
      <c r="G187" s="9" t="s">
        <v>168</v>
      </c>
    </row>
    <row r="188" spans="1:7" x14ac:dyDescent="0.25">
      <c r="A188" s="13" t="s">
        <v>1037</v>
      </c>
      <c r="B188" s="27" t="s">
        <v>185</v>
      </c>
      <c r="C188" s="19">
        <f>IFERROR(C$147*1000/(SQRT(3)*C$126),"")</f>
        <v>2761.2404178634279</v>
      </c>
      <c r="D188" s="19"/>
      <c r="E188" s="19"/>
      <c r="F188" s="26"/>
      <c r="G188" s="7"/>
    </row>
    <row r="189" spans="1:7" x14ac:dyDescent="0.25">
      <c r="A189" s="14" t="s">
        <v>1038</v>
      </c>
      <c r="B189" s="21"/>
      <c r="C189" s="18"/>
      <c r="D189" s="23"/>
      <c r="E189" s="26"/>
      <c r="F189" s="26"/>
      <c r="G189" s="7"/>
    </row>
    <row r="190" spans="1:7" x14ac:dyDescent="0.25">
      <c r="A190" s="13" t="s">
        <v>1039</v>
      </c>
      <c r="B190" s="27"/>
      <c r="C190" s="19" t="s">
        <v>991</v>
      </c>
      <c r="D190" s="22"/>
      <c r="E190" s="26"/>
      <c r="F190" s="26"/>
      <c r="G190" s="7"/>
    </row>
    <row r="191" spans="1:7" x14ac:dyDescent="0.25">
      <c r="A191" s="14" t="s">
        <v>1040</v>
      </c>
      <c r="B191" s="21" t="s">
        <v>1044</v>
      </c>
      <c r="C191" s="18" t="s">
        <v>987</v>
      </c>
      <c r="D191" s="23"/>
      <c r="E191" s="26"/>
      <c r="F191" s="26"/>
      <c r="G191" s="7"/>
    </row>
    <row r="192" spans="1:7" x14ac:dyDescent="0.25">
      <c r="A192" s="15" t="s">
        <v>169</v>
      </c>
      <c r="B192" s="28" t="s">
        <v>1045</v>
      </c>
      <c r="C192" s="17">
        <v>0.15</v>
      </c>
      <c r="D192" s="17"/>
      <c r="E192" s="17"/>
      <c r="F192" s="26"/>
      <c r="G192" s="7"/>
    </row>
    <row r="196" spans="1:7" ht="15.75" thickBot="1" x14ac:dyDescent="0.3">
      <c r="A196" s="3" t="s">
        <v>1046</v>
      </c>
    </row>
    <row r="197" spans="1:7" x14ac:dyDescent="0.25">
      <c r="A197" s="132" t="s">
        <v>1047</v>
      </c>
      <c r="B197" s="133"/>
      <c r="C197" s="133"/>
      <c r="D197" s="133"/>
      <c r="E197" s="133"/>
      <c r="F197" s="133"/>
      <c r="G197" s="134"/>
    </row>
    <row r="198" spans="1:7" x14ac:dyDescent="0.25">
      <c r="A198" s="135"/>
      <c r="B198" s="136"/>
      <c r="C198" s="136"/>
      <c r="D198" s="136"/>
      <c r="E198" s="136"/>
      <c r="F198" s="136"/>
      <c r="G198" s="137"/>
    </row>
    <row r="199" spans="1:7" x14ac:dyDescent="0.25">
      <c r="A199" s="135"/>
      <c r="B199" s="136"/>
      <c r="C199" s="136"/>
      <c r="D199" s="136"/>
      <c r="E199" s="136"/>
      <c r="F199" s="136"/>
      <c r="G199" s="137"/>
    </row>
    <row r="200" spans="1:7" x14ac:dyDescent="0.25">
      <c r="A200" s="135"/>
      <c r="B200" s="136"/>
      <c r="C200" s="136"/>
      <c r="D200" s="136"/>
      <c r="E200" s="136"/>
      <c r="F200" s="136"/>
      <c r="G200" s="137"/>
    </row>
    <row r="201" spans="1:7" x14ac:dyDescent="0.25">
      <c r="A201" s="135"/>
      <c r="B201" s="136"/>
      <c r="C201" s="136"/>
      <c r="D201" s="136"/>
      <c r="E201" s="136"/>
      <c r="F201" s="136"/>
      <c r="G201" s="137"/>
    </row>
    <row r="202" spans="1:7" x14ac:dyDescent="0.25">
      <c r="A202" s="135"/>
      <c r="B202" s="136"/>
      <c r="C202" s="136"/>
      <c r="D202" s="136"/>
      <c r="E202" s="136"/>
      <c r="F202" s="136"/>
      <c r="G202" s="137"/>
    </row>
    <row r="203" spans="1:7" x14ac:dyDescent="0.25">
      <c r="A203" s="135"/>
      <c r="B203" s="136"/>
      <c r="C203" s="136"/>
      <c r="D203" s="136"/>
      <c r="E203" s="136"/>
      <c r="F203" s="136"/>
      <c r="G203" s="137"/>
    </row>
    <row r="204" spans="1:7" x14ac:dyDescent="0.25">
      <c r="A204" s="135"/>
      <c r="B204" s="136"/>
      <c r="C204" s="136"/>
      <c r="D204" s="136"/>
      <c r="E204" s="136"/>
      <c r="F204" s="136"/>
      <c r="G204" s="137"/>
    </row>
    <row r="205" spans="1:7" x14ac:dyDescent="0.25">
      <c r="A205" s="135"/>
      <c r="B205" s="136"/>
      <c r="C205" s="136"/>
      <c r="D205" s="136"/>
      <c r="E205" s="136"/>
      <c r="F205" s="136"/>
      <c r="G205" s="137"/>
    </row>
    <row r="206" spans="1:7" x14ac:dyDescent="0.25">
      <c r="A206" s="135"/>
      <c r="B206" s="136"/>
      <c r="C206" s="136"/>
      <c r="D206" s="136"/>
      <c r="E206" s="136"/>
      <c r="F206" s="136"/>
      <c r="G206" s="137"/>
    </row>
    <row r="207" spans="1:7" x14ac:dyDescent="0.25">
      <c r="A207" s="135"/>
      <c r="B207" s="136"/>
      <c r="C207" s="136"/>
      <c r="D207" s="136"/>
      <c r="E207" s="136"/>
      <c r="F207" s="136"/>
      <c r="G207" s="137"/>
    </row>
    <row r="208" spans="1:7" ht="15.75" thickBot="1" x14ac:dyDescent="0.3">
      <c r="A208" s="138"/>
      <c r="B208" s="139"/>
      <c r="C208" s="139"/>
      <c r="D208" s="139"/>
      <c r="E208" s="139"/>
      <c r="F208" s="139"/>
      <c r="G208" s="140"/>
    </row>
    <row r="209" spans="1:7" x14ac:dyDescent="0.25">
      <c r="A209" s="7"/>
      <c r="B209" s="7"/>
      <c r="C209" s="7"/>
      <c r="D209" s="7"/>
      <c r="E209" s="7"/>
    </row>
    <row r="210" spans="1:7" x14ac:dyDescent="0.25">
      <c r="A210" s="7"/>
      <c r="B210" s="7"/>
      <c r="C210" s="7"/>
      <c r="D210" s="7"/>
      <c r="E210" s="7"/>
    </row>
    <row r="211" spans="1:7" x14ac:dyDescent="0.25">
      <c r="A211" s="56" t="s">
        <v>163</v>
      </c>
      <c r="C211" s="145" t="s">
        <v>39</v>
      </c>
      <c r="D211" s="145"/>
      <c r="E211" s="145"/>
      <c r="F211" s="145"/>
      <c r="G211" s="145"/>
    </row>
    <row r="212" spans="1:7" x14ac:dyDescent="0.25">
      <c r="A212" s="10" t="s">
        <v>1048</v>
      </c>
      <c r="B212" s="8"/>
      <c r="C212" s="16" t="s">
        <v>10</v>
      </c>
      <c r="D212" s="21" t="s">
        <v>165</v>
      </c>
      <c r="E212" s="25" t="s">
        <v>166</v>
      </c>
      <c r="F212" s="25" t="s">
        <v>167</v>
      </c>
      <c r="G212" s="9" t="s">
        <v>168</v>
      </c>
    </row>
    <row r="213" spans="1:7" x14ac:dyDescent="0.25">
      <c r="A213" s="13" t="s">
        <v>1049</v>
      </c>
      <c r="B213" s="27" t="s">
        <v>185</v>
      </c>
      <c r="C213" s="49">
        <f>C182</f>
        <v>690.31010446585697</v>
      </c>
      <c r="D213" s="49"/>
      <c r="E213" s="7"/>
      <c r="F213" s="7"/>
      <c r="G213" s="7"/>
    </row>
    <row r="214" spans="1:7" x14ac:dyDescent="0.25">
      <c r="A214" s="13" t="s">
        <v>169</v>
      </c>
      <c r="B214" s="27" t="s">
        <v>1050</v>
      </c>
      <c r="C214" s="49">
        <f>ROUNDDOWN(1.25*C213/C122,2)</f>
        <v>2.15</v>
      </c>
      <c r="D214" s="49"/>
      <c r="E214" s="7"/>
      <c r="F214" s="7"/>
      <c r="G214" s="7"/>
    </row>
    <row r="215" spans="1:7" x14ac:dyDescent="0.25">
      <c r="A215" s="14" t="s">
        <v>172</v>
      </c>
      <c r="B215" s="21" t="s">
        <v>1051</v>
      </c>
      <c r="C215" s="7">
        <v>0</v>
      </c>
      <c r="D215" s="7"/>
      <c r="E215" s="7"/>
      <c r="F215" s="7"/>
      <c r="G215" s="7"/>
    </row>
    <row r="216" spans="1:7" x14ac:dyDescent="0.25">
      <c r="A216" s="15" t="s">
        <v>174</v>
      </c>
      <c r="B216" s="28" t="s">
        <v>1052</v>
      </c>
      <c r="C216" s="7">
        <v>1</v>
      </c>
      <c r="D216" s="7"/>
      <c r="E216" s="7"/>
      <c r="F216" s="7"/>
      <c r="G216" s="7"/>
    </row>
    <row r="217" spans="1:7" x14ac:dyDescent="0.25">
      <c r="A217" s="10" t="s">
        <v>1053</v>
      </c>
      <c r="B217" s="8"/>
      <c r="C217" s="16" t="s">
        <v>10</v>
      </c>
      <c r="D217" s="21" t="s">
        <v>165</v>
      </c>
      <c r="E217" s="25" t="s">
        <v>166</v>
      </c>
      <c r="F217" s="25" t="s">
        <v>167</v>
      </c>
      <c r="G217" s="9" t="s">
        <v>168</v>
      </c>
    </row>
    <row r="218" spans="1:7" x14ac:dyDescent="0.25">
      <c r="A218" s="13" t="s">
        <v>1054</v>
      </c>
      <c r="B218" s="27" t="s">
        <v>185</v>
      </c>
      <c r="C218" s="49">
        <f>C188</f>
        <v>2761.2404178634279</v>
      </c>
      <c r="D218" s="49"/>
      <c r="E218" s="7"/>
      <c r="F218" s="7"/>
      <c r="G218" s="7"/>
    </row>
    <row r="219" spans="1:7" x14ac:dyDescent="0.25">
      <c r="A219" s="13" t="s">
        <v>169</v>
      </c>
      <c r="B219" s="27" t="s">
        <v>1055</v>
      </c>
      <c r="C219" s="49">
        <f>ROUNDDOWN(1.25*C218/C123,2)</f>
        <v>5.75</v>
      </c>
      <c r="D219" s="49"/>
      <c r="E219" s="7"/>
      <c r="F219" s="7"/>
      <c r="G219" s="7"/>
    </row>
    <row r="220" spans="1:7" x14ac:dyDescent="0.25">
      <c r="A220" s="14" t="s">
        <v>172</v>
      </c>
      <c r="B220" s="21" t="s">
        <v>1056</v>
      </c>
      <c r="C220" s="7">
        <v>0</v>
      </c>
      <c r="D220" s="7"/>
      <c r="E220" s="7"/>
      <c r="F220" s="7"/>
      <c r="G220" s="7"/>
    </row>
    <row r="221" spans="1:7" x14ac:dyDescent="0.25">
      <c r="A221" s="15" t="s">
        <v>174</v>
      </c>
      <c r="B221" s="28" t="s">
        <v>1057</v>
      </c>
      <c r="C221" s="7">
        <v>1</v>
      </c>
      <c r="D221" s="7"/>
      <c r="E221" s="7"/>
      <c r="F221" s="7"/>
      <c r="G221" s="7"/>
    </row>
    <row r="223" spans="1:7" ht="15.75" thickBot="1" x14ac:dyDescent="0.3">
      <c r="A223" s="3" t="s">
        <v>176</v>
      </c>
    </row>
    <row r="224" spans="1:7" x14ac:dyDescent="0.25">
      <c r="A224" s="132" t="s">
        <v>1058</v>
      </c>
      <c r="B224" s="133"/>
      <c r="C224" s="133"/>
      <c r="D224" s="133"/>
      <c r="E224" s="133"/>
      <c r="F224" s="133"/>
      <c r="G224" s="134"/>
    </row>
    <row r="225" spans="1:7" x14ac:dyDescent="0.25">
      <c r="A225" s="135"/>
      <c r="B225" s="136"/>
      <c r="C225" s="136"/>
      <c r="D225" s="136"/>
      <c r="E225" s="136"/>
      <c r="F225" s="136"/>
      <c r="G225" s="137"/>
    </row>
    <row r="226" spans="1:7" x14ac:dyDescent="0.25">
      <c r="A226" s="135"/>
      <c r="B226" s="136"/>
      <c r="C226" s="136"/>
      <c r="D226" s="136"/>
      <c r="E226" s="136"/>
      <c r="F226" s="136"/>
      <c r="G226" s="137"/>
    </row>
    <row r="227" spans="1:7" x14ac:dyDescent="0.25">
      <c r="A227" s="135"/>
      <c r="B227" s="136"/>
      <c r="C227" s="136"/>
      <c r="D227" s="136"/>
      <c r="E227" s="136"/>
      <c r="F227" s="136"/>
      <c r="G227" s="137"/>
    </row>
    <row r="228" spans="1:7" x14ac:dyDescent="0.25">
      <c r="A228" s="135"/>
      <c r="B228" s="136"/>
      <c r="C228" s="136"/>
      <c r="D228" s="136"/>
      <c r="E228" s="136"/>
      <c r="F228" s="136"/>
      <c r="G228" s="137"/>
    </row>
    <row r="229" spans="1:7" x14ac:dyDescent="0.25">
      <c r="A229" s="135"/>
      <c r="B229" s="136"/>
      <c r="C229" s="136"/>
      <c r="D229" s="136"/>
      <c r="E229" s="136"/>
      <c r="F229" s="136"/>
      <c r="G229" s="137"/>
    </row>
    <row r="230" spans="1:7" x14ac:dyDescent="0.25">
      <c r="A230" s="135"/>
      <c r="B230" s="136"/>
      <c r="C230" s="136"/>
      <c r="D230" s="136"/>
      <c r="E230" s="136"/>
      <c r="F230" s="136"/>
      <c r="G230" s="137"/>
    </row>
    <row r="231" spans="1:7" x14ac:dyDescent="0.25">
      <c r="A231" s="135"/>
      <c r="B231" s="136"/>
      <c r="C231" s="136"/>
      <c r="D231" s="136"/>
      <c r="E231" s="136"/>
      <c r="F231" s="136"/>
      <c r="G231" s="137"/>
    </row>
    <row r="232" spans="1:7" x14ac:dyDescent="0.25">
      <c r="A232" s="135"/>
      <c r="B232" s="136"/>
      <c r="C232" s="136"/>
      <c r="D232" s="136"/>
      <c r="E232" s="136"/>
      <c r="F232" s="136"/>
      <c r="G232" s="137"/>
    </row>
    <row r="233" spans="1:7" x14ac:dyDescent="0.25">
      <c r="A233" s="135"/>
      <c r="B233" s="136"/>
      <c r="C233" s="136"/>
      <c r="D233" s="136"/>
      <c r="E233" s="136"/>
      <c r="F233" s="136"/>
      <c r="G233" s="137"/>
    </row>
    <row r="234" spans="1:7" x14ac:dyDescent="0.25">
      <c r="A234" s="135"/>
      <c r="B234" s="136"/>
      <c r="C234" s="136"/>
      <c r="D234" s="136"/>
      <c r="E234" s="136"/>
      <c r="F234" s="136"/>
      <c r="G234" s="137"/>
    </row>
    <row r="235" spans="1:7" ht="15.75" thickBot="1" x14ac:dyDescent="0.3">
      <c r="A235" s="138"/>
      <c r="B235" s="139"/>
      <c r="C235" s="139"/>
      <c r="D235" s="139"/>
      <c r="E235" s="139"/>
      <c r="F235" s="139"/>
      <c r="G235" s="140"/>
    </row>
    <row r="238" spans="1:7" x14ac:dyDescent="0.25">
      <c r="A238" s="3" t="s">
        <v>178</v>
      </c>
      <c r="C238" s="145" t="s">
        <v>39</v>
      </c>
      <c r="D238" s="145"/>
      <c r="E238" s="145"/>
      <c r="F238" s="145"/>
      <c r="G238" s="145"/>
    </row>
    <row r="239" spans="1:7" x14ac:dyDescent="0.25">
      <c r="A239" s="10" t="s">
        <v>1059</v>
      </c>
      <c r="B239" s="8"/>
      <c r="C239" s="16" t="s">
        <v>10</v>
      </c>
      <c r="D239" s="21" t="s">
        <v>165</v>
      </c>
      <c r="E239" s="25" t="s">
        <v>166</v>
      </c>
      <c r="F239" s="25" t="s">
        <v>167</v>
      </c>
      <c r="G239" s="9" t="s">
        <v>168</v>
      </c>
    </row>
    <row r="240" spans="1:7" x14ac:dyDescent="0.25">
      <c r="A240" s="13" t="s">
        <v>180</v>
      </c>
      <c r="B240" s="27" t="s">
        <v>181</v>
      </c>
      <c r="C240" s="19">
        <v>166.63666961351765</v>
      </c>
      <c r="D240" s="22"/>
      <c r="E240" s="26"/>
      <c r="F240" s="26"/>
      <c r="G240" s="7"/>
    </row>
    <row r="241" spans="1:7" x14ac:dyDescent="0.25">
      <c r="A241" s="13" t="s">
        <v>182</v>
      </c>
      <c r="B241" s="27" t="s">
        <v>183</v>
      </c>
      <c r="C241" s="79">
        <f>C129</f>
        <v>138</v>
      </c>
      <c r="D241" s="79"/>
      <c r="E241" s="26"/>
      <c r="F241" s="26"/>
      <c r="G241" s="7"/>
    </row>
    <row r="242" spans="1:7" x14ac:dyDescent="0.25">
      <c r="A242" s="13" t="s">
        <v>184</v>
      </c>
      <c r="B242" s="27" t="s">
        <v>185</v>
      </c>
      <c r="C242" s="37">
        <f>1.3*(1000*C240)/(SQRT(3)*C241)</f>
        <v>906.304665765908</v>
      </c>
      <c r="D242" s="37"/>
      <c r="E242" s="26"/>
      <c r="F242" s="26"/>
      <c r="G242" s="7"/>
    </row>
    <row r="243" spans="1:7" x14ac:dyDescent="0.25">
      <c r="A243" s="14" t="s">
        <v>1060</v>
      </c>
      <c r="B243" s="21" t="s">
        <v>185</v>
      </c>
      <c r="C243" s="36">
        <f>MIN(E136,E138,E140)</f>
        <v>1407</v>
      </c>
      <c r="D243" s="36"/>
      <c r="E243" s="26"/>
      <c r="F243" s="26"/>
      <c r="G243" s="7"/>
    </row>
    <row r="244" spans="1:7" x14ac:dyDescent="0.25">
      <c r="A244" s="14" t="s">
        <v>1061</v>
      </c>
      <c r="B244" s="21" t="s">
        <v>1062</v>
      </c>
      <c r="C244" s="78" t="s">
        <v>1063</v>
      </c>
      <c r="D244" s="78"/>
      <c r="E244" s="26"/>
      <c r="F244" s="26"/>
      <c r="G244" s="7"/>
    </row>
    <row r="245" spans="1:7" x14ac:dyDescent="0.25">
      <c r="A245" s="13" t="s">
        <v>169</v>
      </c>
      <c r="B245" s="27" t="s">
        <v>1064</v>
      </c>
      <c r="C245" s="19">
        <f>ROUNDUP(C242/C122,2)</f>
        <v>2.2699999999999996</v>
      </c>
      <c r="D245" s="19"/>
      <c r="E245" s="26"/>
      <c r="F245" s="26"/>
      <c r="G245" s="7"/>
    </row>
    <row r="246" spans="1:7" x14ac:dyDescent="0.25">
      <c r="A246" s="14" t="s">
        <v>187</v>
      </c>
      <c r="B246" s="21" t="s">
        <v>1065</v>
      </c>
      <c r="C246" s="26" t="s">
        <v>189</v>
      </c>
      <c r="D246" s="26"/>
      <c r="E246" s="26"/>
      <c r="F246" s="26"/>
      <c r="G246" s="7"/>
    </row>
    <row r="247" spans="1:7" x14ac:dyDescent="0.25">
      <c r="A247" s="15" t="s">
        <v>190</v>
      </c>
      <c r="B247" s="28" t="s">
        <v>1066</v>
      </c>
      <c r="C247" s="17">
        <v>2.0099999999999998</v>
      </c>
      <c r="D247" s="22"/>
      <c r="E247" s="26"/>
      <c r="F247" s="26"/>
      <c r="G247" s="7"/>
    </row>
    <row r="248" spans="1:7" x14ac:dyDescent="0.25">
      <c r="A248" s="11" t="s">
        <v>174</v>
      </c>
      <c r="B248" s="27" t="s">
        <v>1067</v>
      </c>
      <c r="C248" s="17">
        <v>1</v>
      </c>
      <c r="D248" s="22"/>
      <c r="E248" s="26"/>
      <c r="F248" s="26"/>
      <c r="G248" s="2"/>
    </row>
    <row r="249" spans="1:7" x14ac:dyDescent="0.25">
      <c r="A249" s="10" t="s">
        <v>1068</v>
      </c>
      <c r="B249" s="8"/>
      <c r="C249" s="16" t="s">
        <v>10</v>
      </c>
      <c r="D249" s="21" t="s">
        <v>165</v>
      </c>
      <c r="E249" s="25" t="s">
        <v>166</v>
      </c>
      <c r="F249" s="25" t="s">
        <v>167</v>
      </c>
      <c r="G249" s="9" t="s">
        <v>168</v>
      </c>
    </row>
    <row r="250" spans="1:7" x14ac:dyDescent="0.25">
      <c r="A250" s="13" t="s">
        <v>180</v>
      </c>
      <c r="B250" s="27" t="s">
        <v>181</v>
      </c>
      <c r="C250" s="19">
        <v>166.63666961351765</v>
      </c>
      <c r="D250" s="22"/>
      <c r="E250" s="26"/>
      <c r="F250" s="26"/>
      <c r="G250" s="7"/>
    </row>
    <row r="251" spans="1:7" x14ac:dyDescent="0.25">
      <c r="A251" s="13" t="s">
        <v>1069</v>
      </c>
      <c r="B251" s="27" t="s">
        <v>183</v>
      </c>
      <c r="C251" s="79">
        <f>C129</f>
        <v>138</v>
      </c>
      <c r="D251" s="79"/>
      <c r="E251" s="26"/>
      <c r="F251" s="26"/>
      <c r="G251" s="7"/>
    </row>
    <row r="252" spans="1:7" x14ac:dyDescent="0.25">
      <c r="A252" s="13" t="s">
        <v>1070</v>
      </c>
      <c r="B252" s="27"/>
      <c r="C252" s="19">
        <v>4.4057971014492754</v>
      </c>
      <c r="D252" s="22"/>
      <c r="E252" s="26"/>
      <c r="F252" s="26"/>
      <c r="G252" s="7"/>
    </row>
    <row r="253" spans="1:7" x14ac:dyDescent="0.25">
      <c r="A253" s="13" t="s">
        <v>184</v>
      </c>
      <c r="B253" s="27" t="s">
        <v>185</v>
      </c>
      <c r="C253" s="37">
        <f>1.3*(1000*C250)/(SQRT(3)*C251/C252)</f>
        <v>3992.9944694613919</v>
      </c>
      <c r="D253" s="37"/>
      <c r="E253" s="26"/>
      <c r="F253" s="26"/>
      <c r="G253" s="7"/>
    </row>
    <row r="254" spans="1:7" x14ac:dyDescent="0.25">
      <c r="A254" s="14" t="s">
        <v>1060</v>
      </c>
      <c r="B254" s="21" t="s">
        <v>185</v>
      </c>
      <c r="C254" s="36">
        <f>MIN(E137,E139,E141)</f>
        <v>5629</v>
      </c>
      <c r="D254" s="36"/>
      <c r="E254" s="26"/>
      <c r="F254" s="26"/>
      <c r="G254" s="7"/>
    </row>
    <row r="255" spans="1:7" x14ac:dyDescent="0.25">
      <c r="A255" s="14" t="s">
        <v>1061</v>
      </c>
      <c r="B255" s="21" t="s">
        <v>1071</v>
      </c>
      <c r="C255" s="78" t="s">
        <v>1072</v>
      </c>
      <c r="D255" s="78"/>
      <c r="E255" s="26"/>
      <c r="F255" s="26"/>
      <c r="G255" s="7"/>
    </row>
    <row r="256" spans="1:7" x14ac:dyDescent="0.25">
      <c r="A256" s="13" t="s">
        <v>169</v>
      </c>
      <c r="B256" s="27" t="s">
        <v>1073</v>
      </c>
      <c r="C256" s="19">
        <f>ROUNDUP(C253/C123,2)</f>
        <v>6.66</v>
      </c>
      <c r="D256" s="19"/>
      <c r="E256" s="26"/>
      <c r="F256" s="26"/>
      <c r="G256" s="7"/>
    </row>
    <row r="257" spans="1:7" x14ac:dyDescent="0.25">
      <c r="A257" s="14" t="s">
        <v>187</v>
      </c>
      <c r="B257" s="21" t="s">
        <v>1074</v>
      </c>
      <c r="C257" s="26" t="s">
        <v>189</v>
      </c>
      <c r="D257" s="26"/>
      <c r="E257" s="26"/>
      <c r="F257" s="26"/>
      <c r="G257" s="7"/>
    </row>
    <row r="258" spans="1:7" x14ac:dyDescent="0.25">
      <c r="A258" s="15" t="s">
        <v>190</v>
      </c>
      <c r="B258" s="28" t="s">
        <v>1075</v>
      </c>
      <c r="C258" s="17">
        <v>1</v>
      </c>
      <c r="D258" s="22"/>
      <c r="E258" s="26"/>
      <c r="F258" s="26"/>
      <c r="G258" s="7"/>
    </row>
    <row r="259" spans="1:7" x14ac:dyDescent="0.25">
      <c r="A259" s="11" t="s">
        <v>174</v>
      </c>
      <c r="B259" s="27" t="s">
        <v>1076</v>
      </c>
      <c r="C259" s="17">
        <v>1</v>
      </c>
      <c r="D259" s="22"/>
      <c r="E259" s="26"/>
      <c r="F259" s="26"/>
      <c r="G259" s="2"/>
    </row>
    <row r="260" spans="1:7" x14ac:dyDescent="0.25">
      <c r="C260" s="7"/>
      <c r="D260" s="7"/>
      <c r="E260" s="7"/>
      <c r="F260" s="7"/>
      <c r="G260" s="7"/>
    </row>
    <row r="262" spans="1:7" ht="15.75" thickBot="1" x14ac:dyDescent="0.3">
      <c r="A262" s="3" t="s">
        <v>193</v>
      </c>
    </row>
    <row r="263" spans="1:7" x14ac:dyDescent="0.25">
      <c r="A263" s="132" t="s">
        <v>1077</v>
      </c>
      <c r="B263" s="133"/>
      <c r="C263" s="133"/>
      <c r="D263" s="133"/>
      <c r="E263" s="133"/>
      <c r="F263" s="133"/>
      <c r="G263" s="134"/>
    </row>
    <row r="264" spans="1:7" x14ac:dyDescent="0.25">
      <c r="A264" s="135"/>
      <c r="B264" s="136"/>
      <c r="C264" s="136"/>
      <c r="D264" s="136"/>
      <c r="E264" s="136"/>
      <c r="F264" s="136"/>
      <c r="G264" s="137"/>
    </row>
    <row r="265" spans="1:7" x14ac:dyDescent="0.25">
      <c r="A265" s="135"/>
      <c r="B265" s="136"/>
      <c r="C265" s="136"/>
      <c r="D265" s="136"/>
      <c r="E265" s="136"/>
      <c r="F265" s="136"/>
      <c r="G265" s="137"/>
    </row>
    <row r="266" spans="1:7" x14ac:dyDescent="0.25">
      <c r="A266" s="135"/>
      <c r="B266" s="136"/>
      <c r="C266" s="136"/>
      <c r="D266" s="136"/>
      <c r="E266" s="136"/>
      <c r="F266" s="136"/>
      <c r="G266" s="137"/>
    </row>
    <row r="267" spans="1:7" x14ac:dyDescent="0.25">
      <c r="A267" s="135"/>
      <c r="B267" s="136"/>
      <c r="C267" s="136"/>
      <c r="D267" s="136"/>
      <c r="E267" s="136"/>
      <c r="F267" s="136"/>
      <c r="G267" s="137"/>
    </row>
    <row r="268" spans="1:7" x14ac:dyDescent="0.25">
      <c r="A268" s="135"/>
      <c r="B268" s="136"/>
      <c r="C268" s="136"/>
      <c r="D268" s="136"/>
      <c r="E268" s="136"/>
      <c r="F268" s="136"/>
      <c r="G268" s="137"/>
    </row>
    <row r="269" spans="1:7" x14ac:dyDescent="0.25">
      <c r="A269" s="135"/>
      <c r="B269" s="136"/>
      <c r="C269" s="136"/>
      <c r="D269" s="136"/>
      <c r="E269" s="136"/>
      <c r="F269" s="136"/>
      <c r="G269" s="137"/>
    </row>
    <row r="270" spans="1:7" x14ac:dyDescent="0.25">
      <c r="A270" s="135"/>
      <c r="B270" s="136"/>
      <c r="C270" s="136"/>
      <c r="D270" s="136"/>
      <c r="E270" s="136"/>
      <c r="F270" s="136"/>
      <c r="G270" s="137"/>
    </row>
    <row r="271" spans="1:7" x14ac:dyDescent="0.25">
      <c r="A271" s="135"/>
      <c r="B271" s="136"/>
      <c r="C271" s="136"/>
      <c r="D271" s="136"/>
      <c r="E271" s="136"/>
      <c r="F271" s="136"/>
      <c r="G271" s="137"/>
    </row>
    <row r="272" spans="1:7" x14ac:dyDescent="0.25">
      <c r="A272" s="135"/>
      <c r="B272" s="136"/>
      <c r="C272" s="136"/>
      <c r="D272" s="136"/>
      <c r="E272" s="136"/>
      <c r="F272" s="136"/>
      <c r="G272" s="137"/>
    </row>
    <row r="273" spans="1:7" x14ac:dyDescent="0.25">
      <c r="A273" s="135"/>
      <c r="B273" s="136"/>
      <c r="C273" s="136"/>
      <c r="D273" s="136"/>
      <c r="E273" s="136"/>
      <c r="F273" s="136"/>
      <c r="G273" s="137"/>
    </row>
    <row r="274" spans="1:7" x14ac:dyDescent="0.25">
      <c r="A274" s="138"/>
      <c r="B274" s="139"/>
      <c r="C274" s="139"/>
      <c r="D274" s="139"/>
      <c r="E274" s="139"/>
      <c r="F274" s="139"/>
      <c r="G274" s="140"/>
    </row>
    <row r="275" spans="1:7" x14ac:dyDescent="0.25">
      <c r="A275" s="47"/>
      <c r="B275" s="47"/>
      <c r="C275" s="47"/>
      <c r="D275" s="47"/>
      <c r="E275" s="47"/>
      <c r="F275" s="47"/>
      <c r="G275" s="47"/>
    </row>
    <row r="277" spans="1:7" x14ac:dyDescent="0.25">
      <c r="A277" s="3" t="s">
        <v>195</v>
      </c>
      <c r="C277" s="145" t="s">
        <v>39</v>
      </c>
      <c r="D277" s="145"/>
      <c r="E277" s="145"/>
      <c r="F277" s="145"/>
      <c r="G277" s="145"/>
    </row>
    <row r="278" spans="1:7" x14ac:dyDescent="0.25">
      <c r="A278" s="10" t="s">
        <v>1059</v>
      </c>
      <c r="B278" s="8"/>
      <c r="C278" s="16" t="s">
        <v>10</v>
      </c>
      <c r="D278" s="21" t="s">
        <v>165</v>
      </c>
      <c r="E278" s="25" t="s">
        <v>166</v>
      </c>
      <c r="F278" s="25" t="s">
        <v>167</v>
      </c>
      <c r="G278" s="9" t="s">
        <v>168</v>
      </c>
    </row>
    <row r="279" spans="1:7" x14ac:dyDescent="0.25">
      <c r="A279" s="13" t="s">
        <v>1078</v>
      </c>
      <c r="B279" s="27" t="s">
        <v>185</v>
      </c>
      <c r="C279" s="49">
        <f>F136</f>
        <v>2523</v>
      </c>
      <c r="D279" s="49"/>
      <c r="E279" s="7"/>
      <c r="F279" s="7"/>
      <c r="G279" s="7"/>
    </row>
    <row r="280" spans="1:7" x14ac:dyDescent="0.25">
      <c r="A280" s="13" t="s">
        <v>169</v>
      </c>
      <c r="B280" s="27" t="s">
        <v>1079</v>
      </c>
      <c r="C280" s="49">
        <f>ROUNDDOWN(1.25*C279/C122,2)</f>
        <v>7.88</v>
      </c>
      <c r="D280" s="49"/>
      <c r="E280" s="7"/>
      <c r="F280" s="7"/>
      <c r="G280" s="7"/>
    </row>
    <row r="281" spans="1:7" x14ac:dyDescent="0.25">
      <c r="A281" s="14" t="s">
        <v>172</v>
      </c>
      <c r="B281" s="21" t="s">
        <v>1080</v>
      </c>
      <c r="C281" s="7">
        <v>6</v>
      </c>
      <c r="D281" s="7"/>
      <c r="E281" s="7"/>
      <c r="F281" s="7"/>
      <c r="G281" s="7"/>
    </row>
    <row r="282" spans="1:7" x14ac:dyDescent="0.25">
      <c r="A282" s="15" t="s">
        <v>174</v>
      </c>
      <c r="B282" s="28" t="s">
        <v>1081</v>
      </c>
      <c r="C282" s="7">
        <v>1</v>
      </c>
      <c r="D282" s="7"/>
      <c r="E282" s="7"/>
      <c r="F282" s="7"/>
      <c r="G282" s="7"/>
    </row>
    <row r="283" spans="1:7" x14ac:dyDescent="0.25">
      <c r="C283" s="7"/>
      <c r="D283" s="7"/>
      <c r="E283" s="7"/>
      <c r="F283" s="7"/>
      <c r="G283" s="7"/>
    </row>
    <row r="285" spans="1:7" x14ac:dyDescent="0.25">
      <c r="A285" s="3" t="s">
        <v>199</v>
      </c>
    </row>
    <row r="286" spans="1:7" x14ac:dyDescent="0.25">
      <c r="A286" s="132" t="s">
        <v>1082</v>
      </c>
      <c r="B286" s="133"/>
      <c r="C286" s="133"/>
      <c r="D286" s="133"/>
      <c r="E286" s="133"/>
      <c r="F286" s="133"/>
      <c r="G286" s="134"/>
    </row>
    <row r="287" spans="1:7" x14ac:dyDescent="0.25">
      <c r="A287" s="135"/>
      <c r="B287" s="136"/>
      <c r="C287" s="136"/>
      <c r="D287" s="136"/>
      <c r="E287" s="136"/>
      <c r="F287" s="136"/>
      <c r="G287" s="137"/>
    </row>
    <row r="288" spans="1:7" x14ac:dyDescent="0.25">
      <c r="A288" s="135"/>
      <c r="B288" s="136"/>
      <c r="C288" s="136"/>
      <c r="D288" s="136"/>
      <c r="E288" s="136"/>
      <c r="F288" s="136"/>
      <c r="G288" s="137"/>
    </row>
    <row r="289" spans="1:7" x14ac:dyDescent="0.25">
      <c r="A289" s="135"/>
      <c r="B289" s="136"/>
      <c r="C289" s="136"/>
      <c r="D289" s="136"/>
      <c r="E289" s="136"/>
      <c r="F289" s="136"/>
      <c r="G289" s="137"/>
    </row>
    <row r="290" spans="1:7" x14ac:dyDescent="0.25">
      <c r="A290" s="135"/>
      <c r="B290" s="136"/>
      <c r="C290" s="136"/>
      <c r="D290" s="136"/>
      <c r="E290" s="136"/>
      <c r="F290" s="136"/>
      <c r="G290" s="137"/>
    </row>
    <row r="291" spans="1:7" x14ac:dyDescent="0.25">
      <c r="A291" s="135"/>
      <c r="B291" s="136"/>
      <c r="C291" s="136"/>
      <c r="D291" s="136"/>
      <c r="E291" s="136"/>
      <c r="F291" s="136"/>
      <c r="G291" s="137"/>
    </row>
    <row r="292" spans="1:7" x14ac:dyDescent="0.25">
      <c r="A292" s="135"/>
      <c r="B292" s="136"/>
      <c r="C292" s="136"/>
      <c r="D292" s="136"/>
      <c r="E292" s="136"/>
      <c r="F292" s="136"/>
      <c r="G292" s="137"/>
    </row>
    <row r="293" spans="1:7" x14ac:dyDescent="0.25">
      <c r="A293" s="135"/>
      <c r="B293" s="136"/>
      <c r="C293" s="136"/>
      <c r="D293" s="136"/>
      <c r="E293" s="136"/>
      <c r="F293" s="136"/>
      <c r="G293" s="137"/>
    </row>
    <row r="294" spans="1:7" x14ac:dyDescent="0.25">
      <c r="A294" s="135"/>
      <c r="B294" s="136"/>
      <c r="C294" s="136"/>
      <c r="D294" s="136"/>
      <c r="E294" s="136"/>
      <c r="F294" s="136"/>
      <c r="G294" s="137"/>
    </row>
    <row r="295" spans="1:7" x14ac:dyDescent="0.25">
      <c r="A295" s="135"/>
      <c r="B295" s="136"/>
      <c r="C295" s="136"/>
      <c r="D295" s="136"/>
      <c r="E295" s="136"/>
      <c r="F295" s="136"/>
      <c r="G295" s="137"/>
    </row>
    <row r="296" spans="1:7" x14ac:dyDescent="0.25">
      <c r="A296" s="135"/>
      <c r="B296" s="136"/>
      <c r="C296" s="136"/>
      <c r="D296" s="136"/>
      <c r="E296" s="136"/>
      <c r="F296" s="136"/>
      <c r="G296" s="137"/>
    </row>
    <row r="297" spans="1:7" x14ac:dyDescent="0.25">
      <c r="A297" s="138"/>
      <c r="B297" s="139"/>
      <c r="C297" s="139"/>
      <c r="D297" s="139"/>
      <c r="E297" s="139"/>
      <c r="F297" s="139"/>
      <c r="G297" s="140"/>
    </row>
    <row r="298" spans="1:7" x14ac:dyDescent="0.25">
      <c r="A298" s="47"/>
      <c r="B298" s="47"/>
      <c r="C298" s="47"/>
      <c r="D298" s="47"/>
      <c r="E298" s="47"/>
      <c r="F298" s="47"/>
      <c r="G298" s="47"/>
    </row>
    <row r="300" spans="1:7" x14ac:dyDescent="0.25">
      <c r="A300" s="3" t="s">
        <v>200</v>
      </c>
      <c r="C300" s="145" t="s">
        <v>39</v>
      </c>
      <c r="D300" s="145"/>
      <c r="E300" s="145"/>
      <c r="F300" s="145"/>
      <c r="G300" s="145"/>
    </row>
    <row r="301" spans="1:7" x14ac:dyDescent="0.25">
      <c r="A301" s="10" t="s">
        <v>1059</v>
      </c>
      <c r="B301" s="8"/>
      <c r="C301" s="16" t="s">
        <v>10</v>
      </c>
      <c r="D301" s="21" t="s">
        <v>165</v>
      </c>
      <c r="E301" s="25" t="s">
        <v>166</v>
      </c>
      <c r="F301" s="25" t="s">
        <v>167</v>
      </c>
      <c r="G301" s="9" t="s">
        <v>168</v>
      </c>
    </row>
    <row r="302" spans="1:7" x14ac:dyDescent="0.25">
      <c r="A302" s="14" t="s">
        <v>1061</v>
      </c>
      <c r="B302" s="21" t="s">
        <v>1083</v>
      </c>
      <c r="C302" s="78" t="s">
        <v>1084</v>
      </c>
      <c r="D302" s="78"/>
      <c r="E302" s="26"/>
      <c r="F302" s="26"/>
      <c r="G302" s="7"/>
    </row>
    <row r="303" spans="1:7" x14ac:dyDescent="0.25">
      <c r="A303" s="13" t="s">
        <v>169</v>
      </c>
      <c r="B303" s="27" t="s">
        <v>1085</v>
      </c>
      <c r="C303" s="19">
        <f>0.33*C245</f>
        <v>0.74909999999999988</v>
      </c>
      <c r="D303" s="19"/>
      <c r="E303" s="26"/>
      <c r="F303" s="26"/>
      <c r="G303" s="7"/>
    </row>
    <row r="304" spans="1:7" x14ac:dyDescent="0.25">
      <c r="A304" s="14" t="s">
        <v>187</v>
      </c>
      <c r="B304" s="21" t="s">
        <v>1086</v>
      </c>
      <c r="C304" s="26" t="s">
        <v>189</v>
      </c>
      <c r="D304" s="26"/>
      <c r="E304" s="26"/>
      <c r="F304" s="26"/>
      <c r="G304" s="7"/>
    </row>
    <row r="305" spans="1:7" x14ac:dyDescent="0.25">
      <c r="A305" s="15" t="s">
        <v>190</v>
      </c>
      <c r="B305" s="28" t="s">
        <v>1087</v>
      </c>
      <c r="C305" s="17">
        <v>6.47</v>
      </c>
      <c r="D305" s="22"/>
      <c r="E305" s="26"/>
      <c r="F305" s="26"/>
      <c r="G305" s="7"/>
    </row>
    <row r="306" spans="1:7" x14ac:dyDescent="0.25">
      <c r="A306" s="11" t="s">
        <v>174</v>
      </c>
      <c r="B306" s="27" t="s">
        <v>1088</v>
      </c>
      <c r="C306" s="17">
        <v>1</v>
      </c>
      <c r="D306" s="22"/>
      <c r="E306" s="26"/>
      <c r="F306" s="26"/>
      <c r="G306" s="2"/>
    </row>
    <row r="307" spans="1:7" x14ac:dyDescent="0.25">
      <c r="A307" s="10" t="s">
        <v>1068</v>
      </c>
      <c r="B307" s="8"/>
      <c r="C307" s="16" t="s">
        <v>10</v>
      </c>
      <c r="D307" s="21" t="s">
        <v>165</v>
      </c>
      <c r="E307" s="25" t="s">
        <v>166</v>
      </c>
      <c r="F307" s="25" t="s">
        <v>167</v>
      </c>
      <c r="G307" s="9" t="s">
        <v>168</v>
      </c>
    </row>
    <row r="308" spans="1:7" x14ac:dyDescent="0.25">
      <c r="A308" s="14" t="s">
        <v>1061</v>
      </c>
      <c r="B308" s="21" t="s">
        <v>1089</v>
      </c>
      <c r="C308" s="78" t="s">
        <v>1090</v>
      </c>
      <c r="D308" s="78"/>
      <c r="E308" s="26"/>
      <c r="F308" s="26"/>
      <c r="G308" s="7"/>
    </row>
    <row r="309" spans="1:7" x14ac:dyDescent="0.25">
      <c r="A309" s="13" t="s">
        <v>169</v>
      </c>
      <c r="B309" s="27" t="s">
        <v>1091</v>
      </c>
      <c r="C309" s="19">
        <f>0.33*C256</f>
        <v>2.1978</v>
      </c>
      <c r="D309" s="19"/>
      <c r="E309" s="26"/>
      <c r="F309" s="26"/>
      <c r="G309" s="7"/>
    </row>
    <row r="310" spans="1:7" x14ac:dyDescent="0.25">
      <c r="A310" s="14" t="s">
        <v>187</v>
      </c>
      <c r="B310" s="21" t="s">
        <v>1092</v>
      </c>
      <c r="C310" s="26" t="s">
        <v>189</v>
      </c>
      <c r="D310" s="26"/>
      <c r="E310" s="26"/>
      <c r="F310" s="26"/>
      <c r="G310" s="7"/>
    </row>
    <row r="311" spans="1:7" x14ac:dyDescent="0.25">
      <c r="A311" s="15" t="s">
        <v>190</v>
      </c>
      <c r="B311" s="28" t="s">
        <v>1093</v>
      </c>
      <c r="C311" s="17">
        <v>1</v>
      </c>
      <c r="D311" s="22"/>
      <c r="E311" s="26"/>
      <c r="F311" s="26"/>
      <c r="G311" s="7"/>
    </row>
    <row r="312" spans="1:7" x14ac:dyDescent="0.25">
      <c r="A312" s="11" t="s">
        <v>174</v>
      </c>
      <c r="B312" s="27" t="s">
        <v>1094</v>
      </c>
      <c r="C312" s="17">
        <v>1</v>
      </c>
      <c r="D312" s="22"/>
      <c r="E312" s="26"/>
      <c r="F312" s="26"/>
      <c r="G312" s="2"/>
    </row>
    <row r="313" spans="1:7" x14ac:dyDescent="0.25">
      <c r="C313" s="7"/>
      <c r="D313" s="7"/>
      <c r="E313" s="7"/>
      <c r="F313" s="7"/>
      <c r="G313" s="7"/>
    </row>
    <row r="315" spans="1:7" ht="15.75" thickBot="1" x14ac:dyDescent="0.3">
      <c r="A315" s="3" t="s">
        <v>205</v>
      </c>
    </row>
    <row r="316" spans="1:7" x14ac:dyDescent="0.25">
      <c r="A316" s="132" t="s">
        <v>1095</v>
      </c>
      <c r="B316" s="133"/>
      <c r="C316" s="133"/>
      <c r="D316" s="133"/>
      <c r="E316" s="133"/>
      <c r="F316" s="133"/>
      <c r="G316" s="134"/>
    </row>
    <row r="317" spans="1:7" x14ac:dyDescent="0.25">
      <c r="A317" s="135"/>
      <c r="B317" s="136"/>
      <c r="C317" s="136"/>
      <c r="D317" s="136"/>
      <c r="E317" s="136"/>
      <c r="F317" s="136"/>
      <c r="G317" s="137"/>
    </row>
    <row r="318" spans="1:7" x14ac:dyDescent="0.25">
      <c r="A318" s="135"/>
      <c r="B318" s="136"/>
      <c r="C318" s="136"/>
      <c r="D318" s="136"/>
      <c r="E318" s="136"/>
      <c r="F318" s="136"/>
      <c r="G318" s="137"/>
    </row>
    <row r="319" spans="1:7" x14ac:dyDescent="0.25">
      <c r="A319" s="135"/>
      <c r="B319" s="136"/>
      <c r="C319" s="136"/>
      <c r="D319" s="136"/>
      <c r="E319" s="136"/>
      <c r="F319" s="136"/>
      <c r="G319" s="137"/>
    </row>
    <row r="320" spans="1:7" x14ac:dyDescent="0.25">
      <c r="A320" s="135"/>
      <c r="B320" s="136"/>
      <c r="C320" s="136"/>
      <c r="D320" s="136"/>
      <c r="E320" s="136"/>
      <c r="F320" s="136"/>
      <c r="G320" s="137"/>
    </row>
    <row r="321" spans="1:7" x14ac:dyDescent="0.25">
      <c r="A321" s="135"/>
      <c r="B321" s="136"/>
      <c r="C321" s="136"/>
      <c r="D321" s="136"/>
      <c r="E321" s="136"/>
      <c r="F321" s="136"/>
      <c r="G321" s="137"/>
    </row>
    <row r="322" spans="1:7" x14ac:dyDescent="0.25">
      <c r="A322" s="135"/>
      <c r="B322" s="136"/>
      <c r="C322" s="136"/>
      <c r="D322" s="136"/>
      <c r="E322" s="136"/>
      <c r="F322" s="136"/>
      <c r="G322" s="137"/>
    </row>
    <row r="323" spans="1:7" x14ac:dyDescent="0.25">
      <c r="A323" s="135"/>
      <c r="B323" s="136"/>
      <c r="C323" s="136"/>
      <c r="D323" s="136"/>
      <c r="E323" s="136"/>
      <c r="F323" s="136"/>
      <c r="G323" s="137"/>
    </row>
    <row r="324" spans="1:7" x14ac:dyDescent="0.25">
      <c r="A324" s="135"/>
      <c r="B324" s="136"/>
      <c r="C324" s="136"/>
      <c r="D324" s="136"/>
      <c r="E324" s="136"/>
      <c r="F324" s="136"/>
      <c r="G324" s="137"/>
    </row>
    <row r="325" spans="1:7" x14ac:dyDescent="0.25">
      <c r="A325" s="135"/>
      <c r="B325" s="136"/>
      <c r="C325" s="136"/>
      <c r="D325" s="136"/>
      <c r="E325" s="136"/>
      <c r="F325" s="136"/>
      <c r="G325" s="137"/>
    </row>
    <row r="326" spans="1:7" x14ac:dyDescent="0.25">
      <c r="A326" s="135"/>
      <c r="B326" s="136"/>
      <c r="C326" s="136"/>
      <c r="D326" s="136"/>
      <c r="E326" s="136"/>
      <c r="F326" s="136"/>
      <c r="G326" s="137"/>
    </row>
    <row r="327" spans="1:7" ht="15.75" thickBot="1" x14ac:dyDescent="0.3">
      <c r="A327" s="138"/>
      <c r="B327" s="139"/>
      <c r="C327" s="139"/>
      <c r="D327" s="139"/>
      <c r="E327" s="139"/>
      <c r="F327" s="139"/>
      <c r="G327" s="140"/>
    </row>
    <row r="330" spans="1:7" x14ac:dyDescent="0.25">
      <c r="A330" s="3" t="s">
        <v>1096</v>
      </c>
      <c r="C330" s="145" t="s">
        <v>39</v>
      </c>
      <c r="D330" s="145"/>
      <c r="E330" s="145"/>
      <c r="F330" s="145"/>
      <c r="G330" s="145"/>
    </row>
    <row r="331" spans="1:7" x14ac:dyDescent="0.25">
      <c r="A331" s="10" t="s">
        <v>179</v>
      </c>
      <c r="B331" s="8"/>
      <c r="C331" s="16" t="s">
        <v>10</v>
      </c>
      <c r="D331" s="21" t="s">
        <v>165</v>
      </c>
      <c r="E331" s="25" t="s">
        <v>166</v>
      </c>
      <c r="F331" s="25" t="s">
        <v>167</v>
      </c>
      <c r="G331" s="9" t="s">
        <v>168</v>
      </c>
    </row>
    <row r="332" spans="1:7" x14ac:dyDescent="0.25">
      <c r="A332" s="14" t="s">
        <v>1097</v>
      </c>
      <c r="B332" s="21" t="s">
        <v>1098</v>
      </c>
      <c r="C332" s="78" t="s">
        <v>998</v>
      </c>
      <c r="D332" s="78"/>
      <c r="E332" s="26"/>
      <c r="F332" s="26"/>
      <c r="G332" s="7"/>
    </row>
    <row r="333" spans="1:7" x14ac:dyDescent="0.25">
      <c r="A333" s="13" t="s">
        <v>169</v>
      </c>
      <c r="B333" s="27" t="s">
        <v>1099</v>
      </c>
      <c r="C333" s="79">
        <v>110</v>
      </c>
      <c r="D333" s="79"/>
      <c r="E333" s="26"/>
      <c r="F333" s="26"/>
      <c r="G333" s="7"/>
    </row>
    <row r="334" spans="1:7" x14ac:dyDescent="0.25">
      <c r="A334" s="15" t="s">
        <v>172</v>
      </c>
      <c r="B334" s="28" t="s">
        <v>1100</v>
      </c>
      <c r="C334" s="17">
        <v>10</v>
      </c>
      <c r="D334" s="22"/>
      <c r="E334" s="26"/>
      <c r="F334" s="26"/>
      <c r="G334" s="7"/>
    </row>
    <row r="335" spans="1:7" x14ac:dyDescent="0.25">
      <c r="A335" s="11" t="s">
        <v>174</v>
      </c>
      <c r="B335" s="27" t="s">
        <v>1101</v>
      </c>
      <c r="C335" s="17">
        <v>1</v>
      </c>
      <c r="D335" s="22"/>
      <c r="E335" s="26"/>
      <c r="F335" s="26"/>
      <c r="G335" s="2"/>
    </row>
    <row r="336" spans="1:7" x14ac:dyDescent="0.25">
      <c r="C336" s="7"/>
      <c r="D336" s="7"/>
      <c r="E336" s="7"/>
      <c r="F336" s="7"/>
      <c r="G336" s="7"/>
    </row>
    <row r="338" spans="1:7" ht="15.75" thickBot="1" x14ac:dyDescent="0.3">
      <c r="A338" s="3" t="s">
        <v>1102</v>
      </c>
    </row>
    <row r="339" spans="1:7" x14ac:dyDescent="0.25">
      <c r="A339" s="132" t="s">
        <v>1103</v>
      </c>
      <c r="B339" s="133"/>
      <c r="C339" s="133"/>
      <c r="D339" s="133"/>
      <c r="E339" s="133"/>
      <c r="F339" s="133"/>
      <c r="G339" s="134"/>
    </row>
    <row r="340" spans="1:7" x14ac:dyDescent="0.25">
      <c r="A340" s="135"/>
      <c r="B340" s="136"/>
      <c r="C340" s="136"/>
      <c r="D340" s="136"/>
      <c r="E340" s="136"/>
      <c r="F340" s="136"/>
      <c r="G340" s="137"/>
    </row>
    <row r="341" spans="1:7" x14ac:dyDescent="0.25">
      <c r="A341" s="135"/>
      <c r="B341" s="136"/>
      <c r="C341" s="136"/>
      <c r="D341" s="136"/>
      <c r="E341" s="136"/>
      <c r="F341" s="136"/>
      <c r="G341" s="137"/>
    </row>
    <row r="342" spans="1:7" x14ac:dyDescent="0.25">
      <c r="A342" s="135"/>
      <c r="B342" s="136"/>
      <c r="C342" s="136"/>
      <c r="D342" s="136"/>
      <c r="E342" s="136"/>
      <c r="F342" s="136"/>
      <c r="G342" s="137"/>
    </row>
    <row r="343" spans="1:7" x14ac:dyDescent="0.25">
      <c r="A343" s="135"/>
      <c r="B343" s="136"/>
      <c r="C343" s="136"/>
      <c r="D343" s="136"/>
      <c r="E343" s="136"/>
      <c r="F343" s="136"/>
      <c r="G343" s="137"/>
    </row>
    <row r="344" spans="1:7" x14ac:dyDescent="0.25">
      <c r="A344" s="135"/>
      <c r="B344" s="136"/>
      <c r="C344" s="136"/>
      <c r="D344" s="136"/>
      <c r="E344" s="136"/>
      <c r="F344" s="136"/>
      <c r="G344" s="137"/>
    </row>
    <row r="345" spans="1:7" x14ac:dyDescent="0.25">
      <c r="A345" s="135"/>
      <c r="B345" s="136"/>
      <c r="C345" s="136"/>
      <c r="D345" s="136"/>
      <c r="E345" s="136"/>
      <c r="F345" s="136"/>
      <c r="G345" s="137"/>
    </row>
    <row r="346" spans="1:7" x14ac:dyDescent="0.25">
      <c r="A346" s="135"/>
      <c r="B346" s="136"/>
      <c r="C346" s="136"/>
      <c r="D346" s="136"/>
      <c r="E346" s="136"/>
      <c r="F346" s="136"/>
      <c r="G346" s="137"/>
    </row>
    <row r="347" spans="1:7" x14ac:dyDescent="0.25">
      <c r="A347" s="135"/>
      <c r="B347" s="136"/>
      <c r="C347" s="136"/>
      <c r="D347" s="136"/>
      <c r="E347" s="136"/>
      <c r="F347" s="136"/>
      <c r="G347" s="137"/>
    </row>
    <row r="348" spans="1:7" x14ac:dyDescent="0.25">
      <c r="A348" s="135"/>
      <c r="B348" s="136"/>
      <c r="C348" s="136"/>
      <c r="D348" s="136"/>
      <c r="E348" s="136"/>
      <c r="F348" s="136"/>
      <c r="G348" s="137"/>
    </row>
    <row r="349" spans="1:7" x14ac:dyDescent="0.25">
      <c r="A349" s="135"/>
      <c r="B349" s="136"/>
      <c r="C349" s="136"/>
      <c r="D349" s="136"/>
      <c r="E349" s="136"/>
      <c r="F349" s="136"/>
      <c r="G349" s="137"/>
    </row>
    <row r="350" spans="1:7" ht="15.75" thickBot="1" x14ac:dyDescent="0.3">
      <c r="A350" s="138"/>
      <c r="B350" s="139"/>
      <c r="C350" s="139"/>
      <c r="D350" s="139"/>
      <c r="E350" s="139"/>
      <c r="F350" s="139"/>
      <c r="G350" s="140"/>
    </row>
    <row r="353" spans="1:10" x14ac:dyDescent="0.25">
      <c r="A353" s="3" t="s">
        <v>241</v>
      </c>
    </row>
    <row r="354" spans="1:10" x14ac:dyDescent="0.25">
      <c r="A354" s="29" t="s">
        <v>242</v>
      </c>
      <c r="B354" s="29" t="s">
        <v>133</v>
      </c>
      <c r="C354" s="29" t="s">
        <v>23</v>
      </c>
      <c r="D354" s="29" t="s">
        <v>243</v>
      </c>
      <c r="E354" s="29" t="s">
        <v>33</v>
      </c>
      <c r="F354" s="29" t="s">
        <v>39</v>
      </c>
      <c r="G354" s="29" t="s">
        <v>40</v>
      </c>
      <c r="H354" s="29" t="s">
        <v>244</v>
      </c>
      <c r="I354" s="29" t="s">
        <v>245</v>
      </c>
      <c r="J354" s="29" t="s">
        <v>246</v>
      </c>
    </row>
    <row r="355" spans="1:10" ht="18.75" x14ac:dyDescent="0.3">
      <c r="A355" s="45" t="s">
        <v>1104</v>
      </c>
      <c r="B355" s="1" t="str">
        <f>Reference!B16</f>
        <v>GRVR HL WND</v>
      </c>
      <c r="C355" t="s">
        <v>1105</v>
      </c>
      <c r="D355" t="s">
        <v>250</v>
      </c>
      <c r="E355" t="s">
        <v>266</v>
      </c>
      <c r="H355" s="44" t="b">
        <v>0</v>
      </c>
      <c r="J355" s="44" t="b">
        <v>0</v>
      </c>
    </row>
    <row r="356" spans="1:10" ht="18.75" x14ac:dyDescent="0.3">
      <c r="A356" s="45" t="s">
        <v>1106</v>
      </c>
      <c r="B356" s="1" t="str">
        <f>Reference!B17</f>
        <v>AEP</v>
      </c>
      <c r="C356" t="s">
        <v>14</v>
      </c>
      <c r="D356" t="s">
        <v>250</v>
      </c>
      <c r="E356" t="s">
        <v>266</v>
      </c>
      <c r="H356" s="44" t="b">
        <v>0</v>
      </c>
      <c r="J356" s="44" t="b">
        <v>0</v>
      </c>
    </row>
    <row r="357" spans="1:10" ht="18.75" x14ac:dyDescent="0.3">
      <c r="A357" s="45" t="s">
        <v>247</v>
      </c>
      <c r="B357" s="1" t="s">
        <v>248</v>
      </c>
      <c r="C357" t="s">
        <v>249</v>
      </c>
      <c r="D357" t="s">
        <v>250</v>
      </c>
      <c r="E357" t="s">
        <v>251</v>
      </c>
      <c r="H357" s="44" t="b">
        <v>0</v>
      </c>
      <c r="J357" s="44" t="b">
        <v>0</v>
      </c>
    </row>
    <row r="358" spans="1:10" ht="18.75" x14ac:dyDescent="0.3">
      <c r="A358" s="45" t="s">
        <v>252</v>
      </c>
      <c r="B358" s="1">
        <v>60</v>
      </c>
      <c r="C358" t="s">
        <v>253</v>
      </c>
      <c r="D358" t="s">
        <v>250</v>
      </c>
      <c r="E358" t="s">
        <v>251</v>
      </c>
      <c r="H358" s="44" t="b">
        <v>0</v>
      </c>
      <c r="J358" s="44" t="b">
        <v>0</v>
      </c>
    </row>
    <row r="359" spans="1:10" ht="18.75" x14ac:dyDescent="0.3">
      <c r="A359" s="45" t="s">
        <v>254</v>
      </c>
      <c r="B359" s="1" t="s">
        <v>255</v>
      </c>
      <c r="C359" t="s">
        <v>256</v>
      </c>
      <c r="D359" t="s">
        <v>250</v>
      </c>
      <c r="E359" t="s">
        <v>251</v>
      </c>
      <c r="H359" s="44" t="b">
        <v>0</v>
      </c>
      <c r="J359" s="44" t="b">
        <v>0</v>
      </c>
    </row>
    <row r="360" spans="1:10" ht="18.75" x14ac:dyDescent="0.3">
      <c r="A360" s="45" t="s">
        <v>1107</v>
      </c>
      <c r="B360" t="s">
        <v>998</v>
      </c>
      <c r="C360" t="s">
        <v>1108</v>
      </c>
      <c r="D360" t="s">
        <v>250</v>
      </c>
      <c r="E360" t="s">
        <v>251</v>
      </c>
      <c r="H360" s="44" t="b">
        <v>0</v>
      </c>
      <c r="J360" s="44" t="b">
        <v>0</v>
      </c>
    </row>
    <row r="361" spans="1:10" ht="18.75" x14ac:dyDescent="0.3">
      <c r="A361" s="45" t="s">
        <v>615</v>
      </c>
      <c r="B361" s="42" t="s">
        <v>878</v>
      </c>
      <c r="C361" t="s">
        <v>616</v>
      </c>
      <c r="D361" t="s">
        <v>250</v>
      </c>
      <c r="E361" t="s">
        <v>396</v>
      </c>
      <c r="H361" s="44" t="b">
        <v>0</v>
      </c>
      <c r="J361" s="44" t="b">
        <v>0</v>
      </c>
    </row>
    <row r="362" spans="1:10" ht="18.75" x14ac:dyDescent="0.3">
      <c r="A362" s="45" t="s">
        <v>1109</v>
      </c>
      <c r="B362" s="42" t="s">
        <v>278</v>
      </c>
      <c r="C362" t="s">
        <v>1110</v>
      </c>
      <c r="D362" t="s">
        <v>250</v>
      </c>
      <c r="E362" t="s">
        <v>1111</v>
      </c>
      <c r="H362" s="44" t="b">
        <v>0</v>
      </c>
      <c r="J362" s="44" t="b">
        <v>0</v>
      </c>
    </row>
    <row r="363" spans="1:10" ht="18.75" x14ac:dyDescent="0.3">
      <c r="A363" s="45" t="s">
        <v>1112</v>
      </c>
      <c r="B363" s="42" t="s">
        <v>1113</v>
      </c>
      <c r="C363" t="s">
        <v>1114</v>
      </c>
      <c r="D363" t="s">
        <v>250</v>
      </c>
      <c r="E363" t="s">
        <v>1111</v>
      </c>
      <c r="H363" s="44" t="b">
        <v>0</v>
      </c>
      <c r="J363" s="44" t="b">
        <v>0</v>
      </c>
    </row>
    <row r="364" spans="1:10" ht="18.75" x14ac:dyDescent="0.3">
      <c r="A364" s="45" t="s">
        <v>1115</v>
      </c>
      <c r="B364" s="42">
        <v>60</v>
      </c>
      <c r="C364" t="s">
        <v>1116</v>
      </c>
      <c r="D364" t="s">
        <v>250</v>
      </c>
      <c r="E364" t="s">
        <v>1111</v>
      </c>
      <c r="H364" s="44" t="b">
        <v>0</v>
      </c>
      <c r="J364" s="44" t="b">
        <v>0</v>
      </c>
    </row>
    <row r="365" spans="1:10" ht="18.75" x14ac:dyDescent="0.3">
      <c r="A365" s="45" t="s">
        <v>1117</v>
      </c>
      <c r="B365" s="42" t="s">
        <v>297</v>
      </c>
      <c r="C365" t="s">
        <v>1118</v>
      </c>
      <c r="D365" t="s">
        <v>250</v>
      </c>
      <c r="E365" t="s">
        <v>1111</v>
      </c>
      <c r="H365" s="44" t="b">
        <v>0</v>
      </c>
      <c r="J365" s="44" t="b">
        <v>0</v>
      </c>
    </row>
    <row r="366" spans="1:10" ht="18.75" x14ac:dyDescent="0.3">
      <c r="A366" s="45" t="s">
        <v>1119</v>
      </c>
      <c r="B366" s="42" t="s">
        <v>278</v>
      </c>
      <c r="C366" t="s">
        <v>1120</v>
      </c>
      <c r="D366" t="s">
        <v>250</v>
      </c>
      <c r="E366" t="s">
        <v>1111</v>
      </c>
      <c r="H366" s="44" t="b">
        <v>0</v>
      </c>
      <c r="J366" s="44" t="b">
        <v>0</v>
      </c>
    </row>
    <row r="367" spans="1:10" ht="18.75" x14ac:dyDescent="0.3">
      <c r="A367" s="45" t="s">
        <v>1121</v>
      </c>
      <c r="B367" s="42">
        <v>1</v>
      </c>
      <c r="C367" t="s">
        <v>1122</v>
      </c>
      <c r="D367" t="s">
        <v>250</v>
      </c>
      <c r="E367" t="s">
        <v>1111</v>
      </c>
      <c r="H367" s="44" t="b">
        <v>0</v>
      </c>
      <c r="J367" s="44" t="b">
        <v>0</v>
      </c>
    </row>
    <row r="368" spans="1:10" ht="18.75" x14ac:dyDescent="0.3">
      <c r="A368" s="45" t="s">
        <v>1123</v>
      </c>
      <c r="B368" s="42" t="s">
        <v>1124</v>
      </c>
      <c r="C368" t="s">
        <v>1125</v>
      </c>
      <c r="D368" t="s">
        <v>250</v>
      </c>
      <c r="E368" t="s">
        <v>1111</v>
      </c>
      <c r="H368" s="44" t="b">
        <v>0</v>
      </c>
      <c r="J368" s="44" t="b">
        <v>0</v>
      </c>
    </row>
    <row r="369" spans="1:10" ht="18.75" x14ac:dyDescent="0.3">
      <c r="A369" s="45" t="s">
        <v>1126</v>
      </c>
      <c r="B369" s="42" t="s">
        <v>1127</v>
      </c>
      <c r="C369" t="s">
        <v>1128</v>
      </c>
      <c r="D369" t="s">
        <v>250</v>
      </c>
      <c r="E369" t="s">
        <v>1111</v>
      </c>
      <c r="H369" s="44" t="b">
        <v>0</v>
      </c>
      <c r="J369" s="44" t="b">
        <v>0</v>
      </c>
    </row>
    <row r="370" spans="1:10" ht="18.75" x14ac:dyDescent="0.3">
      <c r="A370" s="45" t="s">
        <v>1129</v>
      </c>
      <c r="B370" s="42" t="s">
        <v>1130</v>
      </c>
      <c r="C370" t="s">
        <v>1131</v>
      </c>
      <c r="D370" t="s">
        <v>250</v>
      </c>
      <c r="E370" t="s">
        <v>1111</v>
      </c>
      <c r="H370" s="44" t="b">
        <v>0</v>
      </c>
      <c r="J370" s="44" t="b">
        <v>0</v>
      </c>
    </row>
    <row r="371" spans="1:10" ht="18.75" x14ac:dyDescent="0.3">
      <c r="A371" s="45" t="s">
        <v>1132</v>
      </c>
      <c r="B371" s="42" t="s">
        <v>1130</v>
      </c>
      <c r="C371" t="s">
        <v>1133</v>
      </c>
      <c r="D371" t="s">
        <v>250</v>
      </c>
      <c r="E371" t="s">
        <v>1111</v>
      </c>
      <c r="H371" s="44" t="b">
        <v>0</v>
      </c>
      <c r="J371" s="44" t="b">
        <v>0</v>
      </c>
    </row>
    <row r="372" spans="1:10" ht="18.75" x14ac:dyDescent="0.3">
      <c r="A372" s="45" t="s">
        <v>1134</v>
      </c>
      <c r="B372" s="42" t="s">
        <v>1135</v>
      </c>
      <c r="C372" t="s">
        <v>1136</v>
      </c>
      <c r="D372" t="s">
        <v>250</v>
      </c>
      <c r="E372" t="s">
        <v>1111</v>
      </c>
      <c r="H372" s="44" t="b">
        <v>0</v>
      </c>
      <c r="J372" s="44" t="b">
        <v>0</v>
      </c>
    </row>
    <row r="373" spans="1:10" ht="18.75" x14ac:dyDescent="0.3">
      <c r="A373" s="45" t="s">
        <v>1137</v>
      </c>
      <c r="B373" s="42" t="s">
        <v>1138</v>
      </c>
      <c r="C373" t="s">
        <v>1139</v>
      </c>
      <c r="D373" t="s">
        <v>250</v>
      </c>
      <c r="E373" t="s">
        <v>1111</v>
      </c>
      <c r="H373" s="44" t="b">
        <v>0</v>
      </c>
      <c r="J373" s="44" t="b">
        <v>0</v>
      </c>
    </row>
    <row r="374" spans="1:10" ht="18.75" x14ac:dyDescent="0.3">
      <c r="A374" s="45" t="s">
        <v>1140</v>
      </c>
      <c r="B374" s="42" t="s">
        <v>1135</v>
      </c>
      <c r="C374" t="s">
        <v>1141</v>
      </c>
      <c r="D374" t="s">
        <v>250</v>
      </c>
      <c r="E374" t="s">
        <v>1111</v>
      </c>
      <c r="H374" s="44" t="b">
        <v>0</v>
      </c>
      <c r="J374" s="44" t="b">
        <v>0</v>
      </c>
    </row>
    <row r="375" spans="1:10" ht="18.75" x14ac:dyDescent="0.3">
      <c r="A375" s="45" t="s">
        <v>550</v>
      </c>
      <c r="B375" s="1">
        <v>1</v>
      </c>
      <c r="C375" t="s">
        <v>551</v>
      </c>
      <c r="D375" t="s">
        <v>250</v>
      </c>
      <c r="E375" t="s">
        <v>300</v>
      </c>
      <c r="H375" s="44" t="b">
        <v>0</v>
      </c>
      <c r="J375" s="44" t="b">
        <v>1</v>
      </c>
    </row>
    <row r="376" spans="1:10" s="65" customFormat="1" ht="18.75" x14ac:dyDescent="0.3">
      <c r="A376" s="45" t="s">
        <v>1142</v>
      </c>
      <c r="B376" s="1">
        <f>Reference!B18</f>
        <v>-5</v>
      </c>
      <c r="C376" s="5" t="s">
        <v>262</v>
      </c>
      <c r="D376" t="s">
        <v>250</v>
      </c>
      <c r="E376" t="s">
        <v>263</v>
      </c>
      <c r="F376"/>
      <c r="G376"/>
      <c r="H376" s="44" t="b">
        <v>1</v>
      </c>
      <c r="I376"/>
      <c r="J376" s="44" t="b">
        <v>0</v>
      </c>
    </row>
    <row r="377" spans="1:10" ht="18.75" x14ac:dyDescent="0.3">
      <c r="A377" s="45" t="s">
        <v>1143</v>
      </c>
      <c r="B377" s="1" t="s">
        <v>10</v>
      </c>
      <c r="C377" t="s">
        <v>1144</v>
      </c>
      <c r="D377" t="s">
        <v>865</v>
      </c>
      <c r="E377" t="s">
        <v>1145</v>
      </c>
      <c r="H377" s="44" t="b">
        <v>0</v>
      </c>
      <c r="J377" s="44" t="b">
        <v>0</v>
      </c>
    </row>
    <row r="378" spans="1:10" ht="18.75" x14ac:dyDescent="0.3">
      <c r="A378" s="45" t="s">
        <v>1146</v>
      </c>
      <c r="B378" s="1">
        <v>2</v>
      </c>
      <c r="C378" t="s">
        <v>1147</v>
      </c>
      <c r="D378" t="s">
        <v>865</v>
      </c>
      <c r="E378" t="s">
        <v>1145</v>
      </c>
      <c r="H378" s="44" t="b">
        <v>0</v>
      </c>
      <c r="J378" s="44" t="b">
        <v>0</v>
      </c>
    </row>
    <row r="379" spans="1:10" ht="18.75" x14ac:dyDescent="0.3">
      <c r="A379" s="45" t="s">
        <v>257</v>
      </c>
      <c r="B379" s="1">
        <v>2</v>
      </c>
      <c r="C379" t="s">
        <v>1148</v>
      </c>
      <c r="D379" t="s">
        <v>865</v>
      </c>
      <c r="E379" t="s">
        <v>1145</v>
      </c>
      <c r="H379" s="44" t="b">
        <v>1</v>
      </c>
      <c r="J379" s="44" t="b">
        <v>0</v>
      </c>
    </row>
    <row r="380" spans="1:10" ht="18.75" x14ac:dyDescent="0.3">
      <c r="A380" s="45" t="s">
        <v>259</v>
      </c>
      <c r="B380" s="1">
        <v>0.25</v>
      </c>
      <c r="C380" t="s">
        <v>1149</v>
      </c>
      <c r="D380" t="s">
        <v>865</v>
      </c>
      <c r="E380" t="s">
        <v>1145</v>
      </c>
      <c r="H380" s="44" t="b">
        <v>1</v>
      </c>
      <c r="J380" s="44" t="b">
        <v>0</v>
      </c>
    </row>
    <row r="381" spans="1:10" ht="18.75" x14ac:dyDescent="0.3">
      <c r="A381" s="45" t="s">
        <v>1150</v>
      </c>
      <c r="B381" s="1" t="s">
        <v>1127</v>
      </c>
      <c r="C381" t="s">
        <v>1151</v>
      </c>
      <c r="D381" t="s">
        <v>1152</v>
      </c>
      <c r="E381" t="s">
        <v>300</v>
      </c>
      <c r="H381" s="44" t="b">
        <v>0</v>
      </c>
      <c r="J381" s="44" t="b">
        <v>0</v>
      </c>
    </row>
    <row r="382" spans="1:10" ht="18.75" x14ac:dyDescent="0.3">
      <c r="A382" s="45" t="s">
        <v>1153</v>
      </c>
      <c r="B382" s="1" t="s">
        <v>1124</v>
      </c>
      <c r="C382" t="s">
        <v>1154</v>
      </c>
      <c r="D382" t="s">
        <v>1152</v>
      </c>
      <c r="E382" t="s">
        <v>300</v>
      </c>
      <c r="H382" s="44" t="b">
        <v>0</v>
      </c>
      <c r="J382" s="44" t="b">
        <v>0</v>
      </c>
    </row>
    <row r="383" spans="1:10" ht="18.75" x14ac:dyDescent="0.3">
      <c r="A383" s="45" t="s">
        <v>1155</v>
      </c>
      <c r="B383" s="1" t="s">
        <v>1127</v>
      </c>
      <c r="C383" t="s">
        <v>1156</v>
      </c>
      <c r="D383" t="s">
        <v>1152</v>
      </c>
      <c r="E383" t="s">
        <v>300</v>
      </c>
      <c r="H383" s="44" t="b">
        <v>0</v>
      </c>
      <c r="J383" s="44" t="b">
        <v>0</v>
      </c>
    </row>
    <row r="384" spans="1:10" ht="18.75" x14ac:dyDescent="0.3">
      <c r="A384" s="45" t="s">
        <v>1157</v>
      </c>
      <c r="B384" s="1" t="s">
        <v>1127</v>
      </c>
      <c r="C384" t="s">
        <v>1158</v>
      </c>
      <c r="D384" t="s">
        <v>1152</v>
      </c>
      <c r="E384" t="s">
        <v>300</v>
      </c>
      <c r="H384" s="44" t="b">
        <v>0</v>
      </c>
      <c r="J384" s="44" t="b">
        <v>0</v>
      </c>
    </row>
    <row r="385" spans="1:10" ht="18.75" x14ac:dyDescent="0.3">
      <c r="A385" s="45" t="s">
        <v>1159</v>
      </c>
      <c r="B385" s="1">
        <v>2</v>
      </c>
      <c r="C385" t="s">
        <v>1160</v>
      </c>
      <c r="D385" t="s">
        <v>1152</v>
      </c>
      <c r="E385" t="s">
        <v>300</v>
      </c>
      <c r="H385" s="44" t="b">
        <v>0</v>
      </c>
      <c r="J385" s="44" t="b">
        <v>0</v>
      </c>
    </row>
    <row r="386" spans="1:10" ht="18.75" x14ac:dyDescent="0.3">
      <c r="A386" s="45" t="s">
        <v>1161</v>
      </c>
      <c r="B386" s="1" t="s">
        <v>1127</v>
      </c>
      <c r="C386" t="s">
        <v>1162</v>
      </c>
      <c r="D386" t="s">
        <v>1152</v>
      </c>
      <c r="E386" t="s">
        <v>300</v>
      </c>
      <c r="H386" s="44" t="b">
        <v>0</v>
      </c>
      <c r="J386" s="44" t="b">
        <v>0</v>
      </c>
    </row>
    <row r="387" spans="1:10" ht="18.75" x14ac:dyDescent="0.3">
      <c r="A387" s="45" t="s">
        <v>1163</v>
      </c>
      <c r="B387" s="1">
        <v>4</v>
      </c>
      <c r="C387" t="s">
        <v>1164</v>
      </c>
      <c r="D387" t="s">
        <v>1152</v>
      </c>
      <c r="E387" t="s">
        <v>300</v>
      </c>
      <c r="H387" s="44" t="b">
        <v>0</v>
      </c>
      <c r="J387" s="44" t="b">
        <v>0</v>
      </c>
    </row>
    <row r="388" spans="1:10" ht="18.75" x14ac:dyDescent="0.3">
      <c r="A388" s="45" t="s">
        <v>1165</v>
      </c>
      <c r="B388" s="1" t="s">
        <v>278</v>
      </c>
      <c r="C388" t="s">
        <v>1166</v>
      </c>
      <c r="D388" t="s">
        <v>1152</v>
      </c>
      <c r="E388" t="s">
        <v>300</v>
      </c>
      <c r="H388" s="44" t="b">
        <v>0</v>
      </c>
      <c r="J388" s="44" t="b">
        <v>0</v>
      </c>
    </row>
    <row r="389" spans="1:10" ht="18.75" x14ac:dyDescent="0.3">
      <c r="A389" s="45" t="s">
        <v>986</v>
      </c>
      <c r="B389" s="1">
        <f>C122</f>
        <v>400</v>
      </c>
      <c r="C389" t="s">
        <v>1167</v>
      </c>
      <c r="D389" t="s">
        <v>1168</v>
      </c>
      <c r="E389" t="s">
        <v>269</v>
      </c>
      <c r="H389" s="44" t="b">
        <v>0</v>
      </c>
      <c r="J389" s="44" t="b">
        <v>0</v>
      </c>
    </row>
    <row r="390" spans="1:10" ht="18.75" x14ac:dyDescent="0.3">
      <c r="A390" s="45" t="s">
        <v>1169</v>
      </c>
      <c r="B390" s="1" t="s">
        <v>278</v>
      </c>
      <c r="C390" t="s">
        <v>1170</v>
      </c>
      <c r="D390" t="s">
        <v>1168</v>
      </c>
      <c r="E390" t="s">
        <v>269</v>
      </c>
      <c r="H390" s="44" t="b">
        <v>0</v>
      </c>
      <c r="J390" s="44" t="b">
        <v>0</v>
      </c>
    </row>
    <row r="391" spans="1:10" ht="18.75" x14ac:dyDescent="0.3">
      <c r="A391" s="45" t="s">
        <v>988</v>
      </c>
      <c r="B391" s="1">
        <f>C123</f>
        <v>600</v>
      </c>
      <c r="C391" t="s">
        <v>1171</v>
      </c>
      <c r="D391" t="s">
        <v>1168</v>
      </c>
      <c r="E391" t="s">
        <v>269</v>
      </c>
      <c r="H391" s="44" t="b">
        <v>0</v>
      </c>
      <c r="J391" s="44" t="b">
        <v>0</v>
      </c>
    </row>
    <row r="392" spans="1:10" ht="18.75" x14ac:dyDescent="0.3">
      <c r="A392" s="45" t="s">
        <v>1172</v>
      </c>
      <c r="B392" s="1" t="s">
        <v>278</v>
      </c>
      <c r="C392" t="s">
        <v>1173</v>
      </c>
      <c r="D392" t="s">
        <v>1168</v>
      </c>
      <c r="E392" t="s">
        <v>269</v>
      </c>
      <c r="H392" s="44" t="b">
        <v>0</v>
      </c>
      <c r="J392" s="44" t="b">
        <v>0</v>
      </c>
    </row>
    <row r="393" spans="1:10" ht="18.75" x14ac:dyDescent="0.3">
      <c r="A393" s="45" t="s">
        <v>990</v>
      </c>
      <c r="B393" s="1">
        <f>C124</f>
        <v>240</v>
      </c>
      <c r="C393" t="s">
        <v>1174</v>
      </c>
      <c r="D393" t="s">
        <v>1168</v>
      </c>
      <c r="E393" t="s">
        <v>269</v>
      </c>
      <c r="H393" s="44" t="b">
        <v>0</v>
      </c>
      <c r="J393" s="44" t="b">
        <v>0</v>
      </c>
    </row>
    <row r="394" spans="1:10" ht="18.75" x14ac:dyDescent="0.3">
      <c r="A394" s="45" t="s">
        <v>992</v>
      </c>
      <c r="B394" s="1">
        <f>C125</f>
        <v>600</v>
      </c>
      <c r="C394" t="s">
        <v>1175</v>
      </c>
      <c r="D394" t="s">
        <v>1168</v>
      </c>
      <c r="E394" t="s">
        <v>269</v>
      </c>
      <c r="H394" s="44" t="b">
        <v>0</v>
      </c>
      <c r="J394" s="44" t="b">
        <v>0</v>
      </c>
    </row>
    <row r="395" spans="1:10" ht="18.75" x14ac:dyDescent="0.3">
      <c r="A395" s="45" t="s">
        <v>1176</v>
      </c>
      <c r="B395" s="1" t="s">
        <v>1177</v>
      </c>
      <c r="C395" t="s">
        <v>1178</v>
      </c>
      <c r="D395" t="s">
        <v>1168</v>
      </c>
      <c r="E395" t="s">
        <v>269</v>
      </c>
      <c r="H395" s="44" t="b">
        <v>0</v>
      </c>
      <c r="J395" s="44" t="b">
        <v>0</v>
      </c>
    </row>
    <row r="396" spans="1:10" ht="18.75" x14ac:dyDescent="0.3">
      <c r="A396" s="45" t="s">
        <v>995</v>
      </c>
      <c r="B396" s="1">
        <f>C127</f>
        <v>300</v>
      </c>
      <c r="C396" t="s">
        <v>1179</v>
      </c>
      <c r="D396" t="s">
        <v>1180</v>
      </c>
      <c r="E396" t="s">
        <v>269</v>
      </c>
      <c r="H396" s="44" t="b">
        <v>1</v>
      </c>
      <c r="J396" s="44" t="b">
        <v>0</v>
      </c>
    </row>
    <row r="397" spans="1:10" ht="18.75" x14ac:dyDescent="0.3">
      <c r="A397" s="45" t="s">
        <v>1181</v>
      </c>
      <c r="B397" s="1" t="s">
        <v>278</v>
      </c>
      <c r="C397" t="s">
        <v>1182</v>
      </c>
      <c r="D397" t="s">
        <v>1180</v>
      </c>
      <c r="E397" t="s">
        <v>269</v>
      </c>
      <c r="H397" s="44" t="b">
        <v>0</v>
      </c>
      <c r="J397" s="44" t="b">
        <v>0</v>
      </c>
    </row>
    <row r="398" spans="1:10" ht="18.75" x14ac:dyDescent="0.3">
      <c r="A398" s="45" t="s">
        <v>1183</v>
      </c>
      <c r="B398" s="86">
        <f>C128</f>
        <v>115</v>
      </c>
      <c r="C398" t="s">
        <v>1184</v>
      </c>
      <c r="D398" t="s">
        <v>1180</v>
      </c>
      <c r="E398" t="s">
        <v>269</v>
      </c>
      <c r="H398" s="44" t="b">
        <v>1</v>
      </c>
      <c r="J398" s="44" t="b">
        <v>0</v>
      </c>
    </row>
    <row r="399" spans="1:10" ht="18.75" x14ac:dyDescent="0.3">
      <c r="A399" s="45" t="s">
        <v>999</v>
      </c>
      <c r="B399" s="1">
        <f>C130</f>
        <v>1200</v>
      </c>
      <c r="C399" t="s">
        <v>1185</v>
      </c>
      <c r="D399" t="s">
        <v>1180</v>
      </c>
      <c r="E399" t="s">
        <v>269</v>
      </c>
      <c r="H399" s="44" t="b">
        <v>1</v>
      </c>
      <c r="J399" s="44" t="b">
        <v>0</v>
      </c>
    </row>
    <row r="400" spans="1:10" ht="18.75" x14ac:dyDescent="0.3">
      <c r="A400" s="45" t="s">
        <v>1186</v>
      </c>
      <c r="B400" s="1" t="s">
        <v>278</v>
      </c>
      <c r="C400" t="s">
        <v>1187</v>
      </c>
      <c r="D400" t="s">
        <v>1180</v>
      </c>
      <c r="E400" t="s">
        <v>269</v>
      </c>
      <c r="H400" s="44" t="b">
        <v>0</v>
      </c>
      <c r="J400" s="44" t="b">
        <v>0</v>
      </c>
    </row>
    <row r="401" spans="1:10" ht="18.75" x14ac:dyDescent="0.3">
      <c r="A401" s="45" t="s">
        <v>1188</v>
      </c>
      <c r="B401" s="86">
        <f>C131</f>
        <v>115</v>
      </c>
      <c r="C401" t="s">
        <v>1189</v>
      </c>
      <c r="D401" t="s">
        <v>1180</v>
      </c>
      <c r="E401" t="s">
        <v>269</v>
      </c>
      <c r="H401" s="44" t="b">
        <v>1</v>
      </c>
      <c r="J401" s="44" t="b">
        <v>0</v>
      </c>
    </row>
    <row r="402" spans="1:10" ht="18.75" x14ac:dyDescent="0.3">
      <c r="A402" s="45" t="s">
        <v>1190</v>
      </c>
      <c r="B402" s="1" t="s">
        <v>998</v>
      </c>
      <c r="C402" t="s">
        <v>1191</v>
      </c>
      <c r="D402" t="s">
        <v>1192</v>
      </c>
      <c r="E402" t="s">
        <v>1193</v>
      </c>
      <c r="H402" s="44" t="b">
        <v>0</v>
      </c>
      <c r="J402" s="44" t="b">
        <v>0</v>
      </c>
    </row>
    <row r="403" spans="1:10" ht="18.75" x14ac:dyDescent="0.3">
      <c r="A403" s="45" t="s">
        <v>1194</v>
      </c>
      <c r="B403" s="1" t="s">
        <v>994</v>
      </c>
      <c r="C403" t="s">
        <v>1195</v>
      </c>
      <c r="D403" t="s">
        <v>1192</v>
      </c>
      <c r="E403" t="s">
        <v>1193</v>
      </c>
      <c r="H403" s="44" t="b">
        <v>0</v>
      </c>
      <c r="J403" s="44" t="b">
        <v>0</v>
      </c>
    </row>
    <row r="404" spans="1:10" ht="18.75" x14ac:dyDescent="0.3">
      <c r="A404" s="45" t="s">
        <v>1196</v>
      </c>
      <c r="B404" s="1">
        <v>1</v>
      </c>
      <c r="C404" t="s">
        <v>1197</v>
      </c>
      <c r="D404" t="s">
        <v>1198</v>
      </c>
      <c r="E404" t="s">
        <v>1199</v>
      </c>
      <c r="H404" s="44" t="b">
        <v>0</v>
      </c>
      <c r="J404" s="44" t="b">
        <v>0</v>
      </c>
    </row>
    <row r="405" spans="1:10" ht="18.75" x14ac:dyDescent="0.3">
      <c r="A405" s="45" t="s">
        <v>1200</v>
      </c>
      <c r="B405" s="1">
        <v>11</v>
      </c>
      <c r="C405" t="s">
        <v>1201</v>
      </c>
      <c r="D405" t="s">
        <v>1198</v>
      </c>
      <c r="E405" t="s">
        <v>1199</v>
      </c>
      <c r="H405" s="44" t="b">
        <v>0</v>
      </c>
      <c r="J405" s="44" t="b">
        <v>0</v>
      </c>
    </row>
    <row r="406" spans="1:10" ht="18.75" x14ac:dyDescent="0.3">
      <c r="A406" s="45" t="s">
        <v>1202</v>
      </c>
      <c r="B406" s="80">
        <f>C129</f>
        <v>138</v>
      </c>
      <c r="C406" t="s">
        <v>1203</v>
      </c>
      <c r="D406" t="s">
        <v>1198</v>
      </c>
      <c r="E406" t="s">
        <v>1199</v>
      </c>
      <c r="H406" s="44" t="b">
        <v>1</v>
      </c>
      <c r="J406" s="44" t="b">
        <v>0</v>
      </c>
    </row>
    <row r="407" spans="1:10" ht="18.75" x14ac:dyDescent="0.3">
      <c r="A407" s="45" t="s">
        <v>1204</v>
      </c>
      <c r="B407" s="1">
        <v>1</v>
      </c>
      <c r="C407" t="s">
        <v>1205</v>
      </c>
      <c r="D407" t="s">
        <v>1198</v>
      </c>
      <c r="E407" t="s">
        <v>1199</v>
      </c>
      <c r="H407" s="44" t="b">
        <v>0</v>
      </c>
      <c r="J407" s="44" t="b">
        <v>0</v>
      </c>
    </row>
    <row r="408" spans="1:10" ht="18.75" x14ac:dyDescent="0.3">
      <c r="A408" s="45" t="s">
        <v>1206</v>
      </c>
      <c r="B408" s="1">
        <v>11</v>
      </c>
      <c r="C408" t="s">
        <v>1207</v>
      </c>
      <c r="D408" t="s">
        <v>1198</v>
      </c>
      <c r="E408" t="s">
        <v>1199</v>
      </c>
      <c r="H408" s="44" t="b">
        <v>0</v>
      </c>
      <c r="J408" s="44" t="b">
        <v>0</v>
      </c>
    </row>
    <row r="409" spans="1:10" ht="18.75" x14ac:dyDescent="0.3">
      <c r="A409" s="45" t="s">
        <v>1208</v>
      </c>
      <c r="B409" s="1">
        <f>C126</f>
        <v>34.5</v>
      </c>
      <c r="C409" t="s">
        <v>1209</v>
      </c>
      <c r="D409" t="s">
        <v>1198</v>
      </c>
      <c r="E409" t="s">
        <v>1199</v>
      </c>
      <c r="H409" s="44" t="b">
        <v>1</v>
      </c>
      <c r="J409" s="44" t="b">
        <v>0</v>
      </c>
    </row>
    <row r="410" spans="1:10" ht="18.75" x14ac:dyDescent="0.3">
      <c r="A410" s="45" t="s">
        <v>181</v>
      </c>
      <c r="B410" s="1">
        <f>C147</f>
        <v>165</v>
      </c>
      <c r="C410" t="s">
        <v>1210</v>
      </c>
      <c r="D410" t="s">
        <v>1198</v>
      </c>
      <c r="E410" t="s">
        <v>1199</v>
      </c>
      <c r="F410" t="s">
        <v>10</v>
      </c>
      <c r="H410" s="44" t="b">
        <v>1</v>
      </c>
      <c r="J410" s="44" t="b">
        <v>0</v>
      </c>
    </row>
    <row r="411" spans="1:10" ht="18.75" x14ac:dyDescent="0.3">
      <c r="A411" s="45" t="s">
        <v>1211</v>
      </c>
      <c r="B411" s="1">
        <f>C159</f>
        <v>0.5</v>
      </c>
      <c r="C411" t="s">
        <v>1212</v>
      </c>
      <c r="D411" t="s">
        <v>1198</v>
      </c>
      <c r="E411" t="s">
        <v>1199</v>
      </c>
      <c r="F411" t="s">
        <v>10</v>
      </c>
      <c r="H411" s="44" t="b">
        <v>1</v>
      </c>
      <c r="J411" s="44" t="b">
        <v>0</v>
      </c>
    </row>
    <row r="412" spans="1:10" ht="18.75" x14ac:dyDescent="0.3">
      <c r="A412" s="45" t="s">
        <v>1213</v>
      </c>
      <c r="B412" s="1">
        <f>C160</f>
        <v>35</v>
      </c>
      <c r="C412" t="s">
        <v>1214</v>
      </c>
      <c r="D412" t="s">
        <v>1198</v>
      </c>
      <c r="E412" t="s">
        <v>1199</v>
      </c>
      <c r="F412" t="s">
        <v>10</v>
      </c>
      <c r="H412" s="44" t="b">
        <v>1</v>
      </c>
      <c r="J412" s="44" t="b">
        <v>0</v>
      </c>
    </row>
    <row r="413" spans="1:10" ht="18.75" x14ac:dyDescent="0.3">
      <c r="A413" s="45" t="s">
        <v>1215</v>
      </c>
      <c r="B413" s="1">
        <f>C161</f>
        <v>90</v>
      </c>
      <c r="C413" t="s">
        <v>1216</v>
      </c>
      <c r="D413" t="s">
        <v>1198</v>
      </c>
      <c r="E413" t="s">
        <v>1199</v>
      </c>
      <c r="F413" t="s">
        <v>10</v>
      </c>
      <c r="H413" s="44" t="b">
        <v>1</v>
      </c>
      <c r="J413" s="44" t="b">
        <v>0</v>
      </c>
    </row>
    <row r="414" spans="1:10" ht="18.75" x14ac:dyDescent="0.3">
      <c r="A414" s="45" t="s">
        <v>1217</v>
      </c>
      <c r="B414" s="43">
        <f>C162</f>
        <v>4</v>
      </c>
      <c r="C414" t="s">
        <v>1218</v>
      </c>
      <c r="D414" t="s">
        <v>1198</v>
      </c>
      <c r="E414" t="s">
        <v>1199</v>
      </c>
      <c r="F414" t="s">
        <v>10</v>
      </c>
      <c r="H414" s="44" t="b">
        <v>1</v>
      </c>
      <c r="J414" s="44" t="b">
        <v>0</v>
      </c>
    </row>
    <row r="415" spans="1:10" ht="18.75" x14ac:dyDescent="0.3">
      <c r="A415" s="45" t="s">
        <v>1219</v>
      </c>
      <c r="B415" s="1" t="s">
        <v>168</v>
      </c>
      <c r="C415" t="s">
        <v>1220</v>
      </c>
      <c r="D415" t="s">
        <v>1198</v>
      </c>
      <c r="E415" t="s">
        <v>1199</v>
      </c>
      <c r="H415" s="44" t="b">
        <v>0</v>
      </c>
      <c r="J415" s="44" t="b">
        <v>0</v>
      </c>
    </row>
    <row r="416" spans="1:10" ht="18.75" x14ac:dyDescent="0.3">
      <c r="A416" s="45" t="s">
        <v>1221</v>
      </c>
      <c r="B416" s="1" t="s">
        <v>1222</v>
      </c>
      <c r="C416" t="s">
        <v>1223</v>
      </c>
      <c r="D416" t="s">
        <v>1198</v>
      </c>
      <c r="E416" t="s">
        <v>1199</v>
      </c>
      <c r="H416" s="44" t="b">
        <v>0</v>
      </c>
      <c r="J416" s="44" t="b">
        <v>0</v>
      </c>
    </row>
    <row r="417" spans="1:10" ht="18.75" x14ac:dyDescent="0.3">
      <c r="A417" s="45" t="s">
        <v>1224</v>
      </c>
      <c r="B417" s="1" t="s">
        <v>168</v>
      </c>
      <c r="C417" t="s">
        <v>1225</v>
      </c>
      <c r="D417" t="s">
        <v>1198</v>
      </c>
      <c r="E417" t="s">
        <v>1199</v>
      </c>
      <c r="H417" s="44" t="b">
        <v>0</v>
      </c>
      <c r="J417" s="44" t="b">
        <v>0</v>
      </c>
    </row>
    <row r="418" spans="1:10" ht="18.75" x14ac:dyDescent="0.3">
      <c r="A418" s="45" t="s">
        <v>1226</v>
      </c>
      <c r="B418" s="1">
        <v>0.3</v>
      </c>
      <c r="C418" t="s">
        <v>1227</v>
      </c>
      <c r="D418" t="s">
        <v>1198</v>
      </c>
      <c r="E418" t="s">
        <v>1199</v>
      </c>
      <c r="H418" s="44" t="b">
        <v>1</v>
      </c>
      <c r="J418" s="44" t="b">
        <v>0</v>
      </c>
    </row>
    <row r="419" spans="1:10" ht="18.75" x14ac:dyDescent="0.3">
      <c r="A419" s="45" t="s">
        <v>1228</v>
      </c>
      <c r="B419" s="1">
        <v>25</v>
      </c>
      <c r="C419" t="s">
        <v>1229</v>
      </c>
      <c r="D419" t="s">
        <v>1198</v>
      </c>
      <c r="E419" t="s">
        <v>1199</v>
      </c>
      <c r="H419" s="44" t="b">
        <v>1</v>
      </c>
      <c r="J419" s="44" t="b">
        <v>0</v>
      </c>
    </row>
    <row r="420" spans="1:10" ht="18.75" x14ac:dyDescent="0.3">
      <c r="A420" s="45" t="s">
        <v>1230</v>
      </c>
      <c r="B420" s="1">
        <v>10</v>
      </c>
      <c r="C420" t="s">
        <v>1231</v>
      </c>
      <c r="D420" t="s">
        <v>1198</v>
      </c>
      <c r="E420" t="s">
        <v>1199</v>
      </c>
      <c r="H420" s="44" t="b">
        <v>1</v>
      </c>
      <c r="J420" s="44" t="b">
        <v>0</v>
      </c>
    </row>
    <row r="421" spans="1:10" ht="18.75" x14ac:dyDescent="0.3">
      <c r="A421" s="45" t="s">
        <v>1232</v>
      </c>
      <c r="B421" s="1">
        <v>15</v>
      </c>
      <c r="C421" t="s">
        <v>1233</v>
      </c>
      <c r="D421" t="s">
        <v>1198</v>
      </c>
      <c r="E421" t="s">
        <v>1199</v>
      </c>
      <c r="H421" s="44" t="b">
        <v>1</v>
      </c>
      <c r="J421" s="44" t="b">
        <v>0</v>
      </c>
    </row>
    <row r="422" spans="1:10" ht="18.75" x14ac:dyDescent="0.3">
      <c r="A422" s="45" t="s">
        <v>1234</v>
      </c>
      <c r="B422" s="1">
        <v>15</v>
      </c>
      <c r="C422" t="s">
        <v>1235</v>
      </c>
      <c r="D422" t="s">
        <v>1198</v>
      </c>
      <c r="E422" t="s">
        <v>1199</v>
      </c>
      <c r="H422" s="44" t="b">
        <v>1</v>
      </c>
      <c r="J422" s="44" t="b">
        <v>0</v>
      </c>
    </row>
    <row r="423" spans="1:10" ht="18.75" x14ac:dyDescent="0.3">
      <c r="A423" s="45" t="s">
        <v>1236</v>
      </c>
      <c r="B423" s="1">
        <v>35</v>
      </c>
      <c r="C423" t="s">
        <v>1237</v>
      </c>
      <c r="D423" t="s">
        <v>1198</v>
      </c>
      <c r="E423" t="s">
        <v>1199</v>
      </c>
      <c r="H423" s="44" t="b">
        <v>1</v>
      </c>
      <c r="J423" s="44" t="b">
        <v>0</v>
      </c>
    </row>
    <row r="424" spans="1:10" ht="18.75" x14ac:dyDescent="0.3">
      <c r="A424" s="45" t="s">
        <v>1041</v>
      </c>
      <c r="B424" s="1" t="str">
        <f>C185</f>
        <v>S</v>
      </c>
      <c r="C424" t="s">
        <v>1238</v>
      </c>
      <c r="D424" t="s">
        <v>1239</v>
      </c>
      <c r="E424" t="s">
        <v>1240</v>
      </c>
      <c r="F424" t="s">
        <v>10</v>
      </c>
      <c r="H424" s="44" t="b">
        <v>0</v>
      </c>
      <c r="J424" s="44" t="b">
        <v>0</v>
      </c>
    </row>
    <row r="425" spans="1:10" ht="18.75" x14ac:dyDescent="0.3">
      <c r="A425" s="45" t="s">
        <v>1241</v>
      </c>
      <c r="B425" s="1">
        <f>C186</f>
        <v>0.15</v>
      </c>
      <c r="C425" t="s">
        <v>1242</v>
      </c>
      <c r="D425" t="s">
        <v>1239</v>
      </c>
      <c r="E425" t="s">
        <v>1240</v>
      </c>
      <c r="F425" t="s">
        <v>10</v>
      </c>
      <c r="H425" s="44" t="b">
        <v>1</v>
      </c>
      <c r="J425" s="44" t="b">
        <v>0</v>
      </c>
    </row>
    <row r="426" spans="1:10" ht="18.75" x14ac:dyDescent="0.3">
      <c r="A426" s="45" t="s">
        <v>1044</v>
      </c>
      <c r="B426" s="1" t="str">
        <f>C191</f>
        <v>T</v>
      </c>
      <c r="C426" t="s">
        <v>1243</v>
      </c>
      <c r="D426" t="s">
        <v>1239</v>
      </c>
      <c r="E426" t="s">
        <v>1240</v>
      </c>
      <c r="F426" t="s">
        <v>10</v>
      </c>
      <c r="H426" s="44" t="b">
        <v>0</v>
      </c>
      <c r="J426" s="44" t="b">
        <v>0</v>
      </c>
    </row>
    <row r="427" spans="1:10" ht="18.75" x14ac:dyDescent="0.3">
      <c r="A427" s="45" t="s">
        <v>1244</v>
      </c>
      <c r="B427" s="1">
        <f>C192</f>
        <v>0.15</v>
      </c>
      <c r="C427" t="s">
        <v>1245</v>
      </c>
      <c r="D427" t="s">
        <v>1239</v>
      </c>
      <c r="E427" t="s">
        <v>1240</v>
      </c>
      <c r="F427" t="s">
        <v>10</v>
      </c>
      <c r="H427" s="44" t="b">
        <v>1</v>
      </c>
      <c r="J427" s="44" t="b">
        <v>0</v>
      </c>
    </row>
    <row r="428" spans="1:10" ht="18.75" x14ac:dyDescent="0.3">
      <c r="A428" s="45" t="s">
        <v>1246</v>
      </c>
      <c r="B428" s="43">
        <f>C214</f>
        <v>2.15</v>
      </c>
      <c r="C428" t="s">
        <v>1247</v>
      </c>
      <c r="D428" t="s">
        <v>620</v>
      </c>
      <c r="E428" t="s">
        <v>629</v>
      </c>
      <c r="F428" t="s">
        <v>10</v>
      </c>
      <c r="H428" s="44" t="b">
        <v>1</v>
      </c>
      <c r="J428" s="44" t="b">
        <v>0</v>
      </c>
    </row>
    <row r="429" spans="1:10" ht="18.75" x14ac:dyDescent="0.3">
      <c r="A429" s="45" t="s">
        <v>1246</v>
      </c>
      <c r="B429" s="43">
        <f>D214</f>
        <v>0</v>
      </c>
      <c r="C429" t="s">
        <v>1247</v>
      </c>
      <c r="D429" t="s">
        <v>620</v>
      </c>
      <c r="E429" t="s">
        <v>629</v>
      </c>
      <c r="F429" t="s">
        <v>165</v>
      </c>
      <c r="H429" s="44" t="b">
        <v>1</v>
      </c>
      <c r="J429" s="44" t="b">
        <v>0</v>
      </c>
    </row>
    <row r="430" spans="1:10" ht="18.75" x14ac:dyDescent="0.3">
      <c r="A430" s="45" t="s">
        <v>1246</v>
      </c>
      <c r="B430" s="1">
        <f>E214</f>
        <v>0</v>
      </c>
      <c r="C430" t="s">
        <v>1247</v>
      </c>
      <c r="D430" t="s">
        <v>620</v>
      </c>
      <c r="E430" t="s">
        <v>629</v>
      </c>
      <c r="F430" t="s">
        <v>166</v>
      </c>
      <c r="H430" s="44" t="b">
        <v>1</v>
      </c>
      <c r="J430" s="44" t="b">
        <v>0</v>
      </c>
    </row>
    <row r="431" spans="1:10" ht="18.75" x14ac:dyDescent="0.3">
      <c r="A431" s="45" t="s">
        <v>1246</v>
      </c>
      <c r="B431" s="1">
        <f>F214</f>
        <v>0</v>
      </c>
      <c r="C431" t="s">
        <v>1247</v>
      </c>
      <c r="D431" t="s">
        <v>620</v>
      </c>
      <c r="E431" t="s">
        <v>629</v>
      </c>
      <c r="F431" t="s">
        <v>167</v>
      </c>
      <c r="H431" s="44" t="b">
        <v>1</v>
      </c>
      <c r="J431" s="44" t="b">
        <v>0</v>
      </c>
    </row>
    <row r="432" spans="1:10" ht="18.75" x14ac:dyDescent="0.3">
      <c r="A432" s="45" t="s">
        <v>1246</v>
      </c>
      <c r="B432" s="1">
        <f>G214</f>
        <v>0</v>
      </c>
      <c r="C432" t="s">
        <v>1247</v>
      </c>
      <c r="D432" t="s">
        <v>620</v>
      </c>
      <c r="E432" t="s">
        <v>629</v>
      </c>
      <c r="F432" t="s">
        <v>168</v>
      </c>
      <c r="H432" s="44" t="b">
        <v>1</v>
      </c>
      <c r="J432" s="44" t="b">
        <v>0</v>
      </c>
    </row>
    <row r="433" spans="1:10" ht="18.75" x14ac:dyDescent="0.3">
      <c r="A433" s="45" t="s">
        <v>1248</v>
      </c>
      <c r="B433" s="1">
        <f>C215</f>
        <v>0</v>
      </c>
      <c r="C433" t="s">
        <v>1249</v>
      </c>
      <c r="D433" t="s">
        <v>620</v>
      </c>
      <c r="E433" t="s">
        <v>629</v>
      </c>
      <c r="F433" t="s">
        <v>10</v>
      </c>
      <c r="H433" s="44" t="b">
        <v>1</v>
      </c>
      <c r="J433" s="44" t="b">
        <v>0</v>
      </c>
    </row>
    <row r="434" spans="1:10" ht="18.75" x14ac:dyDescent="0.3">
      <c r="A434" s="45" t="s">
        <v>1248</v>
      </c>
      <c r="B434" s="1">
        <f>D215</f>
        <v>0</v>
      </c>
      <c r="C434" t="s">
        <v>1249</v>
      </c>
      <c r="D434" t="s">
        <v>620</v>
      </c>
      <c r="E434" t="s">
        <v>629</v>
      </c>
      <c r="F434" t="s">
        <v>165</v>
      </c>
      <c r="H434" s="44" t="b">
        <v>1</v>
      </c>
      <c r="J434" s="44" t="b">
        <v>0</v>
      </c>
    </row>
    <row r="435" spans="1:10" ht="18.75" x14ac:dyDescent="0.3">
      <c r="A435" s="45" t="s">
        <v>1248</v>
      </c>
      <c r="B435" s="1">
        <f>E215</f>
        <v>0</v>
      </c>
      <c r="C435" t="s">
        <v>1249</v>
      </c>
      <c r="D435" t="s">
        <v>620</v>
      </c>
      <c r="E435" t="s">
        <v>629</v>
      </c>
      <c r="F435" t="s">
        <v>166</v>
      </c>
      <c r="H435" s="44" t="b">
        <v>1</v>
      </c>
      <c r="J435" s="44" t="b">
        <v>0</v>
      </c>
    </row>
    <row r="436" spans="1:10" ht="18.75" x14ac:dyDescent="0.3">
      <c r="A436" s="45" t="s">
        <v>1248</v>
      </c>
      <c r="B436" s="1">
        <f>F215</f>
        <v>0</v>
      </c>
      <c r="C436" t="s">
        <v>1249</v>
      </c>
      <c r="D436" t="s">
        <v>620</v>
      </c>
      <c r="E436" t="s">
        <v>629</v>
      </c>
      <c r="F436" t="s">
        <v>167</v>
      </c>
      <c r="H436" s="44" t="b">
        <v>1</v>
      </c>
      <c r="J436" s="44" t="b">
        <v>0</v>
      </c>
    </row>
    <row r="437" spans="1:10" ht="18.75" x14ac:dyDescent="0.3">
      <c r="A437" s="45" t="s">
        <v>1248</v>
      </c>
      <c r="B437" s="1">
        <f>G215</f>
        <v>0</v>
      </c>
      <c r="C437" t="s">
        <v>1249</v>
      </c>
      <c r="D437" t="s">
        <v>620</v>
      </c>
      <c r="E437" t="s">
        <v>629</v>
      </c>
      <c r="F437" t="s">
        <v>168</v>
      </c>
      <c r="H437" s="44" t="b">
        <v>1</v>
      </c>
      <c r="J437" s="44" t="b">
        <v>0</v>
      </c>
    </row>
    <row r="438" spans="1:10" ht="18.75" x14ac:dyDescent="0.3">
      <c r="A438" s="45" t="s">
        <v>1052</v>
      </c>
      <c r="B438" s="1">
        <f>C216</f>
        <v>1</v>
      </c>
      <c r="C438" t="s">
        <v>1250</v>
      </c>
      <c r="D438" t="s">
        <v>620</v>
      </c>
      <c r="E438" t="s">
        <v>629</v>
      </c>
      <c r="F438" t="s">
        <v>10</v>
      </c>
      <c r="H438" s="44" t="b">
        <v>0</v>
      </c>
      <c r="J438" s="44" t="b">
        <v>0</v>
      </c>
    </row>
    <row r="439" spans="1:10" ht="18.75" x14ac:dyDescent="0.3">
      <c r="A439" s="45" t="s">
        <v>1052</v>
      </c>
      <c r="B439" s="1">
        <f>D216</f>
        <v>0</v>
      </c>
      <c r="C439" t="s">
        <v>1250</v>
      </c>
      <c r="D439" t="s">
        <v>620</v>
      </c>
      <c r="E439" t="s">
        <v>629</v>
      </c>
      <c r="F439" t="s">
        <v>165</v>
      </c>
      <c r="H439" s="44" t="b">
        <v>0</v>
      </c>
      <c r="J439" s="44" t="b">
        <v>0</v>
      </c>
    </row>
    <row r="440" spans="1:10" ht="18.75" x14ac:dyDescent="0.3">
      <c r="A440" s="45" t="s">
        <v>1052</v>
      </c>
      <c r="B440" s="1">
        <f>E216</f>
        <v>0</v>
      </c>
      <c r="C440" t="s">
        <v>1250</v>
      </c>
      <c r="D440" t="s">
        <v>620</v>
      </c>
      <c r="E440" t="s">
        <v>629</v>
      </c>
      <c r="F440" t="s">
        <v>166</v>
      </c>
      <c r="H440" s="44" t="b">
        <v>0</v>
      </c>
      <c r="J440" s="44" t="b">
        <v>0</v>
      </c>
    </row>
    <row r="441" spans="1:10" ht="18.75" x14ac:dyDescent="0.3">
      <c r="A441" s="45" t="s">
        <v>1052</v>
      </c>
      <c r="B441" s="1">
        <f>F216</f>
        <v>0</v>
      </c>
      <c r="C441" t="s">
        <v>1250</v>
      </c>
      <c r="D441" t="s">
        <v>620</v>
      </c>
      <c r="E441" t="s">
        <v>629</v>
      </c>
      <c r="F441" t="s">
        <v>167</v>
      </c>
      <c r="H441" s="44" t="b">
        <v>0</v>
      </c>
      <c r="J441" s="44" t="b">
        <v>0</v>
      </c>
    </row>
    <row r="442" spans="1:10" ht="18.75" x14ac:dyDescent="0.3">
      <c r="A442" s="45" t="s">
        <v>1052</v>
      </c>
      <c r="B442" s="1">
        <f>G216</f>
        <v>0</v>
      </c>
      <c r="C442" t="s">
        <v>1250</v>
      </c>
      <c r="D442" t="s">
        <v>620</v>
      </c>
      <c r="E442" t="s">
        <v>629</v>
      </c>
      <c r="F442" t="s">
        <v>168</v>
      </c>
      <c r="H442" s="44" t="b">
        <v>0</v>
      </c>
      <c r="J442" s="44" t="b">
        <v>0</v>
      </c>
    </row>
    <row r="443" spans="1:10" ht="18.75" x14ac:dyDescent="0.3">
      <c r="A443" s="45" t="s">
        <v>1251</v>
      </c>
      <c r="B443" s="43">
        <f>C219</f>
        <v>5.75</v>
      </c>
      <c r="C443" t="s">
        <v>1252</v>
      </c>
      <c r="D443" t="s">
        <v>620</v>
      </c>
      <c r="E443" t="s">
        <v>629</v>
      </c>
      <c r="F443" t="s">
        <v>10</v>
      </c>
      <c r="H443" s="44" t="b">
        <v>1</v>
      </c>
      <c r="J443" s="44" t="b">
        <v>0</v>
      </c>
    </row>
    <row r="444" spans="1:10" ht="18.75" x14ac:dyDescent="0.3">
      <c r="A444" s="45" t="s">
        <v>1251</v>
      </c>
      <c r="B444" s="43">
        <f>D219</f>
        <v>0</v>
      </c>
      <c r="C444" t="s">
        <v>1252</v>
      </c>
      <c r="D444" t="s">
        <v>620</v>
      </c>
      <c r="E444" t="s">
        <v>629</v>
      </c>
      <c r="F444" t="s">
        <v>165</v>
      </c>
      <c r="H444" s="44" t="b">
        <v>1</v>
      </c>
      <c r="J444" s="44" t="b">
        <v>0</v>
      </c>
    </row>
    <row r="445" spans="1:10" ht="18.75" x14ac:dyDescent="0.3">
      <c r="A445" s="45" t="s">
        <v>1251</v>
      </c>
      <c r="B445" s="1">
        <f>E219</f>
        <v>0</v>
      </c>
      <c r="C445" t="s">
        <v>1252</v>
      </c>
      <c r="D445" t="s">
        <v>620</v>
      </c>
      <c r="E445" t="s">
        <v>629</v>
      </c>
      <c r="F445" t="s">
        <v>166</v>
      </c>
      <c r="H445" s="44" t="b">
        <v>1</v>
      </c>
      <c r="J445" s="44" t="b">
        <v>0</v>
      </c>
    </row>
    <row r="446" spans="1:10" ht="18.75" x14ac:dyDescent="0.3">
      <c r="A446" s="45" t="s">
        <v>1251</v>
      </c>
      <c r="B446" s="1">
        <f>F219</f>
        <v>0</v>
      </c>
      <c r="C446" t="s">
        <v>1252</v>
      </c>
      <c r="D446" t="s">
        <v>620</v>
      </c>
      <c r="E446" t="s">
        <v>629</v>
      </c>
      <c r="F446" t="s">
        <v>167</v>
      </c>
      <c r="H446" s="44" t="b">
        <v>1</v>
      </c>
      <c r="J446" s="44" t="b">
        <v>0</v>
      </c>
    </row>
    <row r="447" spans="1:10" ht="18.75" x14ac:dyDescent="0.3">
      <c r="A447" s="45" t="s">
        <v>1251</v>
      </c>
      <c r="B447" s="1">
        <f>G219</f>
        <v>0</v>
      </c>
      <c r="C447" t="s">
        <v>1252</v>
      </c>
      <c r="D447" t="s">
        <v>620</v>
      </c>
      <c r="E447" t="s">
        <v>629</v>
      </c>
      <c r="F447" t="s">
        <v>168</v>
      </c>
      <c r="H447" s="44" t="b">
        <v>1</v>
      </c>
      <c r="J447" s="44" t="b">
        <v>0</v>
      </c>
    </row>
    <row r="448" spans="1:10" ht="18.75" x14ac:dyDescent="0.3">
      <c r="A448" s="45" t="s">
        <v>1253</v>
      </c>
      <c r="B448" s="1">
        <f>C220</f>
        <v>0</v>
      </c>
      <c r="C448" t="s">
        <v>1254</v>
      </c>
      <c r="D448" t="s">
        <v>620</v>
      </c>
      <c r="E448" t="s">
        <v>629</v>
      </c>
      <c r="F448" t="s">
        <v>10</v>
      </c>
      <c r="H448" s="44" t="b">
        <v>1</v>
      </c>
      <c r="J448" s="44" t="b">
        <v>0</v>
      </c>
    </row>
    <row r="449" spans="1:10" ht="18.75" x14ac:dyDescent="0.3">
      <c r="A449" s="45" t="s">
        <v>1253</v>
      </c>
      <c r="B449" s="1">
        <f>D220</f>
        <v>0</v>
      </c>
      <c r="C449" t="s">
        <v>1254</v>
      </c>
      <c r="D449" t="s">
        <v>620</v>
      </c>
      <c r="E449" t="s">
        <v>629</v>
      </c>
      <c r="F449" t="s">
        <v>165</v>
      </c>
      <c r="H449" s="44" t="b">
        <v>1</v>
      </c>
      <c r="J449" s="44" t="b">
        <v>0</v>
      </c>
    </row>
    <row r="450" spans="1:10" ht="18.75" x14ac:dyDescent="0.3">
      <c r="A450" s="45" t="s">
        <v>1253</v>
      </c>
      <c r="B450" s="1">
        <f>E220</f>
        <v>0</v>
      </c>
      <c r="C450" t="s">
        <v>1254</v>
      </c>
      <c r="D450" t="s">
        <v>620</v>
      </c>
      <c r="E450" t="s">
        <v>629</v>
      </c>
      <c r="F450" t="s">
        <v>166</v>
      </c>
      <c r="H450" s="44" t="b">
        <v>1</v>
      </c>
      <c r="J450" s="44" t="b">
        <v>0</v>
      </c>
    </row>
    <row r="451" spans="1:10" ht="18.75" x14ac:dyDescent="0.3">
      <c r="A451" s="45" t="s">
        <v>1253</v>
      </c>
      <c r="B451" s="1">
        <f>F220</f>
        <v>0</v>
      </c>
      <c r="C451" t="s">
        <v>1254</v>
      </c>
      <c r="D451" t="s">
        <v>620</v>
      </c>
      <c r="E451" t="s">
        <v>629</v>
      </c>
      <c r="F451" t="s">
        <v>167</v>
      </c>
      <c r="H451" s="44" t="b">
        <v>1</v>
      </c>
      <c r="J451" s="44" t="b">
        <v>0</v>
      </c>
    </row>
    <row r="452" spans="1:10" ht="18.75" x14ac:dyDescent="0.3">
      <c r="A452" s="45" t="s">
        <v>1253</v>
      </c>
      <c r="B452" s="1">
        <f>G220</f>
        <v>0</v>
      </c>
      <c r="C452" t="s">
        <v>1254</v>
      </c>
      <c r="D452" t="s">
        <v>620</v>
      </c>
      <c r="E452" t="s">
        <v>629</v>
      </c>
      <c r="F452" t="s">
        <v>168</v>
      </c>
      <c r="H452" s="44" t="b">
        <v>1</v>
      </c>
      <c r="J452" s="44" t="b">
        <v>0</v>
      </c>
    </row>
    <row r="453" spans="1:10" ht="18.75" x14ac:dyDescent="0.3">
      <c r="A453" s="45" t="s">
        <v>1057</v>
      </c>
      <c r="B453" s="1">
        <f>C221</f>
        <v>1</v>
      </c>
      <c r="C453" t="s">
        <v>1255</v>
      </c>
      <c r="D453" t="s">
        <v>620</v>
      </c>
      <c r="E453" t="s">
        <v>629</v>
      </c>
      <c r="F453" t="s">
        <v>10</v>
      </c>
      <c r="H453" s="44" t="b">
        <v>0</v>
      </c>
      <c r="J453" s="44" t="b">
        <v>0</v>
      </c>
    </row>
    <row r="454" spans="1:10" ht="18.75" x14ac:dyDescent="0.3">
      <c r="A454" s="45" t="s">
        <v>1057</v>
      </c>
      <c r="B454" s="1">
        <f>D221</f>
        <v>0</v>
      </c>
      <c r="C454" t="s">
        <v>1255</v>
      </c>
      <c r="D454" t="s">
        <v>620</v>
      </c>
      <c r="E454" t="s">
        <v>629</v>
      </c>
      <c r="F454" t="s">
        <v>165</v>
      </c>
      <c r="H454" s="44" t="b">
        <v>0</v>
      </c>
      <c r="J454" s="44" t="b">
        <v>0</v>
      </c>
    </row>
    <row r="455" spans="1:10" ht="18.75" x14ac:dyDescent="0.3">
      <c r="A455" s="45" t="s">
        <v>1057</v>
      </c>
      <c r="B455" s="1">
        <f>E221</f>
        <v>0</v>
      </c>
      <c r="C455" t="s">
        <v>1255</v>
      </c>
      <c r="D455" t="s">
        <v>620</v>
      </c>
      <c r="E455" t="s">
        <v>629</v>
      </c>
      <c r="F455" t="s">
        <v>166</v>
      </c>
      <c r="H455" s="44" t="b">
        <v>0</v>
      </c>
      <c r="J455" s="44" t="b">
        <v>0</v>
      </c>
    </row>
    <row r="456" spans="1:10" ht="18.75" x14ac:dyDescent="0.3">
      <c r="A456" s="45" t="s">
        <v>1057</v>
      </c>
      <c r="B456" s="1">
        <f>F221</f>
        <v>0</v>
      </c>
      <c r="C456" t="s">
        <v>1255</v>
      </c>
      <c r="D456" t="s">
        <v>620</v>
      </c>
      <c r="E456" t="s">
        <v>629</v>
      </c>
      <c r="F456" t="s">
        <v>167</v>
      </c>
      <c r="H456" s="44" t="b">
        <v>0</v>
      </c>
      <c r="J456" s="44" t="b">
        <v>0</v>
      </c>
    </row>
    <row r="457" spans="1:10" ht="18.75" x14ac:dyDescent="0.3">
      <c r="A457" s="45" t="s">
        <v>1057</v>
      </c>
      <c r="B457" s="1">
        <f>G221</f>
        <v>0</v>
      </c>
      <c r="C457" t="s">
        <v>1255</v>
      </c>
      <c r="D457" t="s">
        <v>620</v>
      </c>
      <c r="E457" t="s">
        <v>629</v>
      </c>
      <c r="F457" t="s">
        <v>168</v>
      </c>
      <c r="H457" s="44" t="b">
        <v>0</v>
      </c>
      <c r="J457" s="44" t="b">
        <v>0</v>
      </c>
    </row>
    <row r="458" spans="1:10" ht="18.75" x14ac:dyDescent="0.3">
      <c r="A458" s="45" t="s">
        <v>1256</v>
      </c>
      <c r="B458" s="43">
        <f>$C$280</f>
        <v>7.88</v>
      </c>
      <c r="C458" t="s">
        <v>1247</v>
      </c>
      <c r="D458" t="s">
        <v>620</v>
      </c>
      <c r="E458" t="s">
        <v>629</v>
      </c>
      <c r="F458" t="s">
        <v>10</v>
      </c>
      <c r="H458" s="44" t="b">
        <v>1</v>
      </c>
      <c r="J458" s="44" t="b">
        <v>0</v>
      </c>
    </row>
    <row r="459" spans="1:10" ht="18.75" x14ac:dyDescent="0.3">
      <c r="A459" s="45" t="s">
        <v>1256</v>
      </c>
      <c r="B459" s="43">
        <f>$D$280</f>
        <v>0</v>
      </c>
      <c r="C459" t="s">
        <v>1247</v>
      </c>
      <c r="D459" t="s">
        <v>620</v>
      </c>
      <c r="E459" t="s">
        <v>629</v>
      </c>
      <c r="F459" t="s">
        <v>165</v>
      </c>
      <c r="H459" s="44" t="b">
        <v>1</v>
      </c>
      <c r="J459" s="44" t="b">
        <v>0</v>
      </c>
    </row>
    <row r="460" spans="1:10" ht="18.75" x14ac:dyDescent="0.3">
      <c r="A460" s="45" t="s">
        <v>1256</v>
      </c>
      <c r="B460" s="43">
        <f>$E$280</f>
        <v>0</v>
      </c>
      <c r="C460" t="s">
        <v>1247</v>
      </c>
      <c r="D460" t="s">
        <v>620</v>
      </c>
      <c r="E460" t="s">
        <v>629</v>
      </c>
      <c r="F460" t="s">
        <v>166</v>
      </c>
      <c r="H460" s="44" t="b">
        <v>1</v>
      </c>
      <c r="J460" s="44" t="b">
        <v>0</v>
      </c>
    </row>
    <row r="461" spans="1:10" ht="18.75" x14ac:dyDescent="0.3">
      <c r="A461" s="45" t="s">
        <v>1256</v>
      </c>
      <c r="B461" s="43">
        <f>$F$280</f>
        <v>0</v>
      </c>
      <c r="C461" t="s">
        <v>1247</v>
      </c>
      <c r="D461" t="s">
        <v>620</v>
      </c>
      <c r="E461" t="s">
        <v>629</v>
      </c>
      <c r="F461" t="s">
        <v>167</v>
      </c>
      <c r="H461" s="44" t="b">
        <v>1</v>
      </c>
      <c r="J461" s="44" t="b">
        <v>0</v>
      </c>
    </row>
    <row r="462" spans="1:10" ht="18.75" x14ac:dyDescent="0.3">
      <c r="A462" s="45" t="s">
        <v>1256</v>
      </c>
      <c r="B462" s="43">
        <f>$G$280</f>
        <v>0</v>
      </c>
      <c r="C462" t="s">
        <v>1247</v>
      </c>
      <c r="D462" t="s">
        <v>620</v>
      </c>
      <c r="E462" t="s">
        <v>629</v>
      </c>
      <c r="F462" t="s">
        <v>168</v>
      </c>
      <c r="H462" s="44" t="b">
        <v>1</v>
      </c>
      <c r="J462" s="44" t="b">
        <v>0</v>
      </c>
    </row>
    <row r="463" spans="1:10" ht="18.75" x14ac:dyDescent="0.3">
      <c r="A463" s="45" t="s">
        <v>1257</v>
      </c>
      <c r="B463" s="43">
        <f>$C$281</f>
        <v>6</v>
      </c>
      <c r="C463" t="s">
        <v>1249</v>
      </c>
      <c r="D463" t="s">
        <v>620</v>
      </c>
      <c r="E463" t="s">
        <v>629</v>
      </c>
      <c r="F463" t="s">
        <v>10</v>
      </c>
      <c r="H463" s="44" t="b">
        <v>1</v>
      </c>
      <c r="J463" s="44" t="b">
        <v>0</v>
      </c>
    </row>
    <row r="464" spans="1:10" ht="18.75" x14ac:dyDescent="0.3">
      <c r="A464" s="45" t="s">
        <v>1257</v>
      </c>
      <c r="B464" s="43">
        <f>$D$281</f>
        <v>0</v>
      </c>
      <c r="C464" t="s">
        <v>1249</v>
      </c>
      <c r="D464" t="s">
        <v>620</v>
      </c>
      <c r="E464" t="s">
        <v>629</v>
      </c>
      <c r="F464" t="s">
        <v>165</v>
      </c>
      <c r="H464" s="44" t="b">
        <v>1</v>
      </c>
      <c r="J464" s="44" t="b">
        <v>0</v>
      </c>
    </row>
    <row r="465" spans="1:10" ht="18.75" x14ac:dyDescent="0.3">
      <c r="A465" s="45" t="s">
        <v>1257</v>
      </c>
      <c r="B465" s="43">
        <f>$E$281</f>
        <v>0</v>
      </c>
      <c r="C465" t="s">
        <v>1249</v>
      </c>
      <c r="D465" t="s">
        <v>620</v>
      </c>
      <c r="E465" t="s">
        <v>629</v>
      </c>
      <c r="F465" t="s">
        <v>166</v>
      </c>
      <c r="H465" s="44" t="b">
        <v>1</v>
      </c>
      <c r="J465" s="44" t="b">
        <v>0</v>
      </c>
    </row>
    <row r="466" spans="1:10" ht="18.75" x14ac:dyDescent="0.3">
      <c r="A466" s="45" t="s">
        <v>1257</v>
      </c>
      <c r="B466" s="43">
        <f>$F$281</f>
        <v>0</v>
      </c>
      <c r="C466" t="s">
        <v>1249</v>
      </c>
      <c r="D466" t="s">
        <v>620</v>
      </c>
      <c r="E466" t="s">
        <v>629</v>
      </c>
      <c r="F466" t="s">
        <v>167</v>
      </c>
      <c r="H466" s="44" t="b">
        <v>1</v>
      </c>
      <c r="J466" s="44" t="b">
        <v>0</v>
      </c>
    </row>
    <row r="467" spans="1:10" ht="18.75" x14ac:dyDescent="0.3">
      <c r="A467" s="45" t="s">
        <v>1257</v>
      </c>
      <c r="B467" s="43">
        <f>$G$281</f>
        <v>0</v>
      </c>
      <c r="C467" t="s">
        <v>1249</v>
      </c>
      <c r="D467" t="s">
        <v>620</v>
      </c>
      <c r="E467" t="s">
        <v>629</v>
      </c>
      <c r="F467" t="s">
        <v>168</v>
      </c>
      <c r="H467" s="44" t="b">
        <v>1</v>
      </c>
      <c r="J467" s="44" t="b">
        <v>0</v>
      </c>
    </row>
    <row r="468" spans="1:10" ht="18.75" x14ac:dyDescent="0.3">
      <c r="A468" s="45" t="s">
        <v>1081</v>
      </c>
      <c r="B468" s="43">
        <f>$C$282</f>
        <v>1</v>
      </c>
      <c r="C468" t="s">
        <v>1250</v>
      </c>
      <c r="D468" t="s">
        <v>620</v>
      </c>
      <c r="E468" t="s">
        <v>629</v>
      </c>
      <c r="F468" t="s">
        <v>10</v>
      </c>
      <c r="H468" s="44" t="b">
        <v>0</v>
      </c>
      <c r="J468" s="44" t="b">
        <v>0</v>
      </c>
    </row>
    <row r="469" spans="1:10" ht="18.75" x14ac:dyDescent="0.3">
      <c r="A469" s="45" t="s">
        <v>1081</v>
      </c>
      <c r="B469" s="43">
        <f>$D$282</f>
        <v>0</v>
      </c>
      <c r="C469" t="s">
        <v>1250</v>
      </c>
      <c r="D469" t="s">
        <v>620</v>
      </c>
      <c r="E469" t="s">
        <v>629</v>
      </c>
      <c r="F469" t="s">
        <v>165</v>
      </c>
      <c r="H469" s="44" t="b">
        <v>0</v>
      </c>
      <c r="J469" s="44" t="b">
        <v>0</v>
      </c>
    </row>
    <row r="470" spans="1:10" ht="18.75" x14ac:dyDescent="0.3">
      <c r="A470" s="45" t="s">
        <v>1081</v>
      </c>
      <c r="B470" s="43">
        <f>$E$282</f>
        <v>0</v>
      </c>
      <c r="C470" t="s">
        <v>1250</v>
      </c>
      <c r="D470" t="s">
        <v>620</v>
      </c>
      <c r="E470" t="s">
        <v>629</v>
      </c>
      <c r="F470" t="s">
        <v>166</v>
      </c>
      <c r="H470" s="44" t="b">
        <v>0</v>
      </c>
      <c r="J470" s="44" t="b">
        <v>0</v>
      </c>
    </row>
    <row r="471" spans="1:10" ht="18.75" x14ac:dyDescent="0.3">
      <c r="A471" s="45" t="s">
        <v>1081</v>
      </c>
      <c r="B471" s="43">
        <f>$F$282</f>
        <v>0</v>
      </c>
      <c r="C471" t="s">
        <v>1250</v>
      </c>
      <c r="D471" t="s">
        <v>620</v>
      </c>
      <c r="E471" t="s">
        <v>629</v>
      </c>
      <c r="F471" t="s">
        <v>167</v>
      </c>
      <c r="H471" s="44" t="b">
        <v>0</v>
      </c>
      <c r="J471" s="44" t="b">
        <v>0</v>
      </c>
    </row>
    <row r="472" spans="1:10" ht="18.75" x14ac:dyDescent="0.3">
      <c r="A472" s="45" t="s">
        <v>1081</v>
      </c>
      <c r="B472" s="43">
        <f>$G$282</f>
        <v>0</v>
      </c>
      <c r="C472" t="s">
        <v>1250</v>
      </c>
      <c r="D472" t="s">
        <v>620</v>
      </c>
      <c r="E472" t="s">
        <v>629</v>
      </c>
      <c r="F472" t="s">
        <v>168</v>
      </c>
      <c r="H472" s="44" t="b">
        <v>0</v>
      </c>
      <c r="J472" s="44" t="b">
        <v>0</v>
      </c>
    </row>
    <row r="473" spans="1:10" ht="18.75" x14ac:dyDescent="0.3">
      <c r="A473" s="45" t="s">
        <v>1062</v>
      </c>
      <c r="B473" s="85" t="str">
        <f>C244</f>
        <v>IMAXSF</v>
      </c>
      <c r="C473" t="s">
        <v>1258</v>
      </c>
      <c r="D473" t="s">
        <v>620</v>
      </c>
      <c r="E473" t="s">
        <v>629</v>
      </c>
      <c r="F473" t="s">
        <v>10</v>
      </c>
      <c r="H473" s="44" t="b">
        <v>0</v>
      </c>
      <c r="J473" s="44" t="b">
        <v>0</v>
      </c>
    </row>
    <row r="474" spans="1:10" ht="18.75" x14ac:dyDescent="0.3">
      <c r="A474" s="45" t="s">
        <v>1062</v>
      </c>
      <c r="B474" s="85">
        <f>D244</f>
        <v>0</v>
      </c>
      <c r="C474" t="s">
        <v>1258</v>
      </c>
      <c r="D474" t="s">
        <v>620</v>
      </c>
      <c r="E474" t="s">
        <v>629</v>
      </c>
      <c r="F474" t="s">
        <v>165</v>
      </c>
      <c r="H474" s="44" t="b">
        <v>0</v>
      </c>
      <c r="J474" s="44" t="b">
        <v>0</v>
      </c>
    </row>
    <row r="475" spans="1:10" ht="18.75" x14ac:dyDescent="0.3">
      <c r="A475" s="45" t="s">
        <v>1062</v>
      </c>
      <c r="B475" s="1">
        <f>E244</f>
        <v>0</v>
      </c>
      <c r="C475" t="s">
        <v>1258</v>
      </c>
      <c r="D475" t="s">
        <v>620</v>
      </c>
      <c r="E475" t="s">
        <v>629</v>
      </c>
      <c r="F475" t="s">
        <v>166</v>
      </c>
      <c r="H475" s="44" t="b">
        <v>0</v>
      </c>
      <c r="J475" s="44" t="b">
        <v>0</v>
      </c>
    </row>
    <row r="476" spans="1:10" ht="18.75" x14ac:dyDescent="0.3">
      <c r="A476" s="45" t="s">
        <v>1062</v>
      </c>
      <c r="B476" s="1">
        <f>F244</f>
        <v>0</v>
      </c>
      <c r="C476" t="s">
        <v>1258</v>
      </c>
      <c r="D476" t="s">
        <v>620</v>
      </c>
      <c r="E476" t="s">
        <v>629</v>
      </c>
      <c r="F476" t="s">
        <v>167</v>
      </c>
      <c r="H476" s="44" t="b">
        <v>0</v>
      </c>
      <c r="J476" s="44" t="b">
        <v>0</v>
      </c>
    </row>
    <row r="477" spans="1:10" ht="18.75" x14ac:dyDescent="0.3">
      <c r="A477" s="45" t="s">
        <v>1062</v>
      </c>
      <c r="B477" s="1">
        <f>G244</f>
        <v>0</v>
      </c>
      <c r="C477" t="s">
        <v>1258</v>
      </c>
      <c r="D477" t="s">
        <v>620</v>
      </c>
      <c r="E477" t="s">
        <v>629</v>
      </c>
      <c r="F477" t="s">
        <v>168</v>
      </c>
      <c r="H477" s="44" t="b">
        <v>0</v>
      </c>
      <c r="J477" s="44" t="b">
        <v>0</v>
      </c>
    </row>
    <row r="478" spans="1:10" ht="18.75" x14ac:dyDescent="0.3">
      <c r="A478" s="45" t="s">
        <v>1259</v>
      </c>
      <c r="B478" s="43">
        <f>C245</f>
        <v>2.2699999999999996</v>
      </c>
      <c r="C478" t="s">
        <v>1260</v>
      </c>
      <c r="D478" t="s">
        <v>620</v>
      </c>
      <c r="E478" t="s">
        <v>629</v>
      </c>
      <c r="F478" t="s">
        <v>10</v>
      </c>
      <c r="H478" s="44" t="b">
        <v>1</v>
      </c>
      <c r="J478" s="44" t="b">
        <v>0</v>
      </c>
    </row>
    <row r="479" spans="1:10" ht="18.75" x14ac:dyDescent="0.3">
      <c r="A479" s="45" t="s">
        <v>1259</v>
      </c>
      <c r="B479" s="43">
        <f>D245</f>
        <v>0</v>
      </c>
      <c r="C479" t="s">
        <v>1260</v>
      </c>
      <c r="D479" t="s">
        <v>620</v>
      </c>
      <c r="E479" t="s">
        <v>629</v>
      </c>
      <c r="F479" t="s">
        <v>165</v>
      </c>
      <c r="H479" s="44" t="b">
        <v>1</v>
      </c>
      <c r="J479" s="44" t="b">
        <v>0</v>
      </c>
    </row>
    <row r="480" spans="1:10" ht="18.75" x14ac:dyDescent="0.3">
      <c r="A480" s="45" t="s">
        <v>1259</v>
      </c>
      <c r="B480" s="43">
        <f>E245</f>
        <v>0</v>
      </c>
      <c r="C480" t="s">
        <v>1260</v>
      </c>
      <c r="D480" t="s">
        <v>620</v>
      </c>
      <c r="E480" t="s">
        <v>629</v>
      </c>
      <c r="F480" t="s">
        <v>166</v>
      </c>
      <c r="H480" s="44" t="b">
        <v>1</v>
      </c>
      <c r="J480" s="44" t="b">
        <v>0</v>
      </c>
    </row>
    <row r="481" spans="1:10" ht="18.75" x14ac:dyDescent="0.3">
      <c r="A481" s="45" t="s">
        <v>1259</v>
      </c>
      <c r="B481" s="43">
        <f>F245</f>
        <v>0</v>
      </c>
      <c r="C481" t="s">
        <v>1260</v>
      </c>
      <c r="D481" t="s">
        <v>620</v>
      </c>
      <c r="E481" t="s">
        <v>629</v>
      </c>
      <c r="F481" t="s">
        <v>167</v>
      </c>
      <c r="H481" s="44" t="b">
        <v>1</v>
      </c>
      <c r="J481" s="44" t="b">
        <v>0</v>
      </c>
    </row>
    <row r="482" spans="1:10" ht="18.75" x14ac:dyDescent="0.3">
      <c r="A482" s="45" t="s">
        <v>1259</v>
      </c>
      <c r="B482" s="43">
        <f>G245</f>
        <v>0</v>
      </c>
      <c r="C482" t="s">
        <v>1260</v>
      </c>
      <c r="D482" t="s">
        <v>620</v>
      </c>
      <c r="E482" t="s">
        <v>629</v>
      </c>
      <c r="F482" t="s">
        <v>168</v>
      </c>
      <c r="H482" s="44" t="b">
        <v>1</v>
      </c>
      <c r="J482" s="44" t="b">
        <v>0</v>
      </c>
    </row>
    <row r="483" spans="1:10" ht="18.75" x14ac:dyDescent="0.3">
      <c r="A483" s="45" t="s">
        <v>1065</v>
      </c>
      <c r="B483" s="1" t="str">
        <f>C246</f>
        <v>U3</v>
      </c>
      <c r="C483" t="s">
        <v>1261</v>
      </c>
      <c r="D483" t="s">
        <v>620</v>
      </c>
      <c r="E483" t="s">
        <v>629</v>
      </c>
      <c r="F483" t="s">
        <v>10</v>
      </c>
      <c r="H483" s="44" t="b">
        <v>0</v>
      </c>
      <c r="J483" s="44" t="b">
        <v>0</v>
      </c>
    </row>
    <row r="484" spans="1:10" ht="18.75" x14ac:dyDescent="0.3">
      <c r="A484" s="45" t="s">
        <v>1065</v>
      </c>
      <c r="B484" s="1">
        <f>D246</f>
        <v>0</v>
      </c>
      <c r="C484" t="s">
        <v>1261</v>
      </c>
      <c r="D484" t="s">
        <v>620</v>
      </c>
      <c r="E484" t="s">
        <v>629</v>
      </c>
      <c r="F484" t="s">
        <v>165</v>
      </c>
      <c r="H484" s="44" t="b">
        <v>0</v>
      </c>
      <c r="J484" s="44" t="b">
        <v>0</v>
      </c>
    </row>
    <row r="485" spans="1:10" ht="18.75" x14ac:dyDescent="0.3">
      <c r="A485" s="45" t="s">
        <v>1065</v>
      </c>
      <c r="B485" s="1">
        <f>E246</f>
        <v>0</v>
      </c>
      <c r="C485" t="s">
        <v>1261</v>
      </c>
      <c r="D485" t="s">
        <v>620</v>
      </c>
      <c r="E485" t="s">
        <v>629</v>
      </c>
      <c r="F485" t="s">
        <v>166</v>
      </c>
      <c r="H485" s="44" t="b">
        <v>0</v>
      </c>
      <c r="J485" s="44" t="b">
        <v>0</v>
      </c>
    </row>
    <row r="486" spans="1:10" ht="18.75" x14ac:dyDescent="0.3">
      <c r="A486" s="45" t="s">
        <v>1065</v>
      </c>
      <c r="B486" s="1">
        <f>F246</f>
        <v>0</v>
      </c>
      <c r="C486" t="s">
        <v>1261</v>
      </c>
      <c r="D486" t="s">
        <v>620</v>
      </c>
      <c r="E486" t="s">
        <v>629</v>
      </c>
      <c r="F486" t="s">
        <v>167</v>
      </c>
      <c r="H486" s="44" t="b">
        <v>0</v>
      </c>
      <c r="J486" s="44" t="b">
        <v>0</v>
      </c>
    </row>
    <row r="487" spans="1:10" ht="18.75" x14ac:dyDescent="0.3">
      <c r="A487" s="45" t="s">
        <v>1065</v>
      </c>
      <c r="B487" s="1">
        <f>G246</f>
        <v>0</v>
      </c>
      <c r="C487" t="s">
        <v>1261</v>
      </c>
      <c r="D487" t="s">
        <v>620</v>
      </c>
      <c r="E487" t="s">
        <v>629</v>
      </c>
      <c r="F487" t="s">
        <v>168</v>
      </c>
      <c r="H487" s="44" t="b">
        <v>0</v>
      </c>
      <c r="J487" s="44" t="b">
        <v>0</v>
      </c>
    </row>
    <row r="488" spans="1:10" ht="18.75" x14ac:dyDescent="0.3">
      <c r="A488" s="45" t="s">
        <v>1066</v>
      </c>
      <c r="B488" s="1">
        <f>C247</f>
        <v>2.0099999999999998</v>
      </c>
      <c r="C488" t="s">
        <v>1262</v>
      </c>
      <c r="D488" t="s">
        <v>620</v>
      </c>
      <c r="E488" t="s">
        <v>629</v>
      </c>
      <c r="F488" t="s">
        <v>10</v>
      </c>
      <c r="H488" s="44" t="b">
        <v>1</v>
      </c>
      <c r="J488" s="44" t="b">
        <v>0</v>
      </c>
    </row>
    <row r="489" spans="1:10" ht="18.75" x14ac:dyDescent="0.3">
      <c r="A489" s="45" t="s">
        <v>1066</v>
      </c>
      <c r="B489" s="1">
        <f>D247</f>
        <v>0</v>
      </c>
      <c r="C489" t="s">
        <v>1262</v>
      </c>
      <c r="D489" t="s">
        <v>620</v>
      </c>
      <c r="E489" t="s">
        <v>629</v>
      </c>
      <c r="F489" t="s">
        <v>165</v>
      </c>
      <c r="H489" s="44" t="b">
        <v>1</v>
      </c>
      <c r="J489" s="44" t="b">
        <v>0</v>
      </c>
    </row>
    <row r="490" spans="1:10" ht="18.75" x14ac:dyDescent="0.3">
      <c r="A490" s="45" t="s">
        <v>1066</v>
      </c>
      <c r="B490" s="1">
        <f>E247</f>
        <v>0</v>
      </c>
      <c r="C490" t="s">
        <v>1262</v>
      </c>
      <c r="D490" t="s">
        <v>620</v>
      </c>
      <c r="E490" t="s">
        <v>629</v>
      </c>
      <c r="F490" t="s">
        <v>166</v>
      </c>
      <c r="H490" s="44" t="b">
        <v>1</v>
      </c>
      <c r="J490" s="44" t="b">
        <v>0</v>
      </c>
    </row>
    <row r="491" spans="1:10" ht="18.75" x14ac:dyDescent="0.3">
      <c r="A491" s="45" t="s">
        <v>1066</v>
      </c>
      <c r="B491" s="1">
        <f>F247</f>
        <v>0</v>
      </c>
      <c r="C491" t="s">
        <v>1262</v>
      </c>
      <c r="D491" t="s">
        <v>620</v>
      </c>
      <c r="E491" t="s">
        <v>629</v>
      </c>
      <c r="F491" t="s">
        <v>167</v>
      </c>
      <c r="H491" s="44" t="b">
        <v>1</v>
      </c>
      <c r="J491" s="44" t="b">
        <v>0</v>
      </c>
    </row>
    <row r="492" spans="1:10" ht="18.75" x14ac:dyDescent="0.3">
      <c r="A492" s="45" t="s">
        <v>1066</v>
      </c>
      <c r="B492" s="1">
        <f>G247</f>
        <v>0</v>
      </c>
      <c r="C492" t="s">
        <v>1262</v>
      </c>
      <c r="D492" t="s">
        <v>620</v>
      </c>
      <c r="E492" t="s">
        <v>629</v>
      </c>
      <c r="F492" t="s">
        <v>168</v>
      </c>
      <c r="H492" s="44" t="b">
        <v>1</v>
      </c>
      <c r="J492" s="44" t="b">
        <v>0</v>
      </c>
    </row>
    <row r="493" spans="1:10" ht="18.75" x14ac:dyDescent="0.3">
      <c r="A493" s="45" t="s">
        <v>1067</v>
      </c>
      <c r="B493" s="1">
        <f>C248</f>
        <v>1</v>
      </c>
      <c r="C493" t="s">
        <v>1263</v>
      </c>
      <c r="D493" t="s">
        <v>620</v>
      </c>
      <c r="E493" t="s">
        <v>629</v>
      </c>
      <c r="F493" t="s">
        <v>10</v>
      </c>
      <c r="H493" s="44" t="b">
        <v>0</v>
      </c>
      <c r="J493" s="44" t="b">
        <v>0</v>
      </c>
    </row>
    <row r="494" spans="1:10" ht="18.75" x14ac:dyDescent="0.3">
      <c r="A494" s="45" t="s">
        <v>1067</v>
      </c>
      <c r="B494" s="1">
        <f>D248</f>
        <v>0</v>
      </c>
      <c r="C494" t="s">
        <v>1263</v>
      </c>
      <c r="D494" t="s">
        <v>620</v>
      </c>
      <c r="E494" t="s">
        <v>629</v>
      </c>
      <c r="F494" t="s">
        <v>165</v>
      </c>
      <c r="H494" s="44" t="b">
        <v>0</v>
      </c>
      <c r="J494" s="44" t="b">
        <v>0</v>
      </c>
    </row>
    <row r="495" spans="1:10" ht="18.75" x14ac:dyDescent="0.3">
      <c r="A495" s="45" t="s">
        <v>1067</v>
      </c>
      <c r="B495" s="1">
        <f>E248</f>
        <v>0</v>
      </c>
      <c r="C495" t="s">
        <v>1263</v>
      </c>
      <c r="D495" t="s">
        <v>620</v>
      </c>
      <c r="E495" t="s">
        <v>629</v>
      </c>
      <c r="F495" t="s">
        <v>166</v>
      </c>
      <c r="H495" s="44" t="b">
        <v>0</v>
      </c>
      <c r="J495" s="44" t="b">
        <v>0</v>
      </c>
    </row>
    <row r="496" spans="1:10" ht="18.75" x14ac:dyDescent="0.3">
      <c r="A496" s="45" t="s">
        <v>1067</v>
      </c>
      <c r="B496" s="1">
        <f>F248</f>
        <v>0</v>
      </c>
      <c r="C496" t="s">
        <v>1263</v>
      </c>
      <c r="D496" t="s">
        <v>620</v>
      </c>
      <c r="E496" t="s">
        <v>629</v>
      </c>
      <c r="F496" t="s">
        <v>167</v>
      </c>
      <c r="H496" s="44" t="b">
        <v>0</v>
      </c>
      <c r="J496" s="44" t="b">
        <v>0</v>
      </c>
    </row>
    <row r="497" spans="1:10" ht="18.75" x14ac:dyDescent="0.3">
      <c r="A497" s="45" t="s">
        <v>1067</v>
      </c>
      <c r="B497" s="1">
        <f>G248</f>
        <v>0</v>
      </c>
      <c r="C497" t="s">
        <v>1263</v>
      </c>
      <c r="D497" t="s">
        <v>620</v>
      </c>
      <c r="E497" t="s">
        <v>629</v>
      </c>
      <c r="F497" t="s">
        <v>168</v>
      </c>
      <c r="H497" s="44" t="b">
        <v>0</v>
      </c>
      <c r="J497" s="44" t="b">
        <v>0</v>
      </c>
    </row>
    <row r="498" spans="1:10" ht="18.75" x14ac:dyDescent="0.3">
      <c r="A498" s="45" t="s">
        <v>1071</v>
      </c>
      <c r="B498" s="85" t="str">
        <f>C255</f>
        <v>IMAXTF</v>
      </c>
      <c r="C498" t="s">
        <v>1264</v>
      </c>
      <c r="D498" t="s">
        <v>620</v>
      </c>
      <c r="E498" t="s">
        <v>629</v>
      </c>
      <c r="F498" t="s">
        <v>10</v>
      </c>
      <c r="H498" s="44" t="b">
        <v>0</v>
      </c>
      <c r="J498" s="44" t="b">
        <v>0</v>
      </c>
    </row>
    <row r="499" spans="1:10" ht="18.75" x14ac:dyDescent="0.3">
      <c r="A499" s="45" t="s">
        <v>1071</v>
      </c>
      <c r="B499" s="85">
        <f>D255</f>
        <v>0</v>
      </c>
      <c r="C499" t="s">
        <v>1264</v>
      </c>
      <c r="D499" t="s">
        <v>620</v>
      </c>
      <c r="E499" t="s">
        <v>629</v>
      </c>
      <c r="F499" t="s">
        <v>165</v>
      </c>
      <c r="H499" s="44" t="b">
        <v>0</v>
      </c>
      <c r="J499" s="44" t="b">
        <v>0</v>
      </c>
    </row>
    <row r="500" spans="1:10" ht="18.75" x14ac:dyDescent="0.3">
      <c r="A500" s="45" t="s">
        <v>1071</v>
      </c>
      <c r="B500" s="85">
        <f>E255</f>
        <v>0</v>
      </c>
      <c r="C500" t="s">
        <v>1264</v>
      </c>
      <c r="D500" t="s">
        <v>620</v>
      </c>
      <c r="E500" t="s">
        <v>629</v>
      </c>
      <c r="F500" t="s">
        <v>166</v>
      </c>
      <c r="H500" s="44" t="b">
        <v>0</v>
      </c>
      <c r="J500" s="44" t="b">
        <v>0</v>
      </c>
    </row>
    <row r="501" spans="1:10" ht="18.75" x14ac:dyDescent="0.3">
      <c r="A501" s="45" t="s">
        <v>1071</v>
      </c>
      <c r="B501" s="85">
        <f>F255</f>
        <v>0</v>
      </c>
      <c r="C501" t="s">
        <v>1264</v>
      </c>
      <c r="D501" t="s">
        <v>620</v>
      </c>
      <c r="E501" t="s">
        <v>629</v>
      </c>
      <c r="F501" t="s">
        <v>167</v>
      </c>
      <c r="H501" s="44" t="b">
        <v>0</v>
      </c>
      <c r="J501" s="44" t="b">
        <v>0</v>
      </c>
    </row>
    <row r="502" spans="1:10" ht="18.75" x14ac:dyDescent="0.3">
      <c r="A502" s="45" t="s">
        <v>1071</v>
      </c>
      <c r="B502" s="85">
        <f>G255</f>
        <v>0</v>
      </c>
      <c r="C502" t="s">
        <v>1264</v>
      </c>
      <c r="D502" t="s">
        <v>620</v>
      </c>
      <c r="E502" t="s">
        <v>629</v>
      </c>
      <c r="F502" t="s">
        <v>168</v>
      </c>
      <c r="H502" s="44" t="b">
        <v>0</v>
      </c>
      <c r="J502" s="44" t="b">
        <v>0</v>
      </c>
    </row>
    <row r="503" spans="1:10" ht="18.75" x14ac:dyDescent="0.3">
      <c r="A503" s="45" t="s">
        <v>1265</v>
      </c>
      <c r="B503" s="43">
        <f>C256</f>
        <v>6.66</v>
      </c>
      <c r="C503" t="s">
        <v>1266</v>
      </c>
      <c r="D503" t="s">
        <v>620</v>
      </c>
      <c r="E503" t="s">
        <v>629</v>
      </c>
      <c r="F503" t="s">
        <v>10</v>
      </c>
      <c r="H503" s="44" t="b">
        <v>1</v>
      </c>
      <c r="J503" s="44" t="b">
        <v>0</v>
      </c>
    </row>
    <row r="504" spans="1:10" ht="18.75" x14ac:dyDescent="0.3">
      <c r="A504" s="45" t="s">
        <v>1265</v>
      </c>
      <c r="B504" s="43">
        <f>D256</f>
        <v>0</v>
      </c>
      <c r="C504" t="s">
        <v>1266</v>
      </c>
      <c r="D504" t="s">
        <v>620</v>
      </c>
      <c r="E504" t="s">
        <v>629</v>
      </c>
      <c r="F504" t="s">
        <v>165</v>
      </c>
      <c r="H504" s="44" t="b">
        <v>1</v>
      </c>
      <c r="J504" s="44" t="b">
        <v>0</v>
      </c>
    </row>
    <row r="505" spans="1:10" ht="18.75" x14ac:dyDescent="0.3">
      <c r="A505" s="45" t="s">
        <v>1265</v>
      </c>
      <c r="B505" s="43">
        <f>E256</f>
        <v>0</v>
      </c>
      <c r="C505" t="s">
        <v>1266</v>
      </c>
      <c r="D505" t="s">
        <v>620</v>
      </c>
      <c r="E505" t="s">
        <v>629</v>
      </c>
      <c r="F505" t="s">
        <v>166</v>
      </c>
      <c r="H505" s="44" t="b">
        <v>1</v>
      </c>
      <c r="J505" s="44" t="b">
        <v>0</v>
      </c>
    </row>
    <row r="506" spans="1:10" ht="18.75" x14ac:dyDescent="0.3">
      <c r="A506" s="45" t="s">
        <v>1265</v>
      </c>
      <c r="B506" s="43">
        <f>F256</f>
        <v>0</v>
      </c>
      <c r="C506" t="s">
        <v>1266</v>
      </c>
      <c r="D506" t="s">
        <v>620</v>
      </c>
      <c r="E506" t="s">
        <v>629</v>
      </c>
      <c r="F506" t="s">
        <v>167</v>
      </c>
      <c r="H506" s="44" t="b">
        <v>1</v>
      </c>
      <c r="J506" s="44" t="b">
        <v>0</v>
      </c>
    </row>
    <row r="507" spans="1:10" ht="18.75" x14ac:dyDescent="0.3">
      <c r="A507" s="45" t="s">
        <v>1265</v>
      </c>
      <c r="B507" s="43">
        <f>G256</f>
        <v>0</v>
      </c>
      <c r="C507" t="s">
        <v>1266</v>
      </c>
      <c r="D507" t="s">
        <v>620</v>
      </c>
      <c r="E507" t="s">
        <v>629</v>
      </c>
      <c r="F507" t="s">
        <v>168</v>
      </c>
      <c r="H507" s="44" t="b">
        <v>1</v>
      </c>
      <c r="J507" s="44" t="b">
        <v>0</v>
      </c>
    </row>
    <row r="508" spans="1:10" ht="18.75" x14ac:dyDescent="0.3">
      <c r="A508" s="45" t="s">
        <v>1074</v>
      </c>
      <c r="B508" s="1" t="str">
        <f>C257</f>
        <v>U3</v>
      </c>
      <c r="C508" t="s">
        <v>1267</v>
      </c>
      <c r="D508" t="s">
        <v>620</v>
      </c>
      <c r="E508" t="s">
        <v>629</v>
      </c>
      <c r="F508" t="s">
        <v>10</v>
      </c>
      <c r="H508" s="44" t="b">
        <v>0</v>
      </c>
      <c r="J508" s="44" t="b">
        <v>0</v>
      </c>
    </row>
    <row r="509" spans="1:10" ht="18.75" x14ac:dyDescent="0.3">
      <c r="A509" s="45" t="s">
        <v>1074</v>
      </c>
      <c r="B509" s="1">
        <f>D257</f>
        <v>0</v>
      </c>
      <c r="C509" t="s">
        <v>1267</v>
      </c>
      <c r="D509" t="s">
        <v>620</v>
      </c>
      <c r="E509" t="s">
        <v>629</v>
      </c>
      <c r="F509" t="s">
        <v>165</v>
      </c>
      <c r="H509" s="44" t="b">
        <v>0</v>
      </c>
      <c r="J509" s="44" t="b">
        <v>0</v>
      </c>
    </row>
    <row r="510" spans="1:10" ht="18.75" x14ac:dyDescent="0.3">
      <c r="A510" s="45" t="s">
        <v>1074</v>
      </c>
      <c r="B510" s="1">
        <f>E257</f>
        <v>0</v>
      </c>
      <c r="C510" t="s">
        <v>1267</v>
      </c>
      <c r="D510" t="s">
        <v>620</v>
      </c>
      <c r="E510" t="s">
        <v>629</v>
      </c>
      <c r="F510" t="s">
        <v>166</v>
      </c>
      <c r="H510" s="44" t="b">
        <v>0</v>
      </c>
      <c r="J510" s="44" t="b">
        <v>0</v>
      </c>
    </row>
    <row r="511" spans="1:10" ht="18.75" x14ac:dyDescent="0.3">
      <c r="A511" s="45" t="s">
        <v>1074</v>
      </c>
      <c r="B511" s="1">
        <f>F257</f>
        <v>0</v>
      </c>
      <c r="C511" t="s">
        <v>1267</v>
      </c>
      <c r="D511" t="s">
        <v>620</v>
      </c>
      <c r="E511" t="s">
        <v>629</v>
      </c>
      <c r="F511" t="s">
        <v>167</v>
      </c>
      <c r="H511" s="44" t="b">
        <v>0</v>
      </c>
      <c r="J511" s="44" t="b">
        <v>0</v>
      </c>
    </row>
    <row r="512" spans="1:10" ht="18.75" x14ac:dyDescent="0.3">
      <c r="A512" s="45" t="s">
        <v>1074</v>
      </c>
      <c r="B512" s="1">
        <f>G257</f>
        <v>0</v>
      </c>
      <c r="C512" t="s">
        <v>1267</v>
      </c>
      <c r="D512" t="s">
        <v>620</v>
      </c>
      <c r="E512" t="s">
        <v>629</v>
      </c>
      <c r="F512" t="s">
        <v>168</v>
      </c>
      <c r="H512" s="44" t="b">
        <v>0</v>
      </c>
      <c r="J512" s="44" t="b">
        <v>0</v>
      </c>
    </row>
    <row r="513" spans="1:10" ht="18.75" x14ac:dyDescent="0.3">
      <c r="A513" s="45" t="s">
        <v>1075</v>
      </c>
      <c r="B513" s="1">
        <f>C258</f>
        <v>1</v>
      </c>
      <c r="C513" t="s">
        <v>1268</v>
      </c>
      <c r="D513" t="s">
        <v>620</v>
      </c>
      <c r="E513" t="s">
        <v>629</v>
      </c>
      <c r="F513" t="s">
        <v>10</v>
      </c>
      <c r="H513" s="44" t="b">
        <v>1</v>
      </c>
      <c r="J513" s="44" t="b">
        <v>0</v>
      </c>
    </row>
    <row r="514" spans="1:10" ht="18.75" x14ac:dyDescent="0.3">
      <c r="A514" s="45" t="s">
        <v>1075</v>
      </c>
      <c r="B514" s="1">
        <f>D258</f>
        <v>0</v>
      </c>
      <c r="C514" t="s">
        <v>1268</v>
      </c>
      <c r="D514" t="s">
        <v>620</v>
      </c>
      <c r="E514" t="s">
        <v>629</v>
      </c>
      <c r="F514" t="s">
        <v>165</v>
      </c>
      <c r="H514" s="44" t="b">
        <v>1</v>
      </c>
      <c r="J514" s="44" t="b">
        <v>0</v>
      </c>
    </row>
    <row r="515" spans="1:10" ht="18.75" x14ac:dyDescent="0.3">
      <c r="A515" s="45" t="s">
        <v>1075</v>
      </c>
      <c r="B515" s="1">
        <f>E258</f>
        <v>0</v>
      </c>
      <c r="C515" t="s">
        <v>1268</v>
      </c>
      <c r="D515" t="s">
        <v>620</v>
      </c>
      <c r="E515" t="s">
        <v>629</v>
      </c>
      <c r="F515" t="s">
        <v>166</v>
      </c>
      <c r="H515" s="44" t="b">
        <v>1</v>
      </c>
      <c r="J515" s="44" t="b">
        <v>0</v>
      </c>
    </row>
    <row r="516" spans="1:10" ht="18.75" x14ac:dyDescent="0.3">
      <c r="A516" s="45" t="s">
        <v>1075</v>
      </c>
      <c r="B516" s="1">
        <f>F258</f>
        <v>0</v>
      </c>
      <c r="C516" t="s">
        <v>1268</v>
      </c>
      <c r="D516" t="s">
        <v>620</v>
      </c>
      <c r="E516" t="s">
        <v>629</v>
      </c>
      <c r="F516" t="s">
        <v>167</v>
      </c>
      <c r="H516" s="44" t="b">
        <v>1</v>
      </c>
      <c r="J516" s="44" t="b">
        <v>0</v>
      </c>
    </row>
    <row r="517" spans="1:10" ht="18.75" x14ac:dyDescent="0.3">
      <c r="A517" s="45" t="s">
        <v>1075</v>
      </c>
      <c r="B517" s="1">
        <f>G258</f>
        <v>0</v>
      </c>
      <c r="C517" t="s">
        <v>1268</v>
      </c>
      <c r="D517" t="s">
        <v>620</v>
      </c>
      <c r="E517" t="s">
        <v>629</v>
      </c>
      <c r="F517" t="s">
        <v>168</v>
      </c>
      <c r="H517" s="44" t="b">
        <v>1</v>
      </c>
      <c r="J517" s="44" t="b">
        <v>0</v>
      </c>
    </row>
    <row r="518" spans="1:10" ht="18.75" x14ac:dyDescent="0.3">
      <c r="A518" s="45" t="s">
        <v>1076</v>
      </c>
      <c r="B518" s="1">
        <f>C259</f>
        <v>1</v>
      </c>
      <c r="C518" t="s">
        <v>1269</v>
      </c>
      <c r="D518" t="s">
        <v>620</v>
      </c>
      <c r="E518" t="s">
        <v>629</v>
      </c>
      <c r="F518" t="s">
        <v>10</v>
      </c>
      <c r="H518" s="44" t="b">
        <v>0</v>
      </c>
      <c r="J518" s="44" t="b">
        <v>0</v>
      </c>
    </row>
    <row r="519" spans="1:10" ht="18.75" x14ac:dyDescent="0.3">
      <c r="A519" s="45" t="s">
        <v>1076</v>
      </c>
      <c r="B519" s="1">
        <f>D259</f>
        <v>0</v>
      </c>
      <c r="C519" t="s">
        <v>1269</v>
      </c>
      <c r="D519" t="s">
        <v>620</v>
      </c>
      <c r="E519" t="s">
        <v>629</v>
      </c>
      <c r="F519" t="s">
        <v>165</v>
      </c>
      <c r="H519" s="44" t="b">
        <v>0</v>
      </c>
      <c r="J519" s="44" t="b">
        <v>0</v>
      </c>
    </row>
    <row r="520" spans="1:10" ht="18.75" x14ac:dyDescent="0.3">
      <c r="A520" s="45" t="s">
        <v>1076</v>
      </c>
      <c r="B520" s="1">
        <f>E259</f>
        <v>0</v>
      </c>
      <c r="C520" t="s">
        <v>1269</v>
      </c>
      <c r="D520" t="s">
        <v>620</v>
      </c>
      <c r="E520" t="s">
        <v>629</v>
      </c>
      <c r="F520" t="s">
        <v>166</v>
      </c>
      <c r="H520" s="44" t="b">
        <v>0</v>
      </c>
      <c r="J520" s="44" t="b">
        <v>0</v>
      </c>
    </row>
    <row r="521" spans="1:10" ht="18.75" x14ac:dyDescent="0.3">
      <c r="A521" s="45" t="s">
        <v>1076</v>
      </c>
      <c r="B521" s="1">
        <f>F259</f>
        <v>0</v>
      </c>
      <c r="C521" t="s">
        <v>1269</v>
      </c>
      <c r="D521" t="s">
        <v>620</v>
      </c>
      <c r="E521" t="s">
        <v>629</v>
      </c>
      <c r="F521" t="s">
        <v>167</v>
      </c>
      <c r="H521" s="44" t="b">
        <v>0</v>
      </c>
      <c r="J521" s="44" t="b">
        <v>0</v>
      </c>
    </row>
    <row r="522" spans="1:10" ht="18.75" x14ac:dyDescent="0.3">
      <c r="A522" s="45" t="s">
        <v>1076</v>
      </c>
      <c r="B522" s="1">
        <f>G259</f>
        <v>0</v>
      </c>
      <c r="C522" t="s">
        <v>1269</v>
      </c>
      <c r="D522" t="s">
        <v>620</v>
      </c>
      <c r="E522" t="s">
        <v>629</v>
      </c>
      <c r="F522" t="s">
        <v>168</v>
      </c>
      <c r="H522" s="44" t="b">
        <v>0</v>
      </c>
      <c r="J522" s="44" t="b">
        <v>0</v>
      </c>
    </row>
    <row r="523" spans="1:10" ht="18.75" x14ac:dyDescent="0.3">
      <c r="A523" s="45" t="s">
        <v>1083</v>
      </c>
      <c r="B523" s="85" t="str">
        <f>C302</f>
        <v>3I0SM</v>
      </c>
      <c r="C523" t="s">
        <v>1270</v>
      </c>
      <c r="D523" t="s">
        <v>620</v>
      </c>
      <c r="E523" t="s">
        <v>629</v>
      </c>
      <c r="F523" t="s">
        <v>10</v>
      </c>
      <c r="H523" s="44" t="b">
        <v>0</v>
      </c>
      <c r="J523" s="44" t="b">
        <v>0</v>
      </c>
    </row>
    <row r="524" spans="1:10" ht="18.75" x14ac:dyDescent="0.3">
      <c r="A524" s="45" t="s">
        <v>1083</v>
      </c>
      <c r="B524" s="85">
        <f>D302</f>
        <v>0</v>
      </c>
      <c r="C524" t="s">
        <v>1270</v>
      </c>
      <c r="D524" t="s">
        <v>620</v>
      </c>
      <c r="E524" t="s">
        <v>629</v>
      </c>
      <c r="F524" t="s">
        <v>165</v>
      </c>
      <c r="H524" s="44" t="b">
        <v>0</v>
      </c>
      <c r="J524" s="44" t="b">
        <v>0</v>
      </c>
    </row>
    <row r="525" spans="1:10" ht="18.75" x14ac:dyDescent="0.3">
      <c r="A525" s="45" t="s">
        <v>1083</v>
      </c>
      <c r="B525" s="85">
        <f>E302</f>
        <v>0</v>
      </c>
      <c r="C525" t="s">
        <v>1270</v>
      </c>
      <c r="D525" t="s">
        <v>620</v>
      </c>
      <c r="E525" t="s">
        <v>629</v>
      </c>
      <c r="F525" t="s">
        <v>166</v>
      </c>
      <c r="H525" s="44" t="b">
        <v>0</v>
      </c>
      <c r="J525" s="44" t="b">
        <v>0</v>
      </c>
    </row>
    <row r="526" spans="1:10" ht="18.75" x14ac:dyDescent="0.3">
      <c r="A526" s="45" t="s">
        <v>1083</v>
      </c>
      <c r="B526" s="85">
        <f>F302</f>
        <v>0</v>
      </c>
      <c r="C526" t="s">
        <v>1270</v>
      </c>
      <c r="D526" t="s">
        <v>620</v>
      </c>
      <c r="E526" t="s">
        <v>629</v>
      </c>
      <c r="F526" t="s">
        <v>167</v>
      </c>
      <c r="H526" s="44" t="b">
        <v>0</v>
      </c>
      <c r="J526" s="44" t="b">
        <v>0</v>
      </c>
    </row>
    <row r="527" spans="1:10" ht="18.75" x14ac:dyDescent="0.3">
      <c r="A527" s="45" t="s">
        <v>1083</v>
      </c>
      <c r="B527" s="85">
        <f>G302</f>
        <v>0</v>
      </c>
      <c r="C527" t="s">
        <v>1270</v>
      </c>
      <c r="D527" t="s">
        <v>620</v>
      </c>
      <c r="E527" t="s">
        <v>629</v>
      </c>
      <c r="F527" t="s">
        <v>168</v>
      </c>
      <c r="H527" s="44" t="b">
        <v>0</v>
      </c>
      <c r="J527" s="44" t="b">
        <v>0</v>
      </c>
    </row>
    <row r="528" spans="1:10" ht="18.75" x14ac:dyDescent="0.3">
      <c r="A528" s="45" t="s">
        <v>1271</v>
      </c>
      <c r="B528" s="43">
        <f>C303</f>
        <v>0.74909999999999988</v>
      </c>
      <c r="C528" t="s">
        <v>1272</v>
      </c>
      <c r="D528" t="s">
        <v>620</v>
      </c>
      <c r="E528" t="s">
        <v>629</v>
      </c>
      <c r="F528" t="s">
        <v>10</v>
      </c>
      <c r="H528" s="44" t="b">
        <v>1</v>
      </c>
      <c r="J528" s="44" t="b">
        <v>0</v>
      </c>
    </row>
    <row r="529" spans="1:10" ht="18.75" x14ac:dyDescent="0.3">
      <c r="A529" s="45" t="s">
        <v>1271</v>
      </c>
      <c r="B529" s="43">
        <f>D303</f>
        <v>0</v>
      </c>
      <c r="C529" t="s">
        <v>1272</v>
      </c>
      <c r="D529" t="s">
        <v>620</v>
      </c>
      <c r="E529" t="s">
        <v>629</v>
      </c>
      <c r="F529" t="s">
        <v>165</v>
      </c>
      <c r="H529" s="44" t="b">
        <v>1</v>
      </c>
      <c r="J529" s="44" t="b">
        <v>0</v>
      </c>
    </row>
    <row r="530" spans="1:10" ht="18.75" x14ac:dyDescent="0.3">
      <c r="A530" s="45" t="s">
        <v>1271</v>
      </c>
      <c r="B530" s="43">
        <f>E303</f>
        <v>0</v>
      </c>
      <c r="C530" t="s">
        <v>1272</v>
      </c>
      <c r="D530" t="s">
        <v>620</v>
      </c>
      <c r="E530" t="s">
        <v>629</v>
      </c>
      <c r="F530" t="s">
        <v>166</v>
      </c>
      <c r="H530" s="44" t="b">
        <v>1</v>
      </c>
      <c r="J530" s="44" t="b">
        <v>0</v>
      </c>
    </row>
    <row r="531" spans="1:10" ht="18.75" x14ac:dyDescent="0.3">
      <c r="A531" s="45" t="s">
        <v>1271</v>
      </c>
      <c r="B531" s="43">
        <f>F303</f>
        <v>0</v>
      </c>
      <c r="C531" t="s">
        <v>1272</v>
      </c>
      <c r="D531" t="s">
        <v>620</v>
      </c>
      <c r="E531" t="s">
        <v>629</v>
      </c>
      <c r="F531" t="s">
        <v>167</v>
      </c>
      <c r="H531" s="44" t="b">
        <v>1</v>
      </c>
      <c r="J531" s="44" t="b">
        <v>0</v>
      </c>
    </row>
    <row r="532" spans="1:10" ht="18.75" x14ac:dyDescent="0.3">
      <c r="A532" s="45" t="s">
        <v>1271</v>
      </c>
      <c r="B532" s="43">
        <f>G303</f>
        <v>0</v>
      </c>
      <c r="C532" t="s">
        <v>1272</v>
      </c>
      <c r="D532" t="s">
        <v>620</v>
      </c>
      <c r="E532" t="s">
        <v>629</v>
      </c>
      <c r="F532" t="s">
        <v>168</v>
      </c>
      <c r="H532" s="44" t="b">
        <v>1</v>
      </c>
      <c r="J532" s="44" t="b">
        <v>0</v>
      </c>
    </row>
    <row r="533" spans="1:10" ht="18.75" x14ac:dyDescent="0.3">
      <c r="A533" s="45" t="s">
        <v>1086</v>
      </c>
      <c r="B533" s="1" t="str">
        <f>C304</f>
        <v>U3</v>
      </c>
      <c r="C533" t="s">
        <v>1273</v>
      </c>
      <c r="D533" t="s">
        <v>620</v>
      </c>
      <c r="E533" t="s">
        <v>629</v>
      </c>
      <c r="F533" t="s">
        <v>10</v>
      </c>
      <c r="H533" s="44" t="b">
        <v>0</v>
      </c>
      <c r="J533" s="44" t="b">
        <v>0</v>
      </c>
    </row>
    <row r="534" spans="1:10" ht="18.75" x14ac:dyDescent="0.3">
      <c r="A534" s="45" t="s">
        <v>1086</v>
      </c>
      <c r="B534" s="1">
        <f>D304</f>
        <v>0</v>
      </c>
      <c r="C534" t="s">
        <v>1273</v>
      </c>
      <c r="D534" t="s">
        <v>620</v>
      </c>
      <c r="E534" t="s">
        <v>629</v>
      </c>
      <c r="F534" t="s">
        <v>165</v>
      </c>
      <c r="H534" s="44" t="b">
        <v>0</v>
      </c>
      <c r="J534" s="44" t="b">
        <v>0</v>
      </c>
    </row>
    <row r="535" spans="1:10" ht="18.75" x14ac:dyDescent="0.3">
      <c r="A535" s="45" t="s">
        <v>1086</v>
      </c>
      <c r="B535" s="1">
        <f>E304</f>
        <v>0</v>
      </c>
      <c r="C535" t="s">
        <v>1273</v>
      </c>
      <c r="D535" t="s">
        <v>620</v>
      </c>
      <c r="E535" t="s">
        <v>629</v>
      </c>
      <c r="F535" t="s">
        <v>166</v>
      </c>
      <c r="H535" s="44" t="b">
        <v>0</v>
      </c>
      <c r="J535" s="44" t="b">
        <v>0</v>
      </c>
    </row>
    <row r="536" spans="1:10" ht="18.75" x14ac:dyDescent="0.3">
      <c r="A536" s="45" t="s">
        <v>1086</v>
      </c>
      <c r="B536" s="1">
        <f>F304</f>
        <v>0</v>
      </c>
      <c r="C536" t="s">
        <v>1273</v>
      </c>
      <c r="D536" t="s">
        <v>620</v>
      </c>
      <c r="E536" t="s">
        <v>629</v>
      </c>
      <c r="F536" t="s">
        <v>167</v>
      </c>
      <c r="H536" s="44" t="b">
        <v>0</v>
      </c>
      <c r="J536" s="44" t="b">
        <v>0</v>
      </c>
    </row>
    <row r="537" spans="1:10" ht="18.75" x14ac:dyDescent="0.3">
      <c r="A537" s="45" t="s">
        <v>1086</v>
      </c>
      <c r="B537" s="1">
        <f>G304</f>
        <v>0</v>
      </c>
      <c r="C537" t="s">
        <v>1273</v>
      </c>
      <c r="D537" t="s">
        <v>620</v>
      </c>
      <c r="E537" t="s">
        <v>629</v>
      </c>
      <c r="F537" t="s">
        <v>168</v>
      </c>
      <c r="H537" s="44" t="b">
        <v>0</v>
      </c>
      <c r="J537" s="44" t="b">
        <v>0</v>
      </c>
    </row>
    <row r="538" spans="1:10" ht="18.75" x14ac:dyDescent="0.3">
      <c r="A538" s="45" t="s">
        <v>1087</v>
      </c>
      <c r="B538" s="1">
        <f>C305</f>
        <v>6.47</v>
      </c>
      <c r="C538" t="s">
        <v>1274</v>
      </c>
      <c r="D538" t="s">
        <v>620</v>
      </c>
      <c r="E538" t="s">
        <v>629</v>
      </c>
      <c r="F538" t="s">
        <v>10</v>
      </c>
      <c r="H538" s="44" t="b">
        <v>1</v>
      </c>
      <c r="J538" s="44" t="b">
        <v>0</v>
      </c>
    </row>
    <row r="539" spans="1:10" ht="18.75" x14ac:dyDescent="0.3">
      <c r="A539" s="45" t="s">
        <v>1087</v>
      </c>
      <c r="B539" s="1">
        <f>D305</f>
        <v>0</v>
      </c>
      <c r="C539" t="s">
        <v>1274</v>
      </c>
      <c r="D539" t="s">
        <v>620</v>
      </c>
      <c r="E539" t="s">
        <v>629</v>
      </c>
      <c r="F539" t="s">
        <v>165</v>
      </c>
      <c r="H539" s="44" t="b">
        <v>1</v>
      </c>
      <c r="J539" s="44" t="b">
        <v>0</v>
      </c>
    </row>
    <row r="540" spans="1:10" ht="18.75" x14ac:dyDescent="0.3">
      <c r="A540" s="45" t="s">
        <v>1087</v>
      </c>
      <c r="B540" s="1">
        <f>E305</f>
        <v>0</v>
      </c>
      <c r="C540" t="s">
        <v>1274</v>
      </c>
      <c r="D540" t="s">
        <v>620</v>
      </c>
      <c r="E540" t="s">
        <v>629</v>
      </c>
      <c r="F540" t="s">
        <v>166</v>
      </c>
      <c r="H540" s="44" t="b">
        <v>1</v>
      </c>
      <c r="J540" s="44" t="b">
        <v>0</v>
      </c>
    </row>
    <row r="541" spans="1:10" ht="18.75" x14ac:dyDescent="0.3">
      <c r="A541" s="45" t="s">
        <v>1087</v>
      </c>
      <c r="B541" s="1">
        <f>F305</f>
        <v>0</v>
      </c>
      <c r="C541" t="s">
        <v>1274</v>
      </c>
      <c r="D541" t="s">
        <v>620</v>
      </c>
      <c r="E541" t="s">
        <v>629</v>
      </c>
      <c r="F541" t="s">
        <v>167</v>
      </c>
      <c r="H541" s="44" t="b">
        <v>1</v>
      </c>
      <c r="J541" s="44" t="b">
        <v>0</v>
      </c>
    </row>
    <row r="542" spans="1:10" ht="18.75" x14ac:dyDescent="0.3">
      <c r="A542" s="45" t="s">
        <v>1087</v>
      </c>
      <c r="B542" s="1">
        <f>G305</f>
        <v>0</v>
      </c>
      <c r="C542" t="s">
        <v>1274</v>
      </c>
      <c r="D542" t="s">
        <v>620</v>
      </c>
      <c r="E542" t="s">
        <v>629</v>
      </c>
      <c r="F542" t="s">
        <v>168</v>
      </c>
      <c r="H542" s="44" t="b">
        <v>1</v>
      </c>
      <c r="J542" s="44" t="b">
        <v>0</v>
      </c>
    </row>
    <row r="543" spans="1:10" ht="18.75" x14ac:dyDescent="0.3">
      <c r="A543" s="45" t="s">
        <v>1088</v>
      </c>
      <c r="B543" s="1">
        <f>C306</f>
        <v>1</v>
      </c>
      <c r="C543" t="s">
        <v>1275</v>
      </c>
      <c r="D543" t="s">
        <v>620</v>
      </c>
      <c r="E543" t="s">
        <v>629</v>
      </c>
      <c r="F543" t="s">
        <v>10</v>
      </c>
      <c r="H543" s="44" t="b">
        <v>0</v>
      </c>
      <c r="J543" s="44" t="b">
        <v>0</v>
      </c>
    </row>
    <row r="544" spans="1:10" ht="18.75" x14ac:dyDescent="0.3">
      <c r="A544" s="45" t="s">
        <v>1088</v>
      </c>
      <c r="B544" s="1">
        <f>D306</f>
        <v>0</v>
      </c>
      <c r="C544" t="s">
        <v>1275</v>
      </c>
      <c r="D544" t="s">
        <v>620</v>
      </c>
      <c r="E544" t="s">
        <v>629</v>
      </c>
      <c r="F544" t="s">
        <v>165</v>
      </c>
      <c r="H544" s="44" t="b">
        <v>0</v>
      </c>
      <c r="J544" s="44" t="b">
        <v>0</v>
      </c>
    </row>
    <row r="545" spans="1:10" ht="18.75" x14ac:dyDescent="0.3">
      <c r="A545" s="45" t="s">
        <v>1088</v>
      </c>
      <c r="B545" s="1">
        <f>E306</f>
        <v>0</v>
      </c>
      <c r="C545" t="s">
        <v>1275</v>
      </c>
      <c r="D545" t="s">
        <v>620</v>
      </c>
      <c r="E545" t="s">
        <v>629</v>
      </c>
      <c r="F545" t="s">
        <v>166</v>
      </c>
      <c r="H545" s="44" t="b">
        <v>0</v>
      </c>
      <c r="J545" s="44" t="b">
        <v>0</v>
      </c>
    </row>
    <row r="546" spans="1:10" ht="18.75" x14ac:dyDescent="0.3">
      <c r="A546" s="45" t="s">
        <v>1088</v>
      </c>
      <c r="B546" s="1">
        <f>F306</f>
        <v>0</v>
      </c>
      <c r="C546" t="s">
        <v>1275</v>
      </c>
      <c r="D546" t="s">
        <v>620</v>
      </c>
      <c r="E546" t="s">
        <v>629</v>
      </c>
      <c r="F546" t="s">
        <v>167</v>
      </c>
      <c r="H546" s="44" t="b">
        <v>0</v>
      </c>
      <c r="J546" s="44" t="b">
        <v>0</v>
      </c>
    </row>
    <row r="547" spans="1:10" ht="18.75" x14ac:dyDescent="0.3">
      <c r="A547" s="45" t="s">
        <v>1088</v>
      </c>
      <c r="B547" s="1">
        <f>G306</f>
        <v>0</v>
      </c>
      <c r="C547" t="s">
        <v>1275</v>
      </c>
      <c r="D547" t="s">
        <v>620</v>
      </c>
      <c r="E547" t="s">
        <v>629</v>
      </c>
      <c r="F547" t="s">
        <v>168</v>
      </c>
      <c r="H547" s="44" t="b">
        <v>0</v>
      </c>
      <c r="J547" s="44" t="b">
        <v>0</v>
      </c>
    </row>
    <row r="548" spans="1:10" ht="18.75" x14ac:dyDescent="0.3">
      <c r="A548" s="45" t="s">
        <v>1089</v>
      </c>
      <c r="B548" s="85" t="str">
        <f>C308</f>
        <v>3I0TM</v>
      </c>
      <c r="C548" t="s">
        <v>1276</v>
      </c>
      <c r="D548" t="s">
        <v>620</v>
      </c>
      <c r="E548" t="s">
        <v>629</v>
      </c>
      <c r="F548" t="s">
        <v>10</v>
      </c>
      <c r="H548" s="44" t="b">
        <v>0</v>
      </c>
      <c r="J548" s="44" t="b">
        <v>0</v>
      </c>
    </row>
    <row r="549" spans="1:10" ht="18.75" x14ac:dyDescent="0.3">
      <c r="A549" s="45" t="s">
        <v>1089</v>
      </c>
      <c r="B549" s="85">
        <f>D308</f>
        <v>0</v>
      </c>
      <c r="C549" t="s">
        <v>1276</v>
      </c>
      <c r="D549" t="s">
        <v>620</v>
      </c>
      <c r="E549" t="s">
        <v>629</v>
      </c>
      <c r="F549" t="s">
        <v>165</v>
      </c>
      <c r="H549" s="44" t="b">
        <v>0</v>
      </c>
      <c r="J549" s="44" t="b">
        <v>0</v>
      </c>
    </row>
    <row r="550" spans="1:10" ht="18.75" x14ac:dyDescent="0.3">
      <c r="A550" s="45" t="s">
        <v>1089</v>
      </c>
      <c r="B550" s="85">
        <f>E308</f>
        <v>0</v>
      </c>
      <c r="C550" t="s">
        <v>1276</v>
      </c>
      <c r="D550" t="s">
        <v>620</v>
      </c>
      <c r="E550" t="s">
        <v>629</v>
      </c>
      <c r="F550" t="s">
        <v>166</v>
      </c>
      <c r="H550" s="44" t="b">
        <v>0</v>
      </c>
      <c r="J550" s="44" t="b">
        <v>0</v>
      </c>
    </row>
    <row r="551" spans="1:10" ht="18.75" x14ac:dyDescent="0.3">
      <c r="A551" s="45" t="s">
        <v>1089</v>
      </c>
      <c r="B551" s="85">
        <f>F308</f>
        <v>0</v>
      </c>
      <c r="C551" t="s">
        <v>1276</v>
      </c>
      <c r="D551" t="s">
        <v>620</v>
      </c>
      <c r="E551" t="s">
        <v>629</v>
      </c>
      <c r="F551" t="s">
        <v>167</v>
      </c>
      <c r="H551" s="44" t="b">
        <v>0</v>
      </c>
      <c r="J551" s="44" t="b">
        <v>0</v>
      </c>
    </row>
    <row r="552" spans="1:10" ht="18.75" x14ac:dyDescent="0.3">
      <c r="A552" s="45" t="s">
        <v>1089</v>
      </c>
      <c r="B552" s="85">
        <f>G308</f>
        <v>0</v>
      </c>
      <c r="C552" t="s">
        <v>1276</v>
      </c>
      <c r="D552" t="s">
        <v>620</v>
      </c>
      <c r="E552" t="s">
        <v>629</v>
      </c>
      <c r="F552" t="s">
        <v>168</v>
      </c>
      <c r="H552" s="44" t="b">
        <v>0</v>
      </c>
      <c r="J552" s="44" t="b">
        <v>0</v>
      </c>
    </row>
    <row r="553" spans="1:10" ht="18.75" x14ac:dyDescent="0.3">
      <c r="A553" s="45" t="s">
        <v>1277</v>
      </c>
      <c r="B553" s="43">
        <f>C309</f>
        <v>2.1978</v>
      </c>
      <c r="C553" t="s">
        <v>1278</v>
      </c>
      <c r="D553" t="s">
        <v>620</v>
      </c>
      <c r="E553" t="s">
        <v>629</v>
      </c>
      <c r="F553" t="s">
        <v>10</v>
      </c>
      <c r="H553" s="44" t="b">
        <v>1</v>
      </c>
      <c r="J553" s="44" t="b">
        <v>0</v>
      </c>
    </row>
    <row r="554" spans="1:10" ht="18.75" x14ac:dyDescent="0.3">
      <c r="A554" s="45" t="s">
        <v>1277</v>
      </c>
      <c r="B554" s="43">
        <f>D309</f>
        <v>0</v>
      </c>
      <c r="C554" t="s">
        <v>1278</v>
      </c>
      <c r="D554" t="s">
        <v>620</v>
      </c>
      <c r="E554" t="s">
        <v>629</v>
      </c>
      <c r="F554" t="s">
        <v>165</v>
      </c>
      <c r="H554" s="44" t="b">
        <v>1</v>
      </c>
      <c r="J554" s="44" t="b">
        <v>0</v>
      </c>
    </row>
    <row r="555" spans="1:10" ht="18.75" x14ac:dyDescent="0.3">
      <c r="A555" s="45" t="s">
        <v>1277</v>
      </c>
      <c r="B555" s="43">
        <f>E309</f>
        <v>0</v>
      </c>
      <c r="C555" t="s">
        <v>1278</v>
      </c>
      <c r="D555" t="s">
        <v>620</v>
      </c>
      <c r="E555" t="s">
        <v>629</v>
      </c>
      <c r="F555" t="s">
        <v>166</v>
      </c>
      <c r="H555" s="44" t="b">
        <v>1</v>
      </c>
      <c r="J555" s="44" t="b">
        <v>0</v>
      </c>
    </row>
    <row r="556" spans="1:10" ht="18.75" x14ac:dyDescent="0.3">
      <c r="A556" s="45" t="s">
        <v>1277</v>
      </c>
      <c r="B556" s="43">
        <f>F309</f>
        <v>0</v>
      </c>
      <c r="C556" t="s">
        <v>1278</v>
      </c>
      <c r="D556" t="s">
        <v>620</v>
      </c>
      <c r="E556" t="s">
        <v>629</v>
      </c>
      <c r="F556" t="s">
        <v>167</v>
      </c>
      <c r="H556" s="44" t="b">
        <v>1</v>
      </c>
      <c r="J556" s="44" t="b">
        <v>0</v>
      </c>
    </row>
    <row r="557" spans="1:10" ht="18.75" x14ac:dyDescent="0.3">
      <c r="A557" s="45" t="s">
        <v>1277</v>
      </c>
      <c r="B557" s="43">
        <f>G309</f>
        <v>0</v>
      </c>
      <c r="C557" t="s">
        <v>1278</v>
      </c>
      <c r="D557" t="s">
        <v>620</v>
      </c>
      <c r="E557" t="s">
        <v>629</v>
      </c>
      <c r="F557" t="s">
        <v>168</v>
      </c>
      <c r="H557" s="44" t="b">
        <v>1</v>
      </c>
      <c r="J557" s="44" t="b">
        <v>0</v>
      </c>
    </row>
    <row r="558" spans="1:10" ht="18.75" x14ac:dyDescent="0.3">
      <c r="A558" s="45" t="s">
        <v>1092</v>
      </c>
      <c r="B558" s="1" t="str">
        <f>C310</f>
        <v>U3</v>
      </c>
      <c r="C558" t="s">
        <v>1279</v>
      </c>
      <c r="D558" t="s">
        <v>620</v>
      </c>
      <c r="E558" t="s">
        <v>629</v>
      </c>
      <c r="F558" t="s">
        <v>10</v>
      </c>
      <c r="H558" s="44" t="b">
        <v>0</v>
      </c>
      <c r="J558" s="44" t="b">
        <v>0</v>
      </c>
    </row>
    <row r="559" spans="1:10" ht="18.75" x14ac:dyDescent="0.3">
      <c r="A559" s="45" t="s">
        <v>1092</v>
      </c>
      <c r="B559" s="1">
        <f>D310</f>
        <v>0</v>
      </c>
      <c r="C559" t="s">
        <v>1279</v>
      </c>
      <c r="D559" t="s">
        <v>620</v>
      </c>
      <c r="E559" t="s">
        <v>629</v>
      </c>
      <c r="F559" t="s">
        <v>165</v>
      </c>
      <c r="H559" s="44" t="b">
        <v>0</v>
      </c>
      <c r="J559" s="44" t="b">
        <v>0</v>
      </c>
    </row>
    <row r="560" spans="1:10" ht="18.75" x14ac:dyDescent="0.3">
      <c r="A560" s="45" t="s">
        <v>1092</v>
      </c>
      <c r="B560" s="1">
        <f>E310</f>
        <v>0</v>
      </c>
      <c r="C560" t="s">
        <v>1279</v>
      </c>
      <c r="D560" t="s">
        <v>620</v>
      </c>
      <c r="E560" t="s">
        <v>629</v>
      </c>
      <c r="F560" t="s">
        <v>166</v>
      </c>
      <c r="H560" s="44" t="b">
        <v>0</v>
      </c>
      <c r="J560" s="44" t="b">
        <v>0</v>
      </c>
    </row>
    <row r="561" spans="1:10" ht="18.75" x14ac:dyDescent="0.3">
      <c r="A561" s="45" t="s">
        <v>1092</v>
      </c>
      <c r="B561" s="1">
        <f>F310</f>
        <v>0</v>
      </c>
      <c r="C561" t="s">
        <v>1279</v>
      </c>
      <c r="D561" t="s">
        <v>620</v>
      </c>
      <c r="E561" t="s">
        <v>629</v>
      </c>
      <c r="F561" t="s">
        <v>167</v>
      </c>
      <c r="H561" s="44" t="b">
        <v>0</v>
      </c>
      <c r="J561" s="44" t="b">
        <v>0</v>
      </c>
    </row>
    <row r="562" spans="1:10" ht="18.75" x14ac:dyDescent="0.3">
      <c r="A562" s="45" t="s">
        <v>1092</v>
      </c>
      <c r="B562" s="1">
        <f>G310</f>
        <v>0</v>
      </c>
      <c r="C562" t="s">
        <v>1279</v>
      </c>
      <c r="D562" t="s">
        <v>620</v>
      </c>
      <c r="E562" t="s">
        <v>629</v>
      </c>
      <c r="F562" t="s">
        <v>168</v>
      </c>
      <c r="H562" s="44" t="b">
        <v>0</v>
      </c>
      <c r="J562" s="44" t="b">
        <v>0</v>
      </c>
    </row>
    <row r="563" spans="1:10" ht="18.75" x14ac:dyDescent="0.3">
      <c r="A563" s="45" t="s">
        <v>1093</v>
      </c>
      <c r="B563" s="1">
        <f>C311</f>
        <v>1</v>
      </c>
      <c r="C563" t="s">
        <v>1280</v>
      </c>
      <c r="D563" t="s">
        <v>620</v>
      </c>
      <c r="E563" t="s">
        <v>629</v>
      </c>
      <c r="F563" t="s">
        <v>10</v>
      </c>
      <c r="H563" s="44" t="b">
        <v>1</v>
      </c>
      <c r="J563" s="44" t="b">
        <v>0</v>
      </c>
    </row>
    <row r="564" spans="1:10" ht="18.75" x14ac:dyDescent="0.3">
      <c r="A564" s="45" t="s">
        <v>1093</v>
      </c>
      <c r="B564" s="1">
        <f>D311</f>
        <v>0</v>
      </c>
      <c r="C564" t="s">
        <v>1280</v>
      </c>
      <c r="D564" t="s">
        <v>620</v>
      </c>
      <c r="E564" t="s">
        <v>629</v>
      </c>
      <c r="F564" t="s">
        <v>165</v>
      </c>
      <c r="H564" s="44" t="b">
        <v>1</v>
      </c>
      <c r="J564" s="44" t="b">
        <v>0</v>
      </c>
    </row>
    <row r="565" spans="1:10" ht="18.75" x14ac:dyDescent="0.3">
      <c r="A565" s="45" t="s">
        <v>1093</v>
      </c>
      <c r="B565" s="1">
        <f>E311</f>
        <v>0</v>
      </c>
      <c r="C565" t="s">
        <v>1280</v>
      </c>
      <c r="D565" t="s">
        <v>620</v>
      </c>
      <c r="E565" t="s">
        <v>629</v>
      </c>
      <c r="F565" t="s">
        <v>166</v>
      </c>
      <c r="H565" s="44" t="b">
        <v>1</v>
      </c>
      <c r="J565" s="44" t="b">
        <v>0</v>
      </c>
    </row>
    <row r="566" spans="1:10" ht="18.75" x14ac:dyDescent="0.3">
      <c r="A566" s="45" t="s">
        <v>1093</v>
      </c>
      <c r="B566" s="1">
        <f>F311</f>
        <v>0</v>
      </c>
      <c r="C566" t="s">
        <v>1280</v>
      </c>
      <c r="D566" t="s">
        <v>620</v>
      </c>
      <c r="E566" t="s">
        <v>629</v>
      </c>
      <c r="F566" t="s">
        <v>167</v>
      </c>
      <c r="H566" s="44" t="b">
        <v>1</v>
      </c>
      <c r="J566" s="44" t="b">
        <v>0</v>
      </c>
    </row>
    <row r="567" spans="1:10" ht="18.75" x14ac:dyDescent="0.3">
      <c r="A567" s="45" t="s">
        <v>1093</v>
      </c>
      <c r="B567" s="1">
        <f>G311</f>
        <v>0</v>
      </c>
      <c r="C567" t="s">
        <v>1280</v>
      </c>
      <c r="D567" t="s">
        <v>620</v>
      </c>
      <c r="E567" t="s">
        <v>629</v>
      </c>
      <c r="F567" t="s">
        <v>168</v>
      </c>
      <c r="H567" s="44" t="b">
        <v>1</v>
      </c>
      <c r="J567" s="44" t="b">
        <v>0</v>
      </c>
    </row>
    <row r="568" spans="1:10" ht="18.75" x14ac:dyDescent="0.3">
      <c r="A568" s="45" t="s">
        <v>1094</v>
      </c>
      <c r="B568" s="1">
        <f>C312</f>
        <v>1</v>
      </c>
      <c r="C568" t="s">
        <v>1281</v>
      </c>
      <c r="D568" t="s">
        <v>620</v>
      </c>
      <c r="E568" t="s">
        <v>629</v>
      </c>
      <c r="F568" t="s">
        <v>10</v>
      </c>
      <c r="H568" s="44" t="b">
        <v>0</v>
      </c>
      <c r="J568" s="44" t="b">
        <v>0</v>
      </c>
    </row>
    <row r="569" spans="1:10" ht="18.75" x14ac:dyDescent="0.3">
      <c r="A569" s="45" t="s">
        <v>1094</v>
      </c>
      <c r="B569" s="1">
        <f>D312</f>
        <v>0</v>
      </c>
      <c r="C569" t="s">
        <v>1281</v>
      </c>
      <c r="D569" t="s">
        <v>620</v>
      </c>
      <c r="E569" t="s">
        <v>629</v>
      </c>
      <c r="F569" t="s">
        <v>165</v>
      </c>
      <c r="H569" s="44" t="b">
        <v>0</v>
      </c>
      <c r="J569" s="44" t="b">
        <v>0</v>
      </c>
    </row>
    <row r="570" spans="1:10" ht="18.75" x14ac:dyDescent="0.3">
      <c r="A570" s="45" t="s">
        <v>1094</v>
      </c>
      <c r="B570" s="1">
        <f>E312</f>
        <v>0</v>
      </c>
      <c r="C570" t="s">
        <v>1281</v>
      </c>
      <c r="D570" t="s">
        <v>620</v>
      </c>
      <c r="E570" t="s">
        <v>629</v>
      </c>
      <c r="F570" t="s">
        <v>166</v>
      </c>
      <c r="H570" s="44" t="b">
        <v>0</v>
      </c>
      <c r="J570" s="44" t="b">
        <v>0</v>
      </c>
    </row>
    <row r="571" spans="1:10" ht="18.75" x14ac:dyDescent="0.3">
      <c r="A571" s="45" t="s">
        <v>1094</v>
      </c>
      <c r="B571" s="1">
        <f>F312</f>
        <v>0</v>
      </c>
      <c r="C571" t="s">
        <v>1281</v>
      </c>
      <c r="D571" t="s">
        <v>620</v>
      </c>
      <c r="E571" t="s">
        <v>629</v>
      </c>
      <c r="F571" t="s">
        <v>167</v>
      </c>
      <c r="H571" s="44" t="b">
        <v>0</v>
      </c>
      <c r="J571" s="44" t="b">
        <v>0</v>
      </c>
    </row>
    <row r="572" spans="1:10" ht="18.75" x14ac:dyDescent="0.3">
      <c r="A572" s="45" t="s">
        <v>1094</v>
      </c>
      <c r="B572" s="1">
        <f>G312</f>
        <v>0</v>
      </c>
      <c r="C572" t="s">
        <v>1281</v>
      </c>
      <c r="D572" t="s">
        <v>620</v>
      </c>
      <c r="E572" t="s">
        <v>629</v>
      </c>
      <c r="F572" t="s">
        <v>168</v>
      </c>
      <c r="H572" s="44" t="b">
        <v>0</v>
      </c>
      <c r="J572" s="44" t="b">
        <v>0</v>
      </c>
    </row>
    <row r="573" spans="1:10" ht="18.75" x14ac:dyDescent="0.3">
      <c r="A573" s="45" t="s">
        <v>1098</v>
      </c>
      <c r="B573" s="85" t="str">
        <f>C332</f>
        <v>Z</v>
      </c>
      <c r="C573" t="s">
        <v>1282</v>
      </c>
      <c r="D573" t="s">
        <v>620</v>
      </c>
      <c r="E573" t="s">
        <v>1283</v>
      </c>
      <c r="F573" t="s">
        <v>10</v>
      </c>
      <c r="H573" s="44" t="b">
        <v>0</v>
      </c>
      <c r="J573" s="44" t="b">
        <v>0</v>
      </c>
    </row>
    <row r="574" spans="1:10" ht="18.75" x14ac:dyDescent="0.3">
      <c r="A574" s="45" t="s">
        <v>1098</v>
      </c>
      <c r="B574" s="85">
        <f>D332</f>
        <v>0</v>
      </c>
      <c r="C574" t="s">
        <v>1282</v>
      </c>
      <c r="D574" t="s">
        <v>620</v>
      </c>
      <c r="E574" t="s">
        <v>1283</v>
      </c>
      <c r="F574" t="s">
        <v>165</v>
      </c>
      <c r="H574" s="44" t="b">
        <v>0</v>
      </c>
      <c r="J574" s="44" t="b">
        <v>0</v>
      </c>
    </row>
    <row r="575" spans="1:10" ht="18.75" x14ac:dyDescent="0.3">
      <c r="A575" s="45" t="s">
        <v>1098</v>
      </c>
      <c r="B575" s="1">
        <f>E332</f>
        <v>0</v>
      </c>
      <c r="C575" t="s">
        <v>1282</v>
      </c>
      <c r="D575" t="s">
        <v>620</v>
      </c>
      <c r="E575" t="s">
        <v>1283</v>
      </c>
      <c r="F575" t="s">
        <v>166</v>
      </c>
      <c r="H575" s="44" t="b">
        <v>0</v>
      </c>
      <c r="J575" s="44" t="b">
        <v>0</v>
      </c>
    </row>
    <row r="576" spans="1:10" ht="18.75" x14ac:dyDescent="0.3">
      <c r="A576" s="45" t="s">
        <v>1098</v>
      </c>
      <c r="B576" s="1">
        <f>F332</f>
        <v>0</v>
      </c>
      <c r="C576" t="s">
        <v>1282</v>
      </c>
      <c r="D576" t="s">
        <v>620</v>
      </c>
      <c r="E576" t="s">
        <v>1283</v>
      </c>
      <c r="F576" t="s">
        <v>167</v>
      </c>
      <c r="H576" s="44" t="b">
        <v>0</v>
      </c>
      <c r="J576" s="44" t="b">
        <v>0</v>
      </c>
    </row>
    <row r="577" spans="1:10" ht="18.75" x14ac:dyDescent="0.3">
      <c r="A577" s="45" t="s">
        <v>1098</v>
      </c>
      <c r="B577" s="1">
        <f>G332</f>
        <v>0</v>
      </c>
      <c r="C577" t="s">
        <v>1282</v>
      </c>
      <c r="D577" t="s">
        <v>620</v>
      </c>
      <c r="E577" t="s">
        <v>1283</v>
      </c>
      <c r="F577" t="s">
        <v>168</v>
      </c>
      <c r="H577" s="44" t="b">
        <v>0</v>
      </c>
      <c r="J577" s="44" t="b">
        <v>0</v>
      </c>
    </row>
    <row r="578" spans="1:10" ht="18.75" x14ac:dyDescent="0.3">
      <c r="A578" s="45" t="s">
        <v>1284</v>
      </c>
      <c r="B578" s="80">
        <f>C333</f>
        <v>110</v>
      </c>
      <c r="C578" t="s">
        <v>1285</v>
      </c>
      <c r="D578" t="s">
        <v>620</v>
      </c>
      <c r="E578" t="s">
        <v>1283</v>
      </c>
      <c r="F578" t="s">
        <v>10</v>
      </c>
      <c r="H578" s="44" t="b">
        <v>0</v>
      </c>
      <c r="J578" s="44" t="b">
        <v>0</v>
      </c>
    </row>
    <row r="579" spans="1:10" ht="18.75" x14ac:dyDescent="0.3">
      <c r="A579" s="45" t="s">
        <v>1284</v>
      </c>
      <c r="B579" s="80">
        <f>D333</f>
        <v>0</v>
      </c>
      <c r="C579" t="s">
        <v>1285</v>
      </c>
      <c r="D579" t="s">
        <v>620</v>
      </c>
      <c r="E579" t="s">
        <v>1283</v>
      </c>
      <c r="F579" t="s">
        <v>165</v>
      </c>
      <c r="H579" s="44" t="b">
        <v>0</v>
      </c>
      <c r="J579" s="44" t="b">
        <v>0</v>
      </c>
    </row>
    <row r="580" spans="1:10" ht="18.75" x14ac:dyDescent="0.3">
      <c r="A580" s="45" t="s">
        <v>1284</v>
      </c>
      <c r="B580" s="1">
        <f>E333</f>
        <v>0</v>
      </c>
      <c r="C580" t="s">
        <v>1285</v>
      </c>
      <c r="D580" t="s">
        <v>620</v>
      </c>
      <c r="E580" t="s">
        <v>1283</v>
      </c>
      <c r="F580" t="s">
        <v>166</v>
      </c>
      <c r="H580" s="44" t="b">
        <v>0</v>
      </c>
      <c r="J580" s="44" t="b">
        <v>0</v>
      </c>
    </row>
    <row r="581" spans="1:10" ht="18.75" x14ac:dyDescent="0.3">
      <c r="A581" s="45" t="s">
        <v>1284</v>
      </c>
      <c r="B581" s="1">
        <f>F333</f>
        <v>0</v>
      </c>
      <c r="C581" t="s">
        <v>1285</v>
      </c>
      <c r="D581" t="s">
        <v>620</v>
      </c>
      <c r="E581" t="s">
        <v>1283</v>
      </c>
      <c r="F581" t="s">
        <v>167</v>
      </c>
      <c r="H581" s="44" t="b">
        <v>0</v>
      </c>
      <c r="J581" s="44" t="b">
        <v>0</v>
      </c>
    </row>
    <row r="582" spans="1:10" ht="18.75" x14ac:dyDescent="0.3">
      <c r="A582" s="45" t="s">
        <v>1284</v>
      </c>
      <c r="B582" s="1">
        <f>G333</f>
        <v>0</v>
      </c>
      <c r="C582" t="s">
        <v>1285</v>
      </c>
      <c r="D582" t="s">
        <v>620</v>
      </c>
      <c r="E582" t="s">
        <v>1283</v>
      </c>
      <c r="F582" t="s">
        <v>168</v>
      </c>
      <c r="H582" s="44" t="b">
        <v>0</v>
      </c>
      <c r="J582" s="44" t="b">
        <v>0</v>
      </c>
    </row>
    <row r="583" spans="1:10" ht="18.75" x14ac:dyDescent="0.3">
      <c r="A583" s="45" t="s">
        <v>1286</v>
      </c>
      <c r="B583" s="1">
        <f>C334</f>
        <v>10</v>
      </c>
      <c r="C583" t="s">
        <v>1287</v>
      </c>
      <c r="D583" t="s">
        <v>620</v>
      </c>
      <c r="E583" t="s">
        <v>1283</v>
      </c>
      <c r="F583" t="s">
        <v>10</v>
      </c>
      <c r="H583" s="44" t="b">
        <v>1</v>
      </c>
      <c r="J583" s="44" t="b">
        <v>0</v>
      </c>
    </row>
    <row r="584" spans="1:10" ht="18.75" x14ac:dyDescent="0.3">
      <c r="A584" s="45" t="s">
        <v>1286</v>
      </c>
      <c r="B584" s="1">
        <f>D334</f>
        <v>0</v>
      </c>
      <c r="C584" t="s">
        <v>1287</v>
      </c>
      <c r="D584" t="s">
        <v>620</v>
      </c>
      <c r="E584" t="s">
        <v>1283</v>
      </c>
      <c r="F584" t="s">
        <v>165</v>
      </c>
      <c r="H584" s="44" t="b">
        <v>1</v>
      </c>
      <c r="J584" s="44" t="b">
        <v>0</v>
      </c>
    </row>
    <row r="585" spans="1:10" ht="18.75" x14ac:dyDescent="0.3">
      <c r="A585" s="45" t="s">
        <v>1286</v>
      </c>
      <c r="B585" s="1">
        <f>E334</f>
        <v>0</v>
      </c>
      <c r="C585" t="s">
        <v>1287</v>
      </c>
      <c r="D585" t="s">
        <v>620</v>
      </c>
      <c r="E585" t="s">
        <v>1283</v>
      </c>
      <c r="F585" t="s">
        <v>166</v>
      </c>
      <c r="H585" s="44" t="b">
        <v>1</v>
      </c>
      <c r="J585" s="44" t="b">
        <v>0</v>
      </c>
    </row>
    <row r="586" spans="1:10" ht="18.75" x14ac:dyDescent="0.3">
      <c r="A586" s="45" t="s">
        <v>1286</v>
      </c>
      <c r="B586" s="1">
        <f>F334</f>
        <v>0</v>
      </c>
      <c r="C586" t="s">
        <v>1287</v>
      </c>
      <c r="D586" t="s">
        <v>620</v>
      </c>
      <c r="E586" t="s">
        <v>1283</v>
      </c>
      <c r="F586" t="s">
        <v>167</v>
      </c>
      <c r="H586" s="44" t="b">
        <v>1</v>
      </c>
      <c r="J586" s="44" t="b">
        <v>0</v>
      </c>
    </row>
    <row r="587" spans="1:10" ht="18.75" x14ac:dyDescent="0.3">
      <c r="A587" s="45" t="s">
        <v>1286</v>
      </c>
      <c r="B587" s="1">
        <f>G334</f>
        <v>0</v>
      </c>
      <c r="C587" t="s">
        <v>1287</v>
      </c>
      <c r="D587" t="s">
        <v>620</v>
      </c>
      <c r="E587" t="s">
        <v>1283</v>
      </c>
      <c r="F587" t="s">
        <v>168</v>
      </c>
      <c r="H587" s="44" t="b">
        <v>1</v>
      </c>
      <c r="J587" s="44" t="b">
        <v>0</v>
      </c>
    </row>
    <row r="588" spans="1:10" ht="18.75" x14ac:dyDescent="0.3">
      <c r="A588" s="45" t="s">
        <v>1101</v>
      </c>
      <c r="B588" s="1">
        <f>C335</f>
        <v>1</v>
      </c>
      <c r="C588" t="s">
        <v>1288</v>
      </c>
      <c r="D588" t="s">
        <v>620</v>
      </c>
      <c r="E588" t="s">
        <v>1283</v>
      </c>
      <c r="F588" t="s">
        <v>10</v>
      </c>
      <c r="H588" s="44" t="b">
        <v>0</v>
      </c>
      <c r="J588" s="44" t="b">
        <v>0</v>
      </c>
    </row>
    <row r="589" spans="1:10" ht="18.75" x14ac:dyDescent="0.3">
      <c r="A589" s="45" t="s">
        <v>1101</v>
      </c>
      <c r="B589" s="1">
        <f>D335</f>
        <v>0</v>
      </c>
      <c r="C589" t="s">
        <v>1288</v>
      </c>
      <c r="D589" t="s">
        <v>620</v>
      </c>
      <c r="E589" t="s">
        <v>1283</v>
      </c>
      <c r="F589" t="s">
        <v>165</v>
      </c>
      <c r="H589" s="44" t="b">
        <v>0</v>
      </c>
      <c r="J589" s="44" t="b">
        <v>0</v>
      </c>
    </row>
    <row r="590" spans="1:10" ht="18.75" x14ac:dyDescent="0.3">
      <c r="A590" s="45" t="s">
        <v>1101</v>
      </c>
      <c r="B590" s="1">
        <f>E335</f>
        <v>0</v>
      </c>
      <c r="C590" t="s">
        <v>1288</v>
      </c>
      <c r="D590" t="s">
        <v>620</v>
      </c>
      <c r="E590" t="s">
        <v>1283</v>
      </c>
      <c r="F590" t="s">
        <v>166</v>
      </c>
      <c r="H590" s="44" t="b">
        <v>0</v>
      </c>
      <c r="J590" s="44" t="b">
        <v>0</v>
      </c>
    </row>
    <row r="591" spans="1:10" ht="18.75" x14ac:dyDescent="0.3">
      <c r="A591" s="45" t="s">
        <v>1101</v>
      </c>
      <c r="B591" s="1">
        <f>F335</f>
        <v>0</v>
      </c>
      <c r="C591" t="s">
        <v>1288</v>
      </c>
      <c r="D591" t="s">
        <v>620</v>
      </c>
      <c r="E591" t="s">
        <v>1283</v>
      </c>
      <c r="F591" t="s">
        <v>167</v>
      </c>
      <c r="H591" s="44" t="b">
        <v>0</v>
      </c>
      <c r="J591" s="44" t="b">
        <v>0</v>
      </c>
    </row>
    <row r="592" spans="1:10" ht="18.75" x14ac:dyDescent="0.3">
      <c r="A592" s="45" t="s">
        <v>1101</v>
      </c>
      <c r="B592" s="1">
        <f>G335</f>
        <v>0</v>
      </c>
      <c r="C592" t="s">
        <v>1288</v>
      </c>
      <c r="D592" t="s">
        <v>620</v>
      </c>
      <c r="E592" t="s">
        <v>1283</v>
      </c>
      <c r="F592" t="s">
        <v>168</v>
      </c>
      <c r="H592" s="44" t="b">
        <v>0</v>
      </c>
      <c r="J592" s="44" t="b">
        <v>0</v>
      </c>
    </row>
    <row r="593" spans="1:10" ht="18.75" x14ac:dyDescent="0.3">
      <c r="A593" s="45" t="s">
        <v>1289</v>
      </c>
      <c r="B593" s="1" t="s">
        <v>1290</v>
      </c>
      <c r="C593" t="s">
        <v>1291</v>
      </c>
      <c r="D593" t="s">
        <v>303</v>
      </c>
      <c r="E593" t="s">
        <v>308</v>
      </c>
      <c r="H593" s="44" t="b">
        <v>0</v>
      </c>
      <c r="J593" s="44" t="b">
        <v>1</v>
      </c>
    </row>
    <row r="594" spans="1:10" ht="18.75" x14ac:dyDescent="0.3">
      <c r="A594" s="45" t="s">
        <v>1292</v>
      </c>
      <c r="B594" s="1" t="s">
        <v>1293</v>
      </c>
      <c r="C594" t="s">
        <v>311</v>
      </c>
      <c r="D594" t="s">
        <v>303</v>
      </c>
      <c r="E594" t="s">
        <v>308</v>
      </c>
      <c r="H594" s="44" t="b">
        <v>0</v>
      </c>
      <c r="J594" s="44" t="b">
        <v>0</v>
      </c>
    </row>
    <row r="595" spans="1:10" ht="18.75" x14ac:dyDescent="0.3">
      <c r="A595" s="45" t="s">
        <v>1294</v>
      </c>
      <c r="B595" s="1" t="s">
        <v>1295</v>
      </c>
      <c r="C595" t="s">
        <v>1296</v>
      </c>
      <c r="D595" t="s">
        <v>303</v>
      </c>
      <c r="E595" t="s">
        <v>308</v>
      </c>
      <c r="H595" s="44" t="b">
        <v>0</v>
      </c>
      <c r="J595" s="44" t="b">
        <v>1</v>
      </c>
    </row>
    <row r="596" spans="1:10" ht="18.75" x14ac:dyDescent="0.3">
      <c r="A596" s="45" t="s">
        <v>1297</v>
      </c>
      <c r="B596" s="1" t="s">
        <v>1298</v>
      </c>
      <c r="C596" t="s">
        <v>1299</v>
      </c>
      <c r="D596" t="s">
        <v>303</v>
      </c>
      <c r="E596" t="s">
        <v>308</v>
      </c>
      <c r="H596" s="44" t="b">
        <v>0</v>
      </c>
      <c r="J596" s="44" t="b">
        <v>0</v>
      </c>
    </row>
    <row r="597" spans="1:10" ht="18.75" x14ac:dyDescent="0.3">
      <c r="A597" s="45" t="s">
        <v>1300</v>
      </c>
      <c r="B597" s="1" t="s">
        <v>951</v>
      </c>
      <c r="C597" t="s">
        <v>1301</v>
      </c>
      <c r="D597" t="s">
        <v>303</v>
      </c>
      <c r="E597" t="s">
        <v>308</v>
      </c>
      <c r="H597" s="44" t="b">
        <v>0</v>
      </c>
      <c r="J597" s="44" t="b">
        <v>1</v>
      </c>
    </row>
    <row r="598" spans="1:10" ht="18.75" x14ac:dyDescent="0.3">
      <c r="A598" s="45" t="s">
        <v>1302</v>
      </c>
      <c r="B598" s="1" t="s">
        <v>1303</v>
      </c>
      <c r="C598" t="s">
        <v>1304</v>
      </c>
      <c r="D598" t="s">
        <v>303</v>
      </c>
      <c r="E598" t="s">
        <v>308</v>
      </c>
      <c r="H598" s="44" t="b">
        <v>0</v>
      </c>
      <c r="J598" s="44" t="b">
        <v>0</v>
      </c>
    </row>
    <row r="599" spans="1:10" ht="18.75" x14ac:dyDescent="0.3">
      <c r="A599" s="45" t="s">
        <v>1305</v>
      </c>
      <c r="B599" s="1">
        <v>9</v>
      </c>
      <c r="C599" t="s">
        <v>1306</v>
      </c>
      <c r="D599" t="s">
        <v>303</v>
      </c>
      <c r="E599" t="s">
        <v>308</v>
      </c>
      <c r="H599" s="44" t="b">
        <v>1</v>
      </c>
      <c r="J599" s="44" t="b">
        <v>0</v>
      </c>
    </row>
    <row r="600" spans="1:10" ht="18.75" x14ac:dyDescent="0.3">
      <c r="A600" s="45" t="s">
        <v>610</v>
      </c>
      <c r="B600" s="1" t="s">
        <v>1307</v>
      </c>
      <c r="C600" t="s">
        <v>612</v>
      </c>
      <c r="D600" t="s">
        <v>303</v>
      </c>
      <c r="E600" t="s">
        <v>1145</v>
      </c>
      <c r="H600" s="44" t="b">
        <v>0</v>
      </c>
      <c r="J600" s="44" t="b">
        <v>0</v>
      </c>
    </row>
    <row r="601" spans="1:10" ht="18.75" x14ac:dyDescent="0.3">
      <c r="A601" s="45" t="s">
        <v>70</v>
      </c>
      <c r="B601" s="1" t="s">
        <v>1308</v>
      </c>
      <c r="C601" t="s">
        <v>1309</v>
      </c>
      <c r="D601" t="s">
        <v>453</v>
      </c>
      <c r="E601" t="s">
        <v>308</v>
      </c>
      <c r="H601" s="44" t="b">
        <v>0</v>
      </c>
      <c r="J601" s="44" t="b">
        <v>1</v>
      </c>
    </row>
    <row r="602" spans="1:10" ht="18.75" x14ac:dyDescent="0.3">
      <c r="A602" s="45" t="s">
        <v>72</v>
      </c>
      <c r="B602" s="1" t="s">
        <v>1310</v>
      </c>
      <c r="C602" t="s">
        <v>1311</v>
      </c>
      <c r="D602" t="s">
        <v>453</v>
      </c>
      <c r="E602" t="s">
        <v>308</v>
      </c>
      <c r="H602" s="44" t="b">
        <v>0</v>
      </c>
      <c r="J602" s="44" t="b">
        <v>1</v>
      </c>
    </row>
    <row r="603" spans="1:10" ht="18.75" x14ac:dyDescent="0.3">
      <c r="A603" s="45" t="s">
        <v>75</v>
      </c>
      <c r="B603" s="1" t="s">
        <v>1312</v>
      </c>
      <c r="C603" t="s">
        <v>287</v>
      </c>
      <c r="D603" t="s">
        <v>453</v>
      </c>
      <c r="E603" t="s">
        <v>280</v>
      </c>
      <c r="H603" s="44" t="b">
        <v>0</v>
      </c>
      <c r="J603" s="44" t="b">
        <v>1</v>
      </c>
    </row>
    <row r="604" spans="1:10" ht="18.75" x14ac:dyDescent="0.3">
      <c r="A604" s="45" t="s">
        <v>78</v>
      </c>
      <c r="B604" s="1" t="s">
        <v>224</v>
      </c>
      <c r="C604" t="s">
        <v>58</v>
      </c>
      <c r="D604" t="s">
        <v>453</v>
      </c>
      <c r="E604" t="s">
        <v>357</v>
      </c>
      <c r="H604" s="44" t="b">
        <v>0</v>
      </c>
      <c r="J604" s="44" t="b">
        <v>1</v>
      </c>
    </row>
    <row r="605" spans="1:10" ht="18.75" x14ac:dyDescent="0.3">
      <c r="A605" s="45" t="s">
        <v>83</v>
      </c>
      <c r="B605" s="1" t="s">
        <v>224</v>
      </c>
      <c r="C605" t="s">
        <v>58</v>
      </c>
      <c r="D605" t="s">
        <v>453</v>
      </c>
      <c r="E605" t="s">
        <v>357</v>
      </c>
      <c r="H605" s="44" t="b">
        <v>0</v>
      </c>
      <c r="J605" s="44" t="b">
        <v>1</v>
      </c>
    </row>
    <row r="606" spans="1:10" ht="18.75" x14ac:dyDescent="0.3">
      <c r="A606" s="45" t="s">
        <v>88</v>
      </c>
      <c r="B606" s="1" t="s">
        <v>224</v>
      </c>
      <c r="C606" t="s">
        <v>58</v>
      </c>
      <c r="D606" t="s">
        <v>453</v>
      </c>
      <c r="E606" t="s">
        <v>357</v>
      </c>
      <c r="H606" s="44" t="b">
        <v>0</v>
      </c>
      <c r="J606" s="44" t="b">
        <v>1</v>
      </c>
    </row>
    <row r="607" spans="1:10" ht="18.75" x14ac:dyDescent="0.3">
      <c r="A607" s="45" t="s">
        <v>93</v>
      </c>
      <c r="B607" s="1" t="s">
        <v>1313</v>
      </c>
      <c r="C607" t="s">
        <v>892</v>
      </c>
      <c r="D607" t="s">
        <v>453</v>
      </c>
      <c r="E607" t="s">
        <v>363</v>
      </c>
      <c r="H607" s="44" t="b">
        <v>0</v>
      </c>
      <c r="J607" s="44" t="b">
        <v>1</v>
      </c>
    </row>
    <row r="608" spans="1:10" ht="18.75" x14ac:dyDescent="0.3">
      <c r="A608" s="45" t="s">
        <v>894</v>
      </c>
      <c r="B608" s="1" t="s">
        <v>1314</v>
      </c>
      <c r="C608" t="s">
        <v>1315</v>
      </c>
      <c r="D608" t="s">
        <v>453</v>
      </c>
      <c r="E608" t="s">
        <v>349</v>
      </c>
      <c r="H608" s="44" t="b">
        <v>0</v>
      </c>
      <c r="J608" s="44" t="b">
        <v>1</v>
      </c>
    </row>
    <row r="609" spans="1:10" ht="18.75" x14ac:dyDescent="0.3">
      <c r="A609" s="45" t="s">
        <v>151</v>
      </c>
      <c r="B609" t="s">
        <v>1316</v>
      </c>
      <c r="C609" t="s">
        <v>1317</v>
      </c>
      <c r="D609" t="s">
        <v>453</v>
      </c>
      <c r="E609" t="s">
        <v>349</v>
      </c>
      <c r="H609" s="44" t="b">
        <v>0</v>
      </c>
      <c r="J609" s="44" t="b">
        <v>1</v>
      </c>
    </row>
    <row r="610" spans="1:10" ht="18.75" x14ac:dyDescent="0.3">
      <c r="A610" s="45" t="s">
        <v>153</v>
      </c>
      <c r="B610" t="s">
        <v>224</v>
      </c>
      <c r="C610" t="s">
        <v>58</v>
      </c>
      <c r="D610" t="s">
        <v>453</v>
      </c>
      <c r="E610" t="s">
        <v>357</v>
      </c>
      <c r="H610" s="44" t="b">
        <v>0</v>
      </c>
      <c r="J610" s="44" t="b">
        <v>1</v>
      </c>
    </row>
    <row r="611" spans="1:10" ht="18.75" x14ac:dyDescent="0.3">
      <c r="A611" s="45" t="s">
        <v>155</v>
      </c>
      <c r="B611" t="s">
        <v>224</v>
      </c>
      <c r="C611" t="s">
        <v>58</v>
      </c>
      <c r="D611" t="s">
        <v>453</v>
      </c>
      <c r="E611" t="s">
        <v>357</v>
      </c>
      <c r="H611" s="44" t="b">
        <v>0</v>
      </c>
      <c r="J611" s="44" t="b">
        <v>1</v>
      </c>
    </row>
    <row r="612" spans="1:10" ht="18.75" x14ac:dyDescent="0.3">
      <c r="A612" s="45" t="s">
        <v>156</v>
      </c>
      <c r="B612" t="s">
        <v>224</v>
      </c>
      <c r="C612" t="s">
        <v>58</v>
      </c>
      <c r="D612" t="s">
        <v>453</v>
      </c>
      <c r="E612" t="s">
        <v>357</v>
      </c>
      <c r="H612" s="44" t="b">
        <v>0</v>
      </c>
      <c r="J612" s="44" t="b">
        <v>1</v>
      </c>
    </row>
    <row r="613" spans="1:10" ht="18.75" x14ac:dyDescent="0.3">
      <c r="A613" s="45" t="s">
        <v>928</v>
      </c>
      <c r="B613" t="s">
        <v>224</v>
      </c>
      <c r="C613" t="s">
        <v>58</v>
      </c>
      <c r="D613" t="s">
        <v>453</v>
      </c>
      <c r="E613" t="s">
        <v>357</v>
      </c>
      <c r="H613" s="44" t="b">
        <v>0</v>
      </c>
      <c r="J613" s="44" t="b">
        <v>1</v>
      </c>
    </row>
    <row r="614" spans="1:10" ht="18.75" x14ac:dyDescent="0.3">
      <c r="A614" s="45" t="s">
        <v>929</v>
      </c>
      <c r="B614" t="s">
        <v>224</v>
      </c>
      <c r="C614" t="s">
        <v>58</v>
      </c>
      <c r="D614" t="s">
        <v>453</v>
      </c>
      <c r="E614" t="s">
        <v>357</v>
      </c>
      <c r="H614" s="44" t="b">
        <v>0</v>
      </c>
      <c r="J614" s="44" t="b">
        <v>1</v>
      </c>
    </row>
    <row r="615" spans="1:10" ht="18.75" x14ac:dyDescent="0.3">
      <c r="A615" s="45" t="s">
        <v>930</v>
      </c>
      <c r="B615" t="s">
        <v>224</v>
      </c>
      <c r="C615" t="s">
        <v>58</v>
      </c>
      <c r="D615" t="s">
        <v>453</v>
      </c>
      <c r="E615" t="s">
        <v>357</v>
      </c>
      <c r="H615" s="44" t="b">
        <v>0</v>
      </c>
      <c r="J615" s="44" t="b">
        <v>1</v>
      </c>
    </row>
    <row r="616" spans="1:10" ht="18.75" x14ac:dyDescent="0.3">
      <c r="A616" s="45" t="s">
        <v>931</v>
      </c>
      <c r="B616" t="s">
        <v>224</v>
      </c>
      <c r="C616" t="s">
        <v>58</v>
      </c>
      <c r="D616" t="s">
        <v>453</v>
      </c>
      <c r="E616" t="s">
        <v>357</v>
      </c>
      <c r="H616" s="44" t="b">
        <v>0</v>
      </c>
      <c r="J616" s="44" t="b">
        <v>1</v>
      </c>
    </row>
    <row r="617" spans="1:10" ht="18.75" x14ac:dyDescent="0.3">
      <c r="A617" s="45" t="s">
        <v>1318</v>
      </c>
      <c r="B617" s="1" t="s">
        <v>1319</v>
      </c>
      <c r="C617" t="s">
        <v>1320</v>
      </c>
      <c r="D617" t="s">
        <v>214</v>
      </c>
      <c r="E617" t="s">
        <v>349</v>
      </c>
      <c r="H617" s="44" t="b">
        <v>0</v>
      </c>
      <c r="J617" s="44" t="b">
        <v>0</v>
      </c>
    </row>
    <row r="618" spans="1:10" ht="18.75" x14ac:dyDescent="0.3">
      <c r="A618" s="45" t="s">
        <v>1321</v>
      </c>
      <c r="B618" s="1" t="s">
        <v>1322</v>
      </c>
      <c r="C618" t="s">
        <v>1320</v>
      </c>
      <c r="D618" t="s">
        <v>214</v>
      </c>
      <c r="E618" t="s">
        <v>349</v>
      </c>
      <c r="H618" s="44" t="b">
        <v>0</v>
      </c>
      <c r="J618" s="44" t="b">
        <v>0</v>
      </c>
    </row>
    <row r="619" spans="1:10" ht="18.75" x14ac:dyDescent="0.3">
      <c r="A619" s="45" t="s">
        <v>1323</v>
      </c>
      <c r="B619" s="1" t="s">
        <v>1324</v>
      </c>
      <c r="C619" t="s">
        <v>1320</v>
      </c>
      <c r="D619" t="s">
        <v>214</v>
      </c>
      <c r="E619" t="s">
        <v>349</v>
      </c>
      <c r="H619" s="44" t="b">
        <v>0</v>
      </c>
      <c r="J619" s="44" t="b">
        <v>0</v>
      </c>
    </row>
    <row r="620" spans="1:10" ht="18.75" x14ac:dyDescent="0.3">
      <c r="A620" s="45" t="s">
        <v>1325</v>
      </c>
      <c r="B620" s="1" t="s">
        <v>1326</v>
      </c>
      <c r="C620" t="s">
        <v>1320</v>
      </c>
      <c r="D620" t="s">
        <v>214</v>
      </c>
      <c r="E620" t="s">
        <v>349</v>
      </c>
      <c r="H620" s="44" t="b">
        <v>0</v>
      </c>
      <c r="J620" s="44" t="b">
        <v>0</v>
      </c>
    </row>
    <row r="621" spans="1:10" ht="18.75" x14ac:dyDescent="0.3">
      <c r="A621" s="45" t="s">
        <v>1327</v>
      </c>
      <c r="B621" s="1" t="s">
        <v>1328</v>
      </c>
      <c r="C621" t="s">
        <v>1320</v>
      </c>
      <c r="D621" t="s">
        <v>214</v>
      </c>
      <c r="E621" t="s">
        <v>349</v>
      </c>
      <c r="H621" s="44" t="b">
        <v>0</v>
      </c>
      <c r="J621" s="44" t="b">
        <v>1</v>
      </c>
    </row>
    <row r="622" spans="1:10" ht="18.75" x14ac:dyDescent="0.3">
      <c r="A622" s="45" t="s">
        <v>1329</v>
      </c>
      <c r="B622" s="1" t="s">
        <v>1330</v>
      </c>
      <c r="C622" t="s">
        <v>1320</v>
      </c>
      <c r="D622" t="s">
        <v>214</v>
      </c>
      <c r="E622" t="s">
        <v>349</v>
      </c>
      <c r="H622" s="44" t="b">
        <v>0</v>
      </c>
      <c r="J622" s="44" t="b">
        <v>0</v>
      </c>
    </row>
    <row r="623" spans="1:10" ht="18.75" x14ac:dyDescent="0.3">
      <c r="A623" s="45" t="s">
        <v>1331</v>
      </c>
      <c r="B623" s="1" t="s">
        <v>1332</v>
      </c>
      <c r="H623" s="44" t="b">
        <v>0</v>
      </c>
      <c r="J623" s="44" t="b">
        <v>0</v>
      </c>
    </row>
    <row r="624" spans="1:10" ht="18.75" x14ac:dyDescent="0.3">
      <c r="A624" s="45" t="s">
        <v>1333</v>
      </c>
      <c r="B624" s="1" t="s">
        <v>1332</v>
      </c>
      <c r="H624" s="44" t="b">
        <v>0</v>
      </c>
      <c r="J624" s="44" t="b">
        <v>0</v>
      </c>
    </row>
    <row r="625" spans="1:10" ht="18.75" x14ac:dyDescent="0.3">
      <c r="A625" s="45" t="s">
        <v>1334</v>
      </c>
      <c r="B625" s="1" t="s">
        <v>1332</v>
      </c>
      <c r="H625" s="44" t="b">
        <v>0</v>
      </c>
      <c r="J625" s="44" t="b">
        <v>0</v>
      </c>
    </row>
    <row r="626" spans="1:10" ht="18.75" x14ac:dyDescent="0.3">
      <c r="A626" s="45" t="s">
        <v>1335</v>
      </c>
      <c r="B626" s="1" t="s">
        <v>1332</v>
      </c>
      <c r="H626" s="44" t="b">
        <v>0</v>
      </c>
      <c r="J626" s="44" t="b">
        <v>0</v>
      </c>
    </row>
    <row r="627" spans="1:10" ht="18.75" x14ac:dyDescent="0.3">
      <c r="A627" s="45" t="s">
        <v>1336</v>
      </c>
      <c r="B627" s="1" t="s">
        <v>1332</v>
      </c>
      <c r="H627" s="44" t="b">
        <v>0</v>
      </c>
      <c r="J627" s="44" t="b">
        <v>0</v>
      </c>
    </row>
    <row r="628" spans="1:10" ht="18.75" x14ac:dyDescent="0.3">
      <c r="A628" s="45" t="s">
        <v>1337</v>
      </c>
      <c r="B628" s="1" t="s">
        <v>1332</v>
      </c>
      <c r="H628" s="44" t="b">
        <v>0</v>
      </c>
      <c r="J628" s="44" t="b">
        <v>0</v>
      </c>
    </row>
    <row r="629" spans="1:10" ht="18.75" x14ac:dyDescent="0.3">
      <c r="A629" s="45" t="s">
        <v>1338</v>
      </c>
      <c r="B629" s="1" t="s">
        <v>1332</v>
      </c>
      <c r="H629" s="44" t="b">
        <v>0</v>
      </c>
      <c r="J629" s="44" t="b">
        <v>0</v>
      </c>
    </row>
    <row r="630" spans="1:10" ht="18.75" x14ac:dyDescent="0.3">
      <c r="A630" s="45" t="s">
        <v>1339</v>
      </c>
      <c r="B630" s="1" t="s">
        <v>1332</v>
      </c>
      <c r="H630" s="44" t="b">
        <v>0</v>
      </c>
      <c r="J630" s="44" t="b">
        <v>0</v>
      </c>
    </row>
    <row r="631" spans="1:10" ht="18.75" x14ac:dyDescent="0.3">
      <c r="A631" s="45" t="s">
        <v>1340</v>
      </c>
      <c r="B631" s="1" t="s">
        <v>1332</v>
      </c>
      <c r="H631" s="44" t="b">
        <v>0</v>
      </c>
      <c r="J631" s="44" t="b">
        <v>0</v>
      </c>
    </row>
    <row r="632" spans="1:10" ht="18.75" x14ac:dyDescent="0.3">
      <c r="A632" s="45" t="s">
        <v>1341</v>
      </c>
      <c r="B632" s="1" t="s">
        <v>1332</v>
      </c>
      <c r="H632" s="44" t="b">
        <v>0</v>
      </c>
      <c r="J632" s="44" t="b">
        <v>0</v>
      </c>
    </row>
    <row r="633" spans="1:10" ht="18.75" x14ac:dyDescent="0.3">
      <c r="A633" s="45" t="s">
        <v>1342</v>
      </c>
      <c r="B633" s="1" t="s">
        <v>1332</v>
      </c>
      <c r="H633" s="44" t="b">
        <v>0</v>
      </c>
      <c r="J633" s="44" t="b">
        <v>0</v>
      </c>
    </row>
    <row r="634" spans="1:10" ht="18.75" x14ac:dyDescent="0.3">
      <c r="A634" s="45" t="s">
        <v>1343</v>
      </c>
      <c r="B634" s="1" t="s">
        <v>1332</v>
      </c>
      <c r="H634" s="44" t="b">
        <v>0</v>
      </c>
      <c r="J634" s="44" t="b">
        <v>0</v>
      </c>
    </row>
    <row r="635" spans="1:10" ht="18.75" x14ac:dyDescent="0.3">
      <c r="A635" s="45" t="s">
        <v>1344</v>
      </c>
      <c r="B635" s="1" t="s">
        <v>1332</v>
      </c>
      <c r="H635" s="44" t="b">
        <v>0</v>
      </c>
      <c r="J635" s="44" t="b">
        <v>0</v>
      </c>
    </row>
    <row r="636" spans="1:10" ht="18.75" x14ac:dyDescent="0.3">
      <c r="A636" s="45" t="s">
        <v>1345</v>
      </c>
      <c r="B636" s="1" t="s">
        <v>1332</v>
      </c>
      <c r="H636" s="44" t="b">
        <v>0</v>
      </c>
      <c r="J636" s="44" t="b">
        <v>0</v>
      </c>
    </row>
    <row r="637" spans="1:10" ht="18.75" x14ac:dyDescent="0.3">
      <c r="A637" s="45" t="s">
        <v>1346</v>
      </c>
      <c r="B637" s="1" t="s">
        <v>1332</v>
      </c>
      <c r="H637" s="44" t="b">
        <v>0</v>
      </c>
      <c r="J637" s="44" t="b">
        <v>0</v>
      </c>
    </row>
    <row r="638" spans="1:10" ht="18.75" x14ac:dyDescent="0.3">
      <c r="A638" s="45" t="s">
        <v>1347</v>
      </c>
      <c r="B638" s="1" t="s">
        <v>1332</v>
      </c>
      <c r="H638" s="44" t="b">
        <v>0</v>
      </c>
      <c r="J638" s="44" t="b">
        <v>0</v>
      </c>
    </row>
    <row r="639" spans="1:10" ht="18.75" x14ac:dyDescent="0.3">
      <c r="A639" s="45" t="s">
        <v>1348</v>
      </c>
      <c r="B639" s="1" t="s">
        <v>1332</v>
      </c>
      <c r="H639" s="44" t="b">
        <v>0</v>
      </c>
      <c r="J639" s="44" t="b">
        <v>0</v>
      </c>
    </row>
    <row r="640" spans="1:10" ht="18.75" x14ac:dyDescent="0.3">
      <c r="A640" s="45" t="s">
        <v>1349</v>
      </c>
      <c r="B640" s="1" t="s">
        <v>1332</v>
      </c>
      <c r="H640" s="44" t="b">
        <v>0</v>
      </c>
      <c r="J640" s="44" t="b">
        <v>0</v>
      </c>
    </row>
    <row r="641" spans="1:10" ht="18.75" x14ac:dyDescent="0.3">
      <c r="A641" s="45" t="s">
        <v>1350</v>
      </c>
      <c r="B641" s="1" t="s">
        <v>1332</v>
      </c>
      <c r="H641" s="44" t="b">
        <v>0</v>
      </c>
      <c r="J641" s="44" t="b">
        <v>0</v>
      </c>
    </row>
    <row r="642" spans="1:10" ht="18.75" x14ac:dyDescent="0.3">
      <c r="A642" s="45" t="s">
        <v>1351</v>
      </c>
      <c r="B642" t="s">
        <v>1332</v>
      </c>
      <c r="H642" s="44" t="b">
        <v>0</v>
      </c>
      <c r="J642" s="44" t="b">
        <v>0</v>
      </c>
    </row>
    <row r="643" spans="1:10" ht="18.75" x14ac:dyDescent="0.3">
      <c r="A643" s="45" t="s">
        <v>1352</v>
      </c>
      <c r="B643" t="s">
        <v>1332</v>
      </c>
      <c r="H643" s="44" t="b">
        <v>0</v>
      </c>
      <c r="J643" s="44" t="b">
        <v>0</v>
      </c>
    </row>
    <row r="644" spans="1:10" ht="18.75" x14ac:dyDescent="0.3">
      <c r="A644" s="45" t="s">
        <v>1353</v>
      </c>
      <c r="B644" t="s">
        <v>1332</v>
      </c>
      <c r="H644" s="44" t="b">
        <v>0</v>
      </c>
      <c r="J644" s="44" t="b">
        <v>0</v>
      </c>
    </row>
    <row r="645" spans="1:10" ht="18.75" x14ac:dyDescent="0.3">
      <c r="A645" s="45" t="s">
        <v>1354</v>
      </c>
      <c r="B645" t="s">
        <v>1332</v>
      </c>
      <c r="H645" s="44" t="b">
        <v>0</v>
      </c>
      <c r="J645" s="44" t="b">
        <v>0</v>
      </c>
    </row>
    <row r="646" spans="1:10" ht="18.75" x14ac:dyDescent="0.3">
      <c r="A646" s="45" t="s">
        <v>1355</v>
      </c>
      <c r="B646" t="s">
        <v>1332</v>
      </c>
      <c r="H646" s="44" t="b">
        <v>0</v>
      </c>
      <c r="J646" s="44" t="b">
        <v>0</v>
      </c>
    </row>
    <row r="647" spans="1:10" ht="18.75" x14ac:dyDescent="0.3">
      <c r="A647" s="45" t="s">
        <v>1356</v>
      </c>
      <c r="B647" t="s">
        <v>1332</v>
      </c>
      <c r="H647" s="44" t="b">
        <v>0</v>
      </c>
      <c r="J647" s="44" t="b">
        <v>0</v>
      </c>
    </row>
    <row r="648" spans="1:10" ht="18.75" x14ac:dyDescent="0.3">
      <c r="A648" s="45" t="s">
        <v>1357</v>
      </c>
      <c r="B648" t="s">
        <v>1332</v>
      </c>
      <c r="H648" s="44" t="b">
        <v>0</v>
      </c>
      <c r="J648" s="44" t="b">
        <v>0</v>
      </c>
    </row>
    <row r="649" spans="1:10" ht="18.75" x14ac:dyDescent="0.3">
      <c r="A649" s="45" t="s">
        <v>1358</v>
      </c>
      <c r="B649" t="s">
        <v>1332</v>
      </c>
      <c r="H649" s="44" t="b">
        <v>0</v>
      </c>
      <c r="J649" s="44" t="b">
        <v>0</v>
      </c>
    </row>
    <row r="650" spans="1:10" ht="18.75" x14ac:dyDescent="0.3">
      <c r="A650" s="45" t="s">
        <v>1359</v>
      </c>
      <c r="B650" t="s">
        <v>1332</v>
      </c>
      <c r="H650" s="44" t="b">
        <v>0</v>
      </c>
      <c r="J650" s="44" t="b">
        <v>0</v>
      </c>
    </row>
    <row r="651" spans="1:10" ht="18.75" x14ac:dyDescent="0.3">
      <c r="A651" s="45" t="s">
        <v>1360</v>
      </c>
      <c r="B651" t="s">
        <v>1332</v>
      </c>
      <c r="H651" s="44" t="b">
        <v>0</v>
      </c>
      <c r="J651" s="44" t="b">
        <v>0</v>
      </c>
    </row>
    <row r="652" spans="1:10" ht="18.75" x14ac:dyDescent="0.3">
      <c r="A652" s="45" t="s">
        <v>1361</v>
      </c>
      <c r="B652" t="s">
        <v>1332</v>
      </c>
      <c r="H652" s="44" t="b">
        <v>0</v>
      </c>
      <c r="J652" s="44" t="b">
        <v>0</v>
      </c>
    </row>
    <row r="653" spans="1:10" ht="18.75" x14ac:dyDescent="0.3">
      <c r="A653" s="45" t="s">
        <v>1362</v>
      </c>
      <c r="B653" t="s">
        <v>1332</v>
      </c>
      <c r="H653" s="44" t="b">
        <v>0</v>
      </c>
      <c r="J653" s="44" t="b">
        <v>0</v>
      </c>
    </row>
    <row r="654" spans="1:10" ht="18.75" x14ac:dyDescent="0.3">
      <c r="A654" s="45" t="s">
        <v>1363</v>
      </c>
      <c r="B654" t="s">
        <v>1332</v>
      </c>
      <c r="H654" s="44" t="b">
        <v>0</v>
      </c>
      <c r="J654" s="44" t="b">
        <v>0</v>
      </c>
    </row>
    <row r="655" spans="1:10" ht="18.75" x14ac:dyDescent="0.3">
      <c r="A655" s="45" t="s">
        <v>1364</v>
      </c>
      <c r="B655" t="s">
        <v>1332</v>
      </c>
      <c r="H655" s="44" t="b">
        <v>0</v>
      </c>
      <c r="J655" s="44" t="b">
        <v>0</v>
      </c>
    </row>
    <row r="656" spans="1:10" ht="18.75" x14ac:dyDescent="0.3">
      <c r="A656" s="45" t="s">
        <v>1365</v>
      </c>
      <c r="B656" t="s">
        <v>1332</v>
      </c>
      <c r="H656" s="44" t="b">
        <v>0</v>
      </c>
      <c r="J656" s="44" t="b">
        <v>0</v>
      </c>
    </row>
    <row r="657" spans="1:10" ht="18.75" x14ac:dyDescent="0.3">
      <c r="A657" s="45" t="s">
        <v>1366</v>
      </c>
      <c r="B657" t="s">
        <v>1332</v>
      </c>
      <c r="H657" s="44" t="b">
        <v>0</v>
      </c>
      <c r="J657" s="44" t="b">
        <v>0</v>
      </c>
    </row>
    <row r="658" spans="1:10" ht="18.75" x14ac:dyDescent="0.3">
      <c r="A658" s="45" t="s">
        <v>1367</v>
      </c>
      <c r="B658" s="1" t="s">
        <v>1332</v>
      </c>
      <c r="H658" s="44" t="b">
        <v>0</v>
      </c>
      <c r="J658" s="44" t="b">
        <v>0</v>
      </c>
    </row>
    <row r="659" spans="1:10" ht="18.75" x14ac:dyDescent="0.3">
      <c r="A659" s="45" t="s">
        <v>1368</v>
      </c>
      <c r="B659" s="1" t="s">
        <v>1332</v>
      </c>
      <c r="H659" s="44" t="b">
        <v>0</v>
      </c>
      <c r="J659" s="44" t="b">
        <v>0</v>
      </c>
    </row>
    <row r="660" spans="1:10" ht="18.75" x14ac:dyDescent="0.3">
      <c r="A660" s="45" t="s">
        <v>1369</v>
      </c>
      <c r="B660" s="1" t="s">
        <v>1332</v>
      </c>
      <c r="H660" s="44" t="b">
        <v>0</v>
      </c>
      <c r="J660" s="44" t="b">
        <v>0</v>
      </c>
    </row>
    <row r="661" spans="1:10" ht="18.75" x14ac:dyDescent="0.3">
      <c r="A661" s="45" t="s">
        <v>1370</v>
      </c>
      <c r="B661" s="1" t="s">
        <v>1332</v>
      </c>
      <c r="H661" s="44" t="b">
        <v>0</v>
      </c>
      <c r="J661" s="44" t="b">
        <v>0</v>
      </c>
    </row>
    <row r="662" spans="1:10" ht="18.75" x14ac:dyDescent="0.3">
      <c r="A662" s="45" t="s">
        <v>1371</v>
      </c>
      <c r="B662" s="1" t="s">
        <v>1332</v>
      </c>
      <c r="H662" s="44" t="b">
        <v>0</v>
      </c>
      <c r="J662" s="44" t="b">
        <v>0</v>
      </c>
    </row>
    <row r="663" spans="1:10" ht="18.75" x14ac:dyDescent="0.3">
      <c r="A663" s="45" t="s">
        <v>1372</v>
      </c>
      <c r="B663" s="1" t="s">
        <v>1332</v>
      </c>
      <c r="H663" s="44" t="b">
        <v>0</v>
      </c>
      <c r="J663" s="44" t="b">
        <v>0</v>
      </c>
    </row>
    <row r="664" spans="1:10" ht="18.75" x14ac:dyDescent="0.3">
      <c r="A664" s="45" t="s">
        <v>1373</v>
      </c>
      <c r="B664" s="1" t="s">
        <v>1332</v>
      </c>
      <c r="H664" s="44" t="b">
        <v>0</v>
      </c>
      <c r="J664" s="44" t="b">
        <v>0</v>
      </c>
    </row>
    <row r="665" spans="1:10" ht="18.75" x14ac:dyDescent="0.3">
      <c r="A665" s="45" t="s">
        <v>1374</v>
      </c>
      <c r="B665" s="1" t="s">
        <v>1332</v>
      </c>
      <c r="H665" s="44" t="b">
        <v>0</v>
      </c>
      <c r="J665" s="44" t="b">
        <v>0</v>
      </c>
    </row>
    <row r="666" spans="1:10" ht="18.75" x14ac:dyDescent="0.3">
      <c r="A666" s="45" t="s">
        <v>1375</v>
      </c>
      <c r="B666" s="1" t="s">
        <v>1332</v>
      </c>
      <c r="H666" s="44" t="b">
        <v>0</v>
      </c>
      <c r="J666" s="44" t="b">
        <v>0</v>
      </c>
    </row>
    <row r="667" spans="1:10" ht="18.75" x14ac:dyDescent="0.3">
      <c r="A667" s="45" t="s">
        <v>1376</v>
      </c>
      <c r="B667" s="1" t="s">
        <v>1377</v>
      </c>
      <c r="C667" t="s">
        <v>1378</v>
      </c>
      <c r="D667" t="s">
        <v>471</v>
      </c>
      <c r="E667" t="s">
        <v>349</v>
      </c>
      <c r="H667" s="44" t="b">
        <v>0</v>
      </c>
      <c r="J667" s="44" t="b">
        <v>0</v>
      </c>
    </row>
    <row r="668" spans="1:10" ht="18.75" x14ac:dyDescent="0.3">
      <c r="A668" s="45" t="s">
        <v>1379</v>
      </c>
      <c r="B668" s="1" t="s">
        <v>1380</v>
      </c>
      <c r="C668" t="s">
        <v>1381</v>
      </c>
      <c r="D668" t="s">
        <v>471</v>
      </c>
      <c r="E668" t="s">
        <v>349</v>
      </c>
      <c r="H668" s="44" t="b">
        <v>0</v>
      </c>
      <c r="J668" s="44" t="b">
        <v>0</v>
      </c>
    </row>
    <row r="669" spans="1:10" ht="18.75" x14ac:dyDescent="0.3">
      <c r="A669" s="45" t="s">
        <v>1382</v>
      </c>
      <c r="B669" s="1"/>
      <c r="C669" t="s">
        <v>1383</v>
      </c>
      <c r="D669" t="s">
        <v>471</v>
      </c>
      <c r="E669" t="s">
        <v>349</v>
      </c>
      <c r="H669" s="44" t="b">
        <v>0</v>
      </c>
      <c r="J669" s="44" t="b">
        <v>0</v>
      </c>
    </row>
    <row r="670" spans="1:10" ht="18.75" x14ac:dyDescent="0.3">
      <c r="A670" s="45" t="s">
        <v>1384</v>
      </c>
      <c r="B670" s="1" t="s">
        <v>68</v>
      </c>
      <c r="C670" t="s">
        <v>1385</v>
      </c>
      <c r="D670" t="s">
        <v>471</v>
      </c>
      <c r="E670" t="s">
        <v>349</v>
      </c>
      <c r="H670" s="44" t="b">
        <v>0</v>
      </c>
      <c r="J670" s="44" t="b">
        <v>0</v>
      </c>
    </row>
    <row r="671" spans="1:10" ht="18.75" x14ac:dyDescent="0.3">
      <c r="A671" s="45" t="s">
        <v>1386</v>
      </c>
      <c r="B671" s="1" t="s">
        <v>1387</v>
      </c>
      <c r="C671" t="s">
        <v>1381</v>
      </c>
      <c r="D671" t="s">
        <v>471</v>
      </c>
      <c r="E671" t="s">
        <v>349</v>
      </c>
      <c r="H671" s="44" t="b">
        <v>0</v>
      </c>
      <c r="J671" s="44" t="b">
        <v>0</v>
      </c>
    </row>
    <row r="672" spans="1:10" ht="18.75" x14ac:dyDescent="0.3">
      <c r="A672" s="45" t="s">
        <v>1388</v>
      </c>
      <c r="B672" s="1"/>
      <c r="C672" t="s">
        <v>1383</v>
      </c>
      <c r="D672" t="s">
        <v>471</v>
      </c>
      <c r="E672" t="s">
        <v>349</v>
      </c>
      <c r="H672" s="44" t="b">
        <v>0</v>
      </c>
      <c r="J672" s="44" t="b">
        <v>0</v>
      </c>
    </row>
    <row r="673" spans="1:10" ht="18.75" x14ac:dyDescent="0.3">
      <c r="A673" s="45" t="s">
        <v>1389</v>
      </c>
      <c r="B673" s="1" t="s">
        <v>115</v>
      </c>
      <c r="C673" t="s">
        <v>1390</v>
      </c>
      <c r="D673" t="s">
        <v>471</v>
      </c>
      <c r="E673" t="s">
        <v>349</v>
      </c>
      <c r="H673" s="44" t="b">
        <v>0</v>
      </c>
      <c r="J673" s="44" t="b">
        <v>0</v>
      </c>
    </row>
    <row r="674" spans="1:10" ht="18.75" x14ac:dyDescent="0.3">
      <c r="A674" s="45" t="s">
        <v>1391</v>
      </c>
      <c r="B674" s="1" t="s">
        <v>1392</v>
      </c>
      <c r="C674" t="s">
        <v>1381</v>
      </c>
      <c r="D674" t="s">
        <v>471</v>
      </c>
      <c r="E674" t="s">
        <v>349</v>
      </c>
      <c r="H674" s="44" t="b">
        <v>0</v>
      </c>
      <c r="J674" s="44" t="b">
        <v>0</v>
      </c>
    </row>
    <row r="675" spans="1:10" ht="18.75" x14ac:dyDescent="0.3">
      <c r="A675" s="45" t="s">
        <v>1393</v>
      </c>
      <c r="B675" s="1"/>
      <c r="C675" t="s">
        <v>1383</v>
      </c>
      <c r="D675" t="s">
        <v>471</v>
      </c>
      <c r="E675" t="s">
        <v>349</v>
      </c>
      <c r="H675" s="44" t="b">
        <v>0</v>
      </c>
      <c r="J675" s="44" t="b">
        <v>0</v>
      </c>
    </row>
    <row r="676" spans="1:10" ht="18.75" x14ac:dyDescent="0.3">
      <c r="A676" s="45" t="s">
        <v>1394</v>
      </c>
      <c r="B676" s="1" t="s">
        <v>120</v>
      </c>
      <c r="C676" t="s">
        <v>1395</v>
      </c>
      <c r="D676" t="s">
        <v>471</v>
      </c>
      <c r="E676" t="s">
        <v>349</v>
      </c>
      <c r="H676" s="44" t="b">
        <v>0</v>
      </c>
      <c r="J676" s="44" t="b">
        <v>0</v>
      </c>
    </row>
    <row r="677" spans="1:10" ht="18.75" x14ac:dyDescent="0.3">
      <c r="A677" s="45" t="s">
        <v>1396</v>
      </c>
      <c r="B677" s="1" t="s">
        <v>1397</v>
      </c>
      <c r="C677" t="s">
        <v>1381</v>
      </c>
      <c r="D677" t="s">
        <v>471</v>
      </c>
      <c r="E677" t="s">
        <v>349</v>
      </c>
      <c r="H677" s="44" t="b">
        <v>0</v>
      </c>
      <c r="J677" s="44" t="b">
        <v>0</v>
      </c>
    </row>
    <row r="678" spans="1:10" ht="18.75" x14ac:dyDescent="0.3">
      <c r="A678" s="45" t="s">
        <v>1398</v>
      </c>
      <c r="B678" s="1"/>
      <c r="C678" t="s">
        <v>1383</v>
      </c>
      <c r="D678" t="s">
        <v>471</v>
      </c>
      <c r="E678" t="s">
        <v>349</v>
      </c>
      <c r="H678" s="44" t="b">
        <v>0</v>
      </c>
      <c r="J678" s="44" t="b">
        <v>0</v>
      </c>
    </row>
    <row r="679" spans="1:10" ht="18.75" x14ac:dyDescent="0.3">
      <c r="A679" s="45" t="s">
        <v>1399</v>
      </c>
      <c r="B679" s="1" t="s">
        <v>125</v>
      </c>
      <c r="C679" t="s">
        <v>1400</v>
      </c>
      <c r="D679" t="s">
        <v>471</v>
      </c>
      <c r="E679" t="s">
        <v>349</v>
      </c>
      <c r="H679" s="44" t="b">
        <v>0</v>
      </c>
      <c r="J679" s="44" t="b">
        <v>0</v>
      </c>
    </row>
    <row r="680" spans="1:10" ht="18.75" x14ac:dyDescent="0.3">
      <c r="A680" s="45" t="s">
        <v>1401</v>
      </c>
      <c r="B680" s="1" t="s">
        <v>4574</v>
      </c>
      <c r="C680" t="s">
        <v>1381</v>
      </c>
      <c r="D680" t="s">
        <v>471</v>
      </c>
      <c r="E680" t="s">
        <v>349</v>
      </c>
      <c r="H680" s="44" t="b">
        <v>0</v>
      </c>
      <c r="J680" s="44" t="b">
        <v>0</v>
      </c>
    </row>
    <row r="681" spans="1:10" ht="18.75" x14ac:dyDescent="0.3">
      <c r="A681" s="45" t="s">
        <v>1402</v>
      </c>
      <c r="B681" s="1"/>
      <c r="C681" t="s">
        <v>1383</v>
      </c>
      <c r="D681" t="s">
        <v>471</v>
      </c>
      <c r="E681" t="s">
        <v>349</v>
      </c>
      <c r="H681" s="44" t="b">
        <v>0</v>
      </c>
      <c r="J681" s="44" t="b">
        <v>0</v>
      </c>
    </row>
    <row r="682" spans="1:10" ht="18.75" x14ac:dyDescent="0.3">
      <c r="A682" s="45" t="s">
        <v>1403</v>
      </c>
      <c r="B682" s="1" t="s">
        <v>126</v>
      </c>
      <c r="C682" t="s">
        <v>1404</v>
      </c>
      <c r="D682" t="s">
        <v>471</v>
      </c>
      <c r="E682" t="s">
        <v>349</v>
      </c>
      <c r="H682" s="44" t="b">
        <v>0</v>
      </c>
      <c r="J682" s="44" t="b">
        <v>0</v>
      </c>
    </row>
    <row r="683" spans="1:10" ht="18.75" x14ac:dyDescent="0.3">
      <c r="A683" s="45" t="s">
        <v>1405</v>
      </c>
      <c r="B683" s="1" t="s">
        <v>1406</v>
      </c>
      <c r="C683" t="s">
        <v>1381</v>
      </c>
      <c r="D683" t="s">
        <v>471</v>
      </c>
      <c r="E683" t="s">
        <v>349</v>
      </c>
      <c r="H683" s="44" t="b">
        <v>0</v>
      </c>
      <c r="J683" s="44" t="b">
        <v>0</v>
      </c>
    </row>
    <row r="684" spans="1:10" ht="18.75" x14ac:dyDescent="0.3">
      <c r="A684" s="45" t="s">
        <v>1407</v>
      </c>
      <c r="B684" s="1"/>
      <c r="C684" t="s">
        <v>1383</v>
      </c>
      <c r="D684" t="s">
        <v>471</v>
      </c>
      <c r="E684" t="s">
        <v>349</v>
      </c>
      <c r="H684" s="44" t="b">
        <v>0</v>
      </c>
      <c r="J684" s="44" t="b">
        <v>0</v>
      </c>
    </row>
    <row r="685" spans="1:10" ht="18.75" x14ac:dyDescent="0.3">
      <c r="A685" s="45" t="s">
        <v>1408</v>
      </c>
      <c r="B685" s="1" t="s">
        <v>128</v>
      </c>
      <c r="C685" t="s">
        <v>1409</v>
      </c>
      <c r="D685" t="s">
        <v>471</v>
      </c>
      <c r="E685" t="s">
        <v>349</v>
      </c>
      <c r="H685" s="44" t="b">
        <v>0</v>
      </c>
      <c r="J685" s="44" t="b">
        <v>0</v>
      </c>
    </row>
    <row r="686" spans="1:10" ht="18.75" x14ac:dyDescent="0.3">
      <c r="A686" s="45" t="s">
        <v>1410</v>
      </c>
      <c r="B686" s="1" t="s">
        <v>1411</v>
      </c>
      <c r="C686" t="s">
        <v>1381</v>
      </c>
      <c r="D686" t="s">
        <v>471</v>
      </c>
      <c r="E686" t="s">
        <v>349</v>
      </c>
      <c r="H686" s="44" t="b">
        <v>0</v>
      </c>
      <c r="J686" s="44" t="b">
        <v>0</v>
      </c>
    </row>
    <row r="687" spans="1:10" ht="18.75" x14ac:dyDescent="0.3">
      <c r="A687" s="45" t="s">
        <v>1412</v>
      </c>
      <c r="B687" s="1"/>
      <c r="C687" t="s">
        <v>1383</v>
      </c>
      <c r="D687" t="s">
        <v>471</v>
      </c>
      <c r="E687" t="s">
        <v>349</v>
      </c>
      <c r="H687" s="44" t="b">
        <v>0</v>
      </c>
      <c r="J687" s="44" t="b">
        <v>0</v>
      </c>
    </row>
    <row r="688" spans="1:10" ht="18.75" x14ac:dyDescent="0.3">
      <c r="A688" s="45" t="s">
        <v>1413</v>
      </c>
      <c r="B688" s="1" t="s">
        <v>131</v>
      </c>
      <c r="C688" t="s">
        <v>1414</v>
      </c>
      <c r="D688" t="s">
        <v>471</v>
      </c>
      <c r="E688" t="s">
        <v>349</v>
      </c>
      <c r="H688" s="44" t="b">
        <v>0</v>
      </c>
      <c r="J688" s="44" t="b">
        <v>0</v>
      </c>
    </row>
    <row r="689" spans="1:10" ht="18.75" x14ac:dyDescent="0.3">
      <c r="A689" s="45" t="s">
        <v>1415</v>
      </c>
      <c r="B689" s="1" t="s">
        <v>1416</v>
      </c>
      <c r="C689" t="s">
        <v>1381</v>
      </c>
      <c r="D689" t="s">
        <v>471</v>
      </c>
      <c r="E689" t="s">
        <v>349</v>
      </c>
      <c r="H689" s="44" t="b">
        <v>0</v>
      </c>
      <c r="J689" s="44" t="b">
        <v>0</v>
      </c>
    </row>
    <row r="690" spans="1:10" ht="18.75" x14ac:dyDescent="0.3">
      <c r="A690" s="45" t="s">
        <v>1417</v>
      </c>
      <c r="B690" s="1"/>
      <c r="C690" t="s">
        <v>1383</v>
      </c>
      <c r="D690" t="s">
        <v>471</v>
      </c>
      <c r="E690" t="s">
        <v>349</v>
      </c>
      <c r="H690" s="44" t="b">
        <v>0</v>
      </c>
      <c r="J690" s="44" t="b">
        <v>0</v>
      </c>
    </row>
    <row r="691" spans="1:10" ht="18.75" x14ac:dyDescent="0.3">
      <c r="A691" s="45" t="s">
        <v>1418</v>
      </c>
      <c r="B691" s="1" t="s">
        <v>134</v>
      </c>
      <c r="C691" t="s">
        <v>1419</v>
      </c>
      <c r="D691" t="s">
        <v>471</v>
      </c>
      <c r="E691" t="s">
        <v>349</v>
      </c>
      <c r="H691" s="44" t="b">
        <v>0</v>
      </c>
      <c r="J691" s="44" t="b">
        <v>0</v>
      </c>
    </row>
    <row r="692" spans="1:10" ht="18.75" x14ac:dyDescent="0.3">
      <c r="A692" s="45" t="s">
        <v>1420</v>
      </c>
      <c r="B692" s="1" t="s">
        <v>1421</v>
      </c>
      <c r="C692" t="s">
        <v>1381</v>
      </c>
      <c r="D692" t="s">
        <v>471</v>
      </c>
      <c r="E692" t="s">
        <v>349</v>
      </c>
      <c r="H692" s="44" t="b">
        <v>0</v>
      </c>
      <c r="J692" s="44" t="b">
        <v>0</v>
      </c>
    </row>
    <row r="693" spans="1:10" ht="18.75" x14ac:dyDescent="0.3">
      <c r="A693" s="45" t="s">
        <v>1422</v>
      </c>
      <c r="B693" s="1"/>
      <c r="C693" t="s">
        <v>1383</v>
      </c>
      <c r="D693" t="s">
        <v>471</v>
      </c>
      <c r="E693" t="s">
        <v>349</v>
      </c>
      <c r="H693" s="44" t="b">
        <v>0</v>
      </c>
      <c r="J693" s="44" t="b">
        <v>0</v>
      </c>
    </row>
    <row r="694" spans="1:10" ht="18.75" x14ac:dyDescent="0.3">
      <c r="A694" s="45" t="s">
        <v>1423</v>
      </c>
      <c r="B694" s="1" t="s">
        <v>137</v>
      </c>
      <c r="C694" t="s">
        <v>1424</v>
      </c>
      <c r="D694" t="s">
        <v>471</v>
      </c>
      <c r="E694" t="s">
        <v>349</v>
      </c>
      <c r="H694" s="44" t="b">
        <v>0</v>
      </c>
      <c r="J694" s="44" t="b">
        <v>0</v>
      </c>
    </row>
    <row r="695" spans="1:10" ht="18.75" x14ac:dyDescent="0.3">
      <c r="A695" s="45" t="s">
        <v>1425</v>
      </c>
      <c r="B695" s="1" t="s">
        <v>1426</v>
      </c>
      <c r="C695" t="s">
        <v>1381</v>
      </c>
      <c r="D695" t="s">
        <v>471</v>
      </c>
      <c r="E695" t="s">
        <v>349</v>
      </c>
      <c r="H695" s="44" t="b">
        <v>0</v>
      </c>
      <c r="J695" s="44" t="b">
        <v>0</v>
      </c>
    </row>
    <row r="696" spans="1:10" ht="18.75" x14ac:dyDescent="0.3">
      <c r="A696" s="45" t="s">
        <v>1427</v>
      </c>
      <c r="B696" s="1"/>
      <c r="C696" t="s">
        <v>1383</v>
      </c>
      <c r="D696" t="s">
        <v>471</v>
      </c>
      <c r="E696" t="s">
        <v>349</v>
      </c>
      <c r="H696" s="44" t="b">
        <v>0</v>
      </c>
      <c r="J696" s="44" t="b">
        <v>0</v>
      </c>
    </row>
    <row r="697" spans="1:10" ht="18.75" x14ac:dyDescent="0.3">
      <c r="A697" s="45" t="s">
        <v>1428</v>
      </c>
      <c r="B697" s="1" t="s">
        <v>140</v>
      </c>
      <c r="C697" t="s">
        <v>1429</v>
      </c>
      <c r="D697" t="s">
        <v>471</v>
      </c>
      <c r="E697" t="s">
        <v>349</v>
      </c>
      <c r="H697" s="44" t="b">
        <v>0</v>
      </c>
      <c r="J697" s="44" t="b">
        <v>0</v>
      </c>
    </row>
    <row r="698" spans="1:10" ht="18.75" x14ac:dyDescent="0.3">
      <c r="A698" s="45" t="s">
        <v>1430</v>
      </c>
      <c r="B698" s="1" t="s">
        <v>1431</v>
      </c>
      <c r="C698" t="s">
        <v>1381</v>
      </c>
      <c r="D698" t="s">
        <v>471</v>
      </c>
      <c r="E698" t="s">
        <v>349</v>
      </c>
      <c r="H698" s="44" t="b">
        <v>0</v>
      </c>
      <c r="J698" s="44" t="b">
        <v>0</v>
      </c>
    </row>
    <row r="699" spans="1:10" ht="18.75" x14ac:dyDescent="0.3">
      <c r="A699" s="45" t="s">
        <v>1432</v>
      </c>
      <c r="B699" s="1"/>
      <c r="C699" t="s">
        <v>1383</v>
      </c>
      <c r="D699" t="s">
        <v>471</v>
      </c>
      <c r="E699" t="s">
        <v>349</v>
      </c>
      <c r="H699" s="44" t="b">
        <v>0</v>
      </c>
      <c r="J699" s="44" t="b">
        <v>0</v>
      </c>
    </row>
    <row r="700" spans="1:10" ht="18.75" x14ac:dyDescent="0.3">
      <c r="A700" s="45" t="s">
        <v>1433</v>
      </c>
      <c r="B700" s="1" t="s">
        <v>149</v>
      </c>
      <c r="C700" t="s">
        <v>1434</v>
      </c>
      <c r="D700" t="s">
        <v>471</v>
      </c>
      <c r="E700" t="s">
        <v>349</v>
      </c>
      <c r="H700" s="44" t="b">
        <v>0</v>
      </c>
      <c r="J700" s="44" t="b">
        <v>0</v>
      </c>
    </row>
    <row r="701" spans="1:10" ht="18.75" x14ac:dyDescent="0.3">
      <c r="A701" s="45" t="s">
        <v>1435</v>
      </c>
      <c r="B701" s="1" t="s">
        <v>1436</v>
      </c>
      <c r="C701" t="s">
        <v>1381</v>
      </c>
      <c r="D701" t="s">
        <v>471</v>
      </c>
      <c r="E701" t="s">
        <v>349</v>
      </c>
      <c r="H701" s="44" t="b">
        <v>0</v>
      </c>
      <c r="J701" s="44" t="b">
        <v>0</v>
      </c>
    </row>
    <row r="702" spans="1:10" ht="18.75" x14ac:dyDescent="0.3">
      <c r="A702" s="45" t="s">
        <v>1437</v>
      </c>
      <c r="B702" s="1"/>
      <c r="C702" t="s">
        <v>1383</v>
      </c>
      <c r="D702" t="s">
        <v>471</v>
      </c>
      <c r="E702" t="s">
        <v>349</v>
      </c>
      <c r="H702" s="44" t="b">
        <v>0</v>
      </c>
      <c r="J702" s="44" t="b">
        <v>0</v>
      </c>
    </row>
    <row r="703" spans="1:10" ht="18.75" x14ac:dyDescent="0.3">
      <c r="A703" s="45" t="s">
        <v>1438</v>
      </c>
      <c r="B703" s="1" t="s">
        <v>913</v>
      </c>
      <c r="C703" t="s">
        <v>1439</v>
      </c>
      <c r="D703" t="s">
        <v>471</v>
      </c>
      <c r="E703" t="s">
        <v>349</v>
      </c>
      <c r="H703" s="44" t="b">
        <v>0</v>
      </c>
      <c r="J703" s="44" t="b">
        <v>0</v>
      </c>
    </row>
    <row r="704" spans="1:10" ht="18.75" x14ac:dyDescent="0.3">
      <c r="A704" s="45" t="s">
        <v>1440</v>
      </c>
      <c r="B704" s="1" t="s">
        <v>1441</v>
      </c>
      <c r="C704" t="s">
        <v>1381</v>
      </c>
      <c r="D704" t="s">
        <v>471</v>
      </c>
      <c r="E704" t="s">
        <v>349</v>
      </c>
      <c r="H704" s="44" t="b">
        <v>0</v>
      </c>
      <c r="J704" s="44" t="b">
        <v>0</v>
      </c>
    </row>
    <row r="705" spans="1:10" ht="18.75" x14ac:dyDescent="0.3">
      <c r="A705" s="45" t="s">
        <v>1442</v>
      </c>
      <c r="B705" s="1"/>
      <c r="C705" t="s">
        <v>1383</v>
      </c>
      <c r="D705" t="s">
        <v>471</v>
      </c>
      <c r="E705" t="s">
        <v>349</v>
      </c>
      <c r="H705" s="44" t="b">
        <v>0</v>
      </c>
      <c r="J705" s="44" t="b">
        <v>0</v>
      </c>
    </row>
    <row r="706" spans="1:10" ht="18.75" x14ac:dyDescent="0.3">
      <c r="A706" s="45" t="s">
        <v>1443</v>
      </c>
      <c r="B706" s="1" t="s">
        <v>915</v>
      </c>
      <c r="C706" t="s">
        <v>1444</v>
      </c>
      <c r="D706" t="s">
        <v>471</v>
      </c>
      <c r="E706" t="s">
        <v>349</v>
      </c>
      <c r="H706" s="44" t="b">
        <v>0</v>
      </c>
      <c r="J706" s="44" t="b">
        <v>0</v>
      </c>
    </row>
    <row r="707" spans="1:10" ht="18.75" x14ac:dyDescent="0.3">
      <c r="A707" s="45" t="s">
        <v>1445</v>
      </c>
      <c r="B707" s="1" t="s">
        <v>1446</v>
      </c>
      <c r="C707" t="s">
        <v>1381</v>
      </c>
      <c r="D707" t="s">
        <v>471</v>
      </c>
      <c r="E707" t="s">
        <v>349</v>
      </c>
      <c r="H707" s="44" t="b">
        <v>0</v>
      </c>
      <c r="J707" s="44" t="b">
        <v>0</v>
      </c>
    </row>
    <row r="708" spans="1:10" ht="18.75" x14ac:dyDescent="0.3">
      <c r="A708" s="45" t="s">
        <v>1447</v>
      </c>
      <c r="B708" s="1"/>
      <c r="C708" t="s">
        <v>1383</v>
      </c>
      <c r="D708" t="s">
        <v>471</v>
      </c>
      <c r="E708" t="s">
        <v>349</v>
      </c>
      <c r="H708" s="44" t="b">
        <v>0</v>
      </c>
      <c r="J708" s="44" t="b">
        <v>0</v>
      </c>
    </row>
    <row r="709" spans="1:10" ht="18.75" x14ac:dyDescent="0.3">
      <c r="A709" s="45" t="s">
        <v>1448</v>
      </c>
      <c r="B709" s="1" t="s">
        <v>917</v>
      </c>
      <c r="C709" t="s">
        <v>1449</v>
      </c>
      <c r="D709" t="s">
        <v>471</v>
      </c>
      <c r="E709" t="s">
        <v>349</v>
      </c>
      <c r="H709" s="44" t="b">
        <v>0</v>
      </c>
      <c r="J709" s="44" t="b">
        <v>0</v>
      </c>
    </row>
    <row r="710" spans="1:10" ht="18.75" x14ac:dyDescent="0.3">
      <c r="A710" s="45" t="s">
        <v>1450</v>
      </c>
      <c r="B710" s="1" t="s">
        <v>1451</v>
      </c>
      <c r="C710" t="s">
        <v>1381</v>
      </c>
      <c r="D710" t="s">
        <v>471</v>
      </c>
      <c r="E710" t="s">
        <v>349</v>
      </c>
      <c r="H710" s="44" t="b">
        <v>0</v>
      </c>
      <c r="J710" s="44" t="b">
        <v>0</v>
      </c>
    </row>
    <row r="711" spans="1:10" ht="18.75" x14ac:dyDescent="0.3">
      <c r="A711" s="45" t="s">
        <v>1452</v>
      </c>
      <c r="B711" s="1"/>
      <c r="C711" t="s">
        <v>1383</v>
      </c>
      <c r="D711" t="s">
        <v>471</v>
      </c>
      <c r="E711" t="s">
        <v>349</v>
      </c>
      <c r="H711" s="44" t="b">
        <v>0</v>
      </c>
      <c r="J711" s="44" t="b">
        <v>0</v>
      </c>
    </row>
    <row r="712" spans="1:10" ht="18.75" x14ac:dyDescent="0.3">
      <c r="A712" s="45" t="s">
        <v>1453</v>
      </c>
      <c r="B712" s="1" t="s">
        <v>919</v>
      </c>
      <c r="C712" t="s">
        <v>1444</v>
      </c>
      <c r="D712" t="s">
        <v>471</v>
      </c>
      <c r="E712" t="s">
        <v>349</v>
      </c>
      <c r="H712" s="44" t="b">
        <v>0</v>
      </c>
      <c r="J712" s="44" t="b">
        <v>0</v>
      </c>
    </row>
    <row r="713" spans="1:10" ht="18.75" x14ac:dyDescent="0.3">
      <c r="A713" s="45" t="s">
        <v>1454</v>
      </c>
      <c r="B713" s="1" t="s">
        <v>1455</v>
      </c>
      <c r="C713" t="s">
        <v>1381</v>
      </c>
      <c r="D713" t="s">
        <v>471</v>
      </c>
      <c r="E713" t="s">
        <v>349</v>
      </c>
      <c r="H713" s="44" t="b">
        <v>0</v>
      </c>
      <c r="J713" s="44" t="b">
        <v>0</v>
      </c>
    </row>
    <row r="714" spans="1:10" ht="18.75" x14ac:dyDescent="0.3">
      <c r="A714" s="45" t="s">
        <v>1456</v>
      </c>
      <c r="B714" s="1"/>
      <c r="C714" t="s">
        <v>1383</v>
      </c>
      <c r="D714" t="s">
        <v>471</v>
      </c>
      <c r="E714" t="s">
        <v>349</v>
      </c>
      <c r="H714" s="44" t="b">
        <v>0</v>
      </c>
      <c r="J714" s="44" t="b">
        <v>0</v>
      </c>
    </row>
    <row r="715" spans="1:10" ht="18.75" x14ac:dyDescent="0.3">
      <c r="A715" s="45" t="s">
        <v>1457</v>
      </c>
      <c r="B715" s="1" t="s">
        <v>921</v>
      </c>
      <c r="C715" t="s">
        <v>1458</v>
      </c>
      <c r="D715" t="s">
        <v>471</v>
      </c>
      <c r="E715" t="s">
        <v>349</v>
      </c>
      <c r="H715" s="44" t="b">
        <v>0</v>
      </c>
      <c r="J715" s="44" t="b">
        <v>0</v>
      </c>
    </row>
    <row r="716" spans="1:10" ht="18.75" x14ac:dyDescent="0.3">
      <c r="A716" s="45" t="s">
        <v>1459</v>
      </c>
      <c r="B716" s="1" t="s">
        <v>1460</v>
      </c>
      <c r="C716" t="s">
        <v>1381</v>
      </c>
      <c r="D716" t="s">
        <v>471</v>
      </c>
      <c r="E716" t="s">
        <v>349</v>
      </c>
      <c r="H716" s="44" t="b">
        <v>0</v>
      </c>
      <c r="J716" s="44" t="b">
        <v>0</v>
      </c>
    </row>
    <row r="717" spans="1:10" ht="18.75" x14ac:dyDescent="0.3">
      <c r="A717" s="45" t="s">
        <v>1461</v>
      </c>
      <c r="B717" s="1"/>
      <c r="C717" t="s">
        <v>1383</v>
      </c>
      <c r="D717" t="s">
        <v>471</v>
      </c>
      <c r="E717" t="s">
        <v>349</v>
      </c>
      <c r="H717" s="44" t="b">
        <v>0</v>
      </c>
      <c r="J717" s="44" t="b">
        <v>0</v>
      </c>
    </row>
    <row r="718" spans="1:10" ht="18.75" x14ac:dyDescent="0.3">
      <c r="A718" s="45" t="s">
        <v>884</v>
      </c>
      <c r="B718" s="1" t="s">
        <v>1377</v>
      </c>
      <c r="C718" t="s">
        <v>1462</v>
      </c>
      <c r="D718" t="s">
        <v>564</v>
      </c>
      <c r="E718" t="s">
        <v>349</v>
      </c>
      <c r="H718" s="44" t="b">
        <v>0</v>
      </c>
      <c r="J718" s="44" t="b">
        <v>0</v>
      </c>
    </row>
    <row r="719" spans="1:10" ht="18.75" x14ac:dyDescent="0.3">
      <c r="A719" s="45" t="s">
        <v>1463</v>
      </c>
      <c r="B719" s="1" t="s">
        <v>938</v>
      </c>
      <c r="C719" t="s">
        <v>1464</v>
      </c>
      <c r="D719" t="s">
        <v>564</v>
      </c>
      <c r="E719" t="s">
        <v>349</v>
      </c>
      <c r="H719" s="44" t="b">
        <v>0</v>
      </c>
      <c r="J719" s="44" t="b">
        <v>0</v>
      </c>
    </row>
    <row r="720" spans="1:10" ht="18.75" x14ac:dyDescent="0.3">
      <c r="A720" s="45" t="s">
        <v>886</v>
      </c>
      <c r="B720" s="1" t="s">
        <v>224</v>
      </c>
      <c r="C720" t="s">
        <v>58</v>
      </c>
      <c r="D720" t="s">
        <v>564</v>
      </c>
      <c r="E720" t="s">
        <v>357</v>
      </c>
      <c r="H720" s="44" t="b">
        <v>0</v>
      </c>
      <c r="J720" s="44" t="b">
        <v>0</v>
      </c>
    </row>
    <row r="721" spans="1:10" ht="18.75" x14ac:dyDescent="0.3">
      <c r="A721" s="45" t="s">
        <v>1465</v>
      </c>
      <c r="B721" s="1" t="s">
        <v>938</v>
      </c>
      <c r="C721" t="s">
        <v>1464</v>
      </c>
      <c r="D721" t="s">
        <v>564</v>
      </c>
      <c r="E721" t="s">
        <v>357</v>
      </c>
      <c r="H721" s="44" t="b">
        <v>0</v>
      </c>
      <c r="J721" s="44" t="b">
        <v>0</v>
      </c>
    </row>
    <row r="722" spans="1:10" ht="18.75" x14ac:dyDescent="0.3">
      <c r="A722" s="45" t="s">
        <v>888</v>
      </c>
      <c r="B722" s="1" t="s">
        <v>224</v>
      </c>
      <c r="C722" t="s">
        <v>58</v>
      </c>
      <c r="D722" t="s">
        <v>564</v>
      </c>
      <c r="E722" t="s">
        <v>357</v>
      </c>
      <c r="H722" s="44" t="b">
        <v>0</v>
      </c>
      <c r="J722" s="44" t="b">
        <v>0</v>
      </c>
    </row>
    <row r="723" spans="1:10" ht="18.75" x14ac:dyDescent="0.3">
      <c r="A723" s="45" t="s">
        <v>1466</v>
      </c>
      <c r="B723" s="1" t="s">
        <v>938</v>
      </c>
      <c r="C723" t="s">
        <v>1464</v>
      </c>
      <c r="D723" t="s">
        <v>564</v>
      </c>
      <c r="E723" t="s">
        <v>357</v>
      </c>
      <c r="H723" s="44" t="b">
        <v>0</v>
      </c>
      <c r="J723" s="44" t="b">
        <v>0</v>
      </c>
    </row>
    <row r="724" spans="1:10" ht="18.75" x14ac:dyDescent="0.3">
      <c r="A724" s="45" t="s">
        <v>889</v>
      </c>
      <c r="B724" s="1" t="s">
        <v>224</v>
      </c>
      <c r="C724" t="s">
        <v>58</v>
      </c>
      <c r="D724" t="s">
        <v>564</v>
      </c>
      <c r="E724" t="s">
        <v>357</v>
      </c>
      <c r="H724" s="44" t="b">
        <v>0</v>
      </c>
      <c r="J724" s="44" t="b">
        <v>0</v>
      </c>
    </row>
    <row r="725" spans="1:10" ht="18.75" x14ac:dyDescent="0.3">
      <c r="A725" s="45" t="s">
        <v>1467</v>
      </c>
      <c r="B725" s="1" t="s">
        <v>938</v>
      </c>
      <c r="C725" t="s">
        <v>1464</v>
      </c>
      <c r="D725" t="s">
        <v>564</v>
      </c>
      <c r="E725" t="s">
        <v>357</v>
      </c>
      <c r="H725" s="44" t="b">
        <v>0</v>
      </c>
      <c r="J725" s="44" t="b">
        <v>0</v>
      </c>
    </row>
    <row r="726" spans="1:10" ht="18.75" x14ac:dyDescent="0.3">
      <c r="A726" s="45" t="s">
        <v>890</v>
      </c>
      <c r="B726" s="1" t="s">
        <v>224</v>
      </c>
      <c r="C726" t="s">
        <v>58</v>
      </c>
      <c r="D726" t="s">
        <v>564</v>
      </c>
      <c r="E726" t="s">
        <v>357</v>
      </c>
      <c r="H726" s="44" t="b">
        <v>0</v>
      </c>
      <c r="J726" s="44" t="b">
        <v>0</v>
      </c>
    </row>
    <row r="727" spans="1:10" ht="18.75" x14ac:dyDescent="0.3">
      <c r="A727" s="45" t="s">
        <v>1468</v>
      </c>
      <c r="B727" s="1" t="s">
        <v>938</v>
      </c>
      <c r="C727" t="s">
        <v>1464</v>
      </c>
      <c r="D727" t="s">
        <v>564</v>
      </c>
      <c r="E727" t="s">
        <v>357</v>
      </c>
      <c r="H727" s="44" t="b">
        <v>0</v>
      </c>
      <c r="J727" s="44" t="b">
        <v>0</v>
      </c>
    </row>
    <row r="728" spans="1:10" ht="18.75" x14ac:dyDescent="0.3">
      <c r="A728" s="45" t="s">
        <v>891</v>
      </c>
      <c r="B728" s="1" t="s">
        <v>224</v>
      </c>
      <c r="C728" t="s">
        <v>58</v>
      </c>
      <c r="D728" t="s">
        <v>564</v>
      </c>
      <c r="E728" t="s">
        <v>357</v>
      </c>
      <c r="H728" s="44" t="b">
        <v>0</v>
      </c>
      <c r="J728" s="44" t="b">
        <v>0</v>
      </c>
    </row>
    <row r="729" spans="1:10" ht="18.75" x14ac:dyDescent="0.3">
      <c r="A729" s="45" t="s">
        <v>1469</v>
      </c>
      <c r="B729" s="1" t="s">
        <v>938</v>
      </c>
      <c r="C729" t="s">
        <v>1464</v>
      </c>
      <c r="D729" t="s">
        <v>564</v>
      </c>
      <c r="E729" t="s">
        <v>357</v>
      </c>
      <c r="H729" s="44" t="b">
        <v>0</v>
      </c>
      <c r="J729" s="44" t="b">
        <v>0</v>
      </c>
    </row>
    <row r="730" spans="1:10" ht="18.75" x14ac:dyDescent="0.3">
      <c r="A730" s="45" t="s">
        <v>893</v>
      </c>
      <c r="B730" s="1" t="s">
        <v>224</v>
      </c>
      <c r="C730" t="s">
        <v>58</v>
      </c>
      <c r="D730" t="s">
        <v>564</v>
      </c>
      <c r="E730" t="s">
        <v>357</v>
      </c>
      <c r="H730" s="44" t="b">
        <v>0</v>
      </c>
      <c r="J730" s="44" t="b">
        <v>0</v>
      </c>
    </row>
    <row r="731" spans="1:10" ht="18.75" x14ac:dyDescent="0.3">
      <c r="A731" s="45" t="s">
        <v>1470</v>
      </c>
      <c r="B731" s="1" t="s">
        <v>938</v>
      </c>
      <c r="C731" t="s">
        <v>1464</v>
      </c>
      <c r="D731" t="s">
        <v>564</v>
      </c>
      <c r="E731" t="s">
        <v>357</v>
      </c>
      <c r="H731" s="44" t="b">
        <v>0</v>
      </c>
      <c r="J731" s="44" t="b">
        <v>0</v>
      </c>
    </row>
    <row r="732" spans="1:10" ht="18.75" x14ac:dyDescent="0.3">
      <c r="A732" s="45" t="s">
        <v>896</v>
      </c>
      <c r="B732" s="1" t="s">
        <v>224</v>
      </c>
      <c r="C732" t="s">
        <v>58</v>
      </c>
      <c r="D732" t="s">
        <v>564</v>
      </c>
      <c r="E732" t="s">
        <v>357</v>
      </c>
      <c r="H732" s="44" t="b">
        <v>0</v>
      </c>
      <c r="J732" s="44" t="b">
        <v>0</v>
      </c>
    </row>
    <row r="733" spans="1:10" ht="18.75" x14ac:dyDescent="0.3">
      <c r="A733" s="45" t="s">
        <v>1471</v>
      </c>
      <c r="B733" s="1" t="s">
        <v>938</v>
      </c>
      <c r="C733" t="s">
        <v>1464</v>
      </c>
      <c r="D733" t="s">
        <v>564</v>
      </c>
      <c r="E733" t="s">
        <v>357</v>
      </c>
      <c r="H733" s="44" t="b">
        <v>0</v>
      </c>
      <c r="J733" s="44" t="b">
        <v>0</v>
      </c>
    </row>
    <row r="734" spans="1:10" ht="18.75" x14ac:dyDescent="0.3">
      <c r="A734" s="45" t="s">
        <v>897</v>
      </c>
      <c r="B734" s="1" t="s">
        <v>224</v>
      </c>
      <c r="C734" t="s">
        <v>58</v>
      </c>
      <c r="D734" t="s">
        <v>564</v>
      </c>
      <c r="E734" t="s">
        <v>357</v>
      </c>
      <c r="H734" s="44" t="b">
        <v>0</v>
      </c>
      <c r="J734" s="44" t="b">
        <v>0</v>
      </c>
    </row>
    <row r="735" spans="1:10" ht="18.75" x14ac:dyDescent="0.3">
      <c r="A735" s="45" t="s">
        <v>1472</v>
      </c>
      <c r="B735" s="1" t="s">
        <v>938</v>
      </c>
      <c r="C735" t="s">
        <v>1464</v>
      </c>
      <c r="D735" t="s">
        <v>564</v>
      </c>
      <c r="E735" t="s">
        <v>357</v>
      </c>
      <c r="H735" s="44" t="b">
        <v>0</v>
      </c>
      <c r="J735" s="44" t="b">
        <v>0</v>
      </c>
    </row>
    <row r="736" spans="1:10" ht="18.75" x14ac:dyDescent="0.3">
      <c r="A736" s="45" t="s">
        <v>898</v>
      </c>
      <c r="B736" s="1" t="s">
        <v>224</v>
      </c>
      <c r="C736" t="s">
        <v>58</v>
      </c>
      <c r="D736" t="s">
        <v>564</v>
      </c>
      <c r="E736" t="s">
        <v>357</v>
      </c>
      <c r="H736" s="44" t="b">
        <v>0</v>
      </c>
      <c r="J736" s="44" t="b">
        <v>0</v>
      </c>
    </row>
    <row r="737" spans="1:10" ht="18.75" x14ac:dyDescent="0.3">
      <c r="A737" s="45" t="s">
        <v>1473</v>
      </c>
      <c r="B737" s="1" t="s">
        <v>938</v>
      </c>
      <c r="C737" t="s">
        <v>1464</v>
      </c>
      <c r="D737" t="s">
        <v>564</v>
      </c>
      <c r="E737" t="s">
        <v>357</v>
      </c>
      <c r="H737" s="44" t="b">
        <v>0</v>
      </c>
      <c r="J737" s="44" t="b">
        <v>0</v>
      </c>
    </row>
    <row r="738" spans="1:10" ht="18.75" x14ac:dyDescent="0.3">
      <c r="A738" s="45" t="s">
        <v>900</v>
      </c>
      <c r="B738" s="1" t="s">
        <v>224</v>
      </c>
      <c r="C738" t="s">
        <v>58</v>
      </c>
      <c r="D738" t="s">
        <v>564</v>
      </c>
      <c r="E738" t="s">
        <v>357</v>
      </c>
      <c r="H738" s="44" t="b">
        <v>0</v>
      </c>
      <c r="J738" s="44" t="b">
        <v>0</v>
      </c>
    </row>
    <row r="739" spans="1:10" ht="18.75" x14ac:dyDescent="0.3">
      <c r="A739" s="45" t="s">
        <v>1474</v>
      </c>
      <c r="B739" s="1" t="s">
        <v>938</v>
      </c>
      <c r="C739" t="s">
        <v>1464</v>
      </c>
      <c r="D739" t="s">
        <v>564</v>
      </c>
      <c r="E739" t="s">
        <v>357</v>
      </c>
      <c r="H739" s="44" t="b">
        <v>0</v>
      </c>
      <c r="J739" s="44" t="b">
        <v>0</v>
      </c>
    </row>
    <row r="740" spans="1:10" ht="18.75" x14ac:dyDescent="0.3">
      <c r="A740" s="45" t="s">
        <v>903</v>
      </c>
      <c r="B740" s="1" t="s">
        <v>224</v>
      </c>
      <c r="C740" t="s">
        <v>58</v>
      </c>
      <c r="D740" t="s">
        <v>564</v>
      </c>
      <c r="E740" t="s">
        <v>357</v>
      </c>
      <c r="H740" s="44" t="b">
        <v>0</v>
      </c>
      <c r="J740" s="44" t="b">
        <v>0</v>
      </c>
    </row>
    <row r="741" spans="1:10" ht="18.75" x14ac:dyDescent="0.3">
      <c r="A741" s="45" t="s">
        <v>1475</v>
      </c>
      <c r="B741" s="1" t="s">
        <v>938</v>
      </c>
      <c r="C741" t="s">
        <v>1464</v>
      </c>
      <c r="D741" t="s">
        <v>564</v>
      </c>
      <c r="E741" t="s">
        <v>357</v>
      </c>
      <c r="H741" s="44" t="b">
        <v>0</v>
      </c>
      <c r="J741" s="44" t="b">
        <v>0</v>
      </c>
    </row>
    <row r="742" spans="1:10" ht="18.75" x14ac:dyDescent="0.3">
      <c r="A742" s="45" t="s">
        <v>935</v>
      </c>
      <c r="B742" s="1" t="s">
        <v>937</v>
      </c>
      <c r="C742" t="s">
        <v>1476</v>
      </c>
      <c r="D742" t="s">
        <v>564</v>
      </c>
      <c r="E742" t="s">
        <v>565</v>
      </c>
      <c r="H742" s="44" t="b">
        <v>0</v>
      </c>
      <c r="J742" s="44" t="b">
        <v>0</v>
      </c>
    </row>
    <row r="743" spans="1:10" ht="18.75" x14ac:dyDescent="0.3">
      <c r="A743" s="45" t="s">
        <v>1477</v>
      </c>
      <c r="B743" s="1" t="s">
        <v>278</v>
      </c>
      <c r="C743" t="s">
        <v>574</v>
      </c>
      <c r="D743" t="s">
        <v>564</v>
      </c>
      <c r="E743" t="s">
        <v>565</v>
      </c>
      <c r="H743" s="44" t="b">
        <v>0</v>
      </c>
      <c r="J743" s="44" t="b">
        <v>0</v>
      </c>
    </row>
    <row r="744" spans="1:10" ht="18.75" x14ac:dyDescent="0.3">
      <c r="A744" s="45" t="s">
        <v>1478</v>
      </c>
      <c r="B744" s="1" t="s">
        <v>938</v>
      </c>
      <c r="C744" t="s">
        <v>1464</v>
      </c>
      <c r="D744" t="s">
        <v>564</v>
      </c>
      <c r="E744" t="s">
        <v>565</v>
      </c>
      <c r="H744" s="44" t="b">
        <v>0</v>
      </c>
      <c r="J744" s="44" t="b">
        <v>0</v>
      </c>
    </row>
    <row r="745" spans="1:10" ht="18.75" x14ac:dyDescent="0.3">
      <c r="A745" s="45" t="s">
        <v>939</v>
      </c>
      <c r="B745" s="1" t="s">
        <v>941</v>
      </c>
      <c r="C745" t="s">
        <v>1479</v>
      </c>
      <c r="D745" t="s">
        <v>564</v>
      </c>
      <c r="E745" t="s">
        <v>565</v>
      </c>
      <c r="H745" s="44" t="b">
        <v>0</v>
      </c>
      <c r="J745" s="44" t="b">
        <v>0</v>
      </c>
    </row>
    <row r="746" spans="1:10" ht="18.75" x14ac:dyDescent="0.3">
      <c r="A746" s="45" t="s">
        <v>1480</v>
      </c>
      <c r="B746" s="1" t="s">
        <v>278</v>
      </c>
      <c r="C746" t="s">
        <v>574</v>
      </c>
      <c r="D746" t="s">
        <v>564</v>
      </c>
      <c r="E746" t="s">
        <v>565</v>
      </c>
      <c r="H746" s="44" t="b">
        <v>0</v>
      </c>
      <c r="J746" s="44" t="b">
        <v>0</v>
      </c>
    </row>
    <row r="747" spans="1:10" ht="18.75" x14ac:dyDescent="0.3">
      <c r="A747" s="45" t="s">
        <v>1481</v>
      </c>
      <c r="B747" s="1" t="s">
        <v>938</v>
      </c>
      <c r="C747" t="s">
        <v>1464</v>
      </c>
      <c r="D747" t="s">
        <v>564</v>
      </c>
      <c r="E747" t="s">
        <v>565</v>
      </c>
      <c r="H747" s="44" t="b">
        <v>0</v>
      </c>
      <c r="J747" s="44" t="b">
        <v>0</v>
      </c>
    </row>
    <row r="748" spans="1:10" ht="18.75" x14ac:dyDescent="0.3">
      <c r="A748" s="45" t="s">
        <v>942</v>
      </c>
      <c r="B748" s="1" t="s">
        <v>944</v>
      </c>
      <c r="C748" t="s">
        <v>1482</v>
      </c>
      <c r="D748" t="s">
        <v>564</v>
      </c>
      <c r="E748" t="s">
        <v>565</v>
      </c>
      <c r="H748" s="44" t="b">
        <v>0</v>
      </c>
      <c r="J748" s="44" t="b">
        <v>0</v>
      </c>
    </row>
    <row r="749" spans="1:10" ht="18.75" x14ac:dyDescent="0.3">
      <c r="A749" s="45" t="s">
        <v>1483</v>
      </c>
      <c r="B749" s="1" t="s">
        <v>278</v>
      </c>
      <c r="C749" t="s">
        <v>574</v>
      </c>
      <c r="D749" t="s">
        <v>564</v>
      </c>
      <c r="E749" t="s">
        <v>565</v>
      </c>
      <c r="H749" s="44" t="b">
        <v>0</v>
      </c>
      <c r="J749" s="44" t="b">
        <v>0</v>
      </c>
    </row>
    <row r="750" spans="1:10" ht="18.75" x14ac:dyDescent="0.3">
      <c r="A750" s="45" t="s">
        <v>1484</v>
      </c>
      <c r="B750" s="1" t="s">
        <v>938</v>
      </c>
      <c r="C750" t="s">
        <v>1464</v>
      </c>
      <c r="D750" t="s">
        <v>564</v>
      </c>
      <c r="E750" t="s">
        <v>565</v>
      </c>
      <c r="H750" s="44" t="b">
        <v>0</v>
      </c>
      <c r="J750" s="44" t="b">
        <v>0</v>
      </c>
    </row>
    <row r="751" spans="1:10" ht="18.75" x14ac:dyDescent="0.3">
      <c r="A751" s="45" t="s">
        <v>945</v>
      </c>
      <c r="B751" s="1" t="s">
        <v>224</v>
      </c>
      <c r="C751" t="s">
        <v>58</v>
      </c>
      <c r="D751" t="s">
        <v>564</v>
      </c>
      <c r="E751" t="s">
        <v>357</v>
      </c>
      <c r="H751" s="44" t="b">
        <v>0</v>
      </c>
      <c r="J751" s="44" t="b">
        <v>0</v>
      </c>
    </row>
    <row r="752" spans="1:10" ht="18.75" x14ac:dyDescent="0.3">
      <c r="A752" s="45" t="s">
        <v>1485</v>
      </c>
      <c r="B752" s="1" t="s">
        <v>297</v>
      </c>
      <c r="C752" t="s">
        <v>574</v>
      </c>
      <c r="D752" t="s">
        <v>564</v>
      </c>
      <c r="E752" t="s">
        <v>357</v>
      </c>
      <c r="H752" s="44" t="b">
        <v>0</v>
      </c>
      <c r="J752" s="44" t="b">
        <v>0</v>
      </c>
    </row>
    <row r="753" spans="1:10" ht="18.75" x14ac:dyDescent="0.3">
      <c r="A753" s="45" t="s">
        <v>1486</v>
      </c>
      <c r="B753" s="1" t="s">
        <v>938</v>
      </c>
      <c r="C753" t="s">
        <v>1464</v>
      </c>
      <c r="D753" t="s">
        <v>564</v>
      </c>
      <c r="E753" t="s">
        <v>357</v>
      </c>
      <c r="H753" s="44" t="b">
        <v>0</v>
      </c>
      <c r="J753" s="44" t="b">
        <v>0</v>
      </c>
    </row>
    <row r="754" spans="1:10" ht="18.75" x14ac:dyDescent="0.3">
      <c r="A754" s="45" t="s">
        <v>946</v>
      </c>
      <c r="B754" s="1" t="s">
        <v>948</v>
      </c>
      <c r="C754" t="s">
        <v>1487</v>
      </c>
      <c r="D754" t="s">
        <v>564</v>
      </c>
      <c r="E754" t="s">
        <v>565</v>
      </c>
      <c r="H754" s="44" t="b">
        <v>0</v>
      </c>
      <c r="J754" s="44" t="b">
        <v>0</v>
      </c>
    </row>
    <row r="755" spans="1:10" ht="18.75" x14ac:dyDescent="0.3">
      <c r="A755" s="45" t="s">
        <v>1488</v>
      </c>
      <c r="B755" s="1" t="s">
        <v>278</v>
      </c>
      <c r="C755" t="s">
        <v>574</v>
      </c>
      <c r="D755" t="s">
        <v>564</v>
      </c>
      <c r="E755" t="s">
        <v>565</v>
      </c>
      <c r="H755" s="44" t="b">
        <v>0</v>
      </c>
      <c r="J755" s="44" t="b">
        <v>0</v>
      </c>
    </row>
    <row r="756" spans="1:10" ht="18.75" x14ac:dyDescent="0.3">
      <c r="A756" s="45" t="s">
        <v>1489</v>
      </c>
      <c r="B756" s="1" t="s">
        <v>938</v>
      </c>
      <c r="C756" t="s">
        <v>1464</v>
      </c>
      <c r="D756" t="s">
        <v>564</v>
      </c>
      <c r="E756" t="s">
        <v>565</v>
      </c>
      <c r="H756" s="44" t="b">
        <v>0</v>
      </c>
      <c r="J756" s="44" t="b">
        <v>0</v>
      </c>
    </row>
    <row r="757" spans="1:10" ht="18.75" x14ac:dyDescent="0.3">
      <c r="A757" s="45" t="s">
        <v>949</v>
      </c>
      <c r="B757" s="1" t="s">
        <v>951</v>
      </c>
      <c r="C757" t="s">
        <v>1490</v>
      </c>
      <c r="D757" t="s">
        <v>564</v>
      </c>
      <c r="E757" t="s">
        <v>565</v>
      </c>
      <c r="H757" s="44" t="b">
        <v>0</v>
      </c>
      <c r="J757" s="44" t="b">
        <v>0</v>
      </c>
    </row>
    <row r="758" spans="1:10" ht="18.75" x14ac:dyDescent="0.3">
      <c r="A758" s="45" t="s">
        <v>1491</v>
      </c>
      <c r="B758" s="1" t="s">
        <v>278</v>
      </c>
      <c r="C758" t="s">
        <v>574</v>
      </c>
      <c r="D758" t="s">
        <v>564</v>
      </c>
      <c r="E758" t="s">
        <v>565</v>
      </c>
      <c r="H758" s="44" t="b">
        <v>0</v>
      </c>
      <c r="J758" s="44" t="b">
        <v>0</v>
      </c>
    </row>
    <row r="759" spans="1:10" ht="18.75" x14ac:dyDescent="0.3">
      <c r="A759" s="45" t="s">
        <v>1492</v>
      </c>
      <c r="B759" s="1" t="s">
        <v>938</v>
      </c>
      <c r="C759" t="s">
        <v>1464</v>
      </c>
      <c r="D759" t="s">
        <v>564</v>
      </c>
      <c r="E759" t="s">
        <v>565</v>
      </c>
      <c r="H759" s="44" t="b">
        <v>0</v>
      </c>
      <c r="J759" s="44" t="b">
        <v>0</v>
      </c>
    </row>
    <row r="760" spans="1:10" ht="18.75" x14ac:dyDescent="0.3">
      <c r="A760" s="45" t="s">
        <v>952</v>
      </c>
      <c r="B760" s="1" t="s">
        <v>954</v>
      </c>
      <c r="C760" t="s">
        <v>953</v>
      </c>
      <c r="D760" t="s">
        <v>564</v>
      </c>
      <c r="E760" t="s">
        <v>565</v>
      </c>
      <c r="H760" s="44" t="b">
        <v>0</v>
      </c>
      <c r="J760" s="44" t="b">
        <v>0</v>
      </c>
    </row>
    <row r="761" spans="1:10" ht="18.75" x14ac:dyDescent="0.3">
      <c r="A761" s="45" t="s">
        <v>1493</v>
      </c>
      <c r="B761" s="1" t="s">
        <v>297</v>
      </c>
      <c r="C761" t="s">
        <v>574</v>
      </c>
      <c r="D761" t="s">
        <v>564</v>
      </c>
      <c r="E761" t="s">
        <v>565</v>
      </c>
      <c r="H761" s="44" t="b">
        <v>0</v>
      </c>
      <c r="J761" s="44" t="b">
        <v>0</v>
      </c>
    </row>
    <row r="762" spans="1:10" ht="18.75" x14ac:dyDescent="0.3">
      <c r="A762" s="45" t="s">
        <v>1494</v>
      </c>
      <c r="B762" s="1" t="s">
        <v>938</v>
      </c>
      <c r="C762" t="s">
        <v>1464</v>
      </c>
      <c r="D762" t="s">
        <v>564</v>
      </c>
      <c r="E762" t="s">
        <v>565</v>
      </c>
      <c r="H762" s="44" t="b">
        <v>0</v>
      </c>
      <c r="J762" s="44" t="b">
        <v>0</v>
      </c>
    </row>
    <row r="763" spans="1:10" ht="18.75" x14ac:dyDescent="0.3">
      <c r="A763" s="45" t="s">
        <v>955</v>
      </c>
      <c r="B763" s="1" t="s">
        <v>957</v>
      </c>
      <c r="C763" t="s">
        <v>1495</v>
      </c>
      <c r="D763" t="s">
        <v>564</v>
      </c>
      <c r="E763" t="s">
        <v>565</v>
      </c>
      <c r="H763" s="44" t="b">
        <v>0</v>
      </c>
      <c r="J763" s="44" t="b">
        <v>0</v>
      </c>
    </row>
    <row r="764" spans="1:10" ht="18.75" x14ac:dyDescent="0.3">
      <c r="A764" s="45" t="s">
        <v>1496</v>
      </c>
      <c r="B764" s="1" t="s">
        <v>278</v>
      </c>
      <c r="C764" t="s">
        <v>574</v>
      </c>
      <c r="D764" t="s">
        <v>564</v>
      </c>
      <c r="E764" t="s">
        <v>565</v>
      </c>
      <c r="H764" s="44" t="b">
        <v>0</v>
      </c>
      <c r="J764" s="44" t="b">
        <v>0</v>
      </c>
    </row>
    <row r="765" spans="1:10" ht="18.75" x14ac:dyDescent="0.3">
      <c r="A765" s="45" t="s">
        <v>1497</v>
      </c>
      <c r="B765" s="1" t="s">
        <v>938</v>
      </c>
      <c r="C765" t="s">
        <v>1464</v>
      </c>
      <c r="D765" t="s">
        <v>564</v>
      </c>
      <c r="E765" t="s">
        <v>565</v>
      </c>
      <c r="H765" s="44" t="b">
        <v>0</v>
      </c>
      <c r="J765" s="44" t="b">
        <v>0</v>
      </c>
    </row>
    <row r="766" spans="1:10" ht="18.75" x14ac:dyDescent="0.3">
      <c r="A766" s="45" t="s">
        <v>958</v>
      </c>
      <c r="B766" s="1" t="s">
        <v>960</v>
      </c>
      <c r="C766" t="s">
        <v>1498</v>
      </c>
      <c r="D766" t="s">
        <v>564</v>
      </c>
      <c r="E766" t="s">
        <v>565</v>
      </c>
      <c r="H766" s="44" t="b">
        <v>0</v>
      </c>
      <c r="J766" s="44" t="b">
        <v>0</v>
      </c>
    </row>
    <row r="767" spans="1:10" ht="18.75" x14ac:dyDescent="0.3">
      <c r="A767" s="45" t="s">
        <v>1499</v>
      </c>
      <c r="B767" s="1" t="s">
        <v>278</v>
      </c>
      <c r="C767" t="s">
        <v>574</v>
      </c>
      <c r="D767" t="s">
        <v>564</v>
      </c>
      <c r="E767" t="s">
        <v>565</v>
      </c>
      <c r="H767" s="44" t="b">
        <v>0</v>
      </c>
      <c r="J767" s="44" t="b">
        <v>0</v>
      </c>
    </row>
    <row r="768" spans="1:10" ht="18.75" x14ac:dyDescent="0.3">
      <c r="A768" s="45" t="s">
        <v>1500</v>
      </c>
      <c r="B768" s="1" t="s">
        <v>938</v>
      </c>
      <c r="C768" t="s">
        <v>1464</v>
      </c>
      <c r="D768" t="s">
        <v>564</v>
      </c>
      <c r="E768" t="s">
        <v>565</v>
      </c>
      <c r="H768" s="44" t="b">
        <v>0</v>
      </c>
      <c r="J768" s="44" t="b">
        <v>0</v>
      </c>
    </row>
    <row r="769" spans="1:10" ht="18.75" x14ac:dyDescent="0.3">
      <c r="A769" s="45" t="s">
        <v>961</v>
      </c>
      <c r="B769" s="1" t="s">
        <v>963</v>
      </c>
      <c r="C769" t="s">
        <v>1501</v>
      </c>
      <c r="D769" t="s">
        <v>564</v>
      </c>
      <c r="E769" t="s">
        <v>565</v>
      </c>
      <c r="H769" s="44" t="b">
        <v>0</v>
      </c>
      <c r="J769" s="44" t="b">
        <v>0</v>
      </c>
    </row>
    <row r="770" spans="1:10" ht="18.75" x14ac:dyDescent="0.3">
      <c r="A770" s="45" t="s">
        <v>1502</v>
      </c>
      <c r="B770" s="1" t="s">
        <v>278</v>
      </c>
      <c r="C770" t="s">
        <v>574</v>
      </c>
      <c r="D770" t="s">
        <v>564</v>
      </c>
      <c r="E770" t="s">
        <v>565</v>
      </c>
      <c r="H770" s="44" t="b">
        <v>0</v>
      </c>
      <c r="J770" s="44" t="b">
        <v>0</v>
      </c>
    </row>
    <row r="771" spans="1:10" ht="18.75" x14ac:dyDescent="0.3">
      <c r="A771" s="45" t="s">
        <v>1503</v>
      </c>
      <c r="B771" s="1" t="s">
        <v>938</v>
      </c>
      <c r="C771" t="s">
        <v>1464</v>
      </c>
      <c r="D771" t="s">
        <v>564</v>
      </c>
      <c r="E771" t="s">
        <v>565</v>
      </c>
      <c r="H771" s="44" t="b">
        <v>0</v>
      </c>
      <c r="J771" s="44" t="b">
        <v>0</v>
      </c>
    </row>
    <row r="772" spans="1:10" ht="18.75" x14ac:dyDescent="0.3">
      <c r="A772" s="45" t="s">
        <v>964</v>
      </c>
      <c r="B772" s="1" t="s">
        <v>966</v>
      </c>
      <c r="C772" t="s">
        <v>965</v>
      </c>
      <c r="D772" t="s">
        <v>564</v>
      </c>
      <c r="E772" t="s">
        <v>565</v>
      </c>
      <c r="H772" s="44" t="b">
        <v>0</v>
      </c>
      <c r="J772" s="44" t="b">
        <v>0</v>
      </c>
    </row>
    <row r="773" spans="1:10" ht="18.75" x14ac:dyDescent="0.3">
      <c r="A773" s="45" t="s">
        <v>1504</v>
      </c>
      <c r="B773" s="1" t="s">
        <v>297</v>
      </c>
      <c r="C773" t="s">
        <v>574</v>
      </c>
      <c r="D773" t="s">
        <v>564</v>
      </c>
      <c r="E773" t="s">
        <v>565</v>
      </c>
      <c r="H773" s="44" t="b">
        <v>0</v>
      </c>
      <c r="J773" s="44" t="b">
        <v>0</v>
      </c>
    </row>
    <row r="774" spans="1:10" ht="18.75" x14ac:dyDescent="0.3">
      <c r="A774" s="45" t="s">
        <v>1505</v>
      </c>
      <c r="B774" s="1" t="s">
        <v>938</v>
      </c>
      <c r="C774" t="s">
        <v>1464</v>
      </c>
      <c r="D774" t="s">
        <v>564</v>
      </c>
      <c r="E774" t="s">
        <v>565</v>
      </c>
      <c r="H774" s="44" t="b">
        <v>0</v>
      </c>
      <c r="J774" s="44" t="b">
        <v>0</v>
      </c>
    </row>
    <row r="775" spans="1:10" ht="18.75" x14ac:dyDescent="0.3">
      <c r="A775" s="45" t="s">
        <v>967</v>
      </c>
      <c r="B775" s="1" t="s">
        <v>733</v>
      </c>
      <c r="C775" t="s">
        <v>968</v>
      </c>
      <c r="D775" t="s">
        <v>564</v>
      </c>
      <c r="E775" t="s">
        <v>565</v>
      </c>
      <c r="H775" s="44" t="b">
        <v>0</v>
      </c>
      <c r="J775" s="44" t="b">
        <v>0</v>
      </c>
    </row>
    <row r="776" spans="1:10" ht="18.75" x14ac:dyDescent="0.3">
      <c r="A776" s="45" t="s">
        <v>1506</v>
      </c>
      <c r="B776" s="1" t="s">
        <v>297</v>
      </c>
      <c r="C776" t="s">
        <v>574</v>
      </c>
      <c r="D776" t="s">
        <v>564</v>
      </c>
      <c r="E776" t="s">
        <v>565</v>
      </c>
      <c r="H776" s="44" t="b">
        <v>0</v>
      </c>
      <c r="J776" s="44" t="b">
        <v>0</v>
      </c>
    </row>
    <row r="777" spans="1:10" ht="18.75" x14ac:dyDescent="0.3">
      <c r="A777" s="45" t="s">
        <v>1507</v>
      </c>
      <c r="B777" s="1" t="s">
        <v>969</v>
      </c>
      <c r="C777" t="s">
        <v>1464</v>
      </c>
      <c r="D777" t="s">
        <v>564</v>
      </c>
      <c r="E777" t="s">
        <v>565</v>
      </c>
      <c r="H777" s="44" t="b">
        <v>0</v>
      </c>
      <c r="J777" s="44" t="b">
        <v>0</v>
      </c>
    </row>
    <row r="778" spans="1:10" ht="18.75" x14ac:dyDescent="0.3">
      <c r="A778" s="45" t="s">
        <v>970</v>
      </c>
      <c r="B778" s="1" t="s">
        <v>224</v>
      </c>
      <c r="C778" t="s">
        <v>58</v>
      </c>
      <c r="D778" t="s">
        <v>564</v>
      </c>
      <c r="E778" t="s">
        <v>357</v>
      </c>
      <c r="H778" s="44" t="b">
        <v>0</v>
      </c>
      <c r="J778" s="44" t="b">
        <v>0</v>
      </c>
    </row>
    <row r="779" spans="1:10" ht="18.75" x14ac:dyDescent="0.3">
      <c r="A779" s="45" t="s">
        <v>1508</v>
      </c>
      <c r="B779" s="1" t="s">
        <v>297</v>
      </c>
      <c r="C779" t="s">
        <v>574</v>
      </c>
      <c r="D779" t="s">
        <v>564</v>
      </c>
      <c r="E779" t="s">
        <v>357</v>
      </c>
      <c r="H779" s="44" t="b">
        <v>0</v>
      </c>
      <c r="J779" s="44" t="b">
        <v>0</v>
      </c>
    </row>
    <row r="780" spans="1:10" ht="18.75" x14ac:dyDescent="0.3">
      <c r="A780" s="45" t="s">
        <v>1509</v>
      </c>
      <c r="B780" s="1" t="s">
        <v>938</v>
      </c>
      <c r="C780" t="s">
        <v>1464</v>
      </c>
      <c r="D780" t="s">
        <v>564</v>
      </c>
      <c r="E780" t="s">
        <v>357</v>
      </c>
      <c r="H780" s="44" t="b">
        <v>0</v>
      </c>
      <c r="J780" s="44" t="b">
        <v>0</v>
      </c>
    </row>
    <row r="781" spans="1:10" ht="18.75" x14ac:dyDescent="0.3">
      <c r="A781" s="45" t="s">
        <v>972</v>
      </c>
      <c r="B781" s="1" t="s">
        <v>224</v>
      </c>
      <c r="C781" t="s">
        <v>58</v>
      </c>
      <c r="D781" t="s">
        <v>564</v>
      </c>
      <c r="E781" t="s">
        <v>357</v>
      </c>
      <c r="H781" s="44" t="b">
        <v>0</v>
      </c>
      <c r="J781" s="44" t="b">
        <v>0</v>
      </c>
    </row>
    <row r="782" spans="1:10" ht="18.75" x14ac:dyDescent="0.3">
      <c r="A782" s="45" t="s">
        <v>1510</v>
      </c>
      <c r="B782" s="1" t="s">
        <v>297</v>
      </c>
      <c r="C782" t="s">
        <v>574</v>
      </c>
      <c r="D782" t="s">
        <v>564</v>
      </c>
      <c r="E782" t="s">
        <v>357</v>
      </c>
      <c r="H782" s="44" t="b">
        <v>0</v>
      </c>
      <c r="J782" s="44" t="b">
        <v>0</v>
      </c>
    </row>
    <row r="783" spans="1:10" ht="18.75" x14ac:dyDescent="0.3">
      <c r="A783" s="45" t="s">
        <v>1511</v>
      </c>
      <c r="B783" s="1" t="s">
        <v>938</v>
      </c>
      <c r="C783" t="s">
        <v>1464</v>
      </c>
      <c r="D783" t="s">
        <v>564</v>
      </c>
      <c r="E783" t="s">
        <v>357</v>
      </c>
      <c r="H783" s="44" t="b">
        <v>0</v>
      </c>
      <c r="J783" s="44" t="b">
        <v>0</v>
      </c>
    </row>
    <row r="784" spans="1:10" ht="18.75" x14ac:dyDescent="0.3">
      <c r="A784" s="45" t="s">
        <v>973</v>
      </c>
      <c r="B784" s="1" t="s">
        <v>224</v>
      </c>
      <c r="C784" t="s">
        <v>58</v>
      </c>
      <c r="D784" t="s">
        <v>564</v>
      </c>
      <c r="E784" t="s">
        <v>357</v>
      </c>
      <c r="H784" s="44" t="b">
        <v>0</v>
      </c>
      <c r="J784" s="44" t="b">
        <v>0</v>
      </c>
    </row>
    <row r="785" spans="1:10" ht="18.75" x14ac:dyDescent="0.3">
      <c r="A785" s="45" t="s">
        <v>1512</v>
      </c>
      <c r="B785" s="1" t="s">
        <v>297</v>
      </c>
      <c r="C785" t="s">
        <v>574</v>
      </c>
      <c r="D785" t="s">
        <v>564</v>
      </c>
      <c r="E785" t="s">
        <v>357</v>
      </c>
      <c r="H785" s="44" t="b">
        <v>0</v>
      </c>
      <c r="J785" s="44" t="b">
        <v>0</v>
      </c>
    </row>
    <row r="786" spans="1:10" ht="18.75" x14ac:dyDescent="0.3">
      <c r="A786" s="45" t="s">
        <v>1513</v>
      </c>
      <c r="B786" s="1" t="s">
        <v>938</v>
      </c>
      <c r="C786" t="s">
        <v>1464</v>
      </c>
      <c r="D786" t="s">
        <v>564</v>
      </c>
      <c r="E786" t="s">
        <v>357</v>
      </c>
      <c r="H786" s="44" t="b">
        <v>0</v>
      </c>
      <c r="J786" s="44" t="b">
        <v>0</v>
      </c>
    </row>
    <row r="787" spans="1:10" ht="18.75" x14ac:dyDescent="0.3">
      <c r="A787" s="45" t="s">
        <v>974</v>
      </c>
      <c r="B787" s="1" t="s">
        <v>224</v>
      </c>
      <c r="C787" t="s">
        <v>58</v>
      </c>
      <c r="D787" t="s">
        <v>564</v>
      </c>
      <c r="E787" t="s">
        <v>357</v>
      </c>
      <c r="H787" s="44" t="b">
        <v>0</v>
      </c>
      <c r="J787" s="44" t="b">
        <v>0</v>
      </c>
    </row>
    <row r="788" spans="1:10" ht="18.75" x14ac:dyDescent="0.3">
      <c r="A788" s="45" t="s">
        <v>1514</v>
      </c>
      <c r="B788" s="1" t="s">
        <v>297</v>
      </c>
      <c r="C788" t="s">
        <v>574</v>
      </c>
      <c r="D788" t="s">
        <v>564</v>
      </c>
      <c r="E788" t="s">
        <v>357</v>
      </c>
      <c r="H788" s="44" t="b">
        <v>0</v>
      </c>
      <c r="J788" s="44" t="b">
        <v>0</v>
      </c>
    </row>
    <row r="789" spans="1:10" ht="18.75" x14ac:dyDescent="0.3">
      <c r="A789" s="45" t="s">
        <v>1515</v>
      </c>
      <c r="B789" s="1" t="s">
        <v>938</v>
      </c>
      <c r="C789" t="s">
        <v>1464</v>
      </c>
      <c r="D789" t="s">
        <v>564</v>
      </c>
      <c r="E789" t="s">
        <v>357</v>
      </c>
      <c r="H789" s="44" t="b">
        <v>0</v>
      </c>
      <c r="J789" s="44" t="b">
        <v>0</v>
      </c>
    </row>
    <row r="790" spans="1:10" ht="18.75" x14ac:dyDescent="0.3">
      <c r="A790" s="45" t="s">
        <v>975</v>
      </c>
      <c r="B790" s="1" t="s">
        <v>224</v>
      </c>
      <c r="C790" t="s">
        <v>58</v>
      </c>
      <c r="D790" t="s">
        <v>564</v>
      </c>
      <c r="E790" t="s">
        <v>357</v>
      </c>
      <c r="H790" s="44" t="b">
        <v>0</v>
      </c>
      <c r="J790" s="44" t="b">
        <v>0</v>
      </c>
    </row>
    <row r="791" spans="1:10" ht="18.75" x14ac:dyDescent="0.3">
      <c r="A791" s="45" t="s">
        <v>1516</v>
      </c>
      <c r="B791" s="1" t="s">
        <v>297</v>
      </c>
      <c r="C791" t="s">
        <v>574</v>
      </c>
      <c r="D791" t="s">
        <v>564</v>
      </c>
      <c r="E791" t="s">
        <v>357</v>
      </c>
      <c r="H791" s="44" t="b">
        <v>0</v>
      </c>
      <c r="J791" s="44" t="b">
        <v>0</v>
      </c>
    </row>
    <row r="792" spans="1:10" ht="18.75" x14ac:dyDescent="0.3">
      <c r="A792" s="45" t="s">
        <v>1517</v>
      </c>
      <c r="B792" s="1" t="s">
        <v>938</v>
      </c>
      <c r="C792" t="s">
        <v>1464</v>
      </c>
      <c r="D792" t="s">
        <v>564</v>
      </c>
      <c r="E792" t="s">
        <v>357</v>
      </c>
      <c r="H792" s="44" t="b">
        <v>0</v>
      </c>
      <c r="J792" s="44" t="b">
        <v>0</v>
      </c>
    </row>
    <row r="793" spans="1:10" ht="18.75" x14ac:dyDescent="0.3">
      <c r="A793" s="45" t="s">
        <v>976</v>
      </c>
      <c r="B793" s="1" t="s">
        <v>224</v>
      </c>
      <c r="C793" t="s">
        <v>58</v>
      </c>
      <c r="D793" t="s">
        <v>564</v>
      </c>
      <c r="E793" t="s">
        <v>357</v>
      </c>
      <c r="H793" s="44" t="b">
        <v>0</v>
      </c>
      <c r="J793" s="44" t="b">
        <v>0</v>
      </c>
    </row>
    <row r="794" spans="1:10" ht="18.75" x14ac:dyDescent="0.3">
      <c r="A794" s="45" t="s">
        <v>1518</v>
      </c>
      <c r="B794" s="1" t="s">
        <v>297</v>
      </c>
      <c r="C794" t="s">
        <v>574</v>
      </c>
      <c r="D794" t="s">
        <v>564</v>
      </c>
      <c r="E794" t="s">
        <v>357</v>
      </c>
      <c r="H794" s="44" t="b">
        <v>0</v>
      </c>
      <c r="J794" s="44" t="b">
        <v>0</v>
      </c>
    </row>
    <row r="795" spans="1:10" ht="18.75" x14ac:dyDescent="0.3">
      <c r="A795" s="45" t="s">
        <v>1519</v>
      </c>
      <c r="B795" s="1" t="s">
        <v>938</v>
      </c>
      <c r="C795" t="s">
        <v>1464</v>
      </c>
      <c r="D795" t="s">
        <v>564</v>
      </c>
      <c r="E795" t="s">
        <v>357</v>
      </c>
      <c r="H795" s="44" t="b">
        <v>0</v>
      </c>
      <c r="J795" s="44" t="b">
        <v>0</v>
      </c>
    </row>
    <row r="796" spans="1:10" ht="18.75" x14ac:dyDescent="0.3">
      <c r="A796" s="45" t="s">
        <v>977</v>
      </c>
      <c r="B796" s="1" t="s">
        <v>224</v>
      </c>
      <c r="C796" t="s">
        <v>58</v>
      </c>
      <c r="D796" t="s">
        <v>564</v>
      </c>
      <c r="E796" t="s">
        <v>357</v>
      </c>
      <c r="H796" s="44" t="b">
        <v>0</v>
      </c>
      <c r="J796" s="44" t="b">
        <v>0</v>
      </c>
    </row>
    <row r="797" spans="1:10" ht="18.75" x14ac:dyDescent="0.3">
      <c r="A797" s="45" t="s">
        <v>1520</v>
      </c>
      <c r="B797" s="1" t="s">
        <v>297</v>
      </c>
      <c r="C797" t="s">
        <v>574</v>
      </c>
      <c r="D797" t="s">
        <v>564</v>
      </c>
      <c r="E797" t="s">
        <v>357</v>
      </c>
      <c r="H797" s="44" t="b">
        <v>0</v>
      </c>
      <c r="J797" s="44" t="b">
        <v>0</v>
      </c>
    </row>
    <row r="798" spans="1:10" ht="18.75" x14ac:dyDescent="0.3">
      <c r="A798" s="45" t="s">
        <v>1521</v>
      </c>
      <c r="B798" s="1" t="s">
        <v>938</v>
      </c>
      <c r="C798" t="s">
        <v>1464</v>
      </c>
      <c r="D798" t="s">
        <v>564</v>
      </c>
      <c r="E798" t="s">
        <v>357</v>
      </c>
      <c r="H798" s="44" t="b">
        <v>0</v>
      </c>
      <c r="J798" s="44" t="b">
        <v>0</v>
      </c>
    </row>
    <row r="799" spans="1:10" ht="18.75" x14ac:dyDescent="0.3">
      <c r="A799" s="45" t="s">
        <v>979</v>
      </c>
      <c r="B799" s="1" t="s">
        <v>224</v>
      </c>
      <c r="C799" t="s">
        <v>58</v>
      </c>
      <c r="D799" t="s">
        <v>564</v>
      </c>
      <c r="E799" t="s">
        <v>357</v>
      </c>
      <c r="H799" s="44" t="b">
        <v>0</v>
      </c>
      <c r="J799" s="44" t="b">
        <v>0</v>
      </c>
    </row>
    <row r="800" spans="1:10" ht="18.75" x14ac:dyDescent="0.3">
      <c r="A800" s="45" t="s">
        <v>1522</v>
      </c>
      <c r="B800" s="1" t="s">
        <v>297</v>
      </c>
      <c r="C800" t="s">
        <v>574</v>
      </c>
      <c r="D800" t="s">
        <v>564</v>
      </c>
      <c r="E800" t="s">
        <v>357</v>
      </c>
      <c r="H800" s="44" t="b">
        <v>0</v>
      </c>
      <c r="J800" s="44" t="b">
        <v>0</v>
      </c>
    </row>
    <row r="801" spans="1:10" ht="18.75" x14ac:dyDescent="0.3">
      <c r="A801" s="45" t="s">
        <v>1523</v>
      </c>
      <c r="B801" s="1" t="s">
        <v>938</v>
      </c>
      <c r="C801" t="s">
        <v>1464</v>
      </c>
      <c r="D801" t="s">
        <v>564</v>
      </c>
      <c r="E801" t="s">
        <v>357</v>
      </c>
      <c r="H801" s="44" t="b">
        <v>0</v>
      </c>
      <c r="J801" s="44" t="b">
        <v>0</v>
      </c>
    </row>
    <row r="802" spans="1:10" ht="18.75" x14ac:dyDescent="0.3">
      <c r="A802" s="45" t="s">
        <v>980</v>
      </c>
      <c r="B802" s="1" t="s">
        <v>224</v>
      </c>
      <c r="C802" t="s">
        <v>58</v>
      </c>
      <c r="D802" t="s">
        <v>564</v>
      </c>
      <c r="E802" t="s">
        <v>357</v>
      </c>
      <c r="H802" s="44" t="b">
        <v>0</v>
      </c>
      <c r="J802" s="44" t="b">
        <v>0</v>
      </c>
    </row>
    <row r="803" spans="1:10" ht="18.75" x14ac:dyDescent="0.3">
      <c r="A803" s="45" t="s">
        <v>1524</v>
      </c>
      <c r="B803" s="1" t="s">
        <v>297</v>
      </c>
      <c r="C803" t="s">
        <v>574</v>
      </c>
      <c r="D803" t="s">
        <v>564</v>
      </c>
      <c r="E803" t="s">
        <v>357</v>
      </c>
      <c r="H803" s="44" t="b">
        <v>0</v>
      </c>
      <c r="J803" s="44" t="b">
        <v>0</v>
      </c>
    </row>
    <row r="804" spans="1:10" ht="18.75" x14ac:dyDescent="0.3">
      <c r="A804" s="45" t="s">
        <v>1525</v>
      </c>
      <c r="B804" s="1" t="s">
        <v>938</v>
      </c>
      <c r="C804" t="s">
        <v>1464</v>
      </c>
      <c r="D804" t="s">
        <v>564</v>
      </c>
      <c r="E804" t="s">
        <v>357</v>
      </c>
      <c r="H804" s="44" t="b">
        <v>0</v>
      </c>
      <c r="J804" s="44" t="b">
        <v>0</v>
      </c>
    </row>
    <row r="805" spans="1:10" ht="18.75" x14ac:dyDescent="0.3">
      <c r="A805" s="45" t="s">
        <v>981</v>
      </c>
      <c r="B805" s="1" t="s">
        <v>224</v>
      </c>
      <c r="C805" t="s">
        <v>58</v>
      </c>
      <c r="D805" t="s">
        <v>564</v>
      </c>
      <c r="E805" t="s">
        <v>357</v>
      </c>
      <c r="H805" s="44" t="b">
        <v>0</v>
      </c>
      <c r="J805" s="44" t="b">
        <v>0</v>
      </c>
    </row>
    <row r="806" spans="1:10" ht="18.75" x14ac:dyDescent="0.3">
      <c r="A806" s="45" t="s">
        <v>1526</v>
      </c>
      <c r="B806" s="1" t="s">
        <v>297</v>
      </c>
      <c r="C806" t="s">
        <v>574</v>
      </c>
      <c r="D806" t="s">
        <v>564</v>
      </c>
      <c r="E806" t="s">
        <v>357</v>
      </c>
      <c r="H806" s="44" t="b">
        <v>0</v>
      </c>
      <c r="J806" s="44" t="b">
        <v>0</v>
      </c>
    </row>
    <row r="807" spans="1:10" ht="18.75" x14ac:dyDescent="0.3">
      <c r="A807" s="45" t="s">
        <v>1527</v>
      </c>
      <c r="B807" s="1" t="s">
        <v>938</v>
      </c>
      <c r="C807" t="s">
        <v>1464</v>
      </c>
      <c r="D807" t="s">
        <v>564</v>
      </c>
      <c r="E807" t="s">
        <v>357</v>
      </c>
      <c r="H807" s="44" t="b">
        <v>0</v>
      </c>
      <c r="J807" s="44" t="b">
        <v>0</v>
      </c>
    </row>
    <row r="808" spans="1:10" ht="18.75" x14ac:dyDescent="0.3">
      <c r="A808" s="45" t="s">
        <v>982</v>
      </c>
      <c r="B808" s="1" t="s">
        <v>224</v>
      </c>
      <c r="C808" t="s">
        <v>58</v>
      </c>
      <c r="D808" t="s">
        <v>564</v>
      </c>
      <c r="E808" t="s">
        <v>357</v>
      </c>
      <c r="H808" s="44" t="b">
        <v>0</v>
      </c>
      <c r="J808" s="44" t="b">
        <v>0</v>
      </c>
    </row>
    <row r="809" spans="1:10" ht="18.75" x14ac:dyDescent="0.3">
      <c r="A809" s="45" t="s">
        <v>1528</v>
      </c>
      <c r="B809" s="1" t="s">
        <v>297</v>
      </c>
      <c r="C809" t="s">
        <v>574</v>
      </c>
      <c r="D809" t="s">
        <v>564</v>
      </c>
      <c r="E809" t="s">
        <v>357</v>
      </c>
      <c r="H809" s="44" t="b">
        <v>0</v>
      </c>
      <c r="J809" s="44" t="b">
        <v>0</v>
      </c>
    </row>
    <row r="810" spans="1:10" ht="18.75" x14ac:dyDescent="0.3">
      <c r="A810" s="45" t="s">
        <v>1529</v>
      </c>
      <c r="B810" s="1" t="s">
        <v>938</v>
      </c>
      <c r="C810" t="s">
        <v>1464</v>
      </c>
      <c r="D810" t="s">
        <v>564</v>
      </c>
      <c r="E810" t="s">
        <v>357</v>
      </c>
      <c r="H810" s="44" t="b">
        <v>0</v>
      </c>
      <c r="J810" s="44" t="b">
        <v>0</v>
      </c>
    </row>
    <row r="811" spans="1:10" ht="18.75" x14ac:dyDescent="0.3">
      <c r="A811" s="45" t="s">
        <v>983</v>
      </c>
      <c r="B811" s="1" t="s">
        <v>224</v>
      </c>
      <c r="C811" t="s">
        <v>58</v>
      </c>
      <c r="D811" t="s">
        <v>564</v>
      </c>
      <c r="E811" t="s">
        <v>357</v>
      </c>
      <c r="H811" s="44" t="b">
        <v>0</v>
      </c>
      <c r="J811" s="44" t="b">
        <v>0</v>
      </c>
    </row>
    <row r="812" spans="1:10" ht="18.75" x14ac:dyDescent="0.3">
      <c r="A812" s="45" t="s">
        <v>1530</v>
      </c>
      <c r="B812" s="1" t="s">
        <v>297</v>
      </c>
      <c r="C812" t="s">
        <v>574</v>
      </c>
      <c r="D812" t="s">
        <v>564</v>
      </c>
      <c r="E812" t="s">
        <v>357</v>
      </c>
      <c r="H812" s="44" t="b">
        <v>0</v>
      </c>
      <c r="J812" s="44" t="b">
        <v>0</v>
      </c>
    </row>
    <row r="813" spans="1:10" ht="18.75" x14ac:dyDescent="0.3">
      <c r="A813" s="45" t="s">
        <v>1531</v>
      </c>
      <c r="B813" s="1" t="s">
        <v>938</v>
      </c>
      <c r="C813" t="s">
        <v>1464</v>
      </c>
      <c r="D813" t="s">
        <v>564</v>
      </c>
      <c r="E813" t="s">
        <v>357</v>
      </c>
      <c r="H813" s="44" t="b">
        <v>0</v>
      </c>
      <c r="J813" s="44" t="b">
        <v>0</v>
      </c>
    </row>
    <row r="814" spans="1:10" ht="18.75" x14ac:dyDescent="0.3">
      <c r="A814" s="45" t="s">
        <v>1532</v>
      </c>
      <c r="B814" s="42" t="s">
        <v>48</v>
      </c>
      <c r="C814" t="s">
        <v>246</v>
      </c>
      <c r="D814" t="s">
        <v>865</v>
      </c>
      <c r="E814" t="s">
        <v>246</v>
      </c>
      <c r="H814" s="44" t="b">
        <v>0</v>
      </c>
      <c r="J814" s="44" t="b">
        <v>0</v>
      </c>
    </row>
    <row r="815" spans="1:10" ht="18.75" x14ac:dyDescent="0.3">
      <c r="A815" s="45" t="s">
        <v>1533</v>
      </c>
      <c r="B815" s="42" t="s">
        <v>53</v>
      </c>
      <c r="C815" t="s">
        <v>246</v>
      </c>
      <c r="D815" t="s">
        <v>865</v>
      </c>
      <c r="E815" t="s">
        <v>246</v>
      </c>
      <c r="H815" s="44" t="b">
        <v>0</v>
      </c>
      <c r="J815" s="44" t="b">
        <v>0</v>
      </c>
    </row>
    <row r="816" spans="1:10" ht="18.75" x14ac:dyDescent="0.3">
      <c r="A816" s="45" t="s">
        <v>1534</v>
      </c>
      <c r="B816" s="42" t="s">
        <v>57</v>
      </c>
      <c r="C816" t="s">
        <v>246</v>
      </c>
      <c r="D816" t="s">
        <v>865</v>
      </c>
      <c r="E816" t="s">
        <v>246</v>
      </c>
      <c r="H816" s="44" t="b">
        <v>0</v>
      </c>
      <c r="J816" s="44" t="b">
        <v>0</v>
      </c>
    </row>
    <row r="817" spans="1:10" ht="18.75" x14ac:dyDescent="0.3">
      <c r="A817" s="45" t="s">
        <v>1535</v>
      </c>
      <c r="B817" s="42" t="s">
        <v>61</v>
      </c>
      <c r="C817" t="s">
        <v>246</v>
      </c>
      <c r="D817" t="s">
        <v>865</v>
      </c>
      <c r="E817" t="s">
        <v>246</v>
      </c>
      <c r="H817" s="44" t="b">
        <v>0</v>
      </c>
      <c r="J817" s="44" t="b">
        <v>0</v>
      </c>
    </row>
    <row r="818" spans="1:10" ht="18.75" x14ac:dyDescent="0.3">
      <c r="A818" s="45" t="s">
        <v>1536</v>
      </c>
      <c r="B818" s="42" t="s">
        <v>64</v>
      </c>
      <c r="C818" t="s">
        <v>246</v>
      </c>
      <c r="D818" t="s">
        <v>865</v>
      </c>
      <c r="E818" t="s">
        <v>246</v>
      </c>
      <c r="H818" s="44" t="b">
        <v>0</v>
      </c>
      <c r="J818" s="44" t="b">
        <v>0</v>
      </c>
    </row>
    <row r="819" spans="1:10" ht="18.75" x14ac:dyDescent="0.3">
      <c r="A819" s="45" t="s">
        <v>1537</v>
      </c>
      <c r="B819" s="42" t="s">
        <v>68</v>
      </c>
      <c r="C819" t="s">
        <v>246</v>
      </c>
      <c r="D819" t="s">
        <v>865</v>
      </c>
      <c r="E819" t="s">
        <v>246</v>
      </c>
      <c r="H819" s="44" t="b">
        <v>0</v>
      </c>
      <c r="J819" s="44" t="b">
        <v>0</v>
      </c>
    </row>
    <row r="820" spans="1:10" ht="18.75" x14ac:dyDescent="0.3">
      <c r="A820" s="45" t="s">
        <v>1538</v>
      </c>
      <c r="B820" s="42" t="s">
        <v>882</v>
      </c>
      <c r="C820" t="s">
        <v>246</v>
      </c>
      <c r="D820" t="s">
        <v>865</v>
      </c>
      <c r="E820" t="s">
        <v>246</v>
      </c>
      <c r="H820" s="44" t="b">
        <v>0</v>
      </c>
      <c r="J820" s="44" t="b">
        <v>0</v>
      </c>
    </row>
    <row r="821" spans="1:10" ht="18.75" x14ac:dyDescent="0.3">
      <c r="A821" s="45" t="s">
        <v>1539</v>
      </c>
      <c r="B821" s="42" t="s">
        <v>102</v>
      </c>
      <c r="C821" t="s">
        <v>246</v>
      </c>
      <c r="D821" t="s">
        <v>865</v>
      </c>
      <c r="E821" t="s">
        <v>246</v>
      </c>
      <c r="H821" s="44" t="b">
        <v>0</v>
      </c>
      <c r="J821" s="44" t="b">
        <v>0</v>
      </c>
    </row>
    <row r="822" spans="1:10" ht="18.75" x14ac:dyDescent="0.3">
      <c r="A822" s="45" t="s">
        <v>1540</v>
      </c>
      <c r="B822" s="42" t="s">
        <v>107</v>
      </c>
      <c r="C822" t="s">
        <v>246</v>
      </c>
      <c r="D822" t="s">
        <v>865</v>
      </c>
      <c r="E822" t="s">
        <v>246</v>
      </c>
      <c r="H822" s="44" t="b">
        <v>0</v>
      </c>
      <c r="J822" s="44" t="b">
        <v>0</v>
      </c>
    </row>
    <row r="823" spans="1:10" ht="18.75" x14ac:dyDescent="0.3">
      <c r="A823" s="45" t="s">
        <v>1541</v>
      </c>
      <c r="B823" s="42" t="s">
        <v>111</v>
      </c>
      <c r="C823" t="s">
        <v>246</v>
      </c>
      <c r="D823" t="s">
        <v>865</v>
      </c>
      <c r="E823" t="s">
        <v>246</v>
      </c>
      <c r="H823" s="44" t="b">
        <v>0</v>
      </c>
      <c r="J823" s="44" t="b">
        <v>0</v>
      </c>
    </row>
    <row r="824" spans="1:10" ht="18.75" x14ac:dyDescent="0.3">
      <c r="A824" s="45" t="s">
        <v>1542</v>
      </c>
      <c r="B824" s="42" t="s">
        <v>115</v>
      </c>
      <c r="C824" t="s">
        <v>246</v>
      </c>
      <c r="D824" t="s">
        <v>865</v>
      </c>
      <c r="E824" t="s">
        <v>246</v>
      </c>
      <c r="H824" s="44" t="b">
        <v>0</v>
      </c>
      <c r="J824" s="44" t="b">
        <v>0</v>
      </c>
    </row>
    <row r="825" spans="1:10" ht="18.75" x14ac:dyDescent="0.3">
      <c r="A825" s="45" t="s">
        <v>1543</v>
      </c>
      <c r="B825" s="42" t="s">
        <v>120</v>
      </c>
      <c r="C825" t="s">
        <v>246</v>
      </c>
      <c r="D825" t="s">
        <v>865</v>
      </c>
      <c r="E825" t="s">
        <v>246</v>
      </c>
      <c r="H825" s="44" t="b">
        <v>0</v>
      </c>
      <c r="J825" s="44" t="b">
        <v>0</v>
      </c>
    </row>
    <row r="826" spans="1:10" ht="18.75" x14ac:dyDescent="0.3">
      <c r="A826" s="45" t="s">
        <v>1544</v>
      </c>
      <c r="B826" s="42" t="s">
        <v>125</v>
      </c>
      <c r="C826" t="s">
        <v>246</v>
      </c>
      <c r="D826" t="s">
        <v>865</v>
      </c>
      <c r="E826" t="s">
        <v>246</v>
      </c>
      <c r="H826" s="44" t="b">
        <v>0</v>
      </c>
      <c r="J826" s="44" t="b">
        <v>0</v>
      </c>
    </row>
    <row r="827" spans="1:10" ht="18.75" x14ac:dyDescent="0.3">
      <c r="A827" s="45" t="s">
        <v>1545</v>
      </c>
      <c r="B827" s="42" t="s">
        <v>126</v>
      </c>
      <c r="C827" t="s">
        <v>246</v>
      </c>
      <c r="D827" t="s">
        <v>865</v>
      </c>
      <c r="E827" t="s">
        <v>246</v>
      </c>
      <c r="H827" s="44" t="b">
        <v>0</v>
      </c>
      <c r="J827" s="44" t="b">
        <v>0</v>
      </c>
    </row>
    <row r="828" spans="1:10" ht="18.75" x14ac:dyDescent="0.3">
      <c r="A828" s="45" t="s">
        <v>1546</v>
      </c>
      <c r="B828" s="42" t="s">
        <v>128</v>
      </c>
      <c r="C828" t="s">
        <v>246</v>
      </c>
      <c r="D828" t="s">
        <v>865</v>
      </c>
      <c r="E828" t="s">
        <v>246</v>
      </c>
      <c r="H828" s="44" t="b">
        <v>0</v>
      </c>
      <c r="J828" s="44" t="b">
        <v>0</v>
      </c>
    </row>
    <row r="829" spans="1:10" ht="18.75" x14ac:dyDescent="0.3">
      <c r="A829" s="45" t="s">
        <v>1547</v>
      </c>
      <c r="B829" s="42" t="s">
        <v>131</v>
      </c>
      <c r="C829" t="s">
        <v>246</v>
      </c>
      <c r="D829" t="s">
        <v>865</v>
      </c>
      <c r="E829" t="s">
        <v>246</v>
      </c>
      <c r="H829" s="44" t="b">
        <v>0</v>
      </c>
      <c r="J829" s="44" t="b">
        <v>0</v>
      </c>
    </row>
    <row r="830" spans="1:10" ht="18.75" x14ac:dyDescent="0.3">
      <c r="A830" s="45" t="s">
        <v>1548</v>
      </c>
      <c r="B830" s="42" t="s">
        <v>134</v>
      </c>
      <c r="C830" t="s">
        <v>246</v>
      </c>
      <c r="D830" t="s">
        <v>865</v>
      </c>
      <c r="E830" t="s">
        <v>246</v>
      </c>
      <c r="H830" s="44" t="b">
        <v>0</v>
      </c>
      <c r="J830" s="44" t="b">
        <v>0</v>
      </c>
    </row>
    <row r="831" spans="1:10" ht="18.75" x14ac:dyDescent="0.3">
      <c r="A831" s="45" t="s">
        <v>1549</v>
      </c>
      <c r="B831" s="42" t="s">
        <v>137</v>
      </c>
      <c r="C831" t="s">
        <v>246</v>
      </c>
      <c r="D831" t="s">
        <v>865</v>
      </c>
      <c r="E831" t="s">
        <v>246</v>
      </c>
      <c r="H831" s="44" t="b">
        <v>0</v>
      </c>
      <c r="J831" s="44" t="b">
        <v>0</v>
      </c>
    </row>
    <row r="832" spans="1:10" ht="18.75" x14ac:dyDescent="0.3">
      <c r="A832" s="45" t="s">
        <v>1550</v>
      </c>
      <c r="B832" s="42" t="s">
        <v>140</v>
      </c>
      <c r="C832" t="s">
        <v>246</v>
      </c>
      <c r="D832" t="s">
        <v>865</v>
      </c>
      <c r="E832" t="s">
        <v>246</v>
      </c>
      <c r="H832" s="44" t="b">
        <v>0</v>
      </c>
      <c r="J832" s="44" t="b">
        <v>0</v>
      </c>
    </row>
    <row r="833" spans="1:10" ht="18.75" x14ac:dyDescent="0.3">
      <c r="A833" s="45" t="s">
        <v>1551</v>
      </c>
      <c r="B833" s="42" t="s">
        <v>143</v>
      </c>
      <c r="C833" t="s">
        <v>246</v>
      </c>
      <c r="D833" t="s">
        <v>865</v>
      </c>
      <c r="E833" t="s">
        <v>246</v>
      </c>
      <c r="H833" s="44" t="b">
        <v>0</v>
      </c>
      <c r="J833" s="44" t="b">
        <v>0</v>
      </c>
    </row>
    <row r="834" spans="1:10" ht="18.75" x14ac:dyDescent="0.3">
      <c r="A834" s="45" t="s">
        <v>1552</v>
      </c>
      <c r="B834" s="42" t="s">
        <v>145</v>
      </c>
      <c r="C834" t="s">
        <v>246</v>
      </c>
      <c r="D834" t="s">
        <v>865</v>
      </c>
      <c r="E834" t="s">
        <v>246</v>
      </c>
      <c r="H834" s="44" t="b">
        <v>0</v>
      </c>
      <c r="J834" s="44" t="b">
        <v>0</v>
      </c>
    </row>
    <row r="835" spans="1:10" ht="18.75" x14ac:dyDescent="0.3">
      <c r="A835" s="45" t="s">
        <v>1553</v>
      </c>
      <c r="B835" s="42" t="s">
        <v>147</v>
      </c>
      <c r="C835" t="s">
        <v>246</v>
      </c>
      <c r="D835" t="s">
        <v>865</v>
      </c>
      <c r="E835" t="s">
        <v>246</v>
      </c>
      <c r="H835" s="44" t="b">
        <v>0</v>
      </c>
      <c r="J835" s="44" t="b">
        <v>0</v>
      </c>
    </row>
    <row r="836" spans="1:10" ht="18.75" x14ac:dyDescent="0.3">
      <c r="A836" s="45" t="s">
        <v>1554</v>
      </c>
      <c r="B836" s="42" t="s">
        <v>149</v>
      </c>
      <c r="C836" t="s">
        <v>246</v>
      </c>
      <c r="D836" t="s">
        <v>865</v>
      </c>
      <c r="E836" t="s">
        <v>246</v>
      </c>
      <c r="H836" s="44" t="b">
        <v>0</v>
      </c>
      <c r="J836" s="44" t="b">
        <v>0</v>
      </c>
    </row>
    <row r="837" spans="1:10" ht="18.75" x14ac:dyDescent="0.3">
      <c r="A837" s="45" t="s">
        <v>1555</v>
      </c>
      <c r="B837" s="42" t="s">
        <v>913</v>
      </c>
      <c r="C837" t="s">
        <v>246</v>
      </c>
      <c r="D837" t="s">
        <v>865</v>
      </c>
      <c r="E837" t="s">
        <v>246</v>
      </c>
      <c r="H837" s="44" t="b">
        <v>0</v>
      </c>
      <c r="J837" s="44" t="b">
        <v>0</v>
      </c>
    </row>
    <row r="838" spans="1:10" ht="18.75" x14ac:dyDescent="0.3">
      <c r="A838" s="45" t="s">
        <v>1556</v>
      </c>
      <c r="B838" s="42" t="s">
        <v>915</v>
      </c>
      <c r="C838" t="s">
        <v>246</v>
      </c>
      <c r="D838" t="s">
        <v>865</v>
      </c>
      <c r="E838" t="s">
        <v>246</v>
      </c>
      <c r="H838" s="44" t="b">
        <v>0</v>
      </c>
      <c r="J838" s="44" t="b">
        <v>0</v>
      </c>
    </row>
    <row r="839" spans="1:10" ht="18.75" x14ac:dyDescent="0.3">
      <c r="A839" s="45" t="s">
        <v>1557</v>
      </c>
      <c r="B839" s="42" t="s">
        <v>917</v>
      </c>
      <c r="C839" t="s">
        <v>246</v>
      </c>
      <c r="D839" t="s">
        <v>865</v>
      </c>
      <c r="E839" t="s">
        <v>246</v>
      </c>
      <c r="H839" s="44" t="b">
        <v>0</v>
      </c>
      <c r="J839" s="44" t="b">
        <v>0</v>
      </c>
    </row>
    <row r="840" spans="1:10" ht="18.75" x14ac:dyDescent="0.3">
      <c r="A840" s="45" t="s">
        <v>1558</v>
      </c>
      <c r="B840" s="42" t="s">
        <v>919</v>
      </c>
      <c r="C840" t="s">
        <v>246</v>
      </c>
      <c r="D840" t="s">
        <v>865</v>
      </c>
      <c r="E840" t="s">
        <v>246</v>
      </c>
      <c r="H840" s="44" t="b">
        <v>0</v>
      </c>
      <c r="J840" s="44" t="b">
        <v>0</v>
      </c>
    </row>
    <row r="841" spans="1:10" ht="18.75" x14ac:dyDescent="0.3">
      <c r="A841" s="45" t="s">
        <v>1559</v>
      </c>
      <c r="B841" s="42" t="s">
        <v>921</v>
      </c>
      <c r="C841" t="s">
        <v>246</v>
      </c>
      <c r="D841" t="s">
        <v>865</v>
      </c>
      <c r="E841" t="s">
        <v>246</v>
      </c>
      <c r="H841" s="44" t="b">
        <v>0</v>
      </c>
      <c r="J841" s="44" t="b">
        <v>0</v>
      </c>
    </row>
    <row r="842" spans="1:10" ht="18.75" x14ac:dyDescent="0.3">
      <c r="A842" s="45" t="s">
        <v>1560</v>
      </c>
      <c r="B842" s="42" t="s">
        <v>923</v>
      </c>
      <c r="C842" t="s">
        <v>246</v>
      </c>
      <c r="D842" t="s">
        <v>865</v>
      </c>
      <c r="E842" t="s">
        <v>246</v>
      </c>
      <c r="H842" s="44" t="b">
        <v>0</v>
      </c>
      <c r="J842" s="44" t="b">
        <v>0</v>
      </c>
    </row>
    <row r="843" spans="1:10" ht="18.75" x14ac:dyDescent="0.3">
      <c r="A843" s="45" t="s">
        <v>1561</v>
      </c>
      <c r="B843" s="42" t="s">
        <v>924</v>
      </c>
      <c r="C843" t="s">
        <v>246</v>
      </c>
      <c r="D843" t="s">
        <v>865</v>
      </c>
      <c r="E843" t="s">
        <v>246</v>
      </c>
      <c r="H843" s="44" t="b">
        <v>0</v>
      </c>
      <c r="J843" s="44" t="b">
        <v>0</v>
      </c>
    </row>
    <row r="844" spans="1:10" ht="18.75" x14ac:dyDescent="0.3">
      <c r="A844" s="45" t="s">
        <v>1562</v>
      </c>
      <c r="B844" s="42" t="s">
        <v>925</v>
      </c>
      <c r="C844" t="s">
        <v>246</v>
      </c>
      <c r="D844" t="s">
        <v>865</v>
      </c>
      <c r="E844" t="s">
        <v>246</v>
      </c>
      <c r="H844" s="44" t="b">
        <v>0</v>
      </c>
      <c r="J844" s="44" t="b">
        <v>0</v>
      </c>
    </row>
    <row r="845" spans="1:10" ht="18.75" x14ac:dyDescent="0.3">
      <c r="A845" s="45" t="s">
        <v>1563</v>
      </c>
      <c r="B845" s="42" t="s">
        <v>70</v>
      </c>
      <c r="C845" t="s">
        <v>246</v>
      </c>
      <c r="D845" t="s">
        <v>865</v>
      </c>
      <c r="E845" t="s">
        <v>246</v>
      </c>
      <c r="H845" s="44" t="b">
        <v>0</v>
      </c>
      <c r="J845" s="44" t="b">
        <v>0</v>
      </c>
    </row>
    <row r="846" spans="1:10" ht="18.75" x14ac:dyDescent="0.3">
      <c r="A846" s="45" t="s">
        <v>1564</v>
      </c>
      <c r="B846" s="42" t="s">
        <v>72</v>
      </c>
      <c r="C846" t="s">
        <v>246</v>
      </c>
      <c r="D846" t="s">
        <v>865</v>
      </c>
      <c r="E846" t="s">
        <v>246</v>
      </c>
      <c r="H846" s="44" t="b">
        <v>0</v>
      </c>
      <c r="J846" s="44" t="b">
        <v>0</v>
      </c>
    </row>
    <row r="847" spans="1:10" ht="18.75" x14ac:dyDescent="0.3">
      <c r="A847" s="45" t="s">
        <v>1565</v>
      </c>
      <c r="B847" s="42" t="s">
        <v>75</v>
      </c>
      <c r="C847" t="s">
        <v>246</v>
      </c>
      <c r="D847" t="s">
        <v>865</v>
      </c>
      <c r="E847" t="s">
        <v>246</v>
      </c>
      <c r="H847" s="44" t="b">
        <v>0</v>
      </c>
      <c r="J847" s="44" t="b">
        <v>0</v>
      </c>
    </row>
    <row r="848" spans="1:10" ht="18.75" x14ac:dyDescent="0.3">
      <c r="A848" s="45" t="s">
        <v>1566</v>
      </c>
      <c r="B848" s="42" t="s">
        <v>78</v>
      </c>
      <c r="C848" t="s">
        <v>246</v>
      </c>
      <c r="D848" t="s">
        <v>865</v>
      </c>
      <c r="E848" t="s">
        <v>246</v>
      </c>
      <c r="H848" s="44" t="b">
        <v>0</v>
      </c>
      <c r="J848" s="44" t="b">
        <v>0</v>
      </c>
    </row>
    <row r="849" spans="1:10" ht="18.75" x14ac:dyDescent="0.3">
      <c r="A849" s="45" t="s">
        <v>1567</v>
      </c>
      <c r="B849" s="42" t="s">
        <v>83</v>
      </c>
      <c r="C849" t="s">
        <v>246</v>
      </c>
      <c r="D849" t="s">
        <v>865</v>
      </c>
      <c r="E849" t="s">
        <v>246</v>
      </c>
      <c r="H849" s="44" t="b">
        <v>0</v>
      </c>
      <c r="J849" s="44" t="b">
        <v>0</v>
      </c>
    </row>
    <row r="850" spans="1:10" ht="18.75" x14ac:dyDescent="0.3">
      <c r="A850" s="45" t="s">
        <v>1568</v>
      </c>
      <c r="B850" s="42" t="s">
        <v>88</v>
      </c>
      <c r="C850" t="s">
        <v>246</v>
      </c>
      <c r="D850" t="s">
        <v>865</v>
      </c>
      <c r="E850" t="s">
        <v>246</v>
      </c>
      <c r="H850" s="44" t="b">
        <v>0</v>
      </c>
      <c r="J850" s="44" t="b">
        <v>0</v>
      </c>
    </row>
    <row r="851" spans="1:10" ht="18.75" x14ac:dyDescent="0.3">
      <c r="A851" s="45" t="s">
        <v>1569</v>
      </c>
      <c r="B851" s="42" t="s">
        <v>93</v>
      </c>
      <c r="C851" t="s">
        <v>246</v>
      </c>
      <c r="D851" t="s">
        <v>865</v>
      </c>
      <c r="E851" t="s">
        <v>246</v>
      </c>
      <c r="H851" s="44" t="b">
        <v>0</v>
      </c>
      <c r="J851" s="44" t="b">
        <v>0</v>
      </c>
    </row>
    <row r="852" spans="1:10" ht="18.75" x14ac:dyDescent="0.3">
      <c r="A852" s="45" t="s">
        <v>1570</v>
      </c>
      <c r="B852" s="42" t="s">
        <v>894</v>
      </c>
      <c r="C852" t="s">
        <v>246</v>
      </c>
      <c r="D852" t="s">
        <v>865</v>
      </c>
      <c r="E852" t="s">
        <v>246</v>
      </c>
      <c r="H852" s="44" t="b">
        <v>0</v>
      </c>
      <c r="J852" s="44" t="b">
        <v>0</v>
      </c>
    </row>
    <row r="853" spans="1:10" ht="18.75" x14ac:dyDescent="0.3">
      <c r="A853" s="45" t="s">
        <v>1571</v>
      </c>
      <c r="B853" s="42" t="s">
        <v>151</v>
      </c>
      <c r="C853" t="s">
        <v>246</v>
      </c>
      <c r="D853" t="s">
        <v>865</v>
      </c>
      <c r="E853" t="s">
        <v>246</v>
      </c>
      <c r="H853" s="44" t="b">
        <v>0</v>
      </c>
      <c r="J853" s="44" t="b">
        <v>0</v>
      </c>
    </row>
    <row r="854" spans="1:10" ht="18.75" x14ac:dyDescent="0.3">
      <c r="A854" s="45" t="s">
        <v>1572</v>
      </c>
      <c r="B854" s="42" t="s">
        <v>153</v>
      </c>
      <c r="C854" t="s">
        <v>246</v>
      </c>
      <c r="D854" t="s">
        <v>865</v>
      </c>
      <c r="E854" t="s">
        <v>246</v>
      </c>
      <c r="H854" s="44" t="b">
        <v>0</v>
      </c>
      <c r="J854" s="44" t="b">
        <v>0</v>
      </c>
    </row>
    <row r="855" spans="1:10" ht="18.75" x14ac:dyDescent="0.3">
      <c r="A855" s="45" t="s">
        <v>1573</v>
      </c>
      <c r="B855" s="42" t="s">
        <v>155</v>
      </c>
      <c r="C855" t="s">
        <v>246</v>
      </c>
      <c r="D855" t="s">
        <v>865</v>
      </c>
      <c r="E855" t="s">
        <v>246</v>
      </c>
      <c r="H855" s="44" t="b">
        <v>0</v>
      </c>
      <c r="J855" s="44" t="b">
        <v>0</v>
      </c>
    </row>
    <row r="856" spans="1:10" ht="18.75" x14ac:dyDescent="0.3">
      <c r="A856" s="45" t="s">
        <v>1574</v>
      </c>
      <c r="B856" s="42" t="s">
        <v>156</v>
      </c>
      <c r="C856" t="s">
        <v>246</v>
      </c>
      <c r="D856" t="s">
        <v>865</v>
      </c>
      <c r="E856" t="s">
        <v>246</v>
      </c>
      <c r="H856" s="44" t="b">
        <v>0</v>
      </c>
      <c r="J856" s="44" t="b">
        <v>0</v>
      </c>
    </row>
    <row r="857" spans="1:10" ht="18.75" x14ac:dyDescent="0.3">
      <c r="A857" s="45" t="s">
        <v>1575</v>
      </c>
      <c r="B857" s="42" t="s">
        <v>928</v>
      </c>
      <c r="C857" t="s">
        <v>246</v>
      </c>
      <c r="D857" t="s">
        <v>865</v>
      </c>
      <c r="E857" t="s">
        <v>246</v>
      </c>
      <c r="H857" s="44" t="b">
        <v>0</v>
      </c>
      <c r="J857" s="44" t="b">
        <v>0</v>
      </c>
    </row>
    <row r="858" spans="1:10" ht="18.75" x14ac:dyDescent="0.3">
      <c r="A858" s="45" t="s">
        <v>1576</v>
      </c>
      <c r="B858" s="42" t="s">
        <v>929</v>
      </c>
      <c r="C858" t="s">
        <v>246</v>
      </c>
      <c r="D858" t="s">
        <v>865</v>
      </c>
      <c r="E858" t="s">
        <v>246</v>
      </c>
      <c r="H858" s="44" t="b">
        <v>0</v>
      </c>
      <c r="J858" s="44" t="b">
        <v>0</v>
      </c>
    </row>
    <row r="859" spans="1:10" ht="18.75" x14ac:dyDescent="0.3">
      <c r="A859" s="45" t="s">
        <v>1577</v>
      </c>
      <c r="B859" s="42" t="s">
        <v>930</v>
      </c>
      <c r="C859" t="s">
        <v>246</v>
      </c>
      <c r="D859" t="s">
        <v>865</v>
      </c>
      <c r="E859" t="s">
        <v>246</v>
      </c>
      <c r="H859" s="44" t="b">
        <v>0</v>
      </c>
      <c r="J859" s="44" t="b">
        <v>0</v>
      </c>
    </row>
    <row r="860" spans="1:10" ht="18.75" x14ac:dyDescent="0.3">
      <c r="A860" s="45" t="s">
        <v>1578</v>
      </c>
      <c r="B860" s="42" t="s">
        <v>931</v>
      </c>
      <c r="C860" t="s">
        <v>246</v>
      </c>
      <c r="D860" t="s">
        <v>865</v>
      </c>
      <c r="E860" t="s">
        <v>246</v>
      </c>
      <c r="H860" s="44" t="b">
        <v>0</v>
      </c>
      <c r="J860" s="44" t="b">
        <v>0</v>
      </c>
    </row>
    <row r="861" spans="1:10" ht="18.75" x14ac:dyDescent="0.3">
      <c r="A861" s="45" t="s">
        <v>1579</v>
      </c>
      <c r="B861" s="42" t="s">
        <v>1310</v>
      </c>
      <c r="C861" t="s">
        <v>246</v>
      </c>
      <c r="D861" t="s">
        <v>865</v>
      </c>
      <c r="E861" t="s">
        <v>246</v>
      </c>
      <c r="H861" s="44" t="b">
        <v>0</v>
      </c>
      <c r="J861" s="44" t="b">
        <v>0</v>
      </c>
    </row>
    <row r="862" spans="1:10" ht="18.75" x14ac:dyDescent="0.3">
      <c r="A862" s="45" t="s">
        <v>1580</v>
      </c>
      <c r="B862" s="42" t="s">
        <v>1581</v>
      </c>
      <c r="C862" t="s">
        <v>246</v>
      </c>
      <c r="D862" t="s">
        <v>865</v>
      </c>
      <c r="E862" t="s">
        <v>246</v>
      </c>
      <c r="H862" s="44" t="b">
        <v>0</v>
      </c>
      <c r="J862" s="44" t="b">
        <v>0</v>
      </c>
    </row>
    <row r="863" spans="1:10" ht="18.75" x14ac:dyDescent="0.3">
      <c r="A863" s="45" t="s">
        <v>1582</v>
      </c>
      <c r="B863" s="42" t="s">
        <v>1583</v>
      </c>
      <c r="C863" t="s">
        <v>246</v>
      </c>
      <c r="D863" t="s">
        <v>865</v>
      </c>
      <c r="E863" t="s">
        <v>246</v>
      </c>
      <c r="H863" s="44" t="b">
        <v>0</v>
      </c>
      <c r="J863" s="44" t="b">
        <v>0</v>
      </c>
    </row>
    <row r="864" spans="1:10" ht="18.75" x14ac:dyDescent="0.3">
      <c r="A864" s="45" t="s">
        <v>1584</v>
      </c>
      <c r="B864" s="42" t="s">
        <v>1585</v>
      </c>
      <c r="C864" t="s">
        <v>246</v>
      </c>
      <c r="D864" t="s">
        <v>865</v>
      </c>
      <c r="E864" t="s">
        <v>246</v>
      </c>
      <c r="H864" s="44" t="b">
        <v>0</v>
      </c>
      <c r="J864" s="44" t="b">
        <v>0</v>
      </c>
    </row>
    <row r="865" spans="1:10" ht="18.75" x14ac:dyDescent="0.3">
      <c r="A865" s="45" t="s">
        <v>1586</v>
      </c>
      <c r="B865" s="42" t="s">
        <v>957</v>
      </c>
      <c r="C865" t="s">
        <v>246</v>
      </c>
      <c r="D865" t="s">
        <v>865</v>
      </c>
      <c r="E865" t="s">
        <v>246</v>
      </c>
      <c r="H865" s="44" t="b">
        <v>0</v>
      </c>
      <c r="J865" s="44" t="b">
        <v>0</v>
      </c>
    </row>
    <row r="866" spans="1:10" ht="18.75" x14ac:dyDescent="0.3">
      <c r="A866" s="45" t="s">
        <v>1587</v>
      </c>
      <c r="B866" s="42" t="s">
        <v>960</v>
      </c>
      <c r="C866" t="s">
        <v>246</v>
      </c>
      <c r="D866" t="s">
        <v>865</v>
      </c>
      <c r="E866" t="s">
        <v>246</v>
      </c>
      <c r="H866" s="44" t="b">
        <v>0</v>
      </c>
      <c r="J866" s="44" t="b">
        <v>0</v>
      </c>
    </row>
    <row r="867" spans="1:10" ht="18.75" x14ac:dyDescent="0.3">
      <c r="A867" s="45" t="s">
        <v>1588</v>
      </c>
      <c r="B867" s="42" t="s">
        <v>963</v>
      </c>
      <c r="C867" t="s">
        <v>246</v>
      </c>
      <c r="D867" t="s">
        <v>865</v>
      </c>
      <c r="E867" t="s">
        <v>246</v>
      </c>
      <c r="H867" s="44" t="b">
        <v>0</v>
      </c>
      <c r="J867" s="44" t="b">
        <v>0</v>
      </c>
    </row>
    <row r="868" spans="1:10" ht="18.75" x14ac:dyDescent="0.3">
      <c r="A868" s="45" t="s">
        <v>1589</v>
      </c>
      <c r="B868" s="42" t="s">
        <v>1590</v>
      </c>
      <c r="C868" t="s">
        <v>246</v>
      </c>
      <c r="D868" t="s">
        <v>865</v>
      </c>
      <c r="E868" t="s">
        <v>246</v>
      </c>
      <c r="H868" s="44" t="b">
        <v>0</v>
      </c>
      <c r="J868" s="44" t="b">
        <v>0</v>
      </c>
    </row>
    <row r="869" spans="1:10" ht="18.75" x14ac:dyDescent="0.3">
      <c r="A869" s="45" t="s">
        <v>1591</v>
      </c>
      <c r="B869" s="42" t="s">
        <v>1592</v>
      </c>
      <c r="C869" t="s">
        <v>246</v>
      </c>
      <c r="D869" t="s">
        <v>865</v>
      </c>
      <c r="E869" t="s">
        <v>246</v>
      </c>
      <c r="H869" s="44" t="b">
        <v>0</v>
      </c>
      <c r="J869" s="44" t="b">
        <v>0</v>
      </c>
    </row>
    <row r="870" spans="1:10" ht="18.75" x14ac:dyDescent="0.3">
      <c r="A870" s="45" t="s">
        <v>1593</v>
      </c>
      <c r="B870" s="42" t="s">
        <v>1594</v>
      </c>
      <c r="C870" t="s">
        <v>246</v>
      </c>
      <c r="D870" t="s">
        <v>865</v>
      </c>
      <c r="E870" t="s">
        <v>246</v>
      </c>
      <c r="H870" s="44" t="b">
        <v>0</v>
      </c>
      <c r="J870" s="44" t="b">
        <v>0</v>
      </c>
    </row>
    <row r="871" spans="1:10" ht="18.75" x14ac:dyDescent="0.3">
      <c r="A871" s="45" t="s">
        <v>1595</v>
      </c>
      <c r="B871" s="42" t="s">
        <v>1596</v>
      </c>
      <c r="C871" t="s">
        <v>246</v>
      </c>
      <c r="D871" t="s">
        <v>865</v>
      </c>
      <c r="E871" t="s">
        <v>246</v>
      </c>
      <c r="H871" s="44" t="b">
        <v>0</v>
      </c>
      <c r="J871" s="44" t="b">
        <v>0</v>
      </c>
    </row>
    <row r="872" spans="1:10" ht="18.75" x14ac:dyDescent="0.3">
      <c r="A872" s="45" t="s">
        <v>1597</v>
      </c>
      <c r="B872" s="42" t="s">
        <v>1377</v>
      </c>
      <c r="C872" t="s">
        <v>246</v>
      </c>
      <c r="D872" t="s">
        <v>865</v>
      </c>
      <c r="E872" t="s">
        <v>246</v>
      </c>
      <c r="H872" s="44" t="b">
        <v>0</v>
      </c>
      <c r="J872" s="44" t="b">
        <v>0</v>
      </c>
    </row>
    <row r="873" spans="1:10" ht="18.75" x14ac:dyDescent="0.3">
      <c r="A873" s="45" t="s">
        <v>1598</v>
      </c>
      <c r="B873" s="42" t="s">
        <v>1599</v>
      </c>
      <c r="C873" t="s">
        <v>246</v>
      </c>
      <c r="D873" t="s">
        <v>865</v>
      </c>
      <c r="E873" t="s">
        <v>246</v>
      </c>
      <c r="H873" s="44" t="b">
        <v>0</v>
      </c>
      <c r="J873" s="44" t="b">
        <v>0</v>
      </c>
    </row>
    <row r="874" spans="1:10" ht="18.75" x14ac:dyDescent="0.3">
      <c r="A874" s="45" t="s">
        <v>1600</v>
      </c>
      <c r="B874" s="42" t="s">
        <v>1601</v>
      </c>
      <c r="C874" t="s">
        <v>1602</v>
      </c>
      <c r="D874" t="s">
        <v>865</v>
      </c>
      <c r="E874" t="s">
        <v>1145</v>
      </c>
      <c r="H874" s="44" t="b">
        <v>0</v>
      </c>
      <c r="J874" s="44" t="b">
        <v>0</v>
      </c>
    </row>
    <row r="875" spans="1:10" ht="18.75" x14ac:dyDescent="0.3">
      <c r="A875" s="45" t="s">
        <v>1603</v>
      </c>
      <c r="B875" s="42" t="s">
        <v>1604</v>
      </c>
      <c r="C875" t="s">
        <v>1602</v>
      </c>
      <c r="D875" t="s">
        <v>865</v>
      </c>
      <c r="E875" t="s">
        <v>1145</v>
      </c>
      <c r="H875" s="44" t="b">
        <v>0</v>
      </c>
      <c r="J875" s="44" t="b">
        <v>0</v>
      </c>
    </row>
    <row r="876" spans="1:10" ht="18.75" x14ac:dyDescent="0.3">
      <c r="A876" s="45" t="s">
        <v>1605</v>
      </c>
      <c r="B876" s="42" t="s">
        <v>1606</v>
      </c>
      <c r="C876" t="s">
        <v>1602</v>
      </c>
      <c r="D876" t="s">
        <v>865</v>
      </c>
      <c r="E876" t="s">
        <v>1145</v>
      </c>
      <c r="H876" s="44" t="b">
        <v>0</v>
      </c>
      <c r="J876" s="44" t="b">
        <v>0</v>
      </c>
    </row>
    <row r="877" spans="1:10" ht="18.75" x14ac:dyDescent="0.3">
      <c r="A877" s="45" t="s">
        <v>1607</v>
      </c>
      <c r="B877" s="42" t="s">
        <v>1608</v>
      </c>
      <c r="C877" t="s">
        <v>1602</v>
      </c>
      <c r="D877" t="s">
        <v>865</v>
      </c>
      <c r="E877" t="s">
        <v>1145</v>
      </c>
      <c r="H877" s="44" t="b">
        <v>0</v>
      </c>
      <c r="J877" s="44" t="b">
        <v>0</v>
      </c>
    </row>
    <row r="878" spans="1:10" ht="18.75" x14ac:dyDescent="0.3">
      <c r="A878" s="45" t="s">
        <v>1609</v>
      </c>
      <c r="B878" s="42" t="s">
        <v>1610</v>
      </c>
      <c r="C878" t="s">
        <v>1602</v>
      </c>
      <c r="D878" t="s">
        <v>865</v>
      </c>
      <c r="E878" t="s">
        <v>1145</v>
      </c>
      <c r="H878" s="44" t="b">
        <v>0</v>
      </c>
      <c r="J878" s="44" t="b">
        <v>0</v>
      </c>
    </row>
    <row r="879" spans="1:10" ht="18.75" x14ac:dyDescent="0.3">
      <c r="A879" s="45" t="s">
        <v>1611</v>
      </c>
      <c r="B879" s="42" t="s">
        <v>1612</v>
      </c>
      <c r="C879" t="s">
        <v>1602</v>
      </c>
      <c r="D879" t="s">
        <v>865</v>
      </c>
      <c r="E879" t="s">
        <v>1145</v>
      </c>
      <c r="H879" s="44" t="b">
        <v>0</v>
      </c>
      <c r="J879" s="44" t="b">
        <v>0</v>
      </c>
    </row>
    <row r="880" spans="1:10" ht="18.75" x14ac:dyDescent="0.3">
      <c r="A880" s="45" t="s">
        <v>1613</v>
      </c>
      <c r="B880" s="42" t="s">
        <v>1614</v>
      </c>
      <c r="C880" t="s">
        <v>1602</v>
      </c>
      <c r="D880" t="s">
        <v>865</v>
      </c>
      <c r="E880" t="s">
        <v>1145</v>
      </c>
      <c r="H880" s="44" t="b">
        <v>0</v>
      </c>
      <c r="J880" s="44" t="b">
        <v>0</v>
      </c>
    </row>
    <row r="881" spans="1:10" ht="18.75" x14ac:dyDescent="0.3">
      <c r="A881" s="45" t="s">
        <v>1615</v>
      </c>
      <c r="B881" s="42" t="s">
        <v>1616</v>
      </c>
      <c r="C881" t="s">
        <v>1602</v>
      </c>
      <c r="D881" t="s">
        <v>865</v>
      </c>
      <c r="E881" t="s">
        <v>1145</v>
      </c>
      <c r="H881" s="44" t="b">
        <v>0</v>
      </c>
      <c r="J881" s="44" t="b">
        <v>0</v>
      </c>
    </row>
    <row r="882" spans="1:10" ht="18.75" x14ac:dyDescent="0.3">
      <c r="A882" s="45" t="s">
        <v>1617</v>
      </c>
      <c r="B882" s="42" t="s">
        <v>1618</v>
      </c>
      <c r="C882" t="s">
        <v>1602</v>
      </c>
      <c r="D882" t="s">
        <v>865</v>
      </c>
      <c r="E882" t="s">
        <v>1145</v>
      </c>
      <c r="H882" s="44" t="b">
        <v>0</v>
      </c>
      <c r="J882" s="44" t="b">
        <v>0</v>
      </c>
    </row>
    <row r="883" spans="1:10" ht="18.75" x14ac:dyDescent="0.3">
      <c r="A883" s="45" t="s">
        <v>1619</v>
      </c>
      <c r="B883" s="42" t="s">
        <v>1620</v>
      </c>
      <c r="C883" t="s">
        <v>1602</v>
      </c>
      <c r="D883" t="s">
        <v>865</v>
      </c>
      <c r="E883" t="s">
        <v>1145</v>
      </c>
      <c r="H883" s="44" t="b">
        <v>0</v>
      </c>
      <c r="J883" s="44" t="b">
        <v>0</v>
      </c>
    </row>
    <row r="884" spans="1:10" ht="18.75" x14ac:dyDescent="0.3">
      <c r="A884" s="45" t="s">
        <v>1621</v>
      </c>
      <c r="B884" s="42" t="s">
        <v>1622</v>
      </c>
      <c r="C884" t="s">
        <v>1602</v>
      </c>
      <c r="D884" t="s">
        <v>865</v>
      </c>
      <c r="E884" t="s">
        <v>1145</v>
      </c>
      <c r="H884" s="44" t="b">
        <v>0</v>
      </c>
      <c r="J884" s="44" t="b">
        <v>0</v>
      </c>
    </row>
    <row r="885" spans="1:10" ht="18.75" x14ac:dyDescent="0.3">
      <c r="A885" s="45" t="s">
        <v>1623</v>
      </c>
      <c r="B885" s="42" t="s">
        <v>1624</v>
      </c>
      <c r="C885" t="s">
        <v>1602</v>
      </c>
      <c r="D885" t="s">
        <v>865</v>
      </c>
      <c r="E885" t="s">
        <v>1145</v>
      </c>
      <c r="H885" s="44" t="b">
        <v>0</v>
      </c>
      <c r="J885" s="44" t="b">
        <v>0</v>
      </c>
    </row>
    <row r="886" spans="1:10" ht="18.75" x14ac:dyDescent="0.3">
      <c r="A886" s="45" t="s">
        <v>1625</v>
      </c>
      <c r="B886" s="42" t="s">
        <v>1626</v>
      </c>
      <c r="C886" t="s">
        <v>1602</v>
      </c>
      <c r="D886" t="s">
        <v>865</v>
      </c>
      <c r="E886" t="s">
        <v>1145</v>
      </c>
      <c r="H886" s="44" t="b">
        <v>0</v>
      </c>
      <c r="J886" s="44" t="b">
        <v>0</v>
      </c>
    </row>
    <row r="887" spans="1:10" ht="18.75" x14ac:dyDescent="0.3">
      <c r="A887" s="45" t="s">
        <v>1627</v>
      </c>
      <c r="B887" s="42" t="s">
        <v>1628</v>
      </c>
      <c r="C887" t="s">
        <v>1602</v>
      </c>
      <c r="D887" t="s">
        <v>865</v>
      </c>
      <c r="E887" t="s">
        <v>1145</v>
      </c>
      <c r="H887" s="44" t="b">
        <v>0</v>
      </c>
      <c r="J887" s="44" t="b">
        <v>0</v>
      </c>
    </row>
    <row r="888" spans="1:10" ht="18.75" x14ac:dyDescent="0.3">
      <c r="A888" s="45" t="s">
        <v>1629</v>
      </c>
      <c r="B888" s="42" t="s">
        <v>1630</v>
      </c>
      <c r="C888" t="s">
        <v>1602</v>
      </c>
      <c r="D888" t="s">
        <v>865</v>
      </c>
      <c r="E888" t="s">
        <v>1145</v>
      </c>
      <c r="H888" s="44" t="b">
        <v>0</v>
      </c>
      <c r="J888" s="44" t="b">
        <v>0</v>
      </c>
    </row>
    <row r="889" spans="1:10" ht="18.75" x14ac:dyDescent="0.3">
      <c r="A889" s="45" t="s">
        <v>1631</v>
      </c>
      <c r="B889" s="42" t="s">
        <v>1632</v>
      </c>
      <c r="C889" t="s">
        <v>1602</v>
      </c>
      <c r="D889" t="s">
        <v>865</v>
      </c>
      <c r="E889" t="s">
        <v>1145</v>
      </c>
      <c r="H889" s="44" t="b">
        <v>0</v>
      </c>
      <c r="J889" s="44" t="b">
        <v>0</v>
      </c>
    </row>
    <row r="890" spans="1:10" ht="18.75" x14ac:dyDescent="0.3">
      <c r="A890" s="45" t="s">
        <v>1633</v>
      </c>
      <c r="B890" s="42" t="s">
        <v>1634</v>
      </c>
      <c r="C890" t="s">
        <v>1602</v>
      </c>
      <c r="D890" t="s">
        <v>865</v>
      </c>
      <c r="E890" t="s">
        <v>1145</v>
      </c>
      <c r="H890" s="44" t="b">
        <v>0</v>
      </c>
      <c r="J890" s="44" t="b">
        <v>0</v>
      </c>
    </row>
    <row r="891" spans="1:10" ht="18.75" x14ac:dyDescent="0.3">
      <c r="A891" s="45" t="s">
        <v>1635</v>
      </c>
      <c r="B891" s="42" t="s">
        <v>1636</v>
      </c>
      <c r="C891" t="s">
        <v>1602</v>
      </c>
      <c r="D891" t="s">
        <v>865</v>
      </c>
      <c r="E891" t="s">
        <v>1145</v>
      </c>
      <c r="H891" s="44" t="b">
        <v>0</v>
      </c>
      <c r="J891" s="44" t="b">
        <v>0</v>
      </c>
    </row>
    <row r="892" spans="1:10" ht="18.75" x14ac:dyDescent="0.3">
      <c r="A892" s="45" t="s">
        <v>1637</v>
      </c>
      <c r="B892" s="42" t="s">
        <v>1638</v>
      </c>
      <c r="C892" t="s">
        <v>1602</v>
      </c>
      <c r="D892" t="s">
        <v>865</v>
      </c>
      <c r="E892" t="s">
        <v>1145</v>
      </c>
      <c r="H892" s="44" t="b">
        <v>0</v>
      </c>
      <c r="J892" s="44" t="b">
        <v>0</v>
      </c>
    </row>
    <row r="893" spans="1:10" ht="18.75" x14ac:dyDescent="0.3">
      <c r="A893" s="45" t="s">
        <v>1639</v>
      </c>
      <c r="B893" s="42" t="s">
        <v>1640</v>
      </c>
      <c r="C893" t="s">
        <v>1602</v>
      </c>
      <c r="D893" t="s">
        <v>865</v>
      </c>
      <c r="E893" t="s">
        <v>1145</v>
      </c>
      <c r="H893" s="44" t="b">
        <v>0</v>
      </c>
      <c r="J893" s="44" t="b">
        <v>0</v>
      </c>
    </row>
    <row r="894" spans="1:10" ht="18.75" x14ac:dyDescent="0.3">
      <c r="A894" s="45" t="s">
        <v>675</v>
      </c>
      <c r="B894" s="1" t="s">
        <v>278</v>
      </c>
      <c r="C894" t="s">
        <v>676</v>
      </c>
      <c r="D894" t="s">
        <v>677</v>
      </c>
      <c r="E894" t="s">
        <v>678</v>
      </c>
      <c r="H894" s="44" t="b">
        <v>0</v>
      </c>
      <c r="I894" t="s">
        <v>679</v>
      </c>
      <c r="J894" s="44" t="b">
        <v>0</v>
      </c>
    </row>
    <row r="895" spans="1:10" ht="18.75" x14ac:dyDescent="0.3">
      <c r="A895" s="45" t="s">
        <v>680</v>
      </c>
      <c r="B895" s="1" t="s">
        <v>28</v>
      </c>
      <c r="C895" t="s">
        <v>681</v>
      </c>
      <c r="D895" t="s">
        <v>677</v>
      </c>
      <c r="E895" t="s">
        <v>678</v>
      </c>
      <c r="H895" s="44" t="b">
        <v>0</v>
      </c>
      <c r="I895" t="s">
        <v>679</v>
      </c>
      <c r="J895" s="44" t="b">
        <v>0</v>
      </c>
    </row>
    <row r="896" spans="1:10" ht="18.75" x14ac:dyDescent="0.3">
      <c r="A896" s="45" t="s">
        <v>682</v>
      </c>
      <c r="B896" s="1" t="s">
        <v>166</v>
      </c>
      <c r="C896" t="s">
        <v>683</v>
      </c>
      <c r="D896" t="s">
        <v>677</v>
      </c>
      <c r="E896" t="s">
        <v>678</v>
      </c>
      <c r="H896" s="44" t="b">
        <v>0</v>
      </c>
      <c r="I896" t="s">
        <v>679</v>
      </c>
      <c r="J896" s="44" t="b">
        <v>0</v>
      </c>
    </row>
    <row r="897" spans="1:10" ht="18.75" x14ac:dyDescent="0.3">
      <c r="A897" s="45" t="s">
        <v>684</v>
      </c>
      <c r="B897" s="1">
        <v>19200</v>
      </c>
      <c r="C897" t="s">
        <v>685</v>
      </c>
      <c r="D897" t="s">
        <v>677</v>
      </c>
      <c r="E897" t="s">
        <v>678</v>
      </c>
      <c r="H897" s="44" t="b">
        <v>0</v>
      </c>
      <c r="I897" t="s">
        <v>679</v>
      </c>
      <c r="J897" s="44" t="b">
        <v>0</v>
      </c>
    </row>
    <row r="898" spans="1:10" ht="18.75" x14ac:dyDescent="0.3">
      <c r="A898" s="45" t="s">
        <v>1641</v>
      </c>
      <c r="B898" s="1">
        <v>8</v>
      </c>
      <c r="C898" t="s">
        <v>687</v>
      </c>
      <c r="D898" t="s">
        <v>677</v>
      </c>
      <c r="E898" t="s">
        <v>678</v>
      </c>
      <c r="H898" s="44" t="b">
        <v>0</v>
      </c>
      <c r="I898" t="s">
        <v>679</v>
      </c>
      <c r="J898" s="44" t="b">
        <v>0</v>
      </c>
    </row>
    <row r="899" spans="1:10" ht="18.75" x14ac:dyDescent="0.3">
      <c r="A899" s="45" t="s">
        <v>688</v>
      </c>
      <c r="B899" s="1" t="s">
        <v>297</v>
      </c>
      <c r="C899" t="s">
        <v>689</v>
      </c>
      <c r="D899" t="s">
        <v>677</v>
      </c>
      <c r="E899" t="s">
        <v>678</v>
      </c>
      <c r="H899" s="44" t="b">
        <v>0</v>
      </c>
      <c r="I899" t="s">
        <v>679</v>
      </c>
      <c r="J899" s="44" t="b">
        <v>0</v>
      </c>
    </row>
    <row r="900" spans="1:10" ht="18.75" x14ac:dyDescent="0.3">
      <c r="A900" s="45" t="s">
        <v>1642</v>
      </c>
      <c r="B900" s="1">
        <v>1</v>
      </c>
      <c r="C900" t="s">
        <v>691</v>
      </c>
      <c r="D900" t="s">
        <v>677</v>
      </c>
      <c r="E900" t="s">
        <v>678</v>
      </c>
      <c r="H900" s="44" t="b">
        <v>0</v>
      </c>
      <c r="I900" t="s">
        <v>679</v>
      </c>
      <c r="J900" s="44" t="b">
        <v>0</v>
      </c>
    </row>
    <row r="901" spans="1:10" ht="18.75" x14ac:dyDescent="0.3">
      <c r="A901" s="45" t="s">
        <v>692</v>
      </c>
      <c r="B901" s="1" t="s">
        <v>278</v>
      </c>
      <c r="C901" t="s">
        <v>693</v>
      </c>
      <c r="D901" t="s">
        <v>677</v>
      </c>
      <c r="E901" t="s">
        <v>678</v>
      </c>
      <c r="H901" s="44" t="b">
        <v>0</v>
      </c>
      <c r="I901" t="s">
        <v>679</v>
      </c>
      <c r="J901" s="44" t="b">
        <v>0</v>
      </c>
    </row>
    <row r="902" spans="1:10" ht="18.75" x14ac:dyDescent="0.3">
      <c r="A902" s="45" t="s">
        <v>675</v>
      </c>
      <c r="B902" s="1" t="s">
        <v>297</v>
      </c>
      <c r="C902" t="s">
        <v>4547</v>
      </c>
      <c r="D902" t="s">
        <v>677</v>
      </c>
      <c r="E902" t="s">
        <v>1971</v>
      </c>
      <c r="H902" s="44" t="b">
        <v>0</v>
      </c>
      <c r="I902" t="s">
        <v>1972</v>
      </c>
      <c r="J902" s="44" t="b">
        <v>0</v>
      </c>
    </row>
    <row r="903" spans="1:10" ht="18.75" x14ac:dyDescent="0.3">
      <c r="A903" s="45" t="s">
        <v>675</v>
      </c>
      <c r="B903" s="1" t="s">
        <v>297</v>
      </c>
      <c r="C903" t="s">
        <v>4548</v>
      </c>
      <c r="D903" t="s">
        <v>677</v>
      </c>
      <c r="E903" t="s">
        <v>4550</v>
      </c>
      <c r="H903" s="44" t="b">
        <v>0</v>
      </c>
      <c r="I903" t="s">
        <v>4552</v>
      </c>
      <c r="J903" s="44" t="b">
        <v>0</v>
      </c>
    </row>
    <row r="904" spans="1:10" ht="18.75" x14ac:dyDescent="0.3">
      <c r="A904" s="45" t="s">
        <v>675</v>
      </c>
      <c r="B904" s="1" t="s">
        <v>297</v>
      </c>
      <c r="C904" t="s">
        <v>4549</v>
      </c>
      <c r="D904" t="s">
        <v>677</v>
      </c>
      <c r="E904" t="s">
        <v>4551</v>
      </c>
      <c r="H904" s="44" t="b">
        <v>0</v>
      </c>
      <c r="I904" t="s">
        <v>4553</v>
      </c>
      <c r="J904" s="44" t="b">
        <v>0</v>
      </c>
    </row>
    <row r="905" spans="1:10" ht="18.75" x14ac:dyDescent="0.3">
      <c r="A905" s="45" t="s">
        <v>675</v>
      </c>
      <c r="B905" s="1" t="s">
        <v>278</v>
      </c>
      <c r="C905" t="s">
        <v>694</v>
      </c>
      <c r="D905" t="s">
        <v>677</v>
      </c>
      <c r="E905" t="s">
        <v>695</v>
      </c>
      <c r="H905" s="44" t="b">
        <v>0</v>
      </c>
      <c r="I905" t="s">
        <v>696</v>
      </c>
      <c r="J905" s="44" t="b">
        <v>0</v>
      </c>
    </row>
    <row r="906" spans="1:10" ht="18.75" x14ac:dyDescent="0.3">
      <c r="A906" s="45" t="s">
        <v>698</v>
      </c>
      <c r="B906" s="1" t="str">
        <f>Reference!B19</f>
        <v>172.31.100.254</v>
      </c>
      <c r="C906" t="s">
        <v>17</v>
      </c>
      <c r="D906" t="s">
        <v>677</v>
      </c>
      <c r="E906" t="s">
        <v>695</v>
      </c>
      <c r="H906" s="44" t="b">
        <v>0</v>
      </c>
      <c r="I906" t="s">
        <v>696</v>
      </c>
      <c r="J906" s="44" t="b">
        <v>0</v>
      </c>
    </row>
    <row r="907" spans="1:10" ht="18.75" x14ac:dyDescent="0.3">
      <c r="A907" s="45" t="s">
        <v>1643</v>
      </c>
      <c r="B907" s="1" t="s">
        <v>1644</v>
      </c>
      <c r="C907" t="s">
        <v>1645</v>
      </c>
      <c r="D907" t="s">
        <v>677</v>
      </c>
      <c r="E907" t="s">
        <v>695</v>
      </c>
      <c r="H907" s="44" t="b">
        <v>0</v>
      </c>
      <c r="I907" t="s">
        <v>696</v>
      </c>
      <c r="J907" s="44" t="b">
        <v>0</v>
      </c>
    </row>
    <row r="908" spans="1:10" ht="18.75" x14ac:dyDescent="0.3">
      <c r="A908" s="45" t="s">
        <v>1646</v>
      </c>
      <c r="B908" s="1" t="s">
        <v>166</v>
      </c>
      <c r="C908" t="s">
        <v>1647</v>
      </c>
      <c r="D908" t="s">
        <v>677</v>
      </c>
      <c r="E908" t="s">
        <v>695</v>
      </c>
      <c r="H908" s="44" t="b">
        <v>0</v>
      </c>
      <c r="I908" t="s">
        <v>696</v>
      </c>
      <c r="J908" s="44" t="b">
        <v>0</v>
      </c>
    </row>
    <row r="909" spans="1:10" ht="18.75" x14ac:dyDescent="0.3">
      <c r="A909" s="45" t="s">
        <v>699</v>
      </c>
      <c r="B909" s="1" t="s">
        <v>278</v>
      </c>
      <c r="C909" t="s">
        <v>700</v>
      </c>
      <c r="D909" t="s">
        <v>677</v>
      </c>
      <c r="E909" t="s">
        <v>695</v>
      </c>
      <c r="H909" s="44" t="b">
        <v>0</v>
      </c>
      <c r="I909" t="s">
        <v>696</v>
      </c>
      <c r="J909" s="44" t="b">
        <v>0</v>
      </c>
    </row>
    <row r="910" spans="1:10" ht="18.75" x14ac:dyDescent="0.3">
      <c r="A910" s="45" t="s">
        <v>701</v>
      </c>
      <c r="B910" s="1">
        <v>23</v>
      </c>
      <c r="C910" t="s">
        <v>702</v>
      </c>
      <c r="D910" t="s">
        <v>677</v>
      </c>
      <c r="E910" t="s">
        <v>695</v>
      </c>
      <c r="H910" s="44" t="b">
        <v>0</v>
      </c>
      <c r="I910" t="s">
        <v>696</v>
      </c>
      <c r="J910" s="44" t="b">
        <v>0</v>
      </c>
    </row>
    <row r="911" spans="1:10" ht="18.75" x14ac:dyDescent="0.3">
      <c r="A911" s="45" t="s">
        <v>692</v>
      </c>
      <c r="B911" s="1" t="s">
        <v>278</v>
      </c>
      <c r="C911" t="s">
        <v>693</v>
      </c>
      <c r="D911" t="s">
        <v>677</v>
      </c>
      <c r="E911" t="s">
        <v>695</v>
      </c>
      <c r="H911" s="44" t="b">
        <v>0</v>
      </c>
      <c r="I911" t="s">
        <v>696</v>
      </c>
      <c r="J911" s="44" t="b">
        <v>0</v>
      </c>
    </row>
    <row r="912" spans="1:10" ht="18.75" x14ac:dyDescent="0.3">
      <c r="A912" s="45" t="s">
        <v>703</v>
      </c>
      <c r="B912" s="1">
        <v>2</v>
      </c>
      <c r="C912" t="s">
        <v>704</v>
      </c>
      <c r="D912" t="s">
        <v>677</v>
      </c>
      <c r="E912" t="s">
        <v>695</v>
      </c>
      <c r="H912" s="44" t="b">
        <v>0</v>
      </c>
      <c r="I912" t="s">
        <v>696</v>
      </c>
      <c r="J912" s="44" t="b">
        <v>0</v>
      </c>
    </row>
    <row r="913" spans="1:10" ht="18.75" x14ac:dyDescent="0.3">
      <c r="A913" s="45" t="s">
        <v>705</v>
      </c>
      <c r="B913" s="1">
        <v>20000</v>
      </c>
      <c r="C913" t="s">
        <v>706</v>
      </c>
      <c r="D913" t="s">
        <v>677</v>
      </c>
      <c r="E913" t="s">
        <v>695</v>
      </c>
      <c r="H913" s="44" t="b">
        <v>0</v>
      </c>
      <c r="I913" t="s">
        <v>696</v>
      </c>
      <c r="J913" s="44" t="b">
        <v>0</v>
      </c>
    </row>
    <row r="914" spans="1:10" ht="18.75" x14ac:dyDescent="0.3">
      <c r="A914" s="45" t="s">
        <v>707</v>
      </c>
      <c r="B914" s="1">
        <v>1</v>
      </c>
      <c r="C914" t="s">
        <v>708</v>
      </c>
      <c r="D914" t="s">
        <v>677</v>
      </c>
      <c r="E914" t="s">
        <v>695</v>
      </c>
      <c r="H914" s="44" t="b">
        <v>0</v>
      </c>
      <c r="I914" t="s">
        <v>696</v>
      </c>
      <c r="J914" s="44" t="b">
        <v>0</v>
      </c>
    </row>
    <row r="915" spans="1:10" ht="18.75" x14ac:dyDescent="0.3">
      <c r="A915" s="45" t="s">
        <v>709</v>
      </c>
      <c r="B915" s="1" t="str">
        <f>Reference!$B$21</f>
        <v>172.31.100.241</v>
      </c>
      <c r="C915" t="s">
        <v>710</v>
      </c>
      <c r="D915" t="s">
        <v>677</v>
      </c>
      <c r="E915" t="s">
        <v>695</v>
      </c>
      <c r="H915" s="44" t="b">
        <v>0</v>
      </c>
      <c r="I915" t="s">
        <v>696</v>
      </c>
      <c r="J915" s="44" t="b">
        <v>0</v>
      </c>
    </row>
    <row r="916" spans="1:10" ht="18.75" x14ac:dyDescent="0.3">
      <c r="A916" s="45" t="s">
        <v>711</v>
      </c>
      <c r="B916" s="1" t="s">
        <v>712</v>
      </c>
      <c r="C916" t="s">
        <v>713</v>
      </c>
      <c r="D916" t="s">
        <v>677</v>
      </c>
      <c r="E916" t="s">
        <v>695</v>
      </c>
      <c r="H916" s="44" t="b">
        <v>0</v>
      </c>
      <c r="I916" t="s">
        <v>696</v>
      </c>
      <c r="J916" s="44" t="b">
        <v>0</v>
      </c>
    </row>
    <row r="917" spans="1:10" ht="18.75" x14ac:dyDescent="0.3">
      <c r="A917" s="45" t="s">
        <v>714</v>
      </c>
      <c r="B917" s="1">
        <v>0</v>
      </c>
      <c r="C917" t="s">
        <v>715</v>
      </c>
      <c r="D917" t="s">
        <v>677</v>
      </c>
      <c r="E917" t="s">
        <v>695</v>
      </c>
      <c r="H917" s="44" t="b">
        <v>0</v>
      </c>
      <c r="I917" t="s">
        <v>696</v>
      </c>
      <c r="J917" s="44" t="b">
        <v>0</v>
      </c>
    </row>
    <row r="918" spans="1:10" ht="18.75" x14ac:dyDescent="0.3">
      <c r="A918" s="45" t="s">
        <v>716</v>
      </c>
      <c r="B918" s="1">
        <v>1</v>
      </c>
      <c r="C918" t="s">
        <v>717</v>
      </c>
      <c r="D918" t="s">
        <v>677</v>
      </c>
      <c r="E918" t="s">
        <v>695</v>
      </c>
      <c r="H918" s="44" t="b">
        <v>0</v>
      </c>
      <c r="I918" t="s">
        <v>696</v>
      </c>
      <c r="J918" s="44" t="b">
        <v>0</v>
      </c>
    </row>
    <row r="919" spans="1:10" ht="18.75" x14ac:dyDescent="0.3">
      <c r="A919" s="45" t="s">
        <v>1648</v>
      </c>
      <c r="B919" s="1">
        <v>5</v>
      </c>
      <c r="C919" t="s">
        <v>719</v>
      </c>
      <c r="D919" t="s">
        <v>677</v>
      </c>
      <c r="E919" t="s">
        <v>695</v>
      </c>
      <c r="H919" s="44" t="b">
        <v>0</v>
      </c>
      <c r="I919" t="s">
        <v>696</v>
      </c>
      <c r="J919" s="44" t="b">
        <v>0</v>
      </c>
    </row>
    <row r="920" spans="1:10" ht="18.75" x14ac:dyDescent="0.3">
      <c r="A920" s="45" t="s">
        <v>720</v>
      </c>
      <c r="B920" s="1">
        <v>0</v>
      </c>
      <c r="C920" t="s">
        <v>721</v>
      </c>
      <c r="D920" t="s">
        <v>677</v>
      </c>
      <c r="E920" t="s">
        <v>695</v>
      </c>
      <c r="H920" s="44" t="b">
        <v>0</v>
      </c>
      <c r="I920" t="s">
        <v>696</v>
      </c>
      <c r="J920" s="44" t="b">
        <v>0</v>
      </c>
    </row>
    <row r="921" spans="1:10" ht="18.75" x14ac:dyDescent="0.3">
      <c r="A921" s="45" t="s">
        <v>722</v>
      </c>
      <c r="B921" s="1">
        <v>0</v>
      </c>
      <c r="C921" t="s">
        <v>723</v>
      </c>
      <c r="D921" t="s">
        <v>677</v>
      </c>
      <c r="E921" t="s">
        <v>695</v>
      </c>
      <c r="H921" s="44" t="b">
        <v>0</v>
      </c>
      <c r="I921" t="s">
        <v>696</v>
      </c>
      <c r="J921" s="44" t="b">
        <v>0</v>
      </c>
    </row>
    <row r="922" spans="1:10" ht="18.75" x14ac:dyDescent="0.3">
      <c r="A922" s="45" t="s">
        <v>724</v>
      </c>
      <c r="B922" s="1">
        <v>0</v>
      </c>
      <c r="C922" t="s">
        <v>725</v>
      </c>
      <c r="D922" t="s">
        <v>677</v>
      </c>
      <c r="E922" t="s">
        <v>695</v>
      </c>
      <c r="H922" s="44" t="b">
        <v>0</v>
      </c>
      <c r="I922" t="s">
        <v>696</v>
      </c>
      <c r="J922" s="44" t="b">
        <v>0</v>
      </c>
    </row>
    <row r="923" spans="1:10" ht="18.75" x14ac:dyDescent="0.3">
      <c r="A923" s="45" t="s">
        <v>726</v>
      </c>
      <c r="B923" s="1">
        <v>0</v>
      </c>
      <c r="C923" t="s">
        <v>727</v>
      </c>
      <c r="D923" t="s">
        <v>677</v>
      </c>
      <c r="E923" t="s">
        <v>695</v>
      </c>
      <c r="H923" s="44" t="b">
        <v>0</v>
      </c>
      <c r="I923" t="s">
        <v>696</v>
      </c>
      <c r="J923" s="44" t="b">
        <v>0</v>
      </c>
    </row>
    <row r="924" spans="1:10" ht="18.75" x14ac:dyDescent="0.3">
      <c r="A924" s="45" t="s">
        <v>728</v>
      </c>
      <c r="B924" s="1">
        <v>0</v>
      </c>
      <c r="C924" t="s">
        <v>729</v>
      </c>
      <c r="D924" t="s">
        <v>677</v>
      </c>
      <c r="E924" t="s">
        <v>695</v>
      </c>
      <c r="H924" s="44" t="b">
        <v>0</v>
      </c>
      <c r="I924" t="s">
        <v>696</v>
      </c>
      <c r="J924" s="44" t="b">
        <v>0</v>
      </c>
    </row>
    <row r="925" spans="1:10" ht="18.75" x14ac:dyDescent="0.3">
      <c r="A925" s="45" t="s">
        <v>730</v>
      </c>
      <c r="B925" s="1">
        <v>0</v>
      </c>
      <c r="C925" t="s">
        <v>731</v>
      </c>
      <c r="D925" t="s">
        <v>677</v>
      </c>
      <c r="E925" t="s">
        <v>695</v>
      </c>
      <c r="H925" s="44" t="b">
        <v>0</v>
      </c>
      <c r="I925" t="s">
        <v>696</v>
      </c>
      <c r="J925" s="44" t="b">
        <v>0</v>
      </c>
    </row>
    <row r="926" spans="1:10" ht="18.75" x14ac:dyDescent="0.3">
      <c r="A926" s="45" t="s">
        <v>4591</v>
      </c>
      <c r="B926" s="1" t="str">
        <f>Reference!$B$22</f>
        <v>172.31.100.243</v>
      </c>
      <c r="C926" t="s">
        <v>710</v>
      </c>
      <c r="D926" t="s">
        <v>677</v>
      </c>
      <c r="E926" t="s">
        <v>695</v>
      </c>
      <c r="H926" s="44" t="b">
        <v>0</v>
      </c>
      <c r="I926" t="s">
        <v>696</v>
      </c>
      <c r="J926" s="44" t="b">
        <v>0</v>
      </c>
    </row>
    <row r="927" spans="1:10" ht="18.75" x14ac:dyDescent="0.3">
      <c r="A927" s="45" t="s">
        <v>4592</v>
      </c>
      <c r="B927" s="1" t="s">
        <v>712</v>
      </c>
      <c r="C927" t="s">
        <v>713</v>
      </c>
      <c r="D927" t="s">
        <v>677</v>
      </c>
      <c r="E927" t="s">
        <v>695</v>
      </c>
      <c r="H927" s="44" t="b">
        <v>0</v>
      </c>
      <c r="I927" t="s">
        <v>696</v>
      </c>
      <c r="J927" s="44" t="b">
        <v>0</v>
      </c>
    </row>
    <row r="928" spans="1:10" ht="18.75" x14ac:dyDescent="0.3">
      <c r="A928" s="45" t="s">
        <v>4593</v>
      </c>
      <c r="B928" s="1">
        <v>0</v>
      </c>
      <c r="C928" t="s">
        <v>715</v>
      </c>
      <c r="D928" t="s">
        <v>677</v>
      </c>
      <c r="E928" t="s">
        <v>695</v>
      </c>
      <c r="H928" s="44" t="b">
        <v>0</v>
      </c>
      <c r="I928" t="s">
        <v>696</v>
      </c>
      <c r="J928" s="44" t="b">
        <v>0</v>
      </c>
    </row>
    <row r="929" spans="1:10" ht="18.75" x14ac:dyDescent="0.3">
      <c r="A929" s="45" t="s">
        <v>4594</v>
      </c>
      <c r="B929" s="1">
        <v>1</v>
      </c>
      <c r="C929" t="s">
        <v>717</v>
      </c>
      <c r="D929" t="s">
        <v>677</v>
      </c>
      <c r="E929" t="s">
        <v>695</v>
      </c>
      <c r="H929" s="44" t="b">
        <v>0</v>
      </c>
      <c r="I929" t="s">
        <v>696</v>
      </c>
      <c r="J929" s="44" t="b">
        <v>0</v>
      </c>
    </row>
    <row r="930" spans="1:10" ht="18.75" x14ac:dyDescent="0.3">
      <c r="A930" s="45" t="s">
        <v>4602</v>
      </c>
      <c r="B930" s="1">
        <v>5</v>
      </c>
      <c r="C930" t="s">
        <v>719</v>
      </c>
      <c r="D930" t="s">
        <v>677</v>
      </c>
      <c r="E930" t="s">
        <v>695</v>
      </c>
      <c r="H930" s="44" t="b">
        <v>0</v>
      </c>
      <c r="I930" t="s">
        <v>696</v>
      </c>
      <c r="J930" s="44" t="b">
        <v>0</v>
      </c>
    </row>
    <row r="931" spans="1:10" ht="18.75" x14ac:dyDescent="0.3">
      <c r="A931" s="45" t="s">
        <v>4596</v>
      </c>
      <c r="B931" s="1">
        <v>0</v>
      </c>
      <c r="C931" t="s">
        <v>721</v>
      </c>
      <c r="D931" t="s">
        <v>677</v>
      </c>
      <c r="E931" t="s">
        <v>695</v>
      </c>
      <c r="H931" s="44" t="b">
        <v>0</v>
      </c>
      <c r="I931" t="s">
        <v>696</v>
      </c>
      <c r="J931" s="44" t="b">
        <v>0</v>
      </c>
    </row>
    <row r="932" spans="1:10" ht="18.75" x14ac:dyDescent="0.3">
      <c r="A932" s="45" t="s">
        <v>4597</v>
      </c>
      <c r="B932" s="1">
        <v>0</v>
      </c>
      <c r="C932" t="s">
        <v>723</v>
      </c>
      <c r="D932" t="s">
        <v>677</v>
      </c>
      <c r="E932" t="s">
        <v>695</v>
      </c>
      <c r="H932" s="44" t="b">
        <v>0</v>
      </c>
      <c r="I932" t="s">
        <v>696</v>
      </c>
      <c r="J932" s="44" t="b">
        <v>0</v>
      </c>
    </row>
    <row r="933" spans="1:10" ht="18.75" x14ac:dyDescent="0.3">
      <c r="A933" s="45" t="s">
        <v>4598</v>
      </c>
      <c r="B933" s="1">
        <v>0</v>
      </c>
      <c r="C933" t="s">
        <v>725</v>
      </c>
      <c r="D933" t="s">
        <v>677</v>
      </c>
      <c r="E933" t="s">
        <v>695</v>
      </c>
      <c r="H933" s="44" t="b">
        <v>0</v>
      </c>
      <c r="I933" t="s">
        <v>696</v>
      </c>
      <c r="J933" s="44" t="b">
        <v>0</v>
      </c>
    </row>
    <row r="934" spans="1:10" ht="18.75" x14ac:dyDescent="0.3">
      <c r="A934" s="45" t="s">
        <v>4599</v>
      </c>
      <c r="B934" s="1">
        <v>0</v>
      </c>
      <c r="C934" t="s">
        <v>727</v>
      </c>
      <c r="D934" t="s">
        <v>677</v>
      </c>
      <c r="E934" t="s">
        <v>695</v>
      </c>
      <c r="H934" s="44" t="b">
        <v>0</v>
      </c>
      <c r="I934" t="s">
        <v>696</v>
      </c>
      <c r="J934" s="44" t="b">
        <v>0</v>
      </c>
    </row>
    <row r="935" spans="1:10" ht="18.75" x14ac:dyDescent="0.3">
      <c r="A935" s="45" t="s">
        <v>4600</v>
      </c>
      <c r="B935" s="1">
        <v>0</v>
      </c>
      <c r="C935" t="s">
        <v>729</v>
      </c>
      <c r="D935" t="s">
        <v>677</v>
      </c>
      <c r="E935" t="s">
        <v>695</v>
      </c>
      <c r="H935" s="44" t="b">
        <v>0</v>
      </c>
      <c r="I935" t="s">
        <v>696</v>
      </c>
      <c r="J935" s="44" t="b">
        <v>0</v>
      </c>
    </row>
    <row r="936" spans="1:10" ht="18.75" x14ac:dyDescent="0.3">
      <c r="A936" s="45" t="s">
        <v>4601</v>
      </c>
      <c r="B936" s="1">
        <v>0</v>
      </c>
      <c r="C936" t="s">
        <v>731</v>
      </c>
      <c r="D936" t="s">
        <v>677</v>
      </c>
      <c r="E936" t="s">
        <v>695</v>
      </c>
      <c r="H936" s="44" t="b">
        <v>0</v>
      </c>
      <c r="I936" t="s">
        <v>696</v>
      </c>
      <c r="J936" s="44" t="b">
        <v>0</v>
      </c>
    </row>
    <row r="937" spans="1:10" ht="18.75" x14ac:dyDescent="0.3">
      <c r="A937" s="45" t="s">
        <v>1649</v>
      </c>
      <c r="B937" s="1" t="s">
        <v>278</v>
      </c>
      <c r="C937" t="s">
        <v>1650</v>
      </c>
      <c r="D937" t="s">
        <v>677</v>
      </c>
      <c r="E937" t="s">
        <v>695</v>
      </c>
      <c r="H937" s="44" t="b">
        <v>0</v>
      </c>
      <c r="I937" t="s">
        <v>696</v>
      </c>
      <c r="J937" s="44" t="b">
        <v>0</v>
      </c>
    </row>
    <row r="938" spans="1:10" ht="18.75" x14ac:dyDescent="0.3">
      <c r="A938" s="45" t="s">
        <v>1651</v>
      </c>
      <c r="B938" s="1" t="s">
        <v>712</v>
      </c>
      <c r="C938" t="s">
        <v>1652</v>
      </c>
      <c r="D938" t="s">
        <v>677</v>
      </c>
      <c r="E938" t="s">
        <v>695</v>
      </c>
      <c r="H938" s="44" t="b">
        <v>0</v>
      </c>
      <c r="I938" t="s">
        <v>696</v>
      </c>
      <c r="J938" s="44" t="b">
        <v>0</v>
      </c>
    </row>
    <row r="939" spans="1:10" ht="18.75" x14ac:dyDescent="0.3">
      <c r="A939" s="45" t="s">
        <v>1653</v>
      </c>
      <c r="B939" s="1" t="str">
        <f>Reference!B23</f>
        <v>172.31.100.38</v>
      </c>
      <c r="C939" t="s">
        <v>1654</v>
      </c>
      <c r="D939" t="s">
        <v>677</v>
      </c>
      <c r="E939" t="s">
        <v>695</v>
      </c>
      <c r="H939" s="44" t="b">
        <v>0</v>
      </c>
      <c r="I939" t="s">
        <v>696</v>
      </c>
      <c r="J939" s="44" t="b">
        <v>0</v>
      </c>
    </row>
    <row r="940" spans="1:10" ht="18.75" x14ac:dyDescent="0.3">
      <c r="A940" s="45" t="s">
        <v>1655</v>
      </c>
      <c r="B940" s="1" t="s">
        <v>48</v>
      </c>
      <c r="C940" s="1" t="s">
        <v>788</v>
      </c>
      <c r="D940" t="s">
        <v>677</v>
      </c>
      <c r="E940" t="s">
        <v>735</v>
      </c>
      <c r="H940" s="44" t="b">
        <v>0</v>
      </c>
      <c r="I940" t="s">
        <v>736</v>
      </c>
      <c r="J940" s="44" t="b">
        <v>0</v>
      </c>
    </row>
    <row r="941" spans="1:10" ht="18.75" x14ac:dyDescent="0.3">
      <c r="A941" s="45" t="s">
        <v>1656</v>
      </c>
      <c r="B941" s="1" t="s">
        <v>53</v>
      </c>
      <c r="C941" s="1" t="s">
        <v>788</v>
      </c>
      <c r="D941" t="s">
        <v>677</v>
      </c>
      <c r="E941" t="s">
        <v>735</v>
      </c>
      <c r="H941" s="44" t="b">
        <v>0</v>
      </c>
      <c r="I941" t="s">
        <v>736</v>
      </c>
      <c r="J941" s="44" t="b">
        <v>0</v>
      </c>
    </row>
    <row r="942" spans="1:10" ht="18.75" x14ac:dyDescent="0.3">
      <c r="A942" s="45" t="s">
        <v>1657</v>
      </c>
      <c r="B942" s="1" t="s">
        <v>61</v>
      </c>
      <c r="C942" s="1" t="s">
        <v>788</v>
      </c>
      <c r="D942" t="s">
        <v>677</v>
      </c>
      <c r="E942" t="s">
        <v>735</v>
      </c>
      <c r="H942" s="44" t="b">
        <v>0</v>
      </c>
      <c r="I942" t="s">
        <v>736</v>
      </c>
      <c r="J942" s="44" t="b">
        <v>0</v>
      </c>
    </row>
    <row r="943" spans="1:10" ht="18.75" x14ac:dyDescent="0.3">
      <c r="A943" s="45" t="s">
        <v>1658</v>
      </c>
      <c r="B943" s="1" t="s">
        <v>64</v>
      </c>
      <c r="C943" s="1" t="s">
        <v>788</v>
      </c>
      <c r="D943" t="s">
        <v>677</v>
      </c>
      <c r="E943" t="s">
        <v>735</v>
      </c>
      <c r="H943" s="44" t="b">
        <v>0</v>
      </c>
      <c r="I943" t="s">
        <v>736</v>
      </c>
      <c r="J943" s="44" t="b">
        <v>0</v>
      </c>
    </row>
    <row r="944" spans="1:10" ht="18.75" x14ac:dyDescent="0.3">
      <c r="A944" s="45" t="s">
        <v>1659</v>
      </c>
      <c r="B944" s="1" t="s">
        <v>68</v>
      </c>
      <c r="C944" s="1" t="s">
        <v>788</v>
      </c>
      <c r="D944" t="s">
        <v>677</v>
      </c>
      <c r="E944" t="s">
        <v>735</v>
      </c>
      <c r="H944" s="44" t="b">
        <v>0</v>
      </c>
      <c r="I944" t="s">
        <v>736</v>
      </c>
      <c r="J944" s="44" t="b">
        <v>0</v>
      </c>
    </row>
    <row r="945" spans="1:10" ht="18.75" x14ac:dyDescent="0.3">
      <c r="A945" s="45" t="s">
        <v>1660</v>
      </c>
      <c r="B945" s="1" t="s">
        <v>115</v>
      </c>
      <c r="C945" s="1" t="s">
        <v>788</v>
      </c>
      <c r="D945" t="s">
        <v>677</v>
      </c>
      <c r="E945" t="s">
        <v>735</v>
      </c>
      <c r="H945" s="44" t="b">
        <v>0</v>
      </c>
      <c r="I945" t="s">
        <v>736</v>
      </c>
      <c r="J945" s="44" t="b">
        <v>0</v>
      </c>
    </row>
    <row r="946" spans="1:10" ht="18.75" x14ac:dyDescent="0.3">
      <c r="A946" s="45" t="s">
        <v>1661</v>
      </c>
      <c r="B946" s="1" t="s">
        <v>120</v>
      </c>
      <c r="C946" s="1" t="s">
        <v>788</v>
      </c>
      <c r="D946" t="s">
        <v>677</v>
      </c>
      <c r="E946" t="s">
        <v>735</v>
      </c>
      <c r="H946" s="44" t="b">
        <v>0</v>
      </c>
      <c r="I946" t="s">
        <v>736</v>
      </c>
      <c r="J946" s="44" t="b">
        <v>0</v>
      </c>
    </row>
    <row r="947" spans="1:10" ht="18.75" x14ac:dyDescent="0.3">
      <c r="A947" s="45" t="s">
        <v>1662</v>
      </c>
      <c r="B947" s="1" t="s">
        <v>125</v>
      </c>
      <c r="C947" s="1" t="s">
        <v>788</v>
      </c>
      <c r="D947" t="s">
        <v>677</v>
      </c>
      <c r="E947" t="s">
        <v>735</v>
      </c>
      <c r="H947" s="44" t="b">
        <v>0</v>
      </c>
      <c r="I947" t="s">
        <v>736</v>
      </c>
      <c r="J947" s="44" t="b">
        <v>0</v>
      </c>
    </row>
    <row r="948" spans="1:10" ht="18.75" x14ac:dyDescent="0.3">
      <c r="A948" s="45" t="s">
        <v>1663</v>
      </c>
      <c r="B948" s="1" t="s">
        <v>126</v>
      </c>
      <c r="C948" s="1" t="s">
        <v>788</v>
      </c>
      <c r="D948" t="s">
        <v>677</v>
      </c>
      <c r="E948" t="s">
        <v>735</v>
      </c>
      <c r="H948" s="44" t="b">
        <v>0</v>
      </c>
      <c r="I948" t="s">
        <v>736</v>
      </c>
      <c r="J948" s="44" t="b">
        <v>0</v>
      </c>
    </row>
    <row r="949" spans="1:10" ht="18.75" x14ac:dyDescent="0.3">
      <c r="A949" s="45" t="s">
        <v>1664</v>
      </c>
      <c r="B949" s="1" t="s">
        <v>128</v>
      </c>
      <c r="C949" s="1" t="s">
        <v>788</v>
      </c>
      <c r="D949" t="s">
        <v>677</v>
      </c>
      <c r="E949" t="s">
        <v>735</v>
      </c>
      <c r="H949" s="44" t="b">
        <v>0</v>
      </c>
      <c r="I949" t="s">
        <v>736</v>
      </c>
      <c r="J949" s="44" t="b">
        <v>0</v>
      </c>
    </row>
    <row r="950" spans="1:10" ht="18.75" x14ac:dyDescent="0.3">
      <c r="A950" s="45" t="s">
        <v>1665</v>
      </c>
      <c r="B950" s="1" t="s">
        <v>131</v>
      </c>
      <c r="C950" s="1" t="s">
        <v>788</v>
      </c>
      <c r="D950" t="s">
        <v>677</v>
      </c>
      <c r="E950" t="s">
        <v>735</v>
      </c>
      <c r="H950" s="44" t="b">
        <v>0</v>
      </c>
      <c r="I950" t="s">
        <v>736</v>
      </c>
      <c r="J950" s="44" t="b">
        <v>0</v>
      </c>
    </row>
    <row r="951" spans="1:10" ht="18.75" x14ac:dyDescent="0.3">
      <c r="A951" s="45" t="s">
        <v>1666</v>
      </c>
      <c r="B951" s="1" t="s">
        <v>134</v>
      </c>
      <c r="C951" s="1" t="s">
        <v>788</v>
      </c>
      <c r="D951" t="s">
        <v>677</v>
      </c>
      <c r="E951" t="s">
        <v>735</v>
      </c>
      <c r="H951" s="44" t="b">
        <v>0</v>
      </c>
      <c r="I951" t="s">
        <v>736</v>
      </c>
      <c r="J951" s="44" t="b">
        <v>0</v>
      </c>
    </row>
    <row r="952" spans="1:10" ht="18.75" x14ac:dyDescent="0.3">
      <c r="A952" s="45" t="s">
        <v>1667</v>
      </c>
      <c r="B952" s="1" t="s">
        <v>137</v>
      </c>
      <c r="C952" s="1" t="s">
        <v>788</v>
      </c>
      <c r="D952" t="s">
        <v>677</v>
      </c>
      <c r="E952" t="s">
        <v>735</v>
      </c>
      <c r="H952" s="44" t="b">
        <v>0</v>
      </c>
      <c r="I952" t="s">
        <v>736</v>
      </c>
      <c r="J952" s="44" t="b">
        <v>0</v>
      </c>
    </row>
    <row r="953" spans="1:10" ht="18.75" x14ac:dyDescent="0.3">
      <c r="A953" s="45" t="s">
        <v>1668</v>
      </c>
      <c r="B953" s="1" t="s">
        <v>140</v>
      </c>
      <c r="C953" s="1" t="s">
        <v>788</v>
      </c>
      <c r="D953" t="s">
        <v>677</v>
      </c>
      <c r="E953" t="s">
        <v>735</v>
      </c>
      <c r="H953" s="44" t="b">
        <v>0</v>
      </c>
      <c r="I953" t="s">
        <v>736</v>
      </c>
      <c r="J953" s="44" t="b">
        <v>0</v>
      </c>
    </row>
    <row r="954" spans="1:10" ht="18.75" x14ac:dyDescent="0.3">
      <c r="A954" s="45" t="s">
        <v>1669</v>
      </c>
      <c r="B954" s="1" t="s">
        <v>149</v>
      </c>
      <c r="C954" s="1" t="s">
        <v>788</v>
      </c>
      <c r="D954" t="s">
        <v>677</v>
      </c>
      <c r="E954" t="s">
        <v>735</v>
      </c>
      <c r="H954" s="44" t="b">
        <v>0</v>
      </c>
      <c r="I954" t="s">
        <v>736</v>
      </c>
      <c r="J954" s="44" t="b">
        <v>0</v>
      </c>
    </row>
    <row r="955" spans="1:10" ht="18.75" x14ac:dyDescent="0.3">
      <c r="A955" s="45" t="s">
        <v>1670</v>
      </c>
      <c r="B955" s="1" t="s">
        <v>913</v>
      </c>
      <c r="C955" s="1" t="s">
        <v>788</v>
      </c>
      <c r="D955" t="s">
        <v>677</v>
      </c>
      <c r="E955" t="s">
        <v>735</v>
      </c>
      <c r="H955" s="44" t="b">
        <v>0</v>
      </c>
      <c r="I955" t="s">
        <v>736</v>
      </c>
      <c r="J955" s="44" t="b">
        <v>0</v>
      </c>
    </row>
    <row r="956" spans="1:10" ht="18.75" x14ac:dyDescent="0.3">
      <c r="A956" s="45" t="s">
        <v>1671</v>
      </c>
      <c r="B956" s="1" t="s">
        <v>915</v>
      </c>
      <c r="C956" s="1" t="s">
        <v>788</v>
      </c>
      <c r="D956" t="s">
        <v>677</v>
      </c>
      <c r="E956" t="s">
        <v>735</v>
      </c>
      <c r="H956" s="44" t="b">
        <v>0</v>
      </c>
      <c r="I956" t="s">
        <v>736</v>
      </c>
      <c r="J956" s="44" t="b">
        <v>0</v>
      </c>
    </row>
    <row r="957" spans="1:10" ht="18.75" x14ac:dyDescent="0.3">
      <c r="A957" s="45" t="s">
        <v>1672</v>
      </c>
      <c r="B957" s="1" t="s">
        <v>917</v>
      </c>
      <c r="C957" s="1" t="s">
        <v>788</v>
      </c>
      <c r="D957" t="s">
        <v>677</v>
      </c>
      <c r="E957" t="s">
        <v>735</v>
      </c>
      <c r="H957" s="44" t="b">
        <v>0</v>
      </c>
      <c r="I957" t="s">
        <v>736</v>
      </c>
      <c r="J957" s="44" t="b">
        <v>0</v>
      </c>
    </row>
    <row r="958" spans="1:10" ht="18.75" x14ac:dyDescent="0.3">
      <c r="A958" s="45" t="s">
        <v>1673</v>
      </c>
      <c r="B958" s="1" t="s">
        <v>919</v>
      </c>
      <c r="C958" s="1" t="s">
        <v>788</v>
      </c>
      <c r="D958" t="s">
        <v>677</v>
      </c>
      <c r="E958" t="s">
        <v>735</v>
      </c>
      <c r="H958" s="44" t="b">
        <v>0</v>
      </c>
      <c r="I958" t="s">
        <v>736</v>
      </c>
      <c r="J958" s="44" t="b">
        <v>0</v>
      </c>
    </row>
    <row r="959" spans="1:10" ht="18.75" x14ac:dyDescent="0.3">
      <c r="A959" s="45" t="s">
        <v>1674</v>
      </c>
      <c r="B959" s="1" t="s">
        <v>921</v>
      </c>
      <c r="C959" s="1" t="s">
        <v>788</v>
      </c>
      <c r="D959" t="s">
        <v>677</v>
      </c>
      <c r="E959" t="s">
        <v>735</v>
      </c>
      <c r="H959" s="44" t="b">
        <v>0</v>
      </c>
      <c r="I959" t="s">
        <v>736</v>
      </c>
      <c r="J959" s="44" t="b">
        <v>0</v>
      </c>
    </row>
    <row r="960" spans="1:10" ht="18.75" x14ac:dyDescent="0.3">
      <c r="A960" s="45" t="s">
        <v>1675</v>
      </c>
      <c r="B960" s="1" t="s">
        <v>1676</v>
      </c>
      <c r="C960" s="1" t="s">
        <v>749</v>
      </c>
      <c r="D960" t="s">
        <v>677</v>
      </c>
      <c r="E960" t="s">
        <v>735</v>
      </c>
      <c r="H960" s="44" t="b">
        <v>0</v>
      </c>
      <c r="I960" t="s">
        <v>736</v>
      </c>
      <c r="J960" s="44" t="b">
        <v>0</v>
      </c>
    </row>
    <row r="961" spans="1:10" ht="18.75" x14ac:dyDescent="0.3">
      <c r="A961" s="45" t="s">
        <v>1677</v>
      </c>
      <c r="B961" s="1" t="s">
        <v>1678</v>
      </c>
      <c r="C961" s="1" t="s">
        <v>308</v>
      </c>
      <c r="D961" t="s">
        <v>677</v>
      </c>
      <c r="E961" t="s">
        <v>735</v>
      </c>
      <c r="H961" s="44" t="b">
        <v>0</v>
      </c>
      <c r="I961" t="s">
        <v>736</v>
      </c>
      <c r="J961" s="44" t="b">
        <v>0</v>
      </c>
    </row>
    <row r="962" spans="1:10" ht="18.75" x14ac:dyDescent="0.3">
      <c r="A962" s="45" t="s">
        <v>1679</v>
      </c>
      <c r="B962" s="1" t="s">
        <v>884</v>
      </c>
      <c r="C962" s="1" t="s">
        <v>564</v>
      </c>
      <c r="D962" t="s">
        <v>677</v>
      </c>
      <c r="E962" t="s">
        <v>735</v>
      </c>
      <c r="H962" s="44" t="b">
        <v>0</v>
      </c>
      <c r="I962" t="s">
        <v>736</v>
      </c>
      <c r="J962" s="44" t="b">
        <v>0</v>
      </c>
    </row>
    <row r="963" spans="1:10" ht="18.75" x14ac:dyDescent="0.3">
      <c r="A963" s="45" t="s">
        <v>1681</v>
      </c>
      <c r="B963" s="1" t="s">
        <v>1680</v>
      </c>
      <c r="C963" s="1" t="s">
        <v>564</v>
      </c>
      <c r="D963" t="s">
        <v>677</v>
      </c>
      <c r="E963" t="s">
        <v>735</v>
      </c>
      <c r="H963" s="44" t="b">
        <v>0</v>
      </c>
      <c r="I963" t="s">
        <v>736</v>
      </c>
      <c r="J963" s="44" t="b">
        <v>0</v>
      </c>
    </row>
    <row r="964" spans="1:10" ht="18.75" x14ac:dyDescent="0.3">
      <c r="A964" s="45" t="s">
        <v>1682</v>
      </c>
      <c r="B964" s="1" t="s">
        <v>1683</v>
      </c>
      <c r="C964" s="1" t="s">
        <v>564</v>
      </c>
      <c r="D964" t="s">
        <v>677</v>
      </c>
      <c r="E964" t="s">
        <v>735</v>
      </c>
      <c r="H964" s="44" t="b">
        <v>0</v>
      </c>
      <c r="I964" t="s">
        <v>736</v>
      </c>
      <c r="J964" s="44" t="b">
        <v>0</v>
      </c>
    </row>
    <row r="965" spans="1:10" ht="18.75" x14ac:dyDescent="0.3">
      <c r="A965" s="45" t="s">
        <v>1684</v>
      </c>
      <c r="B965" s="1" t="s">
        <v>1685</v>
      </c>
      <c r="C965" s="1" t="s">
        <v>564</v>
      </c>
      <c r="D965" t="s">
        <v>677</v>
      </c>
      <c r="E965" t="s">
        <v>735</v>
      </c>
      <c r="H965" s="44" t="b">
        <v>0</v>
      </c>
      <c r="I965" t="s">
        <v>736</v>
      </c>
      <c r="J965" s="44" t="b">
        <v>0</v>
      </c>
    </row>
    <row r="966" spans="1:10" ht="18.75" x14ac:dyDescent="0.3">
      <c r="A966" s="45" t="s">
        <v>1686</v>
      </c>
      <c r="B966" s="1" t="s">
        <v>1687</v>
      </c>
      <c r="C966" s="1" t="s">
        <v>564</v>
      </c>
      <c r="D966" t="s">
        <v>677</v>
      </c>
      <c r="E966" t="s">
        <v>735</v>
      </c>
      <c r="H966" s="44" t="b">
        <v>0</v>
      </c>
      <c r="I966" t="s">
        <v>736</v>
      </c>
      <c r="J966" s="44" t="b">
        <v>0</v>
      </c>
    </row>
    <row r="967" spans="1:10" ht="18.75" x14ac:dyDescent="0.3">
      <c r="A967" s="45" t="s">
        <v>1688</v>
      </c>
      <c r="B967" s="1" t="s">
        <v>1689</v>
      </c>
      <c r="C967" s="1" t="s">
        <v>564</v>
      </c>
      <c r="D967" t="s">
        <v>677</v>
      </c>
      <c r="E967" t="s">
        <v>735</v>
      </c>
      <c r="H967" s="44" t="b">
        <v>0</v>
      </c>
      <c r="I967" t="s">
        <v>736</v>
      </c>
      <c r="J967" s="44" t="b">
        <v>0</v>
      </c>
    </row>
    <row r="968" spans="1:10" ht="18.75" x14ac:dyDescent="0.3">
      <c r="A968" s="45" t="s">
        <v>1690</v>
      </c>
      <c r="B968" s="1" t="s">
        <v>1691</v>
      </c>
      <c r="C968" s="1" t="s">
        <v>564</v>
      </c>
      <c r="D968" t="s">
        <v>677</v>
      </c>
      <c r="E968" t="s">
        <v>735</v>
      </c>
      <c r="H968" s="44" t="b">
        <v>0</v>
      </c>
      <c r="I968" t="s">
        <v>736</v>
      </c>
      <c r="J968" s="44" t="b">
        <v>0</v>
      </c>
    </row>
    <row r="969" spans="1:10" ht="18.75" x14ac:dyDescent="0.3">
      <c r="A969" s="45" t="s">
        <v>1692</v>
      </c>
      <c r="B969" s="1" t="s">
        <v>1693</v>
      </c>
      <c r="C969" s="1" t="s">
        <v>564</v>
      </c>
      <c r="D969" t="s">
        <v>677</v>
      </c>
      <c r="E969" t="s">
        <v>735</v>
      </c>
      <c r="H969" s="44" t="b">
        <v>0</v>
      </c>
      <c r="I969" t="s">
        <v>736</v>
      </c>
      <c r="J969" s="44" t="b">
        <v>0</v>
      </c>
    </row>
    <row r="970" spans="1:10" ht="18.75" x14ac:dyDescent="0.3">
      <c r="A970" s="45" t="s">
        <v>1694</v>
      </c>
      <c r="B970" s="1" t="s">
        <v>1695</v>
      </c>
      <c r="C970" s="1" t="s">
        <v>564</v>
      </c>
      <c r="D970" t="s">
        <v>677</v>
      </c>
      <c r="E970" t="s">
        <v>735</v>
      </c>
      <c r="H970" s="44" t="b">
        <v>0</v>
      </c>
      <c r="I970" t="s">
        <v>736</v>
      </c>
      <c r="J970" s="44" t="b">
        <v>0</v>
      </c>
    </row>
    <row r="971" spans="1:10" ht="18.75" x14ac:dyDescent="0.3">
      <c r="A971" s="45" t="s">
        <v>1696</v>
      </c>
      <c r="B971" s="1" t="s">
        <v>1697</v>
      </c>
      <c r="C971" s="1" t="s">
        <v>564</v>
      </c>
      <c r="D971" t="s">
        <v>677</v>
      </c>
      <c r="E971" t="s">
        <v>735</v>
      </c>
      <c r="H971" s="44" t="b">
        <v>0</v>
      </c>
      <c r="I971" t="s">
        <v>736</v>
      </c>
      <c r="J971" s="44" t="b">
        <v>0</v>
      </c>
    </row>
    <row r="972" spans="1:10" ht="18.75" x14ac:dyDescent="0.3">
      <c r="A972" s="45" t="s">
        <v>1698</v>
      </c>
      <c r="B972" s="1" t="s">
        <v>1699</v>
      </c>
      <c r="C972" s="1" t="s">
        <v>564</v>
      </c>
      <c r="D972" t="s">
        <v>677</v>
      </c>
      <c r="E972" t="s">
        <v>735</v>
      </c>
      <c r="H972" s="44" t="b">
        <v>0</v>
      </c>
      <c r="I972" t="s">
        <v>736</v>
      </c>
      <c r="J972" s="44" t="b">
        <v>0</v>
      </c>
    </row>
    <row r="973" spans="1:10" ht="18.75" x14ac:dyDescent="0.3">
      <c r="A973" s="45" t="s">
        <v>1700</v>
      </c>
      <c r="B973" s="1" t="s">
        <v>1701</v>
      </c>
      <c r="C973" s="1" t="s">
        <v>564</v>
      </c>
      <c r="D973" t="s">
        <v>677</v>
      </c>
      <c r="E973" t="s">
        <v>735</v>
      </c>
      <c r="H973" s="44" t="b">
        <v>0</v>
      </c>
      <c r="I973" t="s">
        <v>736</v>
      </c>
      <c r="J973" s="44" t="b">
        <v>0</v>
      </c>
    </row>
    <row r="974" spans="1:10" ht="18.75" x14ac:dyDescent="0.3">
      <c r="A974" s="45" t="s">
        <v>1702</v>
      </c>
      <c r="B974" s="1" t="s">
        <v>1703</v>
      </c>
      <c r="C974" s="1" t="s">
        <v>564</v>
      </c>
      <c r="D974" t="s">
        <v>677</v>
      </c>
      <c r="E974" t="s">
        <v>735</v>
      </c>
      <c r="H974" s="44" t="b">
        <v>0</v>
      </c>
      <c r="I974" t="s">
        <v>736</v>
      </c>
      <c r="J974" s="44" t="b">
        <v>0</v>
      </c>
    </row>
    <row r="975" spans="1:10" ht="18.75" x14ac:dyDescent="0.3">
      <c r="A975" s="45" t="s">
        <v>1704</v>
      </c>
      <c r="B975" s="1" t="s">
        <v>1601</v>
      </c>
      <c r="C975" t="s">
        <v>1705</v>
      </c>
      <c r="D975" t="s">
        <v>677</v>
      </c>
      <c r="E975" t="s">
        <v>735</v>
      </c>
      <c r="H975" s="44" t="b">
        <v>0</v>
      </c>
      <c r="I975" t="s">
        <v>736</v>
      </c>
      <c r="J975" s="44" t="b">
        <v>0</v>
      </c>
    </row>
    <row r="976" spans="1:10" ht="18.75" x14ac:dyDescent="0.3">
      <c r="A976" s="45" t="s">
        <v>1706</v>
      </c>
      <c r="B976" s="1" t="s">
        <v>1606</v>
      </c>
      <c r="C976" t="s">
        <v>1707</v>
      </c>
      <c r="D976" t="s">
        <v>677</v>
      </c>
      <c r="E976" t="s">
        <v>735</v>
      </c>
      <c r="H976" s="44" t="b">
        <v>0</v>
      </c>
      <c r="I976" t="s">
        <v>736</v>
      </c>
      <c r="J976" s="44" t="b">
        <v>0</v>
      </c>
    </row>
    <row r="977" spans="1:10" ht="18.75" x14ac:dyDescent="0.3">
      <c r="A977" s="45" t="s">
        <v>1708</v>
      </c>
      <c r="B977" s="1" t="s">
        <v>1610</v>
      </c>
      <c r="C977" t="s">
        <v>1709</v>
      </c>
      <c r="D977" t="s">
        <v>677</v>
      </c>
      <c r="E977" t="s">
        <v>735</v>
      </c>
      <c r="H977" s="44" t="b">
        <v>0</v>
      </c>
      <c r="I977" t="s">
        <v>736</v>
      </c>
      <c r="J977" s="44" t="b">
        <v>0</v>
      </c>
    </row>
    <row r="978" spans="1:10" ht="18.75" x14ac:dyDescent="0.3">
      <c r="A978" s="45" t="s">
        <v>1710</v>
      </c>
      <c r="B978" s="1" t="s">
        <v>1614</v>
      </c>
      <c r="C978" t="s">
        <v>1711</v>
      </c>
      <c r="D978" t="s">
        <v>677</v>
      </c>
      <c r="E978" t="s">
        <v>735</v>
      </c>
      <c r="H978" s="44" t="b">
        <v>0</v>
      </c>
      <c r="I978" t="s">
        <v>736</v>
      </c>
      <c r="J978" s="44" t="b">
        <v>0</v>
      </c>
    </row>
    <row r="979" spans="1:10" ht="18.75" x14ac:dyDescent="0.3">
      <c r="A979" s="45" t="s">
        <v>1712</v>
      </c>
      <c r="B979" s="1" t="s">
        <v>1618</v>
      </c>
      <c r="C979" t="s">
        <v>1713</v>
      </c>
      <c r="D979" t="s">
        <v>677</v>
      </c>
      <c r="E979" t="s">
        <v>735</v>
      </c>
      <c r="H979" s="44" t="b">
        <v>0</v>
      </c>
      <c r="I979" t="s">
        <v>736</v>
      </c>
      <c r="J979" s="44" t="b">
        <v>0</v>
      </c>
    </row>
    <row r="980" spans="1:10" ht="18.75" x14ac:dyDescent="0.3">
      <c r="A980" s="45" t="s">
        <v>1714</v>
      </c>
      <c r="B980" s="1" t="s">
        <v>1622</v>
      </c>
      <c r="C980" t="s">
        <v>1715</v>
      </c>
      <c r="D980" t="s">
        <v>677</v>
      </c>
      <c r="E980" t="s">
        <v>735</v>
      </c>
      <c r="H980" s="44" t="b">
        <v>0</v>
      </c>
      <c r="I980" t="s">
        <v>736</v>
      </c>
      <c r="J980" s="44" t="b">
        <v>0</v>
      </c>
    </row>
    <row r="981" spans="1:10" ht="18.75" x14ac:dyDescent="0.3">
      <c r="A981" s="45" t="s">
        <v>1716</v>
      </c>
      <c r="B981" s="1" t="s">
        <v>1717</v>
      </c>
      <c r="C981" t="s">
        <v>1718</v>
      </c>
      <c r="D981" t="s">
        <v>677</v>
      </c>
      <c r="E981" t="s">
        <v>735</v>
      </c>
      <c r="H981" s="44" t="b">
        <v>0</v>
      </c>
      <c r="I981" t="s">
        <v>736</v>
      </c>
      <c r="J981" s="44" t="b">
        <v>0</v>
      </c>
    </row>
    <row r="982" spans="1:10" ht="18.75" x14ac:dyDescent="0.3">
      <c r="A982" s="45" t="s">
        <v>1719</v>
      </c>
      <c r="B982" s="1" t="s">
        <v>1720</v>
      </c>
      <c r="C982" t="s">
        <v>1721</v>
      </c>
      <c r="D982" t="s">
        <v>677</v>
      </c>
      <c r="E982" t="s">
        <v>735</v>
      </c>
      <c r="H982" s="44" t="b">
        <v>0</v>
      </c>
      <c r="I982" t="s">
        <v>736</v>
      </c>
      <c r="J982" s="44" t="b">
        <v>0</v>
      </c>
    </row>
    <row r="983" spans="1:10" ht="18.75" x14ac:dyDescent="0.3">
      <c r="A983" s="45" t="s">
        <v>1722</v>
      </c>
      <c r="B983" s="1" t="s">
        <v>1626</v>
      </c>
      <c r="C983" t="s">
        <v>1723</v>
      </c>
      <c r="D983" t="s">
        <v>677</v>
      </c>
      <c r="E983" t="s">
        <v>735</v>
      </c>
      <c r="H983" s="44" t="b">
        <v>0</v>
      </c>
      <c r="I983" t="s">
        <v>736</v>
      </c>
      <c r="J983" s="44" t="b">
        <v>0</v>
      </c>
    </row>
    <row r="984" spans="1:10" ht="18.75" x14ac:dyDescent="0.3">
      <c r="A984" s="45" t="s">
        <v>1724</v>
      </c>
      <c r="B984" s="1" t="s">
        <v>1630</v>
      </c>
      <c r="C984" t="s">
        <v>1725</v>
      </c>
      <c r="D984" t="s">
        <v>677</v>
      </c>
      <c r="E984" t="s">
        <v>735</v>
      </c>
      <c r="H984" s="44" t="b">
        <v>0</v>
      </c>
      <c r="I984" t="s">
        <v>736</v>
      </c>
      <c r="J984" s="44" t="b">
        <v>0</v>
      </c>
    </row>
    <row r="985" spans="1:10" ht="18.75" x14ac:dyDescent="0.3">
      <c r="A985" s="45" t="s">
        <v>1726</v>
      </c>
      <c r="B985" s="1" t="s">
        <v>1634</v>
      </c>
      <c r="C985" t="s">
        <v>1727</v>
      </c>
      <c r="D985" t="s">
        <v>677</v>
      </c>
      <c r="E985" t="s">
        <v>735</v>
      </c>
      <c r="H985" s="44" t="b">
        <v>0</v>
      </c>
      <c r="I985" t="s">
        <v>736</v>
      </c>
      <c r="J985" s="44" t="b">
        <v>0</v>
      </c>
    </row>
    <row r="986" spans="1:10" ht="18.75" x14ac:dyDescent="0.3">
      <c r="A986" s="45" t="s">
        <v>1728</v>
      </c>
      <c r="B986" s="1" t="s">
        <v>1638</v>
      </c>
      <c r="C986" t="s">
        <v>1729</v>
      </c>
      <c r="D986" t="s">
        <v>677</v>
      </c>
      <c r="E986" t="s">
        <v>735</v>
      </c>
      <c r="H986" s="44" t="b">
        <v>0</v>
      </c>
      <c r="I986" t="s">
        <v>736</v>
      </c>
      <c r="J986" s="44" t="b">
        <v>0</v>
      </c>
    </row>
    <row r="987" spans="1:10" ht="18.75" x14ac:dyDescent="0.3">
      <c r="A987" s="45" t="s">
        <v>1730</v>
      </c>
      <c r="B987" s="1" t="s">
        <v>1640</v>
      </c>
      <c r="C987" t="s">
        <v>1731</v>
      </c>
      <c r="D987" t="s">
        <v>677</v>
      </c>
      <c r="E987" t="s">
        <v>735</v>
      </c>
      <c r="H987" s="44" t="b">
        <v>0</v>
      </c>
      <c r="I987" t="s">
        <v>736</v>
      </c>
      <c r="J987" s="44" t="b">
        <v>0</v>
      </c>
    </row>
    <row r="988" spans="1:10" ht="18.75" x14ac:dyDescent="0.3">
      <c r="A988" s="45" t="s">
        <v>1732</v>
      </c>
      <c r="B988" s="1" t="s">
        <v>1733</v>
      </c>
      <c r="C988" t="s">
        <v>1734</v>
      </c>
      <c r="D988" t="s">
        <v>677</v>
      </c>
      <c r="E988" t="s">
        <v>735</v>
      </c>
      <c r="H988" s="44" t="b">
        <v>0</v>
      </c>
      <c r="I988" t="s">
        <v>736</v>
      </c>
      <c r="J988" s="44" t="b">
        <v>0</v>
      </c>
    </row>
    <row r="989" spans="1:10" ht="18.75" x14ac:dyDescent="0.3">
      <c r="A989" s="45" t="s">
        <v>1735</v>
      </c>
      <c r="B989" s="1" t="s">
        <v>1736</v>
      </c>
      <c r="C989" t="s">
        <v>1737</v>
      </c>
      <c r="D989" t="s">
        <v>677</v>
      </c>
      <c r="E989" t="s">
        <v>735</v>
      </c>
      <c r="H989" s="44" t="b">
        <v>0</v>
      </c>
      <c r="I989" t="s">
        <v>736</v>
      </c>
      <c r="J989" s="44" t="b">
        <v>0</v>
      </c>
    </row>
    <row r="990" spans="1:10" ht="18.75" x14ac:dyDescent="0.3">
      <c r="A990" s="45" t="s">
        <v>1738</v>
      </c>
      <c r="B990" s="1" t="s">
        <v>1739</v>
      </c>
      <c r="C990" t="s">
        <v>1740</v>
      </c>
      <c r="D990" t="s">
        <v>677</v>
      </c>
      <c r="E990" t="s">
        <v>735</v>
      </c>
      <c r="H990" s="44" t="b">
        <v>0</v>
      </c>
      <c r="I990" t="s">
        <v>736</v>
      </c>
      <c r="J990" s="44" t="b">
        <v>0</v>
      </c>
    </row>
    <row r="991" spans="1:10" ht="18.75" x14ac:dyDescent="0.3">
      <c r="A991" s="45" t="s">
        <v>1741</v>
      </c>
      <c r="B991" s="1" t="s">
        <v>1742</v>
      </c>
      <c r="C991" t="s">
        <v>1743</v>
      </c>
      <c r="D991" t="s">
        <v>677</v>
      </c>
      <c r="E991" t="s">
        <v>735</v>
      </c>
      <c r="H991" s="44" t="b">
        <v>0</v>
      </c>
      <c r="I991" t="s">
        <v>736</v>
      </c>
      <c r="J991" s="44" t="b">
        <v>0</v>
      </c>
    </row>
    <row r="992" spans="1:10" ht="18.75" x14ac:dyDescent="0.3">
      <c r="A992" s="45" t="s">
        <v>1744</v>
      </c>
      <c r="B992" s="1" t="s">
        <v>1745</v>
      </c>
      <c r="C992" t="s">
        <v>1746</v>
      </c>
      <c r="D992" t="s">
        <v>677</v>
      </c>
      <c r="E992" t="s">
        <v>735</v>
      </c>
      <c r="H992" s="44" t="b">
        <v>0</v>
      </c>
      <c r="I992" t="s">
        <v>736</v>
      </c>
      <c r="J992" s="44" t="b">
        <v>0</v>
      </c>
    </row>
    <row r="993" spans="1:10" ht="18.75" x14ac:dyDescent="0.3">
      <c r="A993" s="45" t="s">
        <v>1747</v>
      </c>
      <c r="B993" s="1" t="s">
        <v>1748</v>
      </c>
      <c r="C993" t="s">
        <v>1749</v>
      </c>
      <c r="D993" t="s">
        <v>677</v>
      </c>
      <c r="E993" t="s">
        <v>735</v>
      </c>
      <c r="H993" s="44" t="b">
        <v>0</v>
      </c>
      <c r="I993" t="s">
        <v>736</v>
      </c>
      <c r="J993" s="44" t="b">
        <v>0</v>
      </c>
    </row>
    <row r="994" spans="1:10" ht="18.75" x14ac:dyDescent="0.3">
      <c r="A994" s="45" t="s">
        <v>1750</v>
      </c>
      <c r="B994" s="1" t="s">
        <v>1751</v>
      </c>
      <c r="C994" t="s">
        <v>1752</v>
      </c>
      <c r="D994" t="s">
        <v>677</v>
      </c>
      <c r="E994" t="s">
        <v>735</v>
      </c>
      <c r="H994" s="44" t="b">
        <v>0</v>
      </c>
      <c r="I994" t="s">
        <v>736</v>
      </c>
      <c r="J994" s="44" t="b">
        <v>0</v>
      </c>
    </row>
    <row r="995" spans="1:10" ht="18.75" x14ac:dyDescent="0.3">
      <c r="A995" s="45" t="s">
        <v>1753</v>
      </c>
      <c r="B995" s="1" t="s">
        <v>1754</v>
      </c>
      <c r="C995" t="s">
        <v>1755</v>
      </c>
      <c r="D995" t="s">
        <v>677</v>
      </c>
      <c r="E995" t="s">
        <v>735</v>
      </c>
      <c r="H995" s="44" t="b">
        <v>0</v>
      </c>
      <c r="I995" t="s">
        <v>736</v>
      </c>
      <c r="J995" s="44" t="b">
        <v>0</v>
      </c>
    </row>
    <row r="996" spans="1:10" ht="18.75" x14ac:dyDescent="0.3">
      <c r="A996" s="45" t="s">
        <v>1756</v>
      </c>
      <c r="B996" s="1" t="s">
        <v>1757</v>
      </c>
      <c r="C996" t="s">
        <v>1758</v>
      </c>
      <c r="D996" t="s">
        <v>677</v>
      </c>
      <c r="E996" t="s">
        <v>735</v>
      </c>
      <c r="H996" s="44" t="b">
        <v>0</v>
      </c>
      <c r="I996" t="s">
        <v>736</v>
      </c>
      <c r="J996" s="44" t="b">
        <v>0</v>
      </c>
    </row>
    <row r="997" spans="1:10" ht="18.75" x14ac:dyDescent="0.3">
      <c r="A997" s="45" t="s">
        <v>1759</v>
      </c>
      <c r="B997" s="1" t="s">
        <v>1760</v>
      </c>
      <c r="C997" t="s">
        <v>1761</v>
      </c>
      <c r="D997" t="s">
        <v>677</v>
      </c>
      <c r="E997" t="s">
        <v>735</v>
      </c>
      <c r="H997" s="44" t="b">
        <v>0</v>
      </c>
      <c r="I997" t="s">
        <v>736</v>
      </c>
      <c r="J997" s="44" t="b">
        <v>0</v>
      </c>
    </row>
    <row r="998" spans="1:10" ht="18.75" x14ac:dyDescent="0.3">
      <c r="A998" s="45" t="s">
        <v>1762</v>
      </c>
      <c r="B998" s="1" t="s">
        <v>1763</v>
      </c>
      <c r="C998" t="s">
        <v>1764</v>
      </c>
      <c r="D998" t="s">
        <v>677</v>
      </c>
      <c r="E998" t="s">
        <v>735</v>
      </c>
      <c r="H998" s="44" t="b">
        <v>0</v>
      </c>
      <c r="I998" t="s">
        <v>736</v>
      </c>
      <c r="J998" s="44" t="b">
        <v>0</v>
      </c>
    </row>
    <row r="999" spans="1:10" ht="18.75" x14ac:dyDescent="0.3">
      <c r="A999" s="45" t="s">
        <v>1765</v>
      </c>
      <c r="B999" s="1" t="s">
        <v>1766</v>
      </c>
      <c r="C999" t="s">
        <v>1767</v>
      </c>
      <c r="D999" t="s">
        <v>677</v>
      </c>
      <c r="E999" t="s">
        <v>735</v>
      </c>
      <c r="H999" s="44" t="b">
        <v>0</v>
      </c>
      <c r="I999" t="s">
        <v>736</v>
      </c>
      <c r="J999" s="44" t="b">
        <v>0</v>
      </c>
    </row>
    <row r="1000" spans="1:10" ht="18.75" x14ac:dyDescent="0.3">
      <c r="A1000" s="45" t="s">
        <v>1768</v>
      </c>
      <c r="B1000" s="1" t="s">
        <v>1769</v>
      </c>
      <c r="C1000" t="s">
        <v>1770</v>
      </c>
      <c r="D1000" t="s">
        <v>677</v>
      </c>
      <c r="E1000" t="s">
        <v>735</v>
      </c>
      <c r="H1000" s="44" t="b">
        <v>0</v>
      </c>
      <c r="I1000" t="s">
        <v>736</v>
      </c>
      <c r="J1000" s="44" t="b">
        <v>0</v>
      </c>
    </row>
    <row r="1001" spans="1:10" ht="18.75" x14ac:dyDescent="0.3">
      <c r="A1001" s="45" t="s">
        <v>1771</v>
      </c>
      <c r="B1001" s="1" t="s">
        <v>851</v>
      </c>
      <c r="C1001" t="s">
        <v>852</v>
      </c>
      <c r="D1001" t="s">
        <v>677</v>
      </c>
      <c r="E1001" t="s">
        <v>735</v>
      </c>
      <c r="H1001" s="44" t="b">
        <v>0</v>
      </c>
      <c r="I1001" t="s">
        <v>736</v>
      </c>
      <c r="J1001" s="44" t="b">
        <v>0</v>
      </c>
    </row>
    <row r="1002" spans="1:10" ht="18.75" x14ac:dyDescent="0.3">
      <c r="A1002" s="45" t="s">
        <v>1772</v>
      </c>
      <c r="B1002" s="1" t="s">
        <v>878</v>
      </c>
      <c r="C1002" t="s">
        <v>60</v>
      </c>
      <c r="D1002" t="s">
        <v>677</v>
      </c>
      <c r="E1002" t="s">
        <v>735</v>
      </c>
      <c r="H1002" s="44" t="b">
        <v>0</v>
      </c>
      <c r="I1002" t="s">
        <v>736</v>
      </c>
      <c r="J1002" s="44" t="b">
        <v>0</v>
      </c>
    </row>
  </sheetData>
  <mergeCells count="16">
    <mergeCell ref="C330:G330"/>
    <mergeCell ref="A339:G350"/>
    <mergeCell ref="A1:C4"/>
    <mergeCell ref="C211:G211"/>
    <mergeCell ref="A224:G235"/>
    <mergeCell ref="C144:G144"/>
    <mergeCell ref="A166:G177"/>
    <mergeCell ref="C180:G180"/>
    <mergeCell ref="A197:G208"/>
    <mergeCell ref="C120:G120"/>
    <mergeCell ref="C238:G238"/>
    <mergeCell ref="A263:G274"/>
    <mergeCell ref="C300:G300"/>
    <mergeCell ref="A316:G327"/>
    <mergeCell ref="C277:G277"/>
    <mergeCell ref="A286:G297"/>
  </mergeCells>
  <phoneticPr fontId="2" type="noConversion"/>
  <pageMargins left="0.7" right="0.7" top="0.75" bottom="0.75" header="0.3" footer="0.3"/>
  <pageSetup scale="43" fitToHeight="0" orientation="landscape" r:id="rId1"/>
  <rowBreaks count="3" manualBreakCount="3">
    <brk id="164" max="16383" man="1"/>
    <brk id="237" max="16383" man="1"/>
    <brk id="314" max="16383" man="1"/>
  </rowBreaks>
  <ignoredErrors>
    <ignoredError sqref="E136:F137 E140:F141 E139:F139 E138:F138" calculatedColumn="1"/>
    <ignoredError sqref="D150:D159" formula="1"/>
  </ignoredErrors>
  <drawing r:id="rId2"/>
  <tableParts count="19">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AAA6-1203-4AA2-B3ED-863E22AE2E01}">
  <sheetPr>
    <pageSetUpPr fitToPage="1"/>
  </sheetPr>
  <dimension ref="A1:J856"/>
  <sheetViews>
    <sheetView topLeftCell="A243" zoomScaleNormal="100" workbookViewId="0">
      <selection activeCell="B256" sqref="B256:B259"/>
    </sheetView>
  </sheetViews>
  <sheetFormatPr defaultColWidth="9.140625" defaultRowHeight="15" x14ac:dyDescent="0.25"/>
  <cols>
    <col min="1" max="9" width="30.7109375" style="65" customWidth="1"/>
    <col min="10" max="16384" width="9.140625" style="65"/>
  </cols>
  <sheetData>
    <row r="1" spans="1:5" ht="15" customHeight="1" x14ac:dyDescent="0.25">
      <c r="A1" s="128" t="s">
        <v>1773</v>
      </c>
      <c r="B1" s="128"/>
      <c r="C1" s="128"/>
    </row>
    <row r="2" spans="1:5" ht="15" customHeight="1" x14ac:dyDescent="0.25">
      <c r="A2" s="128"/>
      <c r="B2" s="128"/>
      <c r="C2" s="128"/>
    </row>
    <row r="3" spans="1:5" ht="15" customHeight="1" x14ac:dyDescent="0.25">
      <c r="A3" s="128"/>
      <c r="B3" s="128"/>
      <c r="C3" s="128"/>
    </row>
    <row r="4" spans="1:5" ht="15" customHeight="1" x14ac:dyDescent="0.25">
      <c r="A4" s="128"/>
      <c r="B4" s="128"/>
      <c r="C4" s="128"/>
    </row>
    <row r="7" spans="1:5" x14ac:dyDescent="0.25">
      <c r="A7" s="3" t="s">
        <v>26</v>
      </c>
    </row>
    <row r="8" spans="1:5" x14ac:dyDescent="0.25">
      <c r="A8" s="40" t="s">
        <v>27</v>
      </c>
      <c r="B8" t="s">
        <v>28</v>
      </c>
    </row>
    <row r="9" spans="1:5" x14ac:dyDescent="0.25">
      <c r="A9" s="40" t="s">
        <v>29</v>
      </c>
      <c r="B9" t="s">
        <v>1774</v>
      </c>
    </row>
    <row r="10" spans="1:5" x14ac:dyDescent="0.25">
      <c r="A10" s="40" t="s">
        <v>31</v>
      </c>
      <c r="B10" t="s">
        <v>1775</v>
      </c>
    </row>
    <row r="11" spans="1:5" x14ac:dyDescent="0.25">
      <c r="A11" s="40" t="s">
        <v>33</v>
      </c>
      <c r="B11" t="s">
        <v>875</v>
      </c>
    </row>
    <row r="13" spans="1:5" x14ac:dyDescent="0.25">
      <c r="A13" s="3" t="s">
        <v>35</v>
      </c>
      <c r="E13" s="3" t="s">
        <v>36</v>
      </c>
    </row>
    <row r="14" spans="1:5" x14ac:dyDescent="0.25">
      <c r="A14"/>
    </row>
    <row r="35" spans="1:6" x14ac:dyDescent="0.25">
      <c r="A35" s="3" t="s">
        <v>37</v>
      </c>
    </row>
    <row r="36" spans="1:6" x14ac:dyDescent="0.25">
      <c r="A36" s="29" t="s">
        <v>38</v>
      </c>
      <c r="B36" s="29" t="s">
        <v>39</v>
      </c>
      <c r="C36" s="29" t="s">
        <v>40</v>
      </c>
      <c r="D36" s="29" t="s">
        <v>41</v>
      </c>
    </row>
    <row r="37" spans="1:6" x14ac:dyDescent="0.25">
      <c r="A37" t="s">
        <v>1776</v>
      </c>
      <c r="B37" s="1" t="s">
        <v>10</v>
      </c>
      <c r="C37" s="1">
        <v>1</v>
      </c>
      <c r="D37" s="1" t="str">
        <f>IFERROR(VLOOKUP(class_787[[#This Row],[Relay ID (RID)]],[1]IPs!$C$45:$G$250,5,FALSE),"")</f>
        <v>172.31.100.82</v>
      </c>
    </row>
    <row r="39" spans="1:6" x14ac:dyDescent="0.25">
      <c r="A39" s="3" t="s">
        <v>43</v>
      </c>
      <c r="D39" s="3" t="s">
        <v>44</v>
      </c>
    </row>
    <row r="40" spans="1:6" x14ac:dyDescent="0.25">
      <c r="A40" s="29" t="s">
        <v>45</v>
      </c>
      <c r="B40" s="29" t="s">
        <v>23</v>
      </c>
      <c r="D40" s="4" t="s">
        <v>46</v>
      </c>
      <c r="E40" s="4" t="s">
        <v>23</v>
      </c>
      <c r="F40" s="4" t="s">
        <v>47</v>
      </c>
    </row>
    <row r="41" spans="1:6" x14ac:dyDescent="0.25">
      <c r="A41" t="s">
        <v>48</v>
      </c>
      <c r="B41" t="s">
        <v>49</v>
      </c>
      <c r="D41" t="s">
        <v>878</v>
      </c>
      <c r="E41" t="s">
        <v>1777</v>
      </c>
      <c r="F41" t="s">
        <v>52</v>
      </c>
    </row>
    <row r="42" spans="1:6" x14ac:dyDescent="0.25">
      <c r="A42" t="s">
        <v>53</v>
      </c>
      <c r="B42" t="s">
        <v>58</v>
      </c>
    </row>
    <row r="43" spans="1:6" x14ac:dyDescent="0.25">
      <c r="A43" t="s">
        <v>70</v>
      </c>
      <c r="B43" t="s">
        <v>1778</v>
      </c>
    </row>
    <row r="44" spans="1:6" x14ac:dyDescent="0.25">
      <c r="A44" t="s">
        <v>72</v>
      </c>
      <c r="B44" t="s">
        <v>1779</v>
      </c>
      <c r="D44" s="3" t="s">
        <v>74</v>
      </c>
    </row>
    <row r="45" spans="1:6" x14ac:dyDescent="0.25">
      <c r="A45" t="s">
        <v>75</v>
      </c>
      <c r="B45" t="s">
        <v>895</v>
      </c>
      <c r="D45" s="4" t="s">
        <v>46</v>
      </c>
      <c r="E45" s="4" t="s">
        <v>23</v>
      </c>
      <c r="F45" s="4" t="s">
        <v>77</v>
      </c>
    </row>
    <row r="46" spans="1:6" ht="30" x14ac:dyDescent="0.25">
      <c r="A46" t="s">
        <v>1780</v>
      </c>
      <c r="B46" t="s">
        <v>927</v>
      </c>
      <c r="D46" t="s">
        <v>80</v>
      </c>
      <c r="E46" s="5" t="s">
        <v>1781</v>
      </c>
      <c r="F46" t="s">
        <v>1782</v>
      </c>
    </row>
    <row r="47" spans="1:6" x14ac:dyDescent="0.25">
      <c r="A47" t="s">
        <v>1783</v>
      </c>
      <c r="B47" t="s">
        <v>927</v>
      </c>
      <c r="D47" t="s">
        <v>85</v>
      </c>
      <c r="E47" t="s">
        <v>58</v>
      </c>
      <c r="F47" t="s">
        <v>1784</v>
      </c>
    </row>
    <row r="48" spans="1:6" x14ac:dyDescent="0.25">
      <c r="A48" t="s">
        <v>1785</v>
      </c>
      <c r="B48" t="s">
        <v>58</v>
      </c>
      <c r="D48" t="s">
        <v>90</v>
      </c>
      <c r="E48" t="s">
        <v>58</v>
      </c>
      <c r="F48" t="s">
        <v>1786</v>
      </c>
    </row>
    <row r="49" spans="1:7" x14ac:dyDescent="0.25">
      <c r="A49" t="s">
        <v>1787</v>
      </c>
      <c r="B49" t="s">
        <v>58</v>
      </c>
      <c r="D49" t="s">
        <v>95</v>
      </c>
      <c r="E49" t="s">
        <v>58</v>
      </c>
      <c r="F49" t="s">
        <v>1788</v>
      </c>
    </row>
    <row r="50" spans="1:7" x14ac:dyDescent="0.25">
      <c r="A50" t="s">
        <v>1789</v>
      </c>
      <c r="B50" t="s">
        <v>887</v>
      </c>
      <c r="D50" t="s">
        <v>99</v>
      </c>
      <c r="E50" t="s">
        <v>58</v>
      </c>
      <c r="F50" t="s">
        <v>1790</v>
      </c>
    </row>
    <row r="51" spans="1:7" x14ac:dyDescent="0.25">
      <c r="A51" t="s">
        <v>1791</v>
      </c>
      <c r="B51" t="s">
        <v>58</v>
      </c>
      <c r="D51" t="s">
        <v>104</v>
      </c>
      <c r="E51" t="s">
        <v>58</v>
      </c>
      <c r="F51" t="s">
        <v>1792</v>
      </c>
    </row>
    <row r="52" spans="1:7" x14ac:dyDescent="0.25">
      <c r="A52" t="s">
        <v>1793</v>
      </c>
      <c r="B52" t="s">
        <v>58</v>
      </c>
      <c r="D52" t="s">
        <v>109</v>
      </c>
      <c r="E52" t="s">
        <v>58</v>
      </c>
      <c r="F52" t="s">
        <v>1794</v>
      </c>
    </row>
    <row r="53" spans="1:7" x14ac:dyDescent="0.25">
      <c r="A53" t="s">
        <v>1795</v>
      </c>
      <c r="B53" t="s">
        <v>58</v>
      </c>
      <c r="D53" t="s">
        <v>113</v>
      </c>
      <c r="E53" t="s">
        <v>58</v>
      </c>
      <c r="F53" t="s">
        <v>1796</v>
      </c>
    </row>
    <row r="54" spans="1:7" x14ac:dyDescent="0.25">
      <c r="A54" t="s">
        <v>1797</v>
      </c>
      <c r="B54" t="s">
        <v>1798</v>
      </c>
    </row>
    <row r="55" spans="1:7" x14ac:dyDescent="0.25">
      <c r="A55" t="s">
        <v>1799</v>
      </c>
      <c r="B55" t="s">
        <v>1800</v>
      </c>
    </row>
    <row r="56" spans="1:7" x14ac:dyDescent="0.25">
      <c r="A56" t="s">
        <v>1801</v>
      </c>
      <c r="B56" t="s">
        <v>58</v>
      </c>
    </row>
    <row r="57" spans="1:7" x14ac:dyDescent="0.25">
      <c r="A57" t="s">
        <v>1802</v>
      </c>
      <c r="B57" t="s">
        <v>58</v>
      </c>
    </row>
    <row r="58" spans="1:7" x14ac:dyDescent="0.25">
      <c r="A58" t="s">
        <v>1803</v>
      </c>
      <c r="B58" t="s">
        <v>1804</v>
      </c>
    </row>
    <row r="59" spans="1:7" x14ac:dyDescent="0.25">
      <c r="A59" t="s">
        <v>1805</v>
      </c>
      <c r="B59" t="s">
        <v>58</v>
      </c>
    </row>
    <row r="60" spans="1:7" x14ac:dyDescent="0.25">
      <c r="A60" t="s">
        <v>1806</v>
      </c>
      <c r="B60" t="s">
        <v>58</v>
      </c>
    </row>
    <row r="61" spans="1:7" x14ac:dyDescent="0.25">
      <c r="A61" t="s">
        <v>1807</v>
      </c>
      <c r="B61" t="s">
        <v>58</v>
      </c>
    </row>
    <row r="64" spans="1:7" x14ac:dyDescent="0.25">
      <c r="A64" s="56" t="s">
        <v>130</v>
      </c>
      <c r="B64"/>
      <c r="C64" s="145" t="s">
        <v>39</v>
      </c>
      <c r="D64" s="145"/>
      <c r="E64" s="145"/>
      <c r="F64" s="145"/>
      <c r="G64" s="145"/>
    </row>
    <row r="65" spans="1:7" x14ac:dyDescent="0.25">
      <c r="A65" s="51" t="s">
        <v>984</v>
      </c>
      <c r="B65" s="46" t="s">
        <v>46</v>
      </c>
      <c r="C65" s="25" t="s">
        <v>10</v>
      </c>
      <c r="D65" s="25" t="s">
        <v>165</v>
      </c>
      <c r="E65" s="25" t="s">
        <v>166</v>
      </c>
      <c r="F65" s="25" t="s">
        <v>167</v>
      </c>
      <c r="G65" s="9" t="s">
        <v>168</v>
      </c>
    </row>
    <row r="66" spans="1:7" x14ac:dyDescent="0.25">
      <c r="A66" s="31" t="s">
        <v>1808</v>
      </c>
      <c r="B66" s="26" t="s">
        <v>1809</v>
      </c>
      <c r="C66" s="26">
        <v>240</v>
      </c>
      <c r="D66" s="26"/>
      <c r="E66" s="26"/>
      <c r="F66" s="26"/>
      <c r="G66" s="7"/>
    </row>
    <row r="67" spans="1:7" x14ac:dyDescent="0.25">
      <c r="A67" s="31" t="s">
        <v>1810</v>
      </c>
      <c r="B67" s="26" t="s">
        <v>1811</v>
      </c>
      <c r="C67" s="26">
        <v>600</v>
      </c>
      <c r="D67" s="26"/>
      <c r="E67" s="26"/>
      <c r="F67" s="26"/>
      <c r="G67" s="7"/>
    </row>
    <row r="68" spans="1:7" x14ac:dyDescent="0.25">
      <c r="A68" s="9"/>
      <c r="B68" s="9" t="s">
        <v>997</v>
      </c>
      <c r="C68" s="26">
        <v>138</v>
      </c>
      <c r="D68" s="26"/>
      <c r="E68" s="26"/>
      <c r="F68" s="26"/>
      <c r="G68" s="7"/>
    </row>
    <row r="69" spans="1:7" x14ac:dyDescent="0.25">
      <c r="A69" s="9"/>
      <c r="B69" s="9" t="s">
        <v>993</v>
      </c>
      <c r="C69" s="26">
        <v>34.5</v>
      </c>
      <c r="D69" s="26"/>
      <c r="E69" s="26"/>
      <c r="F69" s="26"/>
      <c r="G69" s="7"/>
    </row>
    <row r="70" spans="1:7" x14ac:dyDescent="0.25">
      <c r="A70" s="31"/>
      <c r="B70" s="26" t="s">
        <v>272</v>
      </c>
      <c r="C70" s="26" t="s">
        <v>58</v>
      </c>
      <c r="D70" s="26"/>
      <c r="E70" s="26"/>
      <c r="F70" s="26"/>
      <c r="G70" s="7"/>
    </row>
    <row r="71" spans="1:7" x14ac:dyDescent="0.25">
      <c r="A71" s="31"/>
      <c r="B71" s="26" t="s">
        <v>1812</v>
      </c>
      <c r="C71" s="53" t="s">
        <v>58</v>
      </c>
      <c r="D71" s="53"/>
      <c r="E71" s="53"/>
      <c r="F71" s="26"/>
      <c r="G71" s="7"/>
    </row>
    <row r="74" spans="1:7" x14ac:dyDescent="0.25">
      <c r="A74" s="56" t="s">
        <v>157</v>
      </c>
    </row>
    <row r="75" spans="1:7" x14ac:dyDescent="0.25">
      <c r="A75" s="9" t="s">
        <v>1001</v>
      </c>
      <c r="B75" s="9" t="s">
        <v>39</v>
      </c>
      <c r="C75" s="46" t="s">
        <v>1002</v>
      </c>
      <c r="D75" s="46" t="s">
        <v>1003</v>
      </c>
      <c r="E75" s="46" t="s">
        <v>1813</v>
      </c>
      <c r="F75" s="46" t="s">
        <v>159</v>
      </c>
    </row>
    <row r="76" spans="1:7" x14ac:dyDescent="0.25">
      <c r="A76" s="7" t="s">
        <v>1776</v>
      </c>
      <c r="B76" s="7" t="s">
        <v>10</v>
      </c>
      <c r="C76" s="7" t="s">
        <v>160</v>
      </c>
      <c r="D76" s="7" t="s">
        <v>1814</v>
      </c>
      <c r="E76" s="52">
        <v>1407</v>
      </c>
      <c r="F76" s="52">
        <v>2523</v>
      </c>
    </row>
    <row r="77" spans="1:7" x14ac:dyDescent="0.25">
      <c r="A77" s="7" t="s">
        <v>1776</v>
      </c>
      <c r="B77" s="7" t="s">
        <v>10</v>
      </c>
      <c r="C77" s="7" t="s">
        <v>160</v>
      </c>
      <c r="D77" s="7" t="s">
        <v>1815</v>
      </c>
      <c r="E77" s="69">
        <v>5629</v>
      </c>
      <c r="F77" s="52">
        <v>15</v>
      </c>
    </row>
    <row r="78" spans="1:7" x14ac:dyDescent="0.25">
      <c r="A78" s="7" t="s">
        <v>1776</v>
      </c>
      <c r="B78" s="7" t="s">
        <v>10</v>
      </c>
      <c r="C78" s="7" t="s">
        <v>1006</v>
      </c>
      <c r="D78" s="7" t="s">
        <v>1814</v>
      </c>
      <c r="E78" s="52">
        <v>1569</v>
      </c>
      <c r="F78" s="52">
        <v>3746</v>
      </c>
    </row>
    <row r="79" spans="1:7" x14ac:dyDescent="0.25">
      <c r="A79" s="7" t="s">
        <v>1776</v>
      </c>
      <c r="B79" s="7" t="s">
        <v>10</v>
      </c>
      <c r="C79" s="7" t="s">
        <v>1006</v>
      </c>
      <c r="D79" s="7" t="s">
        <v>1815</v>
      </c>
      <c r="E79" s="69">
        <v>6275</v>
      </c>
      <c r="F79" s="52">
        <v>24</v>
      </c>
    </row>
    <row r="80" spans="1:7" x14ac:dyDescent="0.25">
      <c r="A80" s="7" t="s">
        <v>1776</v>
      </c>
      <c r="B80" s="7" t="s">
        <v>10</v>
      </c>
      <c r="C80" s="7" t="s">
        <v>1007</v>
      </c>
      <c r="D80" s="7" t="s">
        <v>1814</v>
      </c>
      <c r="E80" s="52">
        <v>2961</v>
      </c>
      <c r="F80" s="52">
        <v>609</v>
      </c>
    </row>
    <row r="81" spans="1:7" x14ac:dyDescent="0.25">
      <c r="A81" s="7" t="s">
        <v>1776</v>
      </c>
      <c r="B81" s="7" t="s">
        <v>10</v>
      </c>
      <c r="C81" s="7" t="s">
        <v>1007</v>
      </c>
      <c r="D81" s="7" t="s">
        <v>1815</v>
      </c>
      <c r="E81" s="52">
        <v>11846</v>
      </c>
      <c r="F81" s="52">
        <v>12423</v>
      </c>
    </row>
    <row r="82" spans="1:7" x14ac:dyDescent="0.25">
      <c r="A82" s="68"/>
      <c r="B82" s="68"/>
      <c r="C82" s="68"/>
      <c r="D82" s="68"/>
      <c r="E82" s="68"/>
    </row>
    <row r="83" spans="1:7" x14ac:dyDescent="0.25">
      <c r="A83" s="68"/>
      <c r="B83" s="68"/>
      <c r="C83" s="68"/>
      <c r="D83" s="68"/>
      <c r="E83" s="68"/>
    </row>
    <row r="84" spans="1:7" x14ac:dyDescent="0.25">
      <c r="A84" s="68"/>
      <c r="B84" s="68"/>
      <c r="C84" s="68"/>
      <c r="D84" s="68"/>
      <c r="E84" s="68"/>
    </row>
    <row r="85" spans="1:7" x14ac:dyDescent="0.25">
      <c r="A85" s="56" t="s">
        <v>1008</v>
      </c>
      <c r="C85" s="145" t="s">
        <v>39</v>
      </c>
      <c r="D85" s="145"/>
      <c r="E85" s="145"/>
      <c r="F85" s="145"/>
      <c r="G85" s="145"/>
    </row>
    <row r="86" spans="1:7" x14ac:dyDescent="0.25">
      <c r="A86" s="9"/>
      <c r="B86" s="9"/>
      <c r="C86" s="51" t="s">
        <v>10</v>
      </c>
      <c r="D86" s="25" t="s">
        <v>165</v>
      </c>
      <c r="E86" s="25" t="s">
        <v>166</v>
      </c>
      <c r="F86" s="25" t="s">
        <v>167</v>
      </c>
      <c r="G86" s="9" t="s">
        <v>168</v>
      </c>
    </row>
    <row r="87" spans="1:7" x14ac:dyDescent="0.25">
      <c r="A87" s="59" t="s">
        <v>1010</v>
      </c>
      <c r="B87" s="9" t="s">
        <v>181</v>
      </c>
      <c r="C87" s="57">
        <v>165</v>
      </c>
      <c r="D87" s="7"/>
      <c r="E87" s="7"/>
      <c r="F87" s="7"/>
      <c r="G87" s="7"/>
    </row>
    <row r="88" spans="1:7" x14ac:dyDescent="0.25">
      <c r="A88" s="59" t="s">
        <v>1009</v>
      </c>
      <c r="B88" s="9" t="s">
        <v>181</v>
      </c>
      <c r="C88" s="57">
        <v>99</v>
      </c>
      <c r="D88" s="26"/>
      <c r="E88" s="26"/>
      <c r="F88" s="26"/>
      <c r="G88" s="7"/>
    </row>
    <row r="89" spans="1:7" x14ac:dyDescent="0.25">
      <c r="A89" s="59" t="s">
        <v>1816</v>
      </c>
      <c r="B89" s="25" t="s">
        <v>185</v>
      </c>
      <c r="C89" s="48">
        <f>C88*1000/(SQRT(3)*C68)</f>
        <v>414.18606267951418</v>
      </c>
      <c r="D89" s="48"/>
      <c r="E89" s="48"/>
      <c r="F89" s="26"/>
      <c r="G89" s="7"/>
    </row>
    <row r="90" spans="1:7" x14ac:dyDescent="0.25">
      <c r="A90" s="59" t="s">
        <v>1817</v>
      </c>
      <c r="B90" s="25" t="s">
        <v>1809</v>
      </c>
      <c r="C90" s="26">
        <f>C66</f>
        <v>240</v>
      </c>
      <c r="D90" s="26"/>
      <c r="E90" s="26"/>
      <c r="F90" s="26"/>
      <c r="G90" s="7"/>
    </row>
    <row r="91" spans="1:7" x14ac:dyDescent="0.25">
      <c r="A91" s="59" t="s">
        <v>1818</v>
      </c>
      <c r="B91" s="25" t="s">
        <v>1819</v>
      </c>
      <c r="C91" s="48">
        <f>C89/C90</f>
        <v>1.7257752611646424</v>
      </c>
      <c r="D91" s="48"/>
      <c r="E91" s="48"/>
      <c r="F91" s="26"/>
      <c r="G91" s="7"/>
    </row>
    <row r="92" spans="1:7" x14ac:dyDescent="0.25">
      <c r="A92" s="59" t="s">
        <v>1820</v>
      </c>
      <c r="B92" s="25" t="s">
        <v>185</v>
      </c>
      <c r="C92" s="48">
        <f>C88*1000/(SQRT(3)*C69)</f>
        <v>1656.7442507180567</v>
      </c>
      <c r="D92" s="48"/>
      <c r="E92" s="48"/>
      <c r="F92" s="26"/>
      <c r="G92" s="7"/>
    </row>
    <row r="93" spans="1:7" x14ac:dyDescent="0.25">
      <c r="A93" s="59" t="s">
        <v>1821</v>
      </c>
      <c r="B93" s="25" t="s">
        <v>1811</v>
      </c>
      <c r="C93" s="26">
        <f>C67</f>
        <v>600</v>
      </c>
      <c r="D93" s="26"/>
      <c r="E93" s="26"/>
      <c r="F93" s="26"/>
      <c r="G93" s="7"/>
    </row>
    <row r="94" spans="1:7" x14ac:dyDescent="0.25">
      <c r="A94" s="59" t="s">
        <v>1822</v>
      </c>
      <c r="B94" s="46" t="s">
        <v>1823</v>
      </c>
      <c r="C94" s="48">
        <f>C92/C93</f>
        <v>2.7612404178634278</v>
      </c>
      <c r="D94" s="49"/>
      <c r="E94" s="49"/>
      <c r="F94" s="58"/>
      <c r="G94"/>
    </row>
    <row r="95" spans="1:7" x14ac:dyDescent="0.25">
      <c r="A95" s="59" t="s">
        <v>1019</v>
      </c>
      <c r="B95" s="25"/>
      <c r="C95" s="48">
        <f>MAX(C94,C91)</f>
        <v>2.7612404178634278</v>
      </c>
      <c r="D95" s="48"/>
      <c r="E95" s="49"/>
      <c r="F95" s="58"/>
      <c r="G95"/>
    </row>
    <row r="96" spans="1:7" x14ac:dyDescent="0.25">
      <c r="A96" s="59" t="s">
        <v>1020</v>
      </c>
      <c r="B96" s="25"/>
      <c r="C96" s="48">
        <f>MIN(C94,C91)</f>
        <v>1.7257752611646424</v>
      </c>
      <c r="D96" s="48"/>
      <c r="E96" s="49"/>
      <c r="F96" s="58"/>
      <c r="G96"/>
    </row>
    <row r="97" spans="1:7" x14ac:dyDescent="0.25">
      <c r="A97" s="59" t="s">
        <v>1021</v>
      </c>
      <c r="B97" s="25"/>
      <c r="C97" s="48">
        <f>C95/C96</f>
        <v>1.5999999999999999</v>
      </c>
      <c r="D97" s="48"/>
      <c r="E97" s="49"/>
      <c r="F97" s="58"/>
      <c r="G97"/>
    </row>
    <row r="98" spans="1:7" x14ac:dyDescent="0.25">
      <c r="A98" s="59" t="s">
        <v>1022</v>
      </c>
      <c r="B98" s="25" t="s">
        <v>1023</v>
      </c>
      <c r="C98" s="26">
        <v>5</v>
      </c>
      <c r="D98" s="26"/>
      <c r="E98" s="31"/>
      <c r="F98" s="58"/>
      <c r="G98"/>
    </row>
    <row r="99" spans="1:7" x14ac:dyDescent="0.25">
      <c r="A99" s="59" t="s">
        <v>1024</v>
      </c>
      <c r="B99" s="25"/>
      <c r="C99" s="26">
        <v>0.02</v>
      </c>
      <c r="D99" s="26"/>
      <c r="E99" s="7"/>
      <c r="F99" s="58"/>
      <c r="G99"/>
    </row>
    <row r="100" spans="1:7" x14ac:dyDescent="0.25">
      <c r="A100" s="59" t="s">
        <v>1025</v>
      </c>
      <c r="B100" s="25" t="s">
        <v>1026</v>
      </c>
      <c r="C100" s="48">
        <f>IF(C99*C98/C96&gt;0.5,C99*C98/C96,0.5)</f>
        <v>0.5</v>
      </c>
      <c r="D100" s="26"/>
      <c r="E100" s="7"/>
      <c r="F100" s="58"/>
      <c r="G100"/>
    </row>
    <row r="101" spans="1:7" x14ac:dyDescent="0.25">
      <c r="A101" s="59" t="s">
        <v>1027</v>
      </c>
      <c r="B101" s="25" t="s">
        <v>1028</v>
      </c>
      <c r="C101" s="26">
        <v>35</v>
      </c>
      <c r="D101" s="26"/>
      <c r="E101" s="7"/>
      <c r="F101" s="58"/>
      <c r="G101"/>
    </row>
    <row r="102" spans="1:7" x14ac:dyDescent="0.25">
      <c r="A102" s="59" t="s">
        <v>1029</v>
      </c>
      <c r="B102" s="25" t="s">
        <v>1030</v>
      </c>
      <c r="C102" s="26">
        <v>90</v>
      </c>
      <c r="D102" s="26"/>
      <c r="E102" s="7"/>
      <c r="F102" s="58"/>
      <c r="G102"/>
    </row>
    <row r="103" spans="1:7" x14ac:dyDescent="0.25">
      <c r="A103" s="59" t="s">
        <v>1031</v>
      </c>
      <c r="B103" s="25" t="s">
        <v>1032</v>
      </c>
      <c r="C103" s="48">
        <v>4</v>
      </c>
      <c r="D103" s="48"/>
      <c r="E103" s="49"/>
      <c r="F103" s="58"/>
      <c r="G103"/>
    </row>
    <row r="104" spans="1:7" x14ac:dyDescent="0.25">
      <c r="A104" s="68"/>
      <c r="B104" s="68"/>
      <c r="C104" s="68"/>
      <c r="D104" s="68"/>
      <c r="E104" s="68"/>
    </row>
    <row r="105" spans="1:7" x14ac:dyDescent="0.25">
      <c r="A105" s="68"/>
      <c r="B105" s="68"/>
      <c r="C105" s="68"/>
      <c r="D105" s="68"/>
      <c r="E105" s="68"/>
    </row>
    <row r="106" spans="1:7" ht="15.75" thickBot="1" x14ac:dyDescent="0.3">
      <c r="A106" s="3" t="s">
        <v>1033</v>
      </c>
    </row>
    <row r="107" spans="1:7" x14ac:dyDescent="0.25">
      <c r="A107" s="132" t="s">
        <v>1824</v>
      </c>
      <c r="B107" s="133"/>
      <c r="C107" s="133"/>
      <c r="D107" s="133"/>
      <c r="E107" s="133"/>
      <c r="F107" s="133"/>
      <c r="G107" s="134"/>
    </row>
    <row r="108" spans="1:7" x14ac:dyDescent="0.25">
      <c r="A108" s="135"/>
      <c r="B108" s="136"/>
      <c r="C108" s="136"/>
      <c r="D108" s="136"/>
      <c r="E108" s="136"/>
      <c r="F108" s="136"/>
      <c r="G108" s="137"/>
    </row>
    <row r="109" spans="1:7" x14ac:dyDescent="0.25">
      <c r="A109" s="135"/>
      <c r="B109" s="136"/>
      <c r="C109" s="136"/>
      <c r="D109" s="136"/>
      <c r="E109" s="136"/>
      <c r="F109" s="136"/>
      <c r="G109" s="137"/>
    </row>
    <row r="110" spans="1:7" x14ac:dyDescent="0.25">
      <c r="A110" s="135"/>
      <c r="B110" s="136"/>
      <c r="C110" s="136"/>
      <c r="D110" s="136"/>
      <c r="E110" s="136"/>
      <c r="F110" s="136"/>
      <c r="G110" s="137"/>
    </row>
    <row r="111" spans="1:7" x14ac:dyDescent="0.25">
      <c r="A111" s="135"/>
      <c r="B111" s="136"/>
      <c r="C111" s="136"/>
      <c r="D111" s="136"/>
      <c r="E111" s="136"/>
      <c r="F111" s="136"/>
      <c r="G111" s="137"/>
    </row>
    <row r="112" spans="1:7" x14ac:dyDescent="0.25">
      <c r="A112" s="135"/>
      <c r="B112" s="136"/>
      <c r="C112" s="136"/>
      <c r="D112" s="136"/>
      <c r="E112" s="136"/>
      <c r="F112" s="136"/>
      <c r="G112" s="137"/>
    </row>
    <row r="113" spans="1:7" x14ac:dyDescent="0.25">
      <c r="A113" s="135"/>
      <c r="B113" s="136"/>
      <c r="C113" s="136"/>
      <c r="D113" s="136"/>
      <c r="E113" s="136"/>
      <c r="F113" s="136"/>
      <c r="G113" s="137"/>
    </row>
    <row r="114" spans="1:7" x14ac:dyDescent="0.25">
      <c r="A114" s="135"/>
      <c r="B114" s="136"/>
      <c r="C114" s="136"/>
      <c r="D114" s="136"/>
      <c r="E114" s="136"/>
      <c r="F114" s="136"/>
      <c r="G114" s="137"/>
    </row>
    <row r="115" spans="1:7" x14ac:dyDescent="0.25">
      <c r="A115" s="135"/>
      <c r="B115" s="136"/>
      <c r="C115" s="136"/>
      <c r="D115" s="136"/>
      <c r="E115" s="136"/>
      <c r="F115" s="136"/>
      <c r="G115" s="137"/>
    </row>
    <row r="116" spans="1:7" x14ac:dyDescent="0.25">
      <c r="A116" s="135"/>
      <c r="B116" s="136"/>
      <c r="C116" s="136"/>
      <c r="D116" s="136"/>
      <c r="E116" s="136"/>
      <c r="F116" s="136"/>
      <c r="G116" s="137"/>
    </row>
    <row r="117" spans="1:7" x14ac:dyDescent="0.25">
      <c r="A117" s="135"/>
      <c r="B117" s="136"/>
      <c r="C117" s="136"/>
      <c r="D117" s="136"/>
      <c r="E117" s="136"/>
      <c r="F117" s="136"/>
      <c r="G117" s="137"/>
    </row>
    <row r="118" spans="1:7" x14ac:dyDescent="0.25">
      <c r="A118" s="135"/>
      <c r="B118" s="136"/>
      <c r="C118" s="136"/>
      <c r="D118" s="136"/>
      <c r="E118" s="136"/>
      <c r="F118" s="136"/>
      <c r="G118" s="137"/>
    </row>
    <row r="119" spans="1:7" x14ac:dyDescent="0.25">
      <c r="A119" s="135"/>
      <c r="B119" s="136"/>
      <c r="C119" s="136"/>
      <c r="D119" s="136"/>
      <c r="E119" s="136"/>
      <c r="F119" s="136"/>
      <c r="G119" s="137"/>
    </row>
    <row r="120" spans="1:7" x14ac:dyDescent="0.25">
      <c r="A120" s="135"/>
      <c r="B120" s="136"/>
      <c r="C120" s="136"/>
      <c r="D120" s="136"/>
      <c r="E120" s="136"/>
      <c r="F120" s="136"/>
      <c r="G120" s="137"/>
    </row>
    <row r="121" spans="1:7" ht="15.75" thickBot="1" x14ac:dyDescent="0.3">
      <c r="A121" s="138"/>
      <c r="B121" s="139"/>
      <c r="C121" s="139"/>
      <c r="D121" s="139"/>
      <c r="E121" s="139"/>
      <c r="F121" s="139"/>
      <c r="G121" s="140"/>
    </row>
    <row r="122" spans="1:7" x14ac:dyDescent="0.25">
      <c r="A122" s="68"/>
      <c r="B122" s="68"/>
      <c r="C122" s="68"/>
      <c r="D122" s="68"/>
      <c r="E122" s="68"/>
    </row>
    <row r="123" spans="1:7" x14ac:dyDescent="0.25">
      <c r="A123" s="68"/>
      <c r="B123" s="68"/>
      <c r="C123" s="68"/>
      <c r="D123" s="68"/>
      <c r="E123" s="68"/>
    </row>
    <row r="124" spans="1:7" x14ac:dyDescent="0.25">
      <c r="A124" s="3" t="s">
        <v>178</v>
      </c>
      <c r="C124" s="145" t="s">
        <v>39</v>
      </c>
      <c r="D124" s="145"/>
      <c r="E124" s="145"/>
      <c r="F124" s="145"/>
      <c r="G124" s="145"/>
    </row>
    <row r="125" spans="1:7" x14ac:dyDescent="0.25">
      <c r="A125" s="10" t="s">
        <v>1825</v>
      </c>
      <c r="B125" s="8"/>
      <c r="C125" s="16" t="s">
        <v>10</v>
      </c>
      <c r="D125" s="21" t="s">
        <v>165</v>
      </c>
      <c r="E125" s="25" t="s">
        <v>166</v>
      </c>
      <c r="F125" s="25" t="s">
        <v>167</v>
      </c>
      <c r="G125" s="9" t="s">
        <v>168</v>
      </c>
    </row>
    <row r="126" spans="1:7" x14ac:dyDescent="0.25">
      <c r="A126" s="13" t="s">
        <v>180</v>
      </c>
      <c r="B126" s="27" t="s">
        <v>181</v>
      </c>
      <c r="C126" s="19">
        <v>166.63666961351765</v>
      </c>
      <c r="D126" s="17"/>
      <c r="E126" s="26"/>
      <c r="F126" s="26"/>
      <c r="G126" s="7"/>
    </row>
    <row r="127" spans="1:7" x14ac:dyDescent="0.25">
      <c r="A127" s="13" t="s">
        <v>182</v>
      </c>
      <c r="B127" s="27" t="s">
        <v>183</v>
      </c>
      <c r="C127" s="79">
        <f>C68</f>
        <v>138</v>
      </c>
      <c r="D127" s="79"/>
      <c r="E127" s="26"/>
      <c r="F127" s="26"/>
      <c r="G127" s="7"/>
    </row>
    <row r="128" spans="1:7" x14ac:dyDescent="0.25">
      <c r="A128" s="13" t="s">
        <v>184</v>
      </c>
      <c r="B128" s="27" t="s">
        <v>185</v>
      </c>
      <c r="C128" s="37">
        <f>1.3*(1000*C126)/(SQRT(3)*C127)</f>
        <v>906.304665765908</v>
      </c>
      <c r="D128" s="37"/>
      <c r="E128" s="26"/>
      <c r="F128" s="26"/>
      <c r="G128" s="7"/>
    </row>
    <row r="129" spans="1:7" x14ac:dyDescent="0.25">
      <c r="A129" s="14" t="s">
        <v>1060</v>
      </c>
      <c r="B129" s="21" t="s">
        <v>185</v>
      </c>
      <c r="C129" s="36">
        <f>MIN($E$76,$E$78,$E$80)</f>
        <v>1407</v>
      </c>
      <c r="D129" s="36"/>
      <c r="E129" s="26"/>
      <c r="F129" s="26"/>
      <c r="G129" s="7"/>
    </row>
    <row r="130" spans="1:7" x14ac:dyDescent="0.25">
      <c r="A130" s="13" t="s">
        <v>169</v>
      </c>
      <c r="B130" s="27" t="s">
        <v>186</v>
      </c>
      <c r="C130" s="19">
        <f>ROUNDUP(IF(C$128/C$66&lt;0.5,0.5,C$128/C$66),2)</f>
        <v>3.78</v>
      </c>
      <c r="D130" s="19"/>
      <c r="E130" s="26"/>
      <c r="F130" s="26"/>
      <c r="G130" s="7"/>
    </row>
    <row r="131" spans="1:7" x14ac:dyDescent="0.25">
      <c r="A131" s="14" t="s">
        <v>187</v>
      </c>
      <c r="B131" s="21" t="s">
        <v>188</v>
      </c>
      <c r="C131" s="26" t="s">
        <v>189</v>
      </c>
      <c r="D131" s="26"/>
      <c r="E131" s="26"/>
      <c r="F131" s="26"/>
      <c r="G131" s="7"/>
    </row>
    <row r="132" spans="1:7" x14ac:dyDescent="0.25">
      <c r="A132" s="15" t="s">
        <v>190</v>
      </c>
      <c r="B132" s="28" t="s">
        <v>191</v>
      </c>
      <c r="C132" s="17">
        <v>2.0099999999999998</v>
      </c>
      <c r="D132" s="17"/>
      <c r="E132" s="26"/>
      <c r="F132" s="26"/>
      <c r="G132" s="7"/>
    </row>
    <row r="133" spans="1:7" x14ac:dyDescent="0.25">
      <c r="A133" s="11" t="s">
        <v>174</v>
      </c>
      <c r="B133" s="27" t="s">
        <v>192</v>
      </c>
      <c r="C133" s="17">
        <v>1</v>
      </c>
      <c r="D133" s="17"/>
      <c r="E133" s="26"/>
      <c r="F133" s="26"/>
      <c r="G133" s="2"/>
    </row>
    <row r="134" spans="1:7" x14ac:dyDescent="0.25">
      <c r="A134" s="10" t="s">
        <v>1826</v>
      </c>
      <c r="B134" s="8"/>
      <c r="C134" s="16" t="s">
        <v>10</v>
      </c>
      <c r="D134" s="21" t="s">
        <v>165</v>
      </c>
      <c r="E134" s="25" t="s">
        <v>166</v>
      </c>
      <c r="F134" s="25" t="s">
        <v>167</v>
      </c>
      <c r="G134" s="9" t="s">
        <v>168</v>
      </c>
    </row>
    <row r="135" spans="1:7" x14ac:dyDescent="0.25">
      <c r="A135" s="13" t="s">
        <v>180</v>
      </c>
      <c r="B135" s="27" t="s">
        <v>181</v>
      </c>
      <c r="C135" s="19">
        <v>166.63666961351765</v>
      </c>
      <c r="D135" s="17"/>
      <c r="E135" s="26"/>
      <c r="F135" s="26"/>
      <c r="G135" s="7"/>
    </row>
    <row r="136" spans="1:7" x14ac:dyDescent="0.25">
      <c r="A136" s="13" t="s">
        <v>182</v>
      </c>
      <c r="B136" s="27" t="s">
        <v>183</v>
      </c>
      <c r="C136" s="79">
        <f>C127</f>
        <v>138</v>
      </c>
      <c r="D136" s="79"/>
      <c r="E136" s="26"/>
      <c r="F136" s="26"/>
      <c r="G136" s="7"/>
    </row>
    <row r="137" spans="1:7" x14ac:dyDescent="0.25">
      <c r="A137" s="13" t="s">
        <v>1070</v>
      </c>
      <c r="B137" s="27"/>
      <c r="C137" s="19">
        <v>4.4057971014492754</v>
      </c>
      <c r="D137" s="17"/>
      <c r="E137" s="26"/>
      <c r="F137" s="26"/>
      <c r="G137" s="7"/>
    </row>
    <row r="138" spans="1:7" x14ac:dyDescent="0.25">
      <c r="A138" s="13" t="s">
        <v>184</v>
      </c>
      <c r="B138" s="27" t="s">
        <v>185</v>
      </c>
      <c r="C138" s="37">
        <f>1.3*(1000*C135)/(SQRT(3)*C136/C137)</f>
        <v>3992.9944694613919</v>
      </c>
      <c r="D138" s="37"/>
      <c r="E138" s="26"/>
      <c r="F138" s="26"/>
      <c r="G138" s="7"/>
    </row>
    <row r="139" spans="1:7" x14ac:dyDescent="0.25">
      <c r="A139" s="14" t="s">
        <v>1060</v>
      </c>
      <c r="B139" s="21" t="s">
        <v>185</v>
      </c>
      <c r="C139" s="36">
        <f>MIN($E$77,$E$79,$E$81)</f>
        <v>5629</v>
      </c>
      <c r="D139" s="36"/>
      <c r="E139" s="26"/>
      <c r="F139" s="26"/>
      <c r="G139" s="7"/>
    </row>
    <row r="140" spans="1:7" x14ac:dyDescent="0.25">
      <c r="A140" s="13" t="s">
        <v>169</v>
      </c>
      <c r="B140" s="27" t="s">
        <v>1827</v>
      </c>
      <c r="C140" s="19">
        <f>ROUNDUP(IF(C$138/C$67&lt;0.5,0.5,C$138/C$67),2)</f>
        <v>6.66</v>
      </c>
      <c r="D140" s="19"/>
      <c r="E140" s="26"/>
      <c r="F140" s="26"/>
      <c r="G140" s="7"/>
    </row>
    <row r="141" spans="1:7" x14ac:dyDescent="0.25">
      <c r="A141" s="14" t="s">
        <v>187</v>
      </c>
      <c r="B141" s="21" t="s">
        <v>1828</v>
      </c>
      <c r="C141" s="26" t="s">
        <v>189</v>
      </c>
      <c r="D141" s="26"/>
      <c r="E141" s="26"/>
      <c r="F141" s="26"/>
      <c r="G141" s="7"/>
    </row>
    <row r="142" spans="1:7" x14ac:dyDescent="0.25">
      <c r="A142" s="15" t="s">
        <v>190</v>
      </c>
      <c r="B142" s="28" t="s">
        <v>1829</v>
      </c>
      <c r="C142" s="17">
        <v>1</v>
      </c>
      <c r="D142" s="17"/>
      <c r="E142" s="26"/>
      <c r="F142" s="26"/>
      <c r="G142" s="7"/>
    </row>
    <row r="143" spans="1:7" x14ac:dyDescent="0.25">
      <c r="A143" s="11" t="s">
        <v>174</v>
      </c>
      <c r="B143" s="27" t="s">
        <v>1830</v>
      </c>
      <c r="C143" s="17">
        <v>1</v>
      </c>
      <c r="D143" s="17"/>
      <c r="E143" s="26"/>
      <c r="F143" s="26"/>
      <c r="G143" s="2"/>
    </row>
    <row r="144" spans="1:7" x14ac:dyDescent="0.25">
      <c r="C144" s="68"/>
      <c r="D144" s="68"/>
      <c r="E144" s="68"/>
      <c r="F144" s="68"/>
      <c r="G144" s="68"/>
    </row>
    <row r="146" spans="1:7" ht="15.75" thickBot="1" x14ac:dyDescent="0.3">
      <c r="A146" s="3" t="s">
        <v>193</v>
      </c>
    </row>
    <row r="147" spans="1:7" x14ac:dyDescent="0.25">
      <c r="A147" s="132" t="s">
        <v>1831</v>
      </c>
      <c r="B147" s="133"/>
      <c r="C147" s="133"/>
      <c r="D147" s="133"/>
      <c r="E147" s="133"/>
      <c r="F147" s="133"/>
      <c r="G147" s="134"/>
    </row>
    <row r="148" spans="1:7" x14ac:dyDescent="0.25">
      <c r="A148" s="135"/>
      <c r="B148" s="136"/>
      <c r="C148" s="136"/>
      <c r="D148" s="136"/>
      <c r="E148" s="136"/>
      <c r="F148" s="136"/>
      <c r="G148" s="137"/>
    </row>
    <row r="149" spans="1:7" x14ac:dyDescent="0.25">
      <c r="A149" s="135"/>
      <c r="B149" s="136"/>
      <c r="C149" s="136"/>
      <c r="D149" s="136"/>
      <c r="E149" s="136"/>
      <c r="F149" s="136"/>
      <c r="G149" s="137"/>
    </row>
    <row r="150" spans="1:7" x14ac:dyDescent="0.25">
      <c r="A150" s="135"/>
      <c r="B150" s="136"/>
      <c r="C150" s="136"/>
      <c r="D150" s="136"/>
      <c r="E150" s="136"/>
      <c r="F150" s="136"/>
      <c r="G150" s="137"/>
    </row>
    <row r="151" spans="1:7" x14ac:dyDescent="0.25">
      <c r="A151" s="135"/>
      <c r="B151" s="136"/>
      <c r="C151" s="136"/>
      <c r="D151" s="136"/>
      <c r="E151" s="136"/>
      <c r="F151" s="136"/>
      <c r="G151" s="137"/>
    </row>
    <row r="152" spans="1:7" x14ac:dyDescent="0.25">
      <c r="A152" s="135"/>
      <c r="B152" s="136"/>
      <c r="C152" s="136"/>
      <c r="D152" s="136"/>
      <c r="E152" s="136"/>
      <c r="F152" s="136"/>
      <c r="G152" s="137"/>
    </row>
    <row r="153" spans="1:7" x14ac:dyDescent="0.25">
      <c r="A153" s="135"/>
      <c r="B153" s="136"/>
      <c r="C153" s="136"/>
      <c r="D153" s="136"/>
      <c r="E153" s="136"/>
      <c r="F153" s="136"/>
      <c r="G153" s="137"/>
    </row>
    <row r="154" spans="1:7" x14ac:dyDescent="0.25">
      <c r="A154" s="135"/>
      <c r="B154" s="136"/>
      <c r="C154" s="136"/>
      <c r="D154" s="136"/>
      <c r="E154" s="136"/>
      <c r="F154" s="136"/>
      <c r="G154" s="137"/>
    </row>
    <row r="155" spans="1:7" x14ac:dyDescent="0.25">
      <c r="A155" s="135"/>
      <c r="B155" s="136"/>
      <c r="C155" s="136"/>
      <c r="D155" s="136"/>
      <c r="E155" s="136"/>
      <c r="F155" s="136"/>
      <c r="G155" s="137"/>
    </row>
    <row r="156" spans="1:7" x14ac:dyDescent="0.25">
      <c r="A156" s="135"/>
      <c r="B156" s="136"/>
      <c r="C156" s="136"/>
      <c r="D156" s="136"/>
      <c r="E156" s="136"/>
      <c r="F156" s="136"/>
      <c r="G156" s="137"/>
    </row>
    <row r="157" spans="1:7" x14ac:dyDescent="0.25">
      <c r="A157" s="135"/>
      <c r="B157" s="136"/>
      <c r="C157" s="136"/>
      <c r="D157" s="136"/>
      <c r="E157" s="136"/>
      <c r="F157" s="136"/>
      <c r="G157" s="137"/>
    </row>
    <row r="158" spans="1:7" ht="15.75" thickBot="1" x14ac:dyDescent="0.3">
      <c r="A158" s="138"/>
      <c r="B158" s="139"/>
      <c r="C158" s="139"/>
      <c r="D158" s="139"/>
      <c r="E158" s="139"/>
      <c r="F158" s="139"/>
      <c r="G158" s="140"/>
    </row>
    <row r="159" spans="1:7" customFormat="1" x14ac:dyDescent="0.25">
      <c r="A159" s="47"/>
      <c r="B159" s="47"/>
      <c r="C159" s="47"/>
      <c r="D159" s="47"/>
      <c r="E159" s="47"/>
      <c r="F159" s="47"/>
      <c r="G159" s="47"/>
    </row>
    <row r="160" spans="1:7" customFormat="1" x14ac:dyDescent="0.25"/>
    <row r="161" spans="1:7" customFormat="1" x14ac:dyDescent="0.25">
      <c r="A161" s="3" t="s">
        <v>195</v>
      </c>
      <c r="C161" s="145" t="s">
        <v>39</v>
      </c>
      <c r="D161" s="145"/>
      <c r="E161" s="145"/>
      <c r="F161" s="145"/>
      <c r="G161" s="145"/>
    </row>
    <row r="162" spans="1:7" customFormat="1" x14ac:dyDescent="0.25">
      <c r="A162" s="10" t="s">
        <v>1825</v>
      </c>
      <c r="B162" s="8"/>
      <c r="C162" s="16" t="s">
        <v>10</v>
      </c>
      <c r="D162" s="21" t="s">
        <v>165</v>
      </c>
      <c r="E162" s="25" t="s">
        <v>166</v>
      </c>
      <c r="F162" s="25" t="s">
        <v>167</v>
      </c>
      <c r="G162" s="9" t="s">
        <v>168</v>
      </c>
    </row>
    <row r="163" spans="1:7" customFormat="1" x14ac:dyDescent="0.25">
      <c r="A163" s="13" t="s">
        <v>1078</v>
      </c>
      <c r="B163" s="27" t="s">
        <v>185</v>
      </c>
      <c r="C163" s="49">
        <f>F76</f>
        <v>2523</v>
      </c>
      <c r="D163" s="49"/>
      <c r="E163" s="7"/>
      <c r="F163" s="7"/>
      <c r="G163" s="7"/>
    </row>
    <row r="164" spans="1:7" customFormat="1" x14ac:dyDescent="0.25">
      <c r="A164" s="13" t="s">
        <v>169</v>
      </c>
      <c r="B164" s="27" t="s">
        <v>1832</v>
      </c>
      <c r="C164" s="49">
        <f>ROUNDDOWN(1.25*C163/C66,2)</f>
        <v>13.14</v>
      </c>
      <c r="D164" s="49"/>
      <c r="E164" s="7"/>
      <c r="F164" s="7"/>
      <c r="G164" s="7"/>
    </row>
    <row r="165" spans="1:7" customFormat="1" x14ac:dyDescent="0.25">
      <c r="A165" s="14" t="s">
        <v>172</v>
      </c>
      <c r="B165" s="21" t="s">
        <v>4575</v>
      </c>
      <c r="C165" s="7">
        <v>0.1</v>
      </c>
      <c r="D165" s="7"/>
      <c r="E165" s="7"/>
      <c r="F165" s="7"/>
      <c r="G165" s="7"/>
    </row>
    <row r="166" spans="1:7" customFormat="1" x14ac:dyDescent="0.25">
      <c r="A166" s="15" t="s">
        <v>174</v>
      </c>
      <c r="B166" s="28" t="s">
        <v>1833</v>
      </c>
      <c r="C166" s="7">
        <v>1</v>
      </c>
      <c r="D166" s="7"/>
      <c r="E166" s="7"/>
      <c r="F166" s="7"/>
      <c r="G166" s="7"/>
    </row>
    <row r="167" spans="1:7" customFormat="1" x14ac:dyDescent="0.25">
      <c r="A167" s="65"/>
      <c r="B167" s="65"/>
      <c r="C167" s="68"/>
      <c r="D167" s="68"/>
      <c r="E167" s="68"/>
      <c r="F167" s="68"/>
      <c r="G167" s="68"/>
    </row>
    <row r="168" spans="1:7" customFormat="1" x14ac:dyDescent="0.25">
      <c r="A168" s="65"/>
      <c r="B168" s="65"/>
      <c r="C168" s="65"/>
      <c r="D168" s="65"/>
      <c r="E168" s="65"/>
      <c r="F168" s="65"/>
      <c r="G168" s="65"/>
    </row>
    <row r="169" spans="1:7" customFormat="1" x14ac:dyDescent="0.25">
      <c r="A169" s="3" t="s">
        <v>199</v>
      </c>
      <c r="B169" s="65"/>
      <c r="C169" s="65"/>
      <c r="D169" s="65"/>
      <c r="E169" s="65"/>
      <c r="F169" s="65"/>
      <c r="G169" s="65"/>
    </row>
    <row r="170" spans="1:7" customFormat="1" x14ac:dyDescent="0.25">
      <c r="A170" s="132" t="s">
        <v>1834</v>
      </c>
      <c r="B170" s="133"/>
      <c r="C170" s="133"/>
      <c r="D170" s="133"/>
      <c r="E170" s="133"/>
      <c r="F170" s="133"/>
      <c r="G170" s="134"/>
    </row>
    <row r="171" spans="1:7" customFormat="1" x14ac:dyDescent="0.25">
      <c r="A171" s="135"/>
      <c r="B171" s="136"/>
      <c r="C171" s="136"/>
      <c r="D171" s="136"/>
      <c r="E171" s="136"/>
      <c r="F171" s="136"/>
      <c r="G171" s="137"/>
    </row>
    <row r="172" spans="1:7" customFormat="1" x14ac:dyDescent="0.25">
      <c r="A172" s="135"/>
      <c r="B172" s="136"/>
      <c r="C172" s="136"/>
      <c r="D172" s="136"/>
      <c r="E172" s="136"/>
      <c r="F172" s="136"/>
      <c r="G172" s="137"/>
    </row>
    <row r="173" spans="1:7" customFormat="1" x14ac:dyDescent="0.25">
      <c r="A173" s="135"/>
      <c r="B173" s="136"/>
      <c r="C173" s="136"/>
      <c r="D173" s="136"/>
      <c r="E173" s="136"/>
      <c r="F173" s="136"/>
      <c r="G173" s="137"/>
    </row>
    <row r="174" spans="1:7" customFormat="1" x14ac:dyDescent="0.25">
      <c r="A174" s="135"/>
      <c r="B174" s="136"/>
      <c r="C174" s="136"/>
      <c r="D174" s="136"/>
      <c r="E174" s="136"/>
      <c r="F174" s="136"/>
      <c r="G174" s="137"/>
    </row>
    <row r="175" spans="1:7" customFormat="1" x14ac:dyDescent="0.25">
      <c r="A175" s="135"/>
      <c r="B175" s="136"/>
      <c r="C175" s="136"/>
      <c r="D175" s="136"/>
      <c r="E175" s="136"/>
      <c r="F175" s="136"/>
      <c r="G175" s="137"/>
    </row>
    <row r="176" spans="1:7" customFormat="1" x14ac:dyDescent="0.25">
      <c r="A176" s="135"/>
      <c r="B176" s="136"/>
      <c r="C176" s="136"/>
      <c r="D176" s="136"/>
      <c r="E176" s="136"/>
      <c r="F176" s="136"/>
      <c r="G176" s="137"/>
    </row>
    <row r="177" spans="1:7" customFormat="1" x14ac:dyDescent="0.25">
      <c r="A177" s="135"/>
      <c r="B177" s="136"/>
      <c r="C177" s="136"/>
      <c r="D177" s="136"/>
      <c r="E177" s="136"/>
      <c r="F177" s="136"/>
      <c r="G177" s="137"/>
    </row>
    <row r="178" spans="1:7" customFormat="1" x14ac:dyDescent="0.25">
      <c r="A178" s="135"/>
      <c r="B178" s="136"/>
      <c r="C178" s="136"/>
      <c r="D178" s="136"/>
      <c r="E178" s="136"/>
      <c r="F178" s="136"/>
      <c r="G178" s="137"/>
    </row>
    <row r="179" spans="1:7" customFormat="1" x14ac:dyDescent="0.25">
      <c r="A179" s="135"/>
      <c r="B179" s="136"/>
      <c r="C179" s="136"/>
      <c r="D179" s="136"/>
      <c r="E179" s="136"/>
      <c r="F179" s="136"/>
      <c r="G179" s="137"/>
    </row>
    <row r="180" spans="1:7" customFormat="1" x14ac:dyDescent="0.25">
      <c r="A180" s="135"/>
      <c r="B180" s="136"/>
      <c r="C180" s="136"/>
      <c r="D180" s="136"/>
      <c r="E180" s="136"/>
      <c r="F180" s="136"/>
      <c r="G180" s="137"/>
    </row>
    <row r="181" spans="1:7" customFormat="1" x14ac:dyDescent="0.25">
      <c r="A181" s="138"/>
      <c r="B181" s="139"/>
      <c r="C181" s="139"/>
      <c r="D181" s="139"/>
      <c r="E181" s="139"/>
      <c r="F181" s="139"/>
      <c r="G181" s="140"/>
    </row>
    <row r="182" spans="1:7" customFormat="1" x14ac:dyDescent="0.25">
      <c r="A182" s="124"/>
      <c r="B182" s="124"/>
      <c r="C182" s="124"/>
      <c r="D182" s="124"/>
      <c r="E182" s="124"/>
      <c r="F182" s="124"/>
      <c r="G182" s="124"/>
    </row>
    <row r="184" spans="1:7" x14ac:dyDescent="0.25">
      <c r="A184" s="3" t="s">
        <v>200</v>
      </c>
      <c r="C184" s="145" t="s">
        <v>39</v>
      </c>
      <c r="D184" s="145"/>
      <c r="E184" s="145"/>
      <c r="F184" s="145"/>
      <c r="G184" s="145"/>
    </row>
    <row r="185" spans="1:7" x14ac:dyDescent="0.25">
      <c r="A185" s="10" t="s">
        <v>1825</v>
      </c>
      <c r="B185" s="8"/>
      <c r="C185" s="16" t="s">
        <v>10</v>
      </c>
      <c r="D185" s="21" t="s">
        <v>165</v>
      </c>
      <c r="E185" s="25" t="s">
        <v>166</v>
      </c>
      <c r="F185" s="25" t="s">
        <v>167</v>
      </c>
      <c r="G185" s="9" t="s">
        <v>168</v>
      </c>
    </row>
    <row r="186" spans="1:7" x14ac:dyDescent="0.25">
      <c r="A186" s="13" t="s">
        <v>169</v>
      </c>
      <c r="B186" s="27" t="s">
        <v>201</v>
      </c>
      <c r="C186" s="19">
        <f>ROUNDUP(IF(0.33*C130&gt;0.5,0.33*C130,0.5),2)</f>
        <v>1.25</v>
      </c>
      <c r="D186" s="19"/>
      <c r="E186" s="26"/>
      <c r="F186" s="26"/>
      <c r="G186" s="7"/>
    </row>
    <row r="187" spans="1:7" x14ac:dyDescent="0.25">
      <c r="A187" s="14" t="s">
        <v>187</v>
      </c>
      <c r="B187" s="21" t="s">
        <v>647</v>
      </c>
      <c r="C187" s="26" t="s">
        <v>189</v>
      </c>
      <c r="D187" s="26"/>
      <c r="E187" s="26"/>
      <c r="F187" s="26"/>
      <c r="G187" s="7"/>
    </row>
    <row r="188" spans="1:7" x14ac:dyDescent="0.25">
      <c r="A188" s="15" t="s">
        <v>190</v>
      </c>
      <c r="B188" s="28" t="s">
        <v>203</v>
      </c>
      <c r="C188" s="19">
        <v>6.47</v>
      </c>
      <c r="D188" s="19"/>
      <c r="E188" s="26"/>
      <c r="F188" s="26"/>
      <c r="G188" s="7"/>
    </row>
    <row r="189" spans="1:7" x14ac:dyDescent="0.25">
      <c r="A189" s="11" t="s">
        <v>174</v>
      </c>
      <c r="B189" s="27" t="s">
        <v>204</v>
      </c>
      <c r="C189" s="17">
        <v>1</v>
      </c>
      <c r="D189" s="17"/>
      <c r="E189" s="26"/>
      <c r="F189" s="26"/>
      <c r="G189" s="2"/>
    </row>
    <row r="190" spans="1:7" x14ac:dyDescent="0.25">
      <c r="A190" s="10" t="s">
        <v>1826</v>
      </c>
      <c r="B190" s="8"/>
      <c r="C190" s="16" t="s">
        <v>10</v>
      </c>
      <c r="D190" s="21" t="s">
        <v>165</v>
      </c>
      <c r="E190" s="25" t="s">
        <v>166</v>
      </c>
      <c r="F190" s="25" t="s">
        <v>167</v>
      </c>
      <c r="G190" s="9" t="s">
        <v>168</v>
      </c>
    </row>
    <row r="191" spans="1:7" x14ac:dyDescent="0.25">
      <c r="A191" s="13" t="s">
        <v>169</v>
      </c>
      <c r="B191" s="27" t="s">
        <v>1835</v>
      </c>
      <c r="C191" s="19">
        <f>ROUNDUP(IF(0.33*C140&gt;0.5,0.33*C140,0.5),2)</f>
        <v>2.1999999999999997</v>
      </c>
      <c r="D191" s="19"/>
      <c r="E191" s="26"/>
      <c r="F191" s="26"/>
      <c r="G191" s="7"/>
    </row>
    <row r="192" spans="1:7" x14ac:dyDescent="0.25">
      <c r="A192" s="14" t="s">
        <v>187</v>
      </c>
      <c r="B192" s="21" t="s">
        <v>1836</v>
      </c>
      <c r="C192" s="26" t="s">
        <v>189</v>
      </c>
      <c r="D192" s="26"/>
      <c r="E192" s="26"/>
      <c r="F192" s="26"/>
      <c r="G192" s="7"/>
    </row>
    <row r="193" spans="1:7" x14ac:dyDescent="0.25">
      <c r="A193" s="15" t="s">
        <v>190</v>
      </c>
      <c r="B193" s="28" t="s">
        <v>1837</v>
      </c>
      <c r="C193" s="17">
        <v>1</v>
      </c>
      <c r="D193" s="17"/>
      <c r="E193" s="26"/>
      <c r="F193" s="26"/>
      <c r="G193" s="7"/>
    </row>
    <row r="194" spans="1:7" x14ac:dyDescent="0.25">
      <c r="A194" s="11" t="s">
        <v>174</v>
      </c>
      <c r="B194" s="27" t="s">
        <v>1838</v>
      </c>
      <c r="C194" s="17">
        <v>1</v>
      </c>
      <c r="D194" s="17"/>
      <c r="E194" s="26"/>
      <c r="F194" s="26"/>
      <c r="G194" s="2"/>
    </row>
    <row r="195" spans="1:7" x14ac:dyDescent="0.25">
      <c r="C195" s="68"/>
      <c r="D195" s="68"/>
      <c r="E195" s="68"/>
      <c r="F195" s="68"/>
      <c r="G195" s="68"/>
    </row>
    <row r="197" spans="1:7" ht="15.75" thickBot="1" x14ac:dyDescent="0.3">
      <c r="A197" s="3" t="s">
        <v>205</v>
      </c>
    </row>
    <row r="198" spans="1:7" x14ac:dyDescent="0.25">
      <c r="A198" s="132" t="s">
        <v>1839</v>
      </c>
      <c r="B198" s="133"/>
      <c r="C198" s="133"/>
      <c r="D198" s="133"/>
      <c r="E198" s="133"/>
      <c r="F198" s="133"/>
      <c r="G198" s="134"/>
    </row>
    <row r="199" spans="1:7" x14ac:dyDescent="0.25">
      <c r="A199" s="135"/>
      <c r="B199" s="136"/>
      <c r="C199" s="136"/>
      <c r="D199" s="136"/>
      <c r="E199" s="136"/>
      <c r="F199" s="136"/>
      <c r="G199" s="137"/>
    </row>
    <row r="200" spans="1:7" x14ac:dyDescent="0.25">
      <c r="A200" s="135"/>
      <c r="B200" s="136"/>
      <c r="C200" s="136"/>
      <c r="D200" s="136"/>
      <c r="E200" s="136"/>
      <c r="F200" s="136"/>
      <c r="G200" s="137"/>
    </row>
    <row r="201" spans="1:7" x14ac:dyDescent="0.25">
      <c r="A201" s="135"/>
      <c r="B201" s="136"/>
      <c r="C201" s="136"/>
      <c r="D201" s="136"/>
      <c r="E201" s="136"/>
      <c r="F201" s="136"/>
      <c r="G201" s="137"/>
    </row>
    <row r="202" spans="1:7" x14ac:dyDescent="0.25">
      <c r="A202" s="135"/>
      <c r="B202" s="136"/>
      <c r="C202" s="136"/>
      <c r="D202" s="136"/>
      <c r="E202" s="136"/>
      <c r="F202" s="136"/>
      <c r="G202" s="137"/>
    </row>
    <row r="203" spans="1:7" x14ac:dyDescent="0.25">
      <c r="A203" s="135"/>
      <c r="B203" s="136"/>
      <c r="C203" s="136"/>
      <c r="D203" s="136"/>
      <c r="E203" s="136"/>
      <c r="F203" s="136"/>
      <c r="G203" s="137"/>
    </row>
    <row r="204" spans="1:7" x14ac:dyDescent="0.25">
      <c r="A204" s="135"/>
      <c r="B204" s="136"/>
      <c r="C204" s="136"/>
      <c r="D204" s="136"/>
      <c r="E204" s="136"/>
      <c r="F204" s="136"/>
      <c r="G204" s="137"/>
    </row>
    <row r="205" spans="1:7" x14ac:dyDescent="0.25">
      <c r="A205" s="135"/>
      <c r="B205" s="136"/>
      <c r="C205" s="136"/>
      <c r="D205" s="136"/>
      <c r="E205" s="136"/>
      <c r="F205" s="136"/>
      <c r="G205" s="137"/>
    </row>
    <row r="206" spans="1:7" x14ac:dyDescent="0.25">
      <c r="A206" s="135"/>
      <c r="B206" s="136"/>
      <c r="C206" s="136"/>
      <c r="D206" s="136"/>
      <c r="E206" s="136"/>
      <c r="F206" s="136"/>
      <c r="G206" s="137"/>
    </row>
    <row r="207" spans="1:7" x14ac:dyDescent="0.25">
      <c r="A207" s="135"/>
      <c r="B207" s="136"/>
      <c r="C207" s="136"/>
      <c r="D207" s="136"/>
      <c r="E207" s="136"/>
      <c r="F207" s="136"/>
      <c r="G207" s="137"/>
    </row>
    <row r="208" spans="1:7" x14ac:dyDescent="0.25">
      <c r="A208" s="135"/>
      <c r="B208" s="136"/>
      <c r="C208" s="136"/>
      <c r="D208" s="136"/>
      <c r="E208" s="136"/>
      <c r="F208" s="136"/>
      <c r="G208" s="137"/>
    </row>
    <row r="209" spans="1:10" ht="15.75" thickBot="1" x14ac:dyDescent="0.3">
      <c r="A209" s="138"/>
      <c r="B209" s="139"/>
      <c r="C209" s="139"/>
      <c r="D209" s="139"/>
      <c r="E209" s="139"/>
      <c r="F209" s="139"/>
      <c r="G209" s="140"/>
    </row>
    <row r="212" spans="1:10" x14ac:dyDescent="0.25">
      <c r="A212" s="3" t="s">
        <v>241</v>
      </c>
    </row>
    <row r="213" spans="1:10" x14ac:dyDescent="0.25">
      <c r="A213" s="29" t="s">
        <v>242</v>
      </c>
      <c r="B213" s="29" t="s">
        <v>133</v>
      </c>
      <c r="C213" s="29" t="s">
        <v>23</v>
      </c>
      <c r="D213" s="29" t="s">
        <v>243</v>
      </c>
      <c r="E213" s="29" t="s">
        <v>33</v>
      </c>
      <c r="F213" s="29" t="s">
        <v>39</v>
      </c>
      <c r="G213" s="29" t="s">
        <v>40</v>
      </c>
      <c r="H213" s="29" t="s">
        <v>244</v>
      </c>
      <c r="I213" s="29" t="s">
        <v>245</v>
      </c>
      <c r="J213" s="29" t="s">
        <v>246</v>
      </c>
    </row>
    <row r="214" spans="1:10" ht="18.75" x14ac:dyDescent="0.3">
      <c r="A214" s="45" t="s">
        <v>254</v>
      </c>
      <c r="B214" s="50" t="s">
        <v>255</v>
      </c>
      <c r="C214" s="5" t="s">
        <v>256</v>
      </c>
      <c r="D214" s="5" t="s">
        <v>250</v>
      </c>
      <c r="E214" t="s">
        <v>251</v>
      </c>
      <c r="F214"/>
      <c r="G214"/>
      <c r="H214" s="44" t="b">
        <v>0</v>
      </c>
      <c r="I214"/>
      <c r="J214" s="44" t="b">
        <v>0</v>
      </c>
    </row>
    <row r="215" spans="1:10" ht="18.75" x14ac:dyDescent="0.3">
      <c r="A215" s="45" t="s">
        <v>1840</v>
      </c>
      <c r="B215" s="50">
        <v>60</v>
      </c>
      <c r="C215" s="5" t="s">
        <v>1841</v>
      </c>
      <c r="D215" s="5" t="s">
        <v>250</v>
      </c>
      <c r="E215" t="s">
        <v>251</v>
      </c>
      <c r="F215"/>
      <c r="G215"/>
      <c r="H215" s="44" t="b">
        <v>0</v>
      </c>
      <c r="I215"/>
      <c r="J215" s="44" t="b">
        <v>0</v>
      </c>
    </row>
    <row r="216" spans="1:10" ht="18.75" x14ac:dyDescent="0.3">
      <c r="A216" s="45" t="s">
        <v>1842</v>
      </c>
      <c r="B216" s="115" t="s">
        <v>297</v>
      </c>
      <c r="C216" s="5" t="s">
        <v>1843</v>
      </c>
      <c r="D216" s="5" t="s">
        <v>250</v>
      </c>
      <c r="E216" t="s">
        <v>251</v>
      </c>
      <c r="F216"/>
      <c r="G216"/>
      <c r="H216" s="44" t="b">
        <v>0</v>
      </c>
      <c r="I216"/>
      <c r="J216" s="44" t="b">
        <v>0</v>
      </c>
    </row>
    <row r="217" spans="1:10" ht="30.75" x14ac:dyDescent="0.3">
      <c r="A217" s="45" t="s">
        <v>1109</v>
      </c>
      <c r="B217" s="115" t="s">
        <v>297</v>
      </c>
      <c r="C217" s="5" t="s">
        <v>1844</v>
      </c>
      <c r="D217" s="5" t="s">
        <v>250</v>
      </c>
      <c r="E217" t="s">
        <v>251</v>
      </c>
      <c r="F217"/>
      <c r="G217"/>
      <c r="H217" s="44" t="b">
        <v>0</v>
      </c>
      <c r="I217"/>
      <c r="J217" s="44" t="b">
        <v>0</v>
      </c>
    </row>
    <row r="218" spans="1:10" ht="18.75" x14ac:dyDescent="0.3">
      <c r="A218" s="45" t="s">
        <v>615</v>
      </c>
      <c r="B218" s="115" t="s">
        <v>878</v>
      </c>
      <c r="C218" s="5" t="s">
        <v>1845</v>
      </c>
      <c r="D218" s="5" t="s">
        <v>250</v>
      </c>
      <c r="E218" t="s">
        <v>251</v>
      </c>
      <c r="F218"/>
      <c r="G218"/>
      <c r="H218" s="44" t="b">
        <v>0</v>
      </c>
      <c r="I218"/>
      <c r="J218" s="44" t="b">
        <v>0</v>
      </c>
    </row>
    <row r="219" spans="1:10" ht="18.75" x14ac:dyDescent="0.3">
      <c r="A219" s="45" t="s">
        <v>261</v>
      </c>
      <c r="B219" s="1">
        <f>Reference!B18</f>
        <v>-5</v>
      </c>
      <c r="C219" s="5" t="s">
        <v>262</v>
      </c>
      <c r="D219" t="s">
        <v>250</v>
      </c>
      <c r="E219" t="s">
        <v>263</v>
      </c>
      <c r="F219"/>
      <c r="G219"/>
      <c r="H219" s="44" t="b">
        <v>1</v>
      </c>
      <c r="I219"/>
      <c r="J219" s="44" t="b">
        <v>0</v>
      </c>
    </row>
    <row r="220" spans="1:10" ht="18.75" x14ac:dyDescent="0.3">
      <c r="A220" s="45" t="s">
        <v>264</v>
      </c>
      <c r="B220" s="115" t="str">
        <f>Reference!B16</f>
        <v>GRVR HL WND</v>
      </c>
      <c r="C220" s="5" t="s">
        <v>265</v>
      </c>
      <c r="D220" s="5" t="s">
        <v>1846</v>
      </c>
      <c r="E220" t="s">
        <v>251</v>
      </c>
      <c r="F220"/>
      <c r="G220"/>
      <c r="H220" s="44" t="b">
        <v>0</v>
      </c>
      <c r="I220"/>
      <c r="J220" s="44" t="b">
        <v>0</v>
      </c>
    </row>
    <row r="221" spans="1:10" ht="30.75" x14ac:dyDescent="0.3">
      <c r="A221" s="45" t="s">
        <v>181</v>
      </c>
      <c r="B221" s="115">
        <f>C87</f>
        <v>165</v>
      </c>
      <c r="C221" s="5" t="s">
        <v>1847</v>
      </c>
      <c r="D221" s="5" t="s">
        <v>1848</v>
      </c>
      <c r="E221" t="s">
        <v>251</v>
      </c>
      <c r="F221"/>
      <c r="G221"/>
      <c r="H221" s="44" t="b">
        <v>1</v>
      </c>
      <c r="I221"/>
      <c r="J221" s="44" t="b">
        <v>0</v>
      </c>
    </row>
    <row r="222" spans="1:10" ht="30.75" x14ac:dyDescent="0.3">
      <c r="A222" s="45" t="s">
        <v>1849</v>
      </c>
      <c r="B222" s="115" t="s">
        <v>278</v>
      </c>
      <c r="C222" s="5" t="s">
        <v>1850</v>
      </c>
      <c r="D222" s="5" t="s">
        <v>1848</v>
      </c>
      <c r="E222" t="s">
        <v>251</v>
      </c>
      <c r="F222"/>
      <c r="G222"/>
      <c r="H222" s="44" t="b">
        <v>0</v>
      </c>
      <c r="I222"/>
      <c r="J222" s="44" t="b">
        <v>0</v>
      </c>
    </row>
    <row r="223" spans="1:10" ht="30.75" x14ac:dyDescent="0.3">
      <c r="A223" s="45" t="s">
        <v>1851</v>
      </c>
      <c r="B223" s="115" t="s">
        <v>278</v>
      </c>
      <c r="C223" s="5" t="s">
        <v>1852</v>
      </c>
      <c r="D223" s="5" t="s">
        <v>1848</v>
      </c>
      <c r="E223" t="s">
        <v>251</v>
      </c>
      <c r="F223"/>
      <c r="G223"/>
      <c r="H223" s="44" t="b">
        <v>0</v>
      </c>
      <c r="I223"/>
      <c r="J223" s="44" t="b">
        <v>0</v>
      </c>
    </row>
    <row r="224" spans="1:10" ht="18.75" x14ac:dyDescent="0.3">
      <c r="A224" s="45" t="s">
        <v>1853</v>
      </c>
      <c r="B224" s="115" t="s">
        <v>248</v>
      </c>
      <c r="C224" s="5" t="s">
        <v>1854</v>
      </c>
      <c r="D224" s="5" t="s">
        <v>1848</v>
      </c>
      <c r="E224" t="s">
        <v>251</v>
      </c>
      <c r="F224"/>
      <c r="G224"/>
      <c r="H224" s="44" t="b">
        <v>0</v>
      </c>
      <c r="I224"/>
      <c r="J224" s="44" t="b">
        <v>0</v>
      </c>
    </row>
    <row r="225" spans="1:10" ht="18.75" x14ac:dyDescent="0.3">
      <c r="A225" s="45" t="s">
        <v>1809</v>
      </c>
      <c r="B225" s="115">
        <f>C66</f>
        <v>240</v>
      </c>
      <c r="C225" s="5" t="s">
        <v>1855</v>
      </c>
      <c r="D225" s="5" t="s">
        <v>1848</v>
      </c>
      <c r="E225" t="s">
        <v>251</v>
      </c>
      <c r="F225"/>
      <c r="G225"/>
      <c r="H225" s="44" t="b">
        <v>0</v>
      </c>
      <c r="I225"/>
      <c r="J225" s="44" t="b">
        <v>0</v>
      </c>
    </row>
    <row r="226" spans="1:10" ht="30.75" x14ac:dyDescent="0.3">
      <c r="A226" s="45" t="s">
        <v>1856</v>
      </c>
      <c r="B226" s="115">
        <v>11</v>
      </c>
      <c r="C226" s="5" t="s">
        <v>1857</v>
      </c>
      <c r="D226" s="5" t="s">
        <v>1848</v>
      </c>
      <c r="E226" t="s">
        <v>251</v>
      </c>
      <c r="F226"/>
      <c r="G226"/>
      <c r="H226" s="44" t="b">
        <v>0</v>
      </c>
      <c r="I226"/>
      <c r="J226" s="44" t="b">
        <v>0</v>
      </c>
    </row>
    <row r="227" spans="1:10" ht="30.75" x14ac:dyDescent="0.3">
      <c r="A227" s="45" t="s">
        <v>1858</v>
      </c>
      <c r="B227" s="115">
        <f>C68</f>
        <v>138</v>
      </c>
      <c r="C227" s="5" t="s">
        <v>1859</v>
      </c>
      <c r="D227" s="5" t="s">
        <v>1848</v>
      </c>
      <c r="E227" t="s">
        <v>251</v>
      </c>
      <c r="F227"/>
      <c r="G227"/>
      <c r="H227" s="44" t="b">
        <v>0</v>
      </c>
      <c r="I227"/>
      <c r="J227" s="44" t="b">
        <v>0</v>
      </c>
    </row>
    <row r="228" spans="1:10" ht="30.75" x14ac:dyDescent="0.3">
      <c r="A228" s="45" t="s">
        <v>1860</v>
      </c>
      <c r="B228" s="115" t="s">
        <v>278</v>
      </c>
      <c r="C228" s="5" t="s">
        <v>1861</v>
      </c>
      <c r="D228" s="5" t="s">
        <v>1848</v>
      </c>
      <c r="E228" t="s">
        <v>251</v>
      </c>
      <c r="F228"/>
      <c r="G228"/>
      <c r="H228" s="44" t="b">
        <v>0</v>
      </c>
      <c r="I228"/>
      <c r="J228" s="44" t="b">
        <v>0</v>
      </c>
    </row>
    <row r="229" spans="1:10" ht="18.75" x14ac:dyDescent="0.3">
      <c r="A229" s="45" t="s">
        <v>1862</v>
      </c>
      <c r="B229" s="115" t="s">
        <v>248</v>
      </c>
      <c r="C229" s="5" t="s">
        <v>1863</v>
      </c>
      <c r="D229" s="5" t="s">
        <v>1848</v>
      </c>
      <c r="E229" t="s">
        <v>251</v>
      </c>
      <c r="F229"/>
      <c r="G229"/>
      <c r="H229" s="44" t="b">
        <v>0</v>
      </c>
      <c r="I229"/>
      <c r="J229" s="44" t="b">
        <v>0</v>
      </c>
    </row>
    <row r="230" spans="1:10" ht="18.75" x14ac:dyDescent="0.3">
      <c r="A230" s="45" t="s">
        <v>1811</v>
      </c>
      <c r="B230" s="115">
        <f>C67</f>
        <v>600</v>
      </c>
      <c r="C230" s="5" t="s">
        <v>1864</v>
      </c>
      <c r="D230" s="5" t="s">
        <v>1848</v>
      </c>
      <c r="E230" t="s">
        <v>251</v>
      </c>
      <c r="F230"/>
      <c r="G230"/>
      <c r="H230" s="44" t="b">
        <v>0</v>
      </c>
      <c r="I230"/>
      <c r="J230" s="44" t="b">
        <v>0</v>
      </c>
    </row>
    <row r="231" spans="1:10" ht="30.75" x14ac:dyDescent="0.3">
      <c r="A231" s="45" t="s">
        <v>1865</v>
      </c>
      <c r="B231" s="50">
        <v>11</v>
      </c>
      <c r="C231" s="5" t="s">
        <v>1866</v>
      </c>
      <c r="D231" s="5" t="s">
        <v>1848</v>
      </c>
      <c r="E231" t="s">
        <v>251</v>
      </c>
      <c r="F231"/>
      <c r="G231"/>
      <c r="H231" s="44" t="b">
        <v>0</v>
      </c>
      <c r="I231"/>
      <c r="J231" s="44" t="b">
        <v>0</v>
      </c>
    </row>
    <row r="232" spans="1:10" ht="30.75" x14ac:dyDescent="0.3">
      <c r="A232" s="45" t="s">
        <v>1867</v>
      </c>
      <c r="B232" s="50">
        <f>C69</f>
        <v>34.5</v>
      </c>
      <c r="C232" s="5" t="s">
        <v>1868</v>
      </c>
      <c r="D232" s="5" t="s">
        <v>1848</v>
      </c>
      <c r="E232" t="s">
        <v>251</v>
      </c>
      <c r="F232"/>
      <c r="G232"/>
      <c r="H232" s="44" t="b">
        <v>1</v>
      </c>
      <c r="I232"/>
      <c r="J232" s="44" t="b">
        <v>0</v>
      </c>
    </row>
    <row r="233" spans="1:10" ht="30.75" x14ac:dyDescent="0.3">
      <c r="A233" s="45" t="s">
        <v>1211</v>
      </c>
      <c r="B233" s="50">
        <f>C100</f>
        <v>0.5</v>
      </c>
      <c r="C233" s="5" t="s">
        <v>1869</v>
      </c>
      <c r="D233" s="5" t="s">
        <v>1870</v>
      </c>
      <c r="E233" t="s">
        <v>1871</v>
      </c>
      <c r="F233"/>
      <c r="G233"/>
      <c r="H233" s="44" t="b">
        <v>1</v>
      </c>
      <c r="I233"/>
      <c r="J233" s="44" t="b">
        <v>0</v>
      </c>
    </row>
    <row r="234" spans="1:10" ht="30.75" x14ac:dyDescent="0.3">
      <c r="A234" s="45" t="s">
        <v>1872</v>
      </c>
      <c r="B234" s="50">
        <v>0.25</v>
      </c>
      <c r="C234" s="5" t="s">
        <v>1873</v>
      </c>
      <c r="D234" s="5" t="s">
        <v>1870</v>
      </c>
      <c r="E234" t="s">
        <v>1871</v>
      </c>
      <c r="F234"/>
      <c r="G234"/>
      <c r="H234" s="44" t="b">
        <v>1</v>
      </c>
      <c r="I234"/>
      <c r="J234" s="44" t="b">
        <v>0</v>
      </c>
    </row>
    <row r="235" spans="1:10" ht="30.75" x14ac:dyDescent="0.3">
      <c r="A235" s="45" t="s">
        <v>1874</v>
      </c>
      <c r="B235" s="50">
        <v>1</v>
      </c>
      <c r="C235" s="5" t="s">
        <v>1875</v>
      </c>
      <c r="D235" s="5" t="s">
        <v>1870</v>
      </c>
      <c r="E235" t="s">
        <v>1871</v>
      </c>
      <c r="F235"/>
      <c r="G235"/>
      <c r="H235" s="44" t="b">
        <v>1</v>
      </c>
      <c r="I235"/>
      <c r="J235" s="44" t="b">
        <v>0</v>
      </c>
    </row>
    <row r="236" spans="1:10" ht="30.75" x14ac:dyDescent="0.3">
      <c r="A236" s="45" t="s">
        <v>1213</v>
      </c>
      <c r="B236" s="50">
        <f>C101</f>
        <v>35</v>
      </c>
      <c r="C236" s="5" t="s">
        <v>1876</v>
      </c>
      <c r="D236" s="5" t="s">
        <v>1870</v>
      </c>
      <c r="E236" t="s">
        <v>1871</v>
      </c>
      <c r="F236"/>
      <c r="G236"/>
      <c r="H236" s="44" t="b">
        <v>0</v>
      </c>
      <c r="I236"/>
      <c r="J236" s="44" t="b">
        <v>0</v>
      </c>
    </row>
    <row r="237" spans="1:10" ht="30.75" x14ac:dyDescent="0.3">
      <c r="A237" s="45" t="s">
        <v>1215</v>
      </c>
      <c r="B237" s="50">
        <f>C102</f>
        <v>90</v>
      </c>
      <c r="C237" s="5" t="s">
        <v>1877</v>
      </c>
      <c r="D237" s="5" t="s">
        <v>1870</v>
      </c>
      <c r="E237" t="s">
        <v>1871</v>
      </c>
      <c r="F237"/>
      <c r="G237"/>
      <c r="H237" s="44" t="b">
        <v>0</v>
      </c>
      <c r="I237"/>
      <c r="J237" s="44" t="b">
        <v>0</v>
      </c>
    </row>
    <row r="238" spans="1:10" ht="30.75" x14ac:dyDescent="0.3">
      <c r="A238" s="45" t="s">
        <v>1878</v>
      </c>
      <c r="B238" s="50">
        <v>6</v>
      </c>
      <c r="C238" s="5" t="s">
        <v>1879</v>
      </c>
      <c r="D238" s="5" t="s">
        <v>1870</v>
      </c>
      <c r="E238" t="s">
        <v>1871</v>
      </c>
      <c r="F238"/>
      <c r="G238"/>
      <c r="H238" s="44" t="b">
        <v>1</v>
      </c>
      <c r="I238"/>
      <c r="J238" s="44" t="b">
        <v>0</v>
      </c>
    </row>
    <row r="239" spans="1:10" ht="30.75" x14ac:dyDescent="0.3">
      <c r="A239" s="45" t="s">
        <v>1217</v>
      </c>
      <c r="B239" s="116">
        <f>C103</f>
        <v>4</v>
      </c>
      <c r="C239" s="5" t="s">
        <v>1880</v>
      </c>
      <c r="D239" s="5" t="s">
        <v>1870</v>
      </c>
      <c r="E239" t="s">
        <v>1871</v>
      </c>
      <c r="F239"/>
      <c r="G239"/>
      <c r="H239" s="44" t="b">
        <v>1</v>
      </c>
      <c r="I239"/>
      <c r="J239" s="44" t="b">
        <v>0</v>
      </c>
    </row>
    <row r="240" spans="1:10" ht="30.75" x14ac:dyDescent="0.3">
      <c r="A240" s="45" t="s">
        <v>1232</v>
      </c>
      <c r="B240" s="50">
        <v>15</v>
      </c>
      <c r="C240" s="5" t="s">
        <v>1881</v>
      </c>
      <c r="D240" s="5" t="s">
        <v>1870</v>
      </c>
      <c r="E240" t="s">
        <v>1871</v>
      </c>
      <c r="F240"/>
      <c r="G240"/>
      <c r="H240" s="44" t="b">
        <v>0</v>
      </c>
      <c r="I240"/>
      <c r="J240" s="44" t="b">
        <v>0</v>
      </c>
    </row>
    <row r="241" spans="1:10" ht="30.75" x14ac:dyDescent="0.3">
      <c r="A241" s="45" t="s">
        <v>1234</v>
      </c>
      <c r="B241" s="50">
        <v>15</v>
      </c>
      <c r="C241" s="5" t="s">
        <v>1882</v>
      </c>
      <c r="D241" s="5" t="s">
        <v>1870</v>
      </c>
      <c r="E241" t="s">
        <v>1871</v>
      </c>
      <c r="F241"/>
      <c r="G241"/>
      <c r="H241" s="44" t="b">
        <v>0</v>
      </c>
      <c r="I241"/>
      <c r="J241" s="44" t="b">
        <v>0</v>
      </c>
    </row>
    <row r="242" spans="1:10" ht="30.75" x14ac:dyDescent="0.3">
      <c r="A242" s="45" t="s">
        <v>1236</v>
      </c>
      <c r="B242" s="50">
        <v>35</v>
      </c>
      <c r="C242" s="5" t="s">
        <v>1883</v>
      </c>
      <c r="D242" s="5" t="s">
        <v>1870</v>
      </c>
      <c r="E242" t="s">
        <v>1871</v>
      </c>
      <c r="F242"/>
      <c r="G242"/>
      <c r="H242" s="44" t="b">
        <v>0</v>
      </c>
      <c r="I242"/>
      <c r="J242" s="44" t="b">
        <v>0</v>
      </c>
    </row>
    <row r="243" spans="1:10" ht="30.75" x14ac:dyDescent="0.3">
      <c r="A243" s="45" t="s">
        <v>1884</v>
      </c>
      <c r="B243" s="50" t="s">
        <v>278</v>
      </c>
      <c r="C243" s="5" t="s">
        <v>1885</v>
      </c>
      <c r="D243" s="5" t="s">
        <v>1870</v>
      </c>
      <c r="E243" t="s">
        <v>1871</v>
      </c>
      <c r="F243"/>
      <c r="G243"/>
      <c r="H243" s="44" t="b">
        <v>0</v>
      </c>
      <c r="I243"/>
      <c r="J243" s="44" t="b">
        <v>0</v>
      </c>
    </row>
    <row r="244" spans="1:10" ht="30.75" x14ac:dyDescent="0.3">
      <c r="A244" s="45" t="s">
        <v>1886</v>
      </c>
      <c r="B244" s="50" t="s">
        <v>278</v>
      </c>
      <c r="C244" s="5" t="s">
        <v>1887</v>
      </c>
      <c r="D244" s="5" t="s">
        <v>1870</v>
      </c>
      <c r="E244" t="s">
        <v>1871</v>
      </c>
      <c r="F244"/>
      <c r="G244"/>
      <c r="H244" s="44" t="b">
        <v>0</v>
      </c>
      <c r="I244"/>
      <c r="J244" s="44" t="b">
        <v>0</v>
      </c>
    </row>
    <row r="245" spans="1:10" ht="30.75" x14ac:dyDescent="0.3">
      <c r="A245" s="45" t="s">
        <v>1888</v>
      </c>
      <c r="B245" s="116">
        <f>$C$164</f>
        <v>13.14</v>
      </c>
      <c r="C245" s="5" t="s">
        <v>1889</v>
      </c>
      <c r="D245" s="5" t="s">
        <v>1890</v>
      </c>
      <c r="E245" t="s">
        <v>1891</v>
      </c>
      <c r="F245" t="s">
        <v>10</v>
      </c>
      <c r="G245"/>
      <c r="H245" s="44" t="b">
        <v>1</v>
      </c>
      <c r="I245"/>
      <c r="J245" s="44" t="b">
        <v>0</v>
      </c>
    </row>
    <row r="246" spans="1:10" ht="30.75" x14ac:dyDescent="0.3">
      <c r="A246" s="45" t="s">
        <v>1888</v>
      </c>
      <c r="B246" s="116">
        <f>$D$164</f>
        <v>0</v>
      </c>
      <c r="C246" s="5" t="s">
        <v>1889</v>
      </c>
      <c r="D246" s="5" t="s">
        <v>1890</v>
      </c>
      <c r="E246" t="s">
        <v>1891</v>
      </c>
      <c r="F246" t="s">
        <v>165</v>
      </c>
      <c r="G246"/>
      <c r="H246" s="44" t="b">
        <v>1</v>
      </c>
      <c r="I246"/>
      <c r="J246" s="44" t="b">
        <v>0</v>
      </c>
    </row>
    <row r="247" spans="1:10" ht="30.75" x14ac:dyDescent="0.3">
      <c r="A247" s="45" t="s">
        <v>1888</v>
      </c>
      <c r="B247" s="116">
        <f>$E$164</f>
        <v>0</v>
      </c>
      <c r="C247" s="5" t="s">
        <v>1889</v>
      </c>
      <c r="D247" s="5" t="s">
        <v>1890</v>
      </c>
      <c r="E247" t="s">
        <v>1891</v>
      </c>
      <c r="F247" t="s">
        <v>166</v>
      </c>
      <c r="G247"/>
      <c r="H247" s="44" t="b">
        <v>1</v>
      </c>
      <c r="I247"/>
      <c r="J247" s="44" t="b">
        <v>0</v>
      </c>
    </row>
    <row r="248" spans="1:10" ht="30.75" x14ac:dyDescent="0.3">
      <c r="A248" s="45" t="s">
        <v>1888</v>
      </c>
      <c r="B248" s="116">
        <f>$F$164</f>
        <v>0</v>
      </c>
      <c r="C248" s="5" t="s">
        <v>1889</v>
      </c>
      <c r="D248" s="5" t="s">
        <v>1890</v>
      </c>
      <c r="E248" t="s">
        <v>1891</v>
      </c>
      <c r="F248" t="s">
        <v>167</v>
      </c>
      <c r="G248"/>
      <c r="H248" s="44" t="b">
        <v>1</v>
      </c>
      <c r="I248"/>
      <c r="J248" s="44" t="b">
        <v>0</v>
      </c>
    </row>
    <row r="249" spans="1:10" ht="30.75" x14ac:dyDescent="0.3">
      <c r="A249" s="45" t="s">
        <v>1888</v>
      </c>
      <c r="B249" s="116">
        <f>$G$164</f>
        <v>0</v>
      </c>
      <c r="C249" s="5" t="s">
        <v>1889</v>
      </c>
      <c r="D249" s="5" t="s">
        <v>1890</v>
      </c>
      <c r="E249" t="s">
        <v>1891</v>
      </c>
      <c r="F249" t="s">
        <v>168</v>
      </c>
      <c r="G249"/>
      <c r="H249" s="44" t="b">
        <v>1</v>
      </c>
      <c r="I249"/>
      <c r="J249" s="44" t="b">
        <v>0</v>
      </c>
    </row>
    <row r="250" spans="1:10" ht="30.75" x14ac:dyDescent="0.3">
      <c r="A250" s="45" t="s">
        <v>1892</v>
      </c>
      <c r="B250" s="116">
        <f>$C$165</f>
        <v>0.1</v>
      </c>
      <c r="C250" s="5" t="s">
        <v>4576</v>
      </c>
      <c r="D250" s="5" t="s">
        <v>1890</v>
      </c>
      <c r="E250" t="s">
        <v>1891</v>
      </c>
      <c r="F250" t="s">
        <v>10</v>
      </c>
      <c r="G250"/>
      <c r="H250" s="44" t="b">
        <v>1</v>
      </c>
      <c r="I250"/>
      <c r="J250" s="44" t="b">
        <v>0</v>
      </c>
    </row>
    <row r="251" spans="1:10" ht="30.75" x14ac:dyDescent="0.3">
      <c r="A251" s="45" t="s">
        <v>1892</v>
      </c>
      <c r="B251" s="116">
        <f>$D$165</f>
        <v>0</v>
      </c>
      <c r="C251" s="5" t="s">
        <v>209</v>
      </c>
      <c r="D251" s="5" t="s">
        <v>1890</v>
      </c>
      <c r="E251" t="s">
        <v>1891</v>
      </c>
      <c r="F251" t="s">
        <v>165</v>
      </c>
      <c r="G251"/>
      <c r="H251" s="44" t="b">
        <v>1</v>
      </c>
      <c r="I251"/>
      <c r="J251" s="44" t="b">
        <v>0</v>
      </c>
    </row>
    <row r="252" spans="1:10" ht="30.75" x14ac:dyDescent="0.3">
      <c r="A252" s="45" t="s">
        <v>1892</v>
      </c>
      <c r="B252" s="116">
        <f>$E$165</f>
        <v>0</v>
      </c>
      <c r="C252" s="5" t="s">
        <v>209</v>
      </c>
      <c r="D252" s="5" t="s">
        <v>1890</v>
      </c>
      <c r="E252" t="s">
        <v>1891</v>
      </c>
      <c r="F252" t="s">
        <v>166</v>
      </c>
      <c r="G252"/>
      <c r="H252" s="44" t="b">
        <v>1</v>
      </c>
      <c r="I252"/>
      <c r="J252" s="44" t="b">
        <v>0</v>
      </c>
    </row>
    <row r="253" spans="1:10" ht="30.75" x14ac:dyDescent="0.3">
      <c r="A253" s="45" t="s">
        <v>1892</v>
      </c>
      <c r="B253" s="116">
        <f>$F$165</f>
        <v>0</v>
      </c>
      <c r="C253" s="5" t="s">
        <v>209</v>
      </c>
      <c r="D253" s="5" t="s">
        <v>1890</v>
      </c>
      <c r="E253" t="s">
        <v>1891</v>
      </c>
      <c r="F253" t="s">
        <v>167</v>
      </c>
      <c r="G253"/>
      <c r="H253" s="44" t="b">
        <v>1</v>
      </c>
      <c r="I253"/>
      <c r="J253" s="44" t="b">
        <v>0</v>
      </c>
    </row>
    <row r="254" spans="1:10" ht="30.75" x14ac:dyDescent="0.3">
      <c r="A254" s="45" t="s">
        <v>1892</v>
      </c>
      <c r="B254" s="116">
        <f>$G$165</f>
        <v>0</v>
      </c>
      <c r="C254" s="5" t="s">
        <v>209</v>
      </c>
      <c r="D254" s="5" t="s">
        <v>1890</v>
      </c>
      <c r="E254" t="s">
        <v>1891</v>
      </c>
      <c r="F254" t="s">
        <v>168</v>
      </c>
      <c r="G254"/>
      <c r="H254" s="44" t="b">
        <v>1</v>
      </c>
      <c r="I254"/>
      <c r="J254" s="44" t="b">
        <v>0</v>
      </c>
    </row>
    <row r="255" spans="1:10" ht="30.75" x14ac:dyDescent="0.3">
      <c r="A255" s="45" t="s">
        <v>1833</v>
      </c>
      <c r="B255" s="116">
        <f>$C$166</f>
        <v>1</v>
      </c>
      <c r="C255" s="5" t="s">
        <v>174</v>
      </c>
      <c r="D255" s="5" t="s">
        <v>1893</v>
      </c>
      <c r="E255" t="s">
        <v>1891</v>
      </c>
      <c r="F255" t="s">
        <v>10</v>
      </c>
      <c r="G255"/>
      <c r="H255" s="44" t="b">
        <v>0</v>
      </c>
      <c r="I255"/>
      <c r="J255" s="44" t="b">
        <v>0</v>
      </c>
    </row>
    <row r="256" spans="1:10" ht="30.75" x14ac:dyDescent="0.3">
      <c r="A256" s="45" t="s">
        <v>1833</v>
      </c>
      <c r="B256" s="116">
        <f>$D$166</f>
        <v>0</v>
      </c>
      <c r="C256" s="5" t="s">
        <v>174</v>
      </c>
      <c r="D256" s="5" t="s">
        <v>1893</v>
      </c>
      <c r="E256" t="s">
        <v>1891</v>
      </c>
      <c r="F256" t="s">
        <v>165</v>
      </c>
      <c r="G256"/>
      <c r="H256" s="44" t="b">
        <v>0</v>
      </c>
      <c r="I256"/>
      <c r="J256" s="44" t="b">
        <v>0</v>
      </c>
    </row>
    <row r="257" spans="1:10" ht="30.75" x14ac:dyDescent="0.3">
      <c r="A257" s="45" t="s">
        <v>1833</v>
      </c>
      <c r="B257" s="116">
        <f>$E$166</f>
        <v>0</v>
      </c>
      <c r="C257" s="5" t="s">
        <v>174</v>
      </c>
      <c r="D257" s="5" t="s">
        <v>1893</v>
      </c>
      <c r="E257" t="s">
        <v>1891</v>
      </c>
      <c r="F257" t="s">
        <v>166</v>
      </c>
      <c r="G257"/>
      <c r="H257" s="44" t="b">
        <v>0</v>
      </c>
      <c r="I257"/>
      <c r="J257" s="44" t="b">
        <v>0</v>
      </c>
    </row>
    <row r="258" spans="1:10" ht="30.75" x14ac:dyDescent="0.3">
      <c r="A258" s="45" t="s">
        <v>1833</v>
      </c>
      <c r="B258" s="116">
        <f>$F$166</f>
        <v>0</v>
      </c>
      <c r="C258" s="5" t="s">
        <v>174</v>
      </c>
      <c r="D258" s="5" t="s">
        <v>1893</v>
      </c>
      <c r="E258" t="s">
        <v>1891</v>
      </c>
      <c r="F258" t="s">
        <v>167</v>
      </c>
      <c r="G258"/>
      <c r="H258" s="44" t="b">
        <v>0</v>
      </c>
      <c r="I258"/>
      <c r="J258" s="44" t="b">
        <v>0</v>
      </c>
    </row>
    <row r="259" spans="1:10" ht="30.75" x14ac:dyDescent="0.3">
      <c r="A259" s="45" t="s">
        <v>1833</v>
      </c>
      <c r="B259" s="116">
        <f>$G$166</f>
        <v>0</v>
      </c>
      <c r="C259" s="5" t="s">
        <v>174</v>
      </c>
      <c r="D259" s="5" t="s">
        <v>1893</v>
      </c>
      <c r="E259" t="s">
        <v>1891</v>
      </c>
      <c r="F259" t="s">
        <v>168</v>
      </c>
      <c r="G259"/>
      <c r="H259" s="44" t="b">
        <v>0</v>
      </c>
      <c r="I259"/>
      <c r="J259" s="44" t="b">
        <v>0</v>
      </c>
    </row>
    <row r="260" spans="1:10" ht="30.75" x14ac:dyDescent="0.3">
      <c r="A260" s="45" t="s">
        <v>633</v>
      </c>
      <c r="B260" s="116">
        <f>C130</f>
        <v>3.78</v>
      </c>
      <c r="C260" s="5" t="s">
        <v>1894</v>
      </c>
      <c r="D260" s="5" t="s">
        <v>1895</v>
      </c>
      <c r="E260" t="s">
        <v>1891</v>
      </c>
      <c r="F260" t="s">
        <v>10</v>
      </c>
      <c r="G260"/>
      <c r="H260" s="44" t="b">
        <v>1</v>
      </c>
      <c r="I260"/>
      <c r="J260" s="44" t="b">
        <v>0</v>
      </c>
    </row>
    <row r="261" spans="1:10" ht="30.75" x14ac:dyDescent="0.3">
      <c r="A261" s="45" t="s">
        <v>633</v>
      </c>
      <c r="B261" s="116">
        <f>D130</f>
        <v>0</v>
      </c>
      <c r="C261" s="5" t="s">
        <v>1894</v>
      </c>
      <c r="D261" s="5" t="s">
        <v>1895</v>
      </c>
      <c r="E261" t="s">
        <v>1891</v>
      </c>
      <c r="F261" t="s">
        <v>165</v>
      </c>
      <c r="G261"/>
      <c r="H261" s="44" t="b">
        <v>1</v>
      </c>
      <c r="I261"/>
      <c r="J261" s="44" t="b">
        <v>0</v>
      </c>
    </row>
    <row r="262" spans="1:10" ht="30.75" x14ac:dyDescent="0.3">
      <c r="A262" s="45" t="s">
        <v>633</v>
      </c>
      <c r="B262" s="116">
        <f>E130</f>
        <v>0</v>
      </c>
      <c r="C262" s="5" t="s">
        <v>1894</v>
      </c>
      <c r="D262" s="5" t="s">
        <v>1895</v>
      </c>
      <c r="E262" t="s">
        <v>1891</v>
      </c>
      <c r="F262" t="s">
        <v>166</v>
      </c>
      <c r="G262"/>
      <c r="H262" s="44" t="b">
        <v>1</v>
      </c>
      <c r="I262"/>
      <c r="J262" s="44" t="b">
        <v>0</v>
      </c>
    </row>
    <row r="263" spans="1:10" ht="30.75" x14ac:dyDescent="0.3">
      <c r="A263" s="45" t="s">
        <v>633</v>
      </c>
      <c r="B263" s="116">
        <f>F130</f>
        <v>0</v>
      </c>
      <c r="C263" s="5" t="s">
        <v>1894</v>
      </c>
      <c r="D263" s="5" t="s">
        <v>1895</v>
      </c>
      <c r="E263" t="s">
        <v>1891</v>
      </c>
      <c r="F263" t="s">
        <v>167</v>
      </c>
      <c r="G263"/>
      <c r="H263" s="44" t="b">
        <v>1</v>
      </c>
      <c r="I263"/>
      <c r="J263" s="44" t="b">
        <v>0</v>
      </c>
    </row>
    <row r="264" spans="1:10" ht="30.75" x14ac:dyDescent="0.3">
      <c r="A264" s="45" t="s">
        <v>633</v>
      </c>
      <c r="B264" s="116">
        <f>G130</f>
        <v>0</v>
      </c>
      <c r="C264" s="5" t="s">
        <v>1894</v>
      </c>
      <c r="D264" s="5" t="s">
        <v>1895</v>
      </c>
      <c r="E264" t="s">
        <v>1891</v>
      </c>
      <c r="F264" t="s">
        <v>168</v>
      </c>
      <c r="G264"/>
      <c r="H264" s="44" t="b">
        <v>1</v>
      </c>
      <c r="I264"/>
      <c r="J264" s="44" t="b">
        <v>0</v>
      </c>
    </row>
    <row r="265" spans="1:10" ht="30.75" x14ac:dyDescent="0.3">
      <c r="A265" s="45" t="s">
        <v>188</v>
      </c>
      <c r="B265" s="50" t="str">
        <f>C131</f>
        <v>U3</v>
      </c>
      <c r="C265" s="5" t="s">
        <v>187</v>
      </c>
      <c r="D265" s="5" t="s">
        <v>1895</v>
      </c>
      <c r="E265" t="s">
        <v>1891</v>
      </c>
      <c r="F265" t="s">
        <v>10</v>
      </c>
      <c r="G265"/>
      <c r="H265" s="44" t="b">
        <v>0</v>
      </c>
      <c r="I265"/>
      <c r="J265" s="44" t="b">
        <v>0</v>
      </c>
    </row>
    <row r="266" spans="1:10" ht="30.75" x14ac:dyDescent="0.3">
      <c r="A266" s="45" t="s">
        <v>188</v>
      </c>
      <c r="B266" s="50">
        <f>D131</f>
        <v>0</v>
      </c>
      <c r="C266" s="5" t="s">
        <v>187</v>
      </c>
      <c r="D266" s="5" t="s">
        <v>1895</v>
      </c>
      <c r="E266" t="s">
        <v>1891</v>
      </c>
      <c r="F266" t="s">
        <v>165</v>
      </c>
      <c r="G266"/>
      <c r="H266" s="44" t="b">
        <v>0</v>
      </c>
      <c r="I266"/>
      <c r="J266" s="44" t="b">
        <v>0</v>
      </c>
    </row>
    <row r="267" spans="1:10" ht="30.75" x14ac:dyDescent="0.3">
      <c r="A267" s="45" t="s">
        <v>188</v>
      </c>
      <c r="B267" s="50">
        <f>E131</f>
        <v>0</v>
      </c>
      <c r="C267" s="5" t="s">
        <v>187</v>
      </c>
      <c r="D267" s="5" t="s">
        <v>1895</v>
      </c>
      <c r="E267" t="s">
        <v>1891</v>
      </c>
      <c r="F267" t="s">
        <v>166</v>
      </c>
      <c r="G267"/>
      <c r="H267" s="44" t="b">
        <v>0</v>
      </c>
      <c r="I267"/>
      <c r="J267" s="44" t="b">
        <v>0</v>
      </c>
    </row>
    <row r="268" spans="1:10" ht="30.75" x14ac:dyDescent="0.3">
      <c r="A268" s="45" t="s">
        <v>188</v>
      </c>
      <c r="B268" s="50">
        <f>F131</f>
        <v>0</v>
      </c>
      <c r="C268" s="5" t="s">
        <v>187</v>
      </c>
      <c r="D268" s="5" t="s">
        <v>1895</v>
      </c>
      <c r="E268" t="s">
        <v>1891</v>
      </c>
      <c r="F268" t="s">
        <v>167</v>
      </c>
      <c r="G268"/>
      <c r="H268" s="44" t="b">
        <v>0</v>
      </c>
      <c r="I268"/>
      <c r="J268" s="44" t="b">
        <v>0</v>
      </c>
    </row>
    <row r="269" spans="1:10" ht="30.75" x14ac:dyDescent="0.3">
      <c r="A269" s="45" t="s">
        <v>188</v>
      </c>
      <c r="B269" s="50">
        <f>G131</f>
        <v>0</v>
      </c>
      <c r="C269" s="5" t="s">
        <v>187</v>
      </c>
      <c r="D269" s="5" t="s">
        <v>1895</v>
      </c>
      <c r="E269" t="s">
        <v>1891</v>
      </c>
      <c r="F269" t="s">
        <v>168</v>
      </c>
      <c r="G269"/>
      <c r="H269" s="44" t="b">
        <v>0</v>
      </c>
      <c r="I269"/>
      <c r="J269" s="44" t="b">
        <v>0</v>
      </c>
    </row>
    <row r="270" spans="1:10" ht="30.75" x14ac:dyDescent="0.3">
      <c r="A270" s="45" t="s">
        <v>191</v>
      </c>
      <c r="B270" s="50">
        <f>C132</f>
        <v>2.0099999999999998</v>
      </c>
      <c r="C270" s="5" t="s">
        <v>190</v>
      </c>
      <c r="D270" s="5" t="s">
        <v>1895</v>
      </c>
      <c r="E270" t="s">
        <v>1891</v>
      </c>
      <c r="F270" t="s">
        <v>10</v>
      </c>
      <c r="G270"/>
      <c r="H270" s="44" t="b">
        <v>1</v>
      </c>
      <c r="I270"/>
      <c r="J270" s="44" t="b">
        <v>0</v>
      </c>
    </row>
    <row r="271" spans="1:10" ht="30.75" x14ac:dyDescent="0.3">
      <c r="A271" s="45" t="s">
        <v>191</v>
      </c>
      <c r="B271" s="50">
        <f>D132</f>
        <v>0</v>
      </c>
      <c r="C271" s="5" t="s">
        <v>190</v>
      </c>
      <c r="D271" s="5" t="s">
        <v>1895</v>
      </c>
      <c r="E271" t="s">
        <v>1891</v>
      </c>
      <c r="F271" t="s">
        <v>165</v>
      </c>
      <c r="G271"/>
      <c r="H271" s="44" t="b">
        <v>1</v>
      </c>
      <c r="I271"/>
      <c r="J271" s="44" t="b">
        <v>0</v>
      </c>
    </row>
    <row r="272" spans="1:10" ht="30.75" x14ac:dyDescent="0.3">
      <c r="A272" s="45" t="s">
        <v>191</v>
      </c>
      <c r="B272" s="50">
        <f>E132</f>
        <v>0</v>
      </c>
      <c r="C272" s="5" t="s">
        <v>190</v>
      </c>
      <c r="D272" s="5" t="s">
        <v>1895</v>
      </c>
      <c r="E272" t="s">
        <v>1891</v>
      </c>
      <c r="F272" t="s">
        <v>166</v>
      </c>
      <c r="G272"/>
      <c r="H272" s="44" t="b">
        <v>1</v>
      </c>
      <c r="I272"/>
      <c r="J272" s="44" t="b">
        <v>0</v>
      </c>
    </row>
    <row r="273" spans="1:10" ht="30.75" x14ac:dyDescent="0.3">
      <c r="A273" s="45" t="s">
        <v>191</v>
      </c>
      <c r="B273" s="50">
        <f>F132</f>
        <v>0</v>
      </c>
      <c r="C273" s="5" t="s">
        <v>190</v>
      </c>
      <c r="D273" s="5" t="s">
        <v>1895</v>
      </c>
      <c r="E273" t="s">
        <v>1891</v>
      </c>
      <c r="F273" t="s">
        <v>167</v>
      </c>
      <c r="G273"/>
      <c r="H273" s="44" t="b">
        <v>1</v>
      </c>
      <c r="I273"/>
      <c r="J273" s="44" t="b">
        <v>0</v>
      </c>
    </row>
    <row r="274" spans="1:10" ht="30.75" x14ac:dyDescent="0.3">
      <c r="A274" s="45" t="s">
        <v>191</v>
      </c>
      <c r="B274" s="50">
        <f>G132</f>
        <v>0</v>
      </c>
      <c r="C274" s="5" t="s">
        <v>190</v>
      </c>
      <c r="D274" s="5" t="s">
        <v>1895</v>
      </c>
      <c r="E274" t="s">
        <v>1891</v>
      </c>
      <c r="F274" t="s">
        <v>168</v>
      </c>
      <c r="G274"/>
      <c r="H274" s="44" t="b">
        <v>1</v>
      </c>
      <c r="I274"/>
      <c r="J274" s="44" t="b">
        <v>0</v>
      </c>
    </row>
    <row r="275" spans="1:10" ht="30.75" x14ac:dyDescent="0.3">
      <c r="A275" s="45" t="s">
        <v>192</v>
      </c>
      <c r="B275" s="50">
        <f>C133</f>
        <v>1</v>
      </c>
      <c r="C275" s="5" t="s">
        <v>174</v>
      </c>
      <c r="D275" s="5" t="s">
        <v>1895</v>
      </c>
      <c r="E275" t="s">
        <v>1891</v>
      </c>
      <c r="F275" t="s">
        <v>10</v>
      </c>
      <c r="G275"/>
      <c r="H275" s="44" t="b">
        <v>0</v>
      </c>
      <c r="I275"/>
      <c r="J275" s="44" t="b">
        <v>0</v>
      </c>
    </row>
    <row r="276" spans="1:10" ht="30.75" x14ac:dyDescent="0.3">
      <c r="A276" s="45" t="s">
        <v>192</v>
      </c>
      <c r="B276" s="50">
        <f>D133</f>
        <v>0</v>
      </c>
      <c r="C276" s="5" t="s">
        <v>174</v>
      </c>
      <c r="D276" s="5" t="s">
        <v>1895</v>
      </c>
      <c r="E276" t="s">
        <v>1891</v>
      </c>
      <c r="F276" t="s">
        <v>165</v>
      </c>
      <c r="G276"/>
      <c r="H276" s="44" t="b">
        <v>0</v>
      </c>
      <c r="I276"/>
      <c r="J276" s="44" t="b">
        <v>0</v>
      </c>
    </row>
    <row r="277" spans="1:10" ht="30.75" x14ac:dyDescent="0.3">
      <c r="A277" s="45" t="s">
        <v>192</v>
      </c>
      <c r="B277" s="50">
        <f>E133</f>
        <v>0</v>
      </c>
      <c r="C277" s="5" t="s">
        <v>174</v>
      </c>
      <c r="D277" s="5" t="s">
        <v>1895</v>
      </c>
      <c r="E277" t="s">
        <v>1891</v>
      </c>
      <c r="F277" t="s">
        <v>166</v>
      </c>
      <c r="G277"/>
      <c r="H277" s="44" t="b">
        <v>0</v>
      </c>
      <c r="I277"/>
      <c r="J277" s="44" t="b">
        <v>0</v>
      </c>
    </row>
    <row r="278" spans="1:10" ht="30.75" x14ac:dyDescent="0.3">
      <c r="A278" s="45" t="s">
        <v>192</v>
      </c>
      <c r="B278" s="50">
        <f>F133</f>
        <v>0</v>
      </c>
      <c r="C278" s="5" t="s">
        <v>174</v>
      </c>
      <c r="D278" s="5" t="s">
        <v>1895</v>
      </c>
      <c r="E278" t="s">
        <v>1891</v>
      </c>
      <c r="F278" t="s">
        <v>167</v>
      </c>
      <c r="G278"/>
      <c r="H278" s="44" t="b">
        <v>0</v>
      </c>
      <c r="I278"/>
      <c r="J278" s="44" t="b">
        <v>0</v>
      </c>
    </row>
    <row r="279" spans="1:10" ht="30.75" x14ac:dyDescent="0.3">
      <c r="A279" s="45" t="s">
        <v>192</v>
      </c>
      <c r="B279" s="50">
        <f>G133</f>
        <v>0</v>
      </c>
      <c r="C279" s="5" t="s">
        <v>174</v>
      </c>
      <c r="D279" s="5" t="s">
        <v>1895</v>
      </c>
      <c r="E279" t="s">
        <v>1891</v>
      </c>
      <c r="F279" t="s">
        <v>168</v>
      </c>
      <c r="G279"/>
      <c r="H279" s="44" t="b">
        <v>0</v>
      </c>
      <c r="I279"/>
      <c r="J279" s="44" t="b">
        <v>0</v>
      </c>
    </row>
    <row r="280" spans="1:10" ht="30.75" x14ac:dyDescent="0.3">
      <c r="A280" s="45" t="s">
        <v>645</v>
      </c>
      <c r="B280" s="116">
        <f>C186</f>
        <v>1.25</v>
      </c>
      <c r="C280" s="5" t="s">
        <v>1896</v>
      </c>
      <c r="D280" s="5" t="s">
        <v>1893</v>
      </c>
      <c r="E280" t="s">
        <v>1891</v>
      </c>
      <c r="F280" t="s">
        <v>10</v>
      </c>
      <c r="G280"/>
      <c r="H280" s="44" t="b">
        <v>1</v>
      </c>
      <c r="I280"/>
      <c r="J280" s="44" t="b">
        <v>0</v>
      </c>
    </row>
    <row r="281" spans="1:10" ht="30.75" x14ac:dyDescent="0.3">
      <c r="A281" s="45" t="s">
        <v>645</v>
      </c>
      <c r="B281" s="116">
        <f>D186</f>
        <v>0</v>
      </c>
      <c r="C281" s="5" t="s">
        <v>1896</v>
      </c>
      <c r="D281" s="5" t="s">
        <v>1893</v>
      </c>
      <c r="E281" t="s">
        <v>1891</v>
      </c>
      <c r="F281" t="s">
        <v>165</v>
      </c>
      <c r="G281"/>
      <c r="H281" s="44" t="b">
        <v>1</v>
      </c>
      <c r="I281"/>
      <c r="J281" s="44" t="b">
        <v>0</v>
      </c>
    </row>
    <row r="282" spans="1:10" ht="30.75" x14ac:dyDescent="0.3">
      <c r="A282" s="45" t="s">
        <v>645</v>
      </c>
      <c r="B282" s="116">
        <f>E186</f>
        <v>0</v>
      </c>
      <c r="C282" s="5" t="s">
        <v>1896</v>
      </c>
      <c r="D282" s="5" t="s">
        <v>1893</v>
      </c>
      <c r="E282" t="s">
        <v>1891</v>
      </c>
      <c r="F282" t="s">
        <v>166</v>
      </c>
      <c r="G282"/>
      <c r="H282" s="44" t="b">
        <v>1</v>
      </c>
      <c r="I282"/>
      <c r="J282" s="44" t="b">
        <v>0</v>
      </c>
    </row>
    <row r="283" spans="1:10" ht="30.75" x14ac:dyDescent="0.3">
      <c r="A283" s="45" t="s">
        <v>645</v>
      </c>
      <c r="B283" s="116">
        <f>F186</f>
        <v>0</v>
      </c>
      <c r="C283" s="5" t="s">
        <v>1896</v>
      </c>
      <c r="D283" s="5" t="s">
        <v>1893</v>
      </c>
      <c r="E283" t="s">
        <v>1891</v>
      </c>
      <c r="F283" t="s">
        <v>167</v>
      </c>
      <c r="G283"/>
      <c r="H283" s="44" t="b">
        <v>1</v>
      </c>
      <c r="I283"/>
      <c r="J283" s="44" t="b">
        <v>0</v>
      </c>
    </row>
    <row r="284" spans="1:10" ht="30.75" x14ac:dyDescent="0.3">
      <c r="A284" s="45" t="s">
        <v>645</v>
      </c>
      <c r="B284" s="116">
        <f>G186</f>
        <v>0</v>
      </c>
      <c r="C284" s="5" t="s">
        <v>1896</v>
      </c>
      <c r="D284" s="5" t="s">
        <v>1893</v>
      </c>
      <c r="E284" t="s">
        <v>1891</v>
      </c>
      <c r="F284" t="s">
        <v>168</v>
      </c>
      <c r="G284"/>
      <c r="H284" s="44" t="b">
        <v>1</v>
      </c>
      <c r="I284"/>
      <c r="J284" s="44" t="b">
        <v>0</v>
      </c>
    </row>
    <row r="285" spans="1:10" ht="30.75" x14ac:dyDescent="0.3">
      <c r="A285" s="45" t="s">
        <v>647</v>
      </c>
      <c r="B285" s="50" t="str">
        <f>C187</f>
        <v>U3</v>
      </c>
      <c r="C285" s="5" t="s">
        <v>187</v>
      </c>
      <c r="D285" s="5" t="s">
        <v>1893</v>
      </c>
      <c r="E285" t="s">
        <v>1891</v>
      </c>
      <c r="F285" t="s">
        <v>10</v>
      </c>
      <c r="G285"/>
      <c r="H285" s="44" t="b">
        <v>0</v>
      </c>
      <c r="I285"/>
      <c r="J285" s="44" t="b">
        <v>0</v>
      </c>
    </row>
    <row r="286" spans="1:10" ht="30.75" x14ac:dyDescent="0.3">
      <c r="A286" s="45" t="s">
        <v>647</v>
      </c>
      <c r="B286" s="50">
        <f>D187</f>
        <v>0</v>
      </c>
      <c r="C286" s="5" t="s">
        <v>187</v>
      </c>
      <c r="D286" s="5" t="s">
        <v>1893</v>
      </c>
      <c r="E286" t="s">
        <v>1891</v>
      </c>
      <c r="F286" t="s">
        <v>165</v>
      </c>
      <c r="G286"/>
      <c r="H286" s="44" t="b">
        <v>0</v>
      </c>
      <c r="I286"/>
      <c r="J286" s="44" t="b">
        <v>0</v>
      </c>
    </row>
    <row r="287" spans="1:10" ht="30.75" x14ac:dyDescent="0.3">
      <c r="A287" s="45" t="s">
        <v>647</v>
      </c>
      <c r="B287" s="50">
        <f>E187</f>
        <v>0</v>
      </c>
      <c r="C287" s="5" t="s">
        <v>187</v>
      </c>
      <c r="D287" s="5" t="s">
        <v>1893</v>
      </c>
      <c r="E287" t="s">
        <v>1891</v>
      </c>
      <c r="F287" t="s">
        <v>166</v>
      </c>
      <c r="G287"/>
      <c r="H287" s="44" t="b">
        <v>0</v>
      </c>
      <c r="I287"/>
      <c r="J287" s="44" t="b">
        <v>0</v>
      </c>
    </row>
    <row r="288" spans="1:10" ht="30.75" x14ac:dyDescent="0.3">
      <c r="A288" s="45" t="s">
        <v>647</v>
      </c>
      <c r="B288" s="50">
        <f>F187</f>
        <v>0</v>
      </c>
      <c r="C288" s="5" t="s">
        <v>187</v>
      </c>
      <c r="D288" s="5" t="s">
        <v>1893</v>
      </c>
      <c r="E288" t="s">
        <v>1891</v>
      </c>
      <c r="F288" t="s">
        <v>167</v>
      </c>
      <c r="G288"/>
      <c r="H288" s="44" t="b">
        <v>0</v>
      </c>
      <c r="I288"/>
      <c r="J288" s="44" t="b">
        <v>0</v>
      </c>
    </row>
    <row r="289" spans="1:10" ht="30.75" x14ac:dyDescent="0.3">
      <c r="A289" s="45" t="s">
        <v>647</v>
      </c>
      <c r="B289" s="50">
        <f>G187</f>
        <v>0</v>
      </c>
      <c r="C289" s="5" t="s">
        <v>187</v>
      </c>
      <c r="D289" s="5" t="s">
        <v>1893</v>
      </c>
      <c r="E289" t="s">
        <v>1891</v>
      </c>
      <c r="F289" t="s">
        <v>168</v>
      </c>
      <c r="G289"/>
      <c r="H289" s="44" t="b">
        <v>0</v>
      </c>
      <c r="I289"/>
      <c r="J289" s="44" t="b">
        <v>0</v>
      </c>
    </row>
    <row r="290" spans="1:10" ht="30.75" x14ac:dyDescent="0.3">
      <c r="A290" s="45" t="s">
        <v>203</v>
      </c>
      <c r="B290" s="50">
        <f>C188</f>
        <v>6.47</v>
      </c>
      <c r="C290" s="5" t="s">
        <v>190</v>
      </c>
      <c r="D290" s="5" t="s">
        <v>1893</v>
      </c>
      <c r="E290" t="s">
        <v>1891</v>
      </c>
      <c r="F290" t="s">
        <v>10</v>
      </c>
      <c r="G290"/>
      <c r="H290" s="44" t="b">
        <v>1</v>
      </c>
      <c r="I290"/>
      <c r="J290" s="44" t="b">
        <v>0</v>
      </c>
    </row>
    <row r="291" spans="1:10" ht="30.75" x14ac:dyDescent="0.3">
      <c r="A291" s="45" t="s">
        <v>203</v>
      </c>
      <c r="B291" s="50">
        <f>D188</f>
        <v>0</v>
      </c>
      <c r="C291" s="5" t="s">
        <v>190</v>
      </c>
      <c r="D291" s="5" t="s">
        <v>1893</v>
      </c>
      <c r="E291" t="s">
        <v>1891</v>
      </c>
      <c r="F291" t="s">
        <v>165</v>
      </c>
      <c r="G291"/>
      <c r="H291" s="44" t="b">
        <v>1</v>
      </c>
      <c r="I291"/>
      <c r="J291" s="44" t="b">
        <v>0</v>
      </c>
    </row>
    <row r="292" spans="1:10" ht="30.75" x14ac:dyDescent="0.3">
      <c r="A292" s="45" t="s">
        <v>203</v>
      </c>
      <c r="B292" s="50">
        <f>E188</f>
        <v>0</v>
      </c>
      <c r="C292" s="5" t="s">
        <v>190</v>
      </c>
      <c r="D292" s="5" t="s">
        <v>1893</v>
      </c>
      <c r="E292" t="s">
        <v>1891</v>
      </c>
      <c r="F292" t="s">
        <v>166</v>
      </c>
      <c r="G292"/>
      <c r="H292" s="44" t="b">
        <v>1</v>
      </c>
      <c r="I292"/>
      <c r="J292" s="44" t="b">
        <v>0</v>
      </c>
    </row>
    <row r="293" spans="1:10" ht="30.75" x14ac:dyDescent="0.3">
      <c r="A293" s="45" t="s">
        <v>203</v>
      </c>
      <c r="B293" s="50">
        <f>F188</f>
        <v>0</v>
      </c>
      <c r="C293" s="5" t="s">
        <v>190</v>
      </c>
      <c r="D293" s="5" t="s">
        <v>1893</v>
      </c>
      <c r="E293" t="s">
        <v>1891</v>
      </c>
      <c r="F293" t="s">
        <v>167</v>
      </c>
      <c r="G293"/>
      <c r="H293" s="44" t="b">
        <v>1</v>
      </c>
      <c r="I293"/>
      <c r="J293" s="44" t="b">
        <v>0</v>
      </c>
    </row>
    <row r="294" spans="1:10" ht="30.75" x14ac:dyDescent="0.3">
      <c r="A294" s="45" t="s">
        <v>203</v>
      </c>
      <c r="B294" s="50">
        <f>G188</f>
        <v>0</v>
      </c>
      <c r="C294" s="5" t="s">
        <v>190</v>
      </c>
      <c r="D294" s="5" t="s">
        <v>1893</v>
      </c>
      <c r="E294" t="s">
        <v>1891</v>
      </c>
      <c r="F294" t="s">
        <v>168</v>
      </c>
      <c r="G294"/>
      <c r="H294" s="44" t="b">
        <v>1</v>
      </c>
      <c r="I294"/>
      <c r="J294" s="44" t="b">
        <v>0</v>
      </c>
    </row>
    <row r="295" spans="1:10" ht="30.75" x14ac:dyDescent="0.3">
      <c r="A295" s="45" t="s">
        <v>204</v>
      </c>
      <c r="B295" s="50">
        <f>C189</f>
        <v>1</v>
      </c>
      <c r="C295" s="5" t="s">
        <v>174</v>
      </c>
      <c r="D295" s="5" t="s">
        <v>1893</v>
      </c>
      <c r="E295" t="s">
        <v>1891</v>
      </c>
      <c r="F295" t="s">
        <v>10</v>
      </c>
      <c r="G295"/>
      <c r="H295" s="44" t="b">
        <v>0</v>
      </c>
      <c r="I295"/>
      <c r="J295" s="44" t="b">
        <v>0</v>
      </c>
    </row>
    <row r="296" spans="1:10" ht="30.75" x14ac:dyDescent="0.3">
      <c r="A296" s="45" t="s">
        <v>204</v>
      </c>
      <c r="B296" s="50">
        <f>D189</f>
        <v>0</v>
      </c>
      <c r="C296" s="5" t="s">
        <v>174</v>
      </c>
      <c r="D296" s="5" t="s">
        <v>1893</v>
      </c>
      <c r="E296" t="s">
        <v>1891</v>
      </c>
      <c r="F296" t="s">
        <v>165</v>
      </c>
      <c r="G296"/>
      <c r="H296" s="44" t="b">
        <v>0</v>
      </c>
      <c r="I296"/>
      <c r="J296" s="44" t="b">
        <v>0</v>
      </c>
    </row>
    <row r="297" spans="1:10" ht="30.75" x14ac:dyDescent="0.3">
      <c r="A297" s="45" t="s">
        <v>204</v>
      </c>
      <c r="B297" s="50">
        <f>E189</f>
        <v>0</v>
      </c>
      <c r="C297" s="5" t="s">
        <v>174</v>
      </c>
      <c r="D297" s="5" t="s">
        <v>1893</v>
      </c>
      <c r="E297" t="s">
        <v>1891</v>
      </c>
      <c r="F297" t="s">
        <v>166</v>
      </c>
      <c r="G297"/>
      <c r="H297" s="44" t="b">
        <v>0</v>
      </c>
      <c r="I297"/>
      <c r="J297" s="44" t="b">
        <v>0</v>
      </c>
    </row>
    <row r="298" spans="1:10" ht="30.75" x14ac:dyDescent="0.3">
      <c r="A298" s="45" t="s">
        <v>204</v>
      </c>
      <c r="B298" s="50">
        <f>F189</f>
        <v>0</v>
      </c>
      <c r="C298" s="5" t="s">
        <v>174</v>
      </c>
      <c r="D298" s="5" t="s">
        <v>1893</v>
      </c>
      <c r="E298" t="s">
        <v>1891</v>
      </c>
      <c r="F298" t="s">
        <v>167</v>
      </c>
      <c r="G298"/>
      <c r="H298" s="44" t="b">
        <v>0</v>
      </c>
      <c r="I298"/>
      <c r="J298" s="44" t="b">
        <v>0</v>
      </c>
    </row>
    <row r="299" spans="1:10" ht="30.75" x14ac:dyDescent="0.3">
      <c r="A299" s="45" t="s">
        <v>204</v>
      </c>
      <c r="B299" s="50">
        <f>G189</f>
        <v>0</v>
      </c>
      <c r="C299" s="5" t="s">
        <v>174</v>
      </c>
      <c r="D299" s="5" t="s">
        <v>1893</v>
      </c>
      <c r="E299" t="s">
        <v>1891</v>
      </c>
      <c r="F299" t="s">
        <v>168</v>
      </c>
      <c r="G299"/>
      <c r="H299" s="44" t="b">
        <v>0</v>
      </c>
      <c r="I299"/>
      <c r="J299" s="44" t="b">
        <v>0</v>
      </c>
    </row>
    <row r="300" spans="1:10" ht="30.75" x14ac:dyDescent="0.3">
      <c r="A300" s="45" t="s">
        <v>1897</v>
      </c>
      <c r="B300" s="116">
        <f>C140</f>
        <v>6.66</v>
      </c>
      <c r="C300" s="5" t="s">
        <v>1894</v>
      </c>
      <c r="D300" s="5" t="s">
        <v>1898</v>
      </c>
      <c r="E300" t="s">
        <v>1891</v>
      </c>
      <c r="F300" t="s">
        <v>10</v>
      </c>
      <c r="G300"/>
      <c r="H300" s="44" t="b">
        <v>1</v>
      </c>
      <c r="I300"/>
      <c r="J300" s="44" t="b">
        <v>0</v>
      </c>
    </row>
    <row r="301" spans="1:10" ht="30.75" x14ac:dyDescent="0.3">
      <c r="A301" s="45" t="s">
        <v>1897</v>
      </c>
      <c r="B301" s="116">
        <f>D140</f>
        <v>0</v>
      </c>
      <c r="C301" s="5" t="s">
        <v>1894</v>
      </c>
      <c r="D301" s="5" t="s">
        <v>1898</v>
      </c>
      <c r="E301" t="s">
        <v>1891</v>
      </c>
      <c r="F301" t="s">
        <v>165</v>
      </c>
      <c r="G301"/>
      <c r="H301" s="44" t="b">
        <v>1</v>
      </c>
      <c r="I301"/>
      <c r="J301" s="44" t="b">
        <v>0</v>
      </c>
    </row>
    <row r="302" spans="1:10" ht="30.75" x14ac:dyDescent="0.3">
      <c r="A302" s="45" t="s">
        <v>1897</v>
      </c>
      <c r="B302" s="116">
        <f>E140</f>
        <v>0</v>
      </c>
      <c r="C302" s="5" t="s">
        <v>1894</v>
      </c>
      <c r="D302" s="5" t="s">
        <v>1898</v>
      </c>
      <c r="E302" t="s">
        <v>1891</v>
      </c>
      <c r="F302" t="s">
        <v>166</v>
      </c>
      <c r="G302"/>
      <c r="H302" s="44" t="b">
        <v>1</v>
      </c>
      <c r="I302"/>
      <c r="J302" s="44" t="b">
        <v>0</v>
      </c>
    </row>
    <row r="303" spans="1:10" ht="30.75" x14ac:dyDescent="0.3">
      <c r="A303" s="45" t="s">
        <v>1897</v>
      </c>
      <c r="B303" s="116">
        <f>F140</f>
        <v>0</v>
      </c>
      <c r="C303" s="5" t="s">
        <v>1894</v>
      </c>
      <c r="D303" s="5" t="s">
        <v>1898</v>
      </c>
      <c r="E303" t="s">
        <v>1891</v>
      </c>
      <c r="F303" t="s">
        <v>167</v>
      </c>
      <c r="G303"/>
      <c r="H303" s="44" t="b">
        <v>1</v>
      </c>
      <c r="I303"/>
      <c r="J303" s="44" t="b">
        <v>0</v>
      </c>
    </row>
    <row r="304" spans="1:10" ht="30.75" x14ac:dyDescent="0.3">
      <c r="A304" s="45" t="s">
        <v>1897</v>
      </c>
      <c r="B304" s="116">
        <f>G140</f>
        <v>0</v>
      </c>
      <c r="C304" s="5" t="s">
        <v>1894</v>
      </c>
      <c r="D304" s="5" t="s">
        <v>1898</v>
      </c>
      <c r="E304" t="s">
        <v>1891</v>
      </c>
      <c r="F304" t="s">
        <v>168</v>
      </c>
      <c r="G304"/>
      <c r="H304" s="44" t="b">
        <v>1</v>
      </c>
      <c r="I304"/>
      <c r="J304" s="44" t="b">
        <v>0</v>
      </c>
    </row>
    <row r="305" spans="1:10" ht="30.75" x14ac:dyDescent="0.3">
      <c r="A305" s="45" t="s">
        <v>1828</v>
      </c>
      <c r="B305" s="50" t="str">
        <f>C141</f>
        <v>U3</v>
      </c>
      <c r="C305" s="5" t="s">
        <v>187</v>
      </c>
      <c r="D305" s="5" t="s">
        <v>1898</v>
      </c>
      <c r="E305" t="s">
        <v>1891</v>
      </c>
      <c r="F305" t="s">
        <v>10</v>
      </c>
      <c r="G305"/>
      <c r="H305" s="44" t="b">
        <v>0</v>
      </c>
      <c r="I305"/>
      <c r="J305" s="44" t="b">
        <v>0</v>
      </c>
    </row>
    <row r="306" spans="1:10" ht="30.75" x14ac:dyDescent="0.3">
      <c r="A306" s="45" t="s">
        <v>1828</v>
      </c>
      <c r="B306" s="50">
        <f>D141</f>
        <v>0</v>
      </c>
      <c r="C306" s="5" t="s">
        <v>187</v>
      </c>
      <c r="D306" s="5" t="s">
        <v>1898</v>
      </c>
      <c r="E306" t="s">
        <v>1891</v>
      </c>
      <c r="F306" t="s">
        <v>165</v>
      </c>
      <c r="G306"/>
      <c r="H306" s="44" t="b">
        <v>0</v>
      </c>
      <c r="I306"/>
      <c r="J306" s="44" t="b">
        <v>0</v>
      </c>
    </row>
    <row r="307" spans="1:10" ht="30.75" x14ac:dyDescent="0.3">
      <c r="A307" s="45" t="s">
        <v>1828</v>
      </c>
      <c r="B307" s="50">
        <f>E141</f>
        <v>0</v>
      </c>
      <c r="C307" s="5" t="s">
        <v>187</v>
      </c>
      <c r="D307" s="5" t="s">
        <v>1898</v>
      </c>
      <c r="E307" t="s">
        <v>1891</v>
      </c>
      <c r="F307" t="s">
        <v>166</v>
      </c>
      <c r="G307"/>
      <c r="H307" s="44" t="b">
        <v>0</v>
      </c>
      <c r="I307"/>
      <c r="J307" s="44" t="b">
        <v>0</v>
      </c>
    </row>
    <row r="308" spans="1:10" ht="30.75" x14ac:dyDescent="0.3">
      <c r="A308" s="45" t="s">
        <v>1828</v>
      </c>
      <c r="B308" s="50">
        <f>F141</f>
        <v>0</v>
      </c>
      <c r="C308" s="5" t="s">
        <v>187</v>
      </c>
      <c r="D308" s="5" t="s">
        <v>1898</v>
      </c>
      <c r="E308" t="s">
        <v>1891</v>
      </c>
      <c r="F308" t="s">
        <v>167</v>
      </c>
      <c r="G308"/>
      <c r="H308" s="44" t="b">
        <v>0</v>
      </c>
      <c r="I308"/>
      <c r="J308" s="44" t="b">
        <v>0</v>
      </c>
    </row>
    <row r="309" spans="1:10" ht="30.75" x14ac:dyDescent="0.3">
      <c r="A309" s="45" t="s">
        <v>1828</v>
      </c>
      <c r="B309" s="50">
        <f>G141</f>
        <v>0</v>
      </c>
      <c r="C309" s="5" t="s">
        <v>187</v>
      </c>
      <c r="D309" s="5" t="s">
        <v>1898</v>
      </c>
      <c r="E309" t="s">
        <v>1891</v>
      </c>
      <c r="F309" t="s">
        <v>168</v>
      </c>
      <c r="G309"/>
      <c r="H309" s="44" t="b">
        <v>0</v>
      </c>
      <c r="I309"/>
      <c r="J309" s="44" t="b">
        <v>0</v>
      </c>
    </row>
    <row r="310" spans="1:10" ht="30.75" x14ac:dyDescent="0.3">
      <c r="A310" s="45" t="s">
        <v>1829</v>
      </c>
      <c r="B310" s="50">
        <f>C142</f>
        <v>1</v>
      </c>
      <c r="C310" s="5" t="s">
        <v>190</v>
      </c>
      <c r="D310" s="5" t="s">
        <v>1898</v>
      </c>
      <c r="E310" t="s">
        <v>1891</v>
      </c>
      <c r="F310" t="s">
        <v>10</v>
      </c>
      <c r="G310"/>
      <c r="H310" s="44" t="b">
        <v>1</v>
      </c>
      <c r="I310"/>
      <c r="J310" s="44" t="b">
        <v>0</v>
      </c>
    </row>
    <row r="311" spans="1:10" ht="30.75" x14ac:dyDescent="0.3">
      <c r="A311" s="45" t="s">
        <v>1829</v>
      </c>
      <c r="B311" s="50">
        <f>D142</f>
        <v>0</v>
      </c>
      <c r="C311" s="5" t="s">
        <v>190</v>
      </c>
      <c r="D311" s="5" t="s">
        <v>1898</v>
      </c>
      <c r="E311" t="s">
        <v>1891</v>
      </c>
      <c r="F311" t="s">
        <v>165</v>
      </c>
      <c r="G311"/>
      <c r="H311" s="44" t="b">
        <v>1</v>
      </c>
      <c r="I311"/>
      <c r="J311" s="44" t="b">
        <v>0</v>
      </c>
    </row>
    <row r="312" spans="1:10" ht="30.75" x14ac:dyDescent="0.3">
      <c r="A312" s="45" t="s">
        <v>1829</v>
      </c>
      <c r="B312" s="50">
        <f>E142</f>
        <v>0</v>
      </c>
      <c r="C312" s="5" t="s">
        <v>190</v>
      </c>
      <c r="D312" s="5" t="s">
        <v>1898</v>
      </c>
      <c r="E312" t="s">
        <v>1891</v>
      </c>
      <c r="F312" t="s">
        <v>166</v>
      </c>
      <c r="G312"/>
      <c r="H312" s="44" t="b">
        <v>1</v>
      </c>
      <c r="I312"/>
      <c r="J312" s="44" t="b">
        <v>0</v>
      </c>
    </row>
    <row r="313" spans="1:10" ht="30.75" x14ac:dyDescent="0.3">
      <c r="A313" s="45" t="s">
        <v>1829</v>
      </c>
      <c r="B313" s="50">
        <f>F142</f>
        <v>0</v>
      </c>
      <c r="C313" s="5" t="s">
        <v>190</v>
      </c>
      <c r="D313" s="5" t="s">
        <v>1898</v>
      </c>
      <c r="E313" t="s">
        <v>1891</v>
      </c>
      <c r="F313" t="s">
        <v>167</v>
      </c>
      <c r="G313"/>
      <c r="H313" s="44" t="b">
        <v>1</v>
      </c>
      <c r="I313"/>
      <c r="J313" s="44" t="b">
        <v>0</v>
      </c>
    </row>
    <row r="314" spans="1:10" ht="30.75" x14ac:dyDescent="0.3">
      <c r="A314" s="45" t="s">
        <v>1829</v>
      </c>
      <c r="B314" s="50">
        <f>G142</f>
        <v>0</v>
      </c>
      <c r="C314" s="5" t="s">
        <v>190</v>
      </c>
      <c r="D314" s="5" t="s">
        <v>1898</v>
      </c>
      <c r="E314" t="s">
        <v>1891</v>
      </c>
      <c r="F314" t="s">
        <v>168</v>
      </c>
      <c r="G314"/>
      <c r="H314" s="44" t="b">
        <v>1</v>
      </c>
      <c r="I314"/>
      <c r="J314" s="44" t="b">
        <v>0</v>
      </c>
    </row>
    <row r="315" spans="1:10" ht="30.75" x14ac:dyDescent="0.3">
      <c r="A315" s="45" t="s">
        <v>1830</v>
      </c>
      <c r="B315" s="117">
        <f>C143</f>
        <v>1</v>
      </c>
      <c r="C315" s="5" t="s">
        <v>174</v>
      </c>
      <c r="D315" s="5" t="s">
        <v>1898</v>
      </c>
      <c r="E315" t="s">
        <v>1891</v>
      </c>
      <c r="F315" t="s">
        <v>10</v>
      </c>
      <c r="G315"/>
      <c r="H315" s="44" t="b">
        <v>0</v>
      </c>
      <c r="I315"/>
      <c r="J315" s="44" t="b">
        <v>0</v>
      </c>
    </row>
    <row r="316" spans="1:10" ht="30.75" x14ac:dyDescent="0.3">
      <c r="A316" s="45" t="s">
        <v>1830</v>
      </c>
      <c r="B316" s="117">
        <f>D143</f>
        <v>0</v>
      </c>
      <c r="C316" s="5" t="s">
        <v>174</v>
      </c>
      <c r="D316" s="5" t="s">
        <v>1898</v>
      </c>
      <c r="E316" t="s">
        <v>1891</v>
      </c>
      <c r="F316" t="s">
        <v>165</v>
      </c>
      <c r="G316"/>
      <c r="H316" s="44" t="b">
        <v>0</v>
      </c>
      <c r="I316"/>
      <c r="J316" s="44" t="b">
        <v>0</v>
      </c>
    </row>
    <row r="317" spans="1:10" ht="30.75" x14ac:dyDescent="0.3">
      <c r="A317" s="45" t="s">
        <v>1830</v>
      </c>
      <c r="B317" s="117">
        <f>E143</f>
        <v>0</v>
      </c>
      <c r="C317" s="5" t="s">
        <v>174</v>
      </c>
      <c r="D317" s="5" t="s">
        <v>1898</v>
      </c>
      <c r="E317" t="s">
        <v>1891</v>
      </c>
      <c r="F317" t="s">
        <v>166</v>
      </c>
      <c r="G317"/>
      <c r="H317" s="44" t="b">
        <v>0</v>
      </c>
      <c r="I317"/>
      <c r="J317" s="44" t="b">
        <v>0</v>
      </c>
    </row>
    <row r="318" spans="1:10" ht="30.75" x14ac:dyDescent="0.3">
      <c r="A318" s="45" t="s">
        <v>1830</v>
      </c>
      <c r="B318" s="117">
        <f>F143</f>
        <v>0</v>
      </c>
      <c r="C318" s="5" t="s">
        <v>174</v>
      </c>
      <c r="D318" s="5" t="s">
        <v>1898</v>
      </c>
      <c r="E318" t="s">
        <v>1891</v>
      </c>
      <c r="F318" t="s">
        <v>167</v>
      </c>
      <c r="G318"/>
      <c r="H318" s="44" t="b">
        <v>0</v>
      </c>
      <c r="I318"/>
      <c r="J318" s="44" t="b">
        <v>0</v>
      </c>
    </row>
    <row r="319" spans="1:10" ht="30.75" x14ac:dyDescent="0.3">
      <c r="A319" s="45" t="s">
        <v>1830</v>
      </c>
      <c r="B319" s="117">
        <f>G143</f>
        <v>0</v>
      </c>
      <c r="C319" s="5" t="s">
        <v>174</v>
      </c>
      <c r="D319" s="5" t="s">
        <v>1898</v>
      </c>
      <c r="E319" t="s">
        <v>1891</v>
      </c>
      <c r="F319" t="s">
        <v>168</v>
      </c>
      <c r="G319"/>
      <c r="H319" s="44" t="b">
        <v>0</v>
      </c>
      <c r="I319"/>
      <c r="J319" s="44" t="b">
        <v>0</v>
      </c>
    </row>
    <row r="320" spans="1:10" ht="30.75" x14ac:dyDescent="0.3">
      <c r="A320" s="45" t="s">
        <v>1899</v>
      </c>
      <c r="B320" s="116">
        <f>C191</f>
        <v>2.1999999999999997</v>
      </c>
      <c r="C320" s="5" t="s">
        <v>1896</v>
      </c>
      <c r="D320" s="5" t="s">
        <v>1900</v>
      </c>
      <c r="E320" t="s">
        <v>1891</v>
      </c>
      <c r="F320" t="s">
        <v>10</v>
      </c>
      <c r="G320"/>
      <c r="H320" s="44" t="b">
        <v>1</v>
      </c>
      <c r="I320"/>
      <c r="J320" s="44" t="b">
        <v>0</v>
      </c>
    </row>
    <row r="321" spans="1:10" ht="30.75" x14ac:dyDescent="0.3">
      <c r="A321" s="45" t="s">
        <v>1899</v>
      </c>
      <c r="B321" s="116">
        <f>D191</f>
        <v>0</v>
      </c>
      <c r="C321" s="5" t="s">
        <v>1896</v>
      </c>
      <c r="D321" s="5" t="s">
        <v>1900</v>
      </c>
      <c r="E321" t="s">
        <v>1891</v>
      </c>
      <c r="F321" t="s">
        <v>165</v>
      </c>
      <c r="G321"/>
      <c r="H321" s="44" t="b">
        <v>1</v>
      </c>
      <c r="I321"/>
      <c r="J321" s="44" t="b">
        <v>0</v>
      </c>
    </row>
    <row r="322" spans="1:10" ht="30.75" x14ac:dyDescent="0.3">
      <c r="A322" s="45" t="s">
        <v>1899</v>
      </c>
      <c r="B322" s="116">
        <f>E191</f>
        <v>0</v>
      </c>
      <c r="C322" s="5" t="s">
        <v>1896</v>
      </c>
      <c r="D322" s="5" t="s">
        <v>1900</v>
      </c>
      <c r="E322" t="s">
        <v>1891</v>
      </c>
      <c r="F322" t="s">
        <v>166</v>
      </c>
      <c r="G322"/>
      <c r="H322" s="44" t="b">
        <v>1</v>
      </c>
      <c r="I322"/>
      <c r="J322" s="44" t="b">
        <v>0</v>
      </c>
    </row>
    <row r="323" spans="1:10" ht="30.75" x14ac:dyDescent="0.3">
      <c r="A323" s="45" t="s">
        <v>1899</v>
      </c>
      <c r="B323" s="116">
        <f>F191</f>
        <v>0</v>
      </c>
      <c r="C323" s="5" t="s">
        <v>1896</v>
      </c>
      <c r="D323" s="5" t="s">
        <v>1900</v>
      </c>
      <c r="E323" t="s">
        <v>1891</v>
      </c>
      <c r="F323" t="s">
        <v>167</v>
      </c>
      <c r="G323"/>
      <c r="H323" s="44" t="b">
        <v>1</v>
      </c>
      <c r="I323"/>
      <c r="J323" s="44" t="b">
        <v>0</v>
      </c>
    </row>
    <row r="324" spans="1:10" ht="30.75" x14ac:dyDescent="0.3">
      <c r="A324" s="45" t="s">
        <v>1899</v>
      </c>
      <c r="B324" s="116">
        <f>G191</f>
        <v>0</v>
      </c>
      <c r="C324" s="5" t="s">
        <v>1896</v>
      </c>
      <c r="D324" s="5" t="s">
        <v>1900</v>
      </c>
      <c r="E324" t="s">
        <v>1891</v>
      </c>
      <c r="F324" t="s">
        <v>168</v>
      </c>
      <c r="G324"/>
      <c r="H324" s="44" t="b">
        <v>1</v>
      </c>
      <c r="I324"/>
      <c r="J324" s="44" t="b">
        <v>0</v>
      </c>
    </row>
    <row r="325" spans="1:10" ht="30.75" x14ac:dyDescent="0.3">
      <c r="A325" s="45" t="s">
        <v>1836</v>
      </c>
      <c r="B325" s="50" t="str">
        <f>C192</f>
        <v>U3</v>
      </c>
      <c r="C325" s="5" t="s">
        <v>187</v>
      </c>
      <c r="D325" s="5" t="s">
        <v>1900</v>
      </c>
      <c r="E325" t="s">
        <v>1891</v>
      </c>
      <c r="F325" t="s">
        <v>10</v>
      </c>
      <c r="G325"/>
      <c r="H325" s="44" t="b">
        <v>0</v>
      </c>
      <c r="I325"/>
      <c r="J325" s="44" t="b">
        <v>0</v>
      </c>
    </row>
    <row r="326" spans="1:10" ht="30.75" x14ac:dyDescent="0.3">
      <c r="A326" s="45" t="s">
        <v>1836</v>
      </c>
      <c r="B326" s="50">
        <f>D192</f>
        <v>0</v>
      </c>
      <c r="C326" s="5" t="s">
        <v>187</v>
      </c>
      <c r="D326" s="5" t="s">
        <v>1900</v>
      </c>
      <c r="E326" t="s">
        <v>1891</v>
      </c>
      <c r="F326" t="s">
        <v>165</v>
      </c>
      <c r="G326"/>
      <c r="H326" s="44" t="b">
        <v>0</v>
      </c>
      <c r="I326"/>
      <c r="J326" s="44" t="b">
        <v>0</v>
      </c>
    </row>
    <row r="327" spans="1:10" ht="30.75" x14ac:dyDescent="0.3">
      <c r="A327" s="45" t="s">
        <v>1836</v>
      </c>
      <c r="B327" s="50">
        <f>E192</f>
        <v>0</v>
      </c>
      <c r="C327" s="5" t="s">
        <v>187</v>
      </c>
      <c r="D327" s="5" t="s">
        <v>1900</v>
      </c>
      <c r="E327" t="s">
        <v>1891</v>
      </c>
      <c r="F327" t="s">
        <v>166</v>
      </c>
      <c r="G327"/>
      <c r="H327" s="44" t="b">
        <v>0</v>
      </c>
      <c r="I327"/>
      <c r="J327" s="44" t="b">
        <v>0</v>
      </c>
    </row>
    <row r="328" spans="1:10" ht="30.75" x14ac:dyDescent="0.3">
      <c r="A328" s="45" t="s">
        <v>1836</v>
      </c>
      <c r="B328" s="50">
        <f>F192</f>
        <v>0</v>
      </c>
      <c r="C328" s="5" t="s">
        <v>187</v>
      </c>
      <c r="D328" s="5" t="s">
        <v>1900</v>
      </c>
      <c r="E328" t="s">
        <v>1891</v>
      </c>
      <c r="F328" t="s">
        <v>167</v>
      </c>
      <c r="G328"/>
      <c r="H328" s="44" t="b">
        <v>0</v>
      </c>
      <c r="I328"/>
      <c r="J328" s="44" t="b">
        <v>0</v>
      </c>
    </row>
    <row r="329" spans="1:10" ht="30.75" x14ac:dyDescent="0.3">
      <c r="A329" s="45" t="s">
        <v>1836</v>
      </c>
      <c r="B329" s="50">
        <f>G192</f>
        <v>0</v>
      </c>
      <c r="C329" s="5" t="s">
        <v>187</v>
      </c>
      <c r="D329" s="5" t="s">
        <v>1900</v>
      </c>
      <c r="E329" t="s">
        <v>1891</v>
      </c>
      <c r="F329" t="s">
        <v>168</v>
      </c>
      <c r="G329"/>
      <c r="H329" s="44" t="b">
        <v>0</v>
      </c>
      <c r="I329"/>
      <c r="J329" s="44" t="b">
        <v>0</v>
      </c>
    </row>
    <row r="330" spans="1:10" ht="30.75" x14ac:dyDescent="0.3">
      <c r="A330" s="45" t="s">
        <v>1837</v>
      </c>
      <c r="B330" s="50">
        <f>C193</f>
        <v>1</v>
      </c>
      <c r="C330" s="5" t="s">
        <v>190</v>
      </c>
      <c r="D330" s="5" t="s">
        <v>1900</v>
      </c>
      <c r="E330" t="s">
        <v>1891</v>
      </c>
      <c r="F330" t="s">
        <v>10</v>
      </c>
      <c r="G330"/>
      <c r="H330" s="44" t="b">
        <v>1</v>
      </c>
      <c r="I330"/>
      <c r="J330" s="44" t="b">
        <v>0</v>
      </c>
    </row>
    <row r="331" spans="1:10" ht="30.75" x14ac:dyDescent="0.3">
      <c r="A331" s="45" t="s">
        <v>1837</v>
      </c>
      <c r="B331" s="50">
        <f>D193</f>
        <v>0</v>
      </c>
      <c r="C331" s="5" t="s">
        <v>190</v>
      </c>
      <c r="D331" s="5" t="s">
        <v>1900</v>
      </c>
      <c r="E331" t="s">
        <v>1891</v>
      </c>
      <c r="F331" t="s">
        <v>165</v>
      </c>
      <c r="G331"/>
      <c r="H331" s="44" t="b">
        <v>1</v>
      </c>
      <c r="I331"/>
      <c r="J331" s="44" t="b">
        <v>0</v>
      </c>
    </row>
    <row r="332" spans="1:10" ht="30.75" x14ac:dyDescent="0.3">
      <c r="A332" s="45" t="s">
        <v>1837</v>
      </c>
      <c r="B332" s="50">
        <f>E193</f>
        <v>0</v>
      </c>
      <c r="C332" s="5" t="s">
        <v>190</v>
      </c>
      <c r="D332" s="5" t="s">
        <v>1900</v>
      </c>
      <c r="E332" t="s">
        <v>1891</v>
      </c>
      <c r="F332" t="s">
        <v>166</v>
      </c>
      <c r="G332"/>
      <c r="H332" s="44" t="b">
        <v>1</v>
      </c>
      <c r="I332"/>
      <c r="J332" s="44" t="b">
        <v>0</v>
      </c>
    </row>
    <row r="333" spans="1:10" ht="30.75" x14ac:dyDescent="0.3">
      <c r="A333" s="45" t="s">
        <v>1837</v>
      </c>
      <c r="B333" s="50">
        <f>F193</f>
        <v>0</v>
      </c>
      <c r="C333" s="5" t="s">
        <v>190</v>
      </c>
      <c r="D333" s="5" t="s">
        <v>1900</v>
      </c>
      <c r="E333" t="s">
        <v>1891</v>
      </c>
      <c r="F333" t="s">
        <v>167</v>
      </c>
      <c r="G333"/>
      <c r="H333" s="44" t="b">
        <v>1</v>
      </c>
      <c r="I333"/>
      <c r="J333" s="44" t="b">
        <v>0</v>
      </c>
    </row>
    <row r="334" spans="1:10" ht="30.75" x14ac:dyDescent="0.3">
      <c r="A334" s="45" t="s">
        <v>1837</v>
      </c>
      <c r="B334" s="50">
        <f>G193</f>
        <v>0</v>
      </c>
      <c r="C334" s="5" t="s">
        <v>190</v>
      </c>
      <c r="D334" s="5" t="s">
        <v>1900</v>
      </c>
      <c r="E334" t="s">
        <v>1891</v>
      </c>
      <c r="F334" t="s">
        <v>168</v>
      </c>
      <c r="G334"/>
      <c r="H334" s="44" t="b">
        <v>1</v>
      </c>
      <c r="I334"/>
      <c r="J334" s="44" t="b">
        <v>0</v>
      </c>
    </row>
    <row r="335" spans="1:10" ht="30.75" x14ac:dyDescent="0.3">
      <c r="A335" s="45" t="s">
        <v>1838</v>
      </c>
      <c r="B335" s="50">
        <f>C194</f>
        <v>1</v>
      </c>
      <c r="C335" s="5" t="s">
        <v>174</v>
      </c>
      <c r="D335" s="5" t="s">
        <v>1900</v>
      </c>
      <c r="E335" t="s">
        <v>1891</v>
      </c>
      <c r="F335" t="s">
        <v>10</v>
      </c>
      <c r="G335"/>
      <c r="H335" s="44" t="b">
        <v>0</v>
      </c>
      <c r="I335"/>
      <c r="J335" s="44" t="b">
        <v>0</v>
      </c>
    </row>
    <row r="336" spans="1:10" ht="30.75" x14ac:dyDescent="0.3">
      <c r="A336" s="45" t="s">
        <v>1838</v>
      </c>
      <c r="B336" s="50">
        <f>D194</f>
        <v>0</v>
      </c>
      <c r="C336" s="5" t="s">
        <v>174</v>
      </c>
      <c r="D336" s="5" t="s">
        <v>1900</v>
      </c>
      <c r="E336" t="s">
        <v>1891</v>
      </c>
      <c r="F336" t="s">
        <v>165</v>
      </c>
      <c r="G336"/>
      <c r="H336" s="44" t="b">
        <v>0</v>
      </c>
      <c r="I336"/>
      <c r="J336" s="44" t="b">
        <v>0</v>
      </c>
    </row>
    <row r="337" spans="1:10" ht="30.75" x14ac:dyDescent="0.3">
      <c r="A337" s="45" t="s">
        <v>1838</v>
      </c>
      <c r="B337" s="50">
        <f>E194</f>
        <v>0</v>
      </c>
      <c r="C337" s="5" t="s">
        <v>174</v>
      </c>
      <c r="D337" s="5" t="s">
        <v>1900</v>
      </c>
      <c r="E337" t="s">
        <v>1891</v>
      </c>
      <c r="F337" t="s">
        <v>166</v>
      </c>
      <c r="G337"/>
      <c r="H337" s="44" t="b">
        <v>0</v>
      </c>
      <c r="I337"/>
      <c r="J337" s="44" t="b">
        <v>0</v>
      </c>
    </row>
    <row r="338" spans="1:10" ht="30.75" x14ac:dyDescent="0.3">
      <c r="A338" s="45" t="s">
        <v>1838</v>
      </c>
      <c r="B338" s="50">
        <f>F194</f>
        <v>0</v>
      </c>
      <c r="C338" s="5" t="s">
        <v>174</v>
      </c>
      <c r="D338" s="5" t="s">
        <v>1900</v>
      </c>
      <c r="E338" t="s">
        <v>1891</v>
      </c>
      <c r="F338" t="s">
        <v>167</v>
      </c>
      <c r="G338"/>
      <c r="H338" s="44" t="b">
        <v>0</v>
      </c>
      <c r="I338"/>
      <c r="J338" s="44" t="b">
        <v>0</v>
      </c>
    </row>
    <row r="339" spans="1:10" ht="30.75" x14ac:dyDescent="0.3">
      <c r="A339" s="45" t="s">
        <v>1838</v>
      </c>
      <c r="B339" s="50">
        <f>G194</f>
        <v>0</v>
      </c>
      <c r="C339" s="5" t="s">
        <v>174</v>
      </c>
      <c r="D339" s="5" t="s">
        <v>1900</v>
      </c>
      <c r="E339" t="s">
        <v>1891</v>
      </c>
      <c r="F339" t="s">
        <v>168</v>
      </c>
      <c r="G339"/>
      <c r="H339" s="44" t="b">
        <v>0</v>
      </c>
      <c r="I339"/>
      <c r="J339" s="44" t="b">
        <v>0</v>
      </c>
    </row>
    <row r="340" spans="1:10" ht="18.75" x14ac:dyDescent="0.3">
      <c r="A340" s="45" t="s">
        <v>1305</v>
      </c>
      <c r="B340" s="116">
        <v>0.5</v>
      </c>
      <c r="C340" s="5" t="s">
        <v>1901</v>
      </c>
      <c r="D340" s="5" t="s">
        <v>303</v>
      </c>
      <c r="E340" t="s">
        <v>308</v>
      </c>
      <c r="F340"/>
      <c r="G340"/>
      <c r="H340" s="44" t="b">
        <v>1</v>
      </c>
      <c r="I340"/>
      <c r="J340" s="44" t="b">
        <v>0</v>
      </c>
    </row>
    <row r="341" spans="1:10" ht="18.75" x14ac:dyDescent="0.3">
      <c r="A341" s="45" t="s">
        <v>1289</v>
      </c>
      <c r="B341" s="50" t="s">
        <v>1902</v>
      </c>
      <c r="C341" s="5" t="s">
        <v>1903</v>
      </c>
      <c r="D341" s="5" t="s">
        <v>303</v>
      </c>
      <c r="E341" t="s">
        <v>308</v>
      </c>
      <c r="F341"/>
      <c r="G341"/>
      <c r="H341" s="44" t="b">
        <v>0</v>
      </c>
      <c r="I341"/>
      <c r="J341" s="44" t="b">
        <v>1</v>
      </c>
    </row>
    <row r="342" spans="1:10" ht="18.75" x14ac:dyDescent="0.3">
      <c r="A342" s="45" t="s">
        <v>1904</v>
      </c>
      <c r="B342" s="50" t="s">
        <v>1905</v>
      </c>
      <c r="C342" s="5" t="s">
        <v>1906</v>
      </c>
      <c r="D342" s="5" t="s">
        <v>303</v>
      </c>
      <c r="E342" t="s">
        <v>308</v>
      </c>
      <c r="F342"/>
      <c r="G342"/>
      <c r="H342" s="44" t="b">
        <v>0</v>
      </c>
      <c r="I342"/>
      <c r="J342" s="44" t="b">
        <v>0</v>
      </c>
    </row>
    <row r="343" spans="1:10" ht="18.75" x14ac:dyDescent="0.3">
      <c r="A343" s="45" t="s">
        <v>1907</v>
      </c>
      <c r="B343" s="50" t="s">
        <v>1908</v>
      </c>
      <c r="C343" s="5" t="s">
        <v>1909</v>
      </c>
      <c r="D343" s="5" t="s">
        <v>303</v>
      </c>
      <c r="E343" t="s">
        <v>308</v>
      </c>
      <c r="F343"/>
      <c r="G343"/>
      <c r="H343" s="44" t="b">
        <v>0</v>
      </c>
      <c r="I343"/>
      <c r="J343" s="44" t="b">
        <v>1</v>
      </c>
    </row>
    <row r="344" spans="1:10" ht="30.75" x14ac:dyDescent="0.3">
      <c r="A344" s="45" t="s">
        <v>1910</v>
      </c>
      <c r="B344" s="50" t="s">
        <v>1911</v>
      </c>
      <c r="C344" s="5" t="s">
        <v>1912</v>
      </c>
      <c r="D344" s="5" t="s">
        <v>303</v>
      </c>
      <c r="E344" t="s">
        <v>308</v>
      </c>
      <c r="F344"/>
      <c r="G344"/>
      <c r="H344" s="44" t="b">
        <v>0</v>
      </c>
      <c r="I344"/>
      <c r="J344" s="44" t="b">
        <v>0</v>
      </c>
    </row>
    <row r="345" spans="1:10" ht="18.75" x14ac:dyDescent="0.3">
      <c r="A345" s="45" t="s">
        <v>1913</v>
      </c>
      <c r="B345" s="50" t="s">
        <v>48</v>
      </c>
      <c r="C345" s="5" t="s">
        <v>313</v>
      </c>
      <c r="D345" s="5" t="s">
        <v>303</v>
      </c>
      <c r="E345" t="s">
        <v>308</v>
      </c>
      <c r="F345"/>
      <c r="G345"/>
      <c r="H345" s="44" t="b">
        <v>0</v>
      </c>
      <c r="I345"/>
      <c r="J345" s="44" t="b">
        <v>0</v>
      </c>
    </row>
    <row r="346" spans="1:10" ht="18.75" x14ac:dyDescent="0.3">
      <c r="A346" s="45" t="s">
        <v>1914</v>
      </c>
      <c r="B346" s="50" t="s">
        <v>1915</v>
      </c>
      <c r="C346" s="5" t="s">
        <v>1916</v>
      </c>
      <c r="D346" s="5" t="s">
        <v>303</v>
      </c>
      <c r="E346" t="s">
        <v>308</v>
      </c>
      <c r="F346"/>
      <c r="G346"/>
      <c r="H346" s="44" t="b">
        <v>0</v>
      </c>
      <c r="I346"/>
      <c r="J346" s="44" t="b">
        <v>1</v>
      </c>
    </row>
    <row r="347" spans="1:10" ht="18.75" x14ac:dyDescent="0.3">
      <c r="A347" s="45" t="s">
        <v>1917</v>
      </c>
      <c r="B347" s="50" t="s">
        <v>1918</v>
      </c>
      <c r="C347" s="5" t="s">
        <v>1919</v>
      </c>
      <c r="D347" s="5" t="s">
        <v>303</v>
      </c>
      <c r="E347" t="s">
        <v>308</v>
      </c>
      <c r="F347"/>
      <c r="G347"/>
      <c r="H347" s="44" t="b">
        <v>0</v>
      </c>
      <c r="I347"/>
      <c r="J347" s="44" t="b">
        <v>0</v>
      </c>
    </row>
    <row r="348" spans="1:10" ht="18.75" x14ac:dyDescent="0.3">
      <c r="A348" s="45" t="s">
        <v>70</v>
      </c>
      <c r="B348" s="116" t="s">
        <v>1920</v>
      </c>
      <c r="C348" s="5" t="s">
        <v>1921</v>
      </c>
      <c r="D348" s="5" t="s">
        <v>1922</v>
      </c>
      <c r="E348" t="s">
        <v>308</v>
      </c>
      <c r="F348"/>
      <c r="G348"/>
      <c r="H348" s="44" t="b">
        <v>0</v>
      </c>
      <c r="I348"/>
      <c r="J348" s="44" t="b">
        <v>0</v>
      </c>
    </row>
    <row r="349" spans="1:10" ht="18.75" x14ac:dyDescent="0.3">
      <c r="A349" s="45" t="s">
        <v>4620</v>
      </c>
      <c r="B349" s="116" t="s">
        <v>297</v>
      </c>
      <c r="C349" s="5" t="s">
        <v>1926</v>
      </c>
      <c r="D349" s="5" t="s">
        <v>1922</v>
      </c>
      <c r="E349" t="s">
        <v>308</v>
      </c>
      <c r="F349"/>
      <c r="G349"/>
      <c r="H349" s="44" t="b">
        <v>0</v>
      </c>
      <c r="I349"/>
      <c r="J349" s="44" t="b">
        <v>0</v>
      </c>
    </row>
    <row r="350" spans="1:10" ht="18.75" x14ac:dyDescent="0.3">
      <c r="A350" s="45" t="s">
        <v>72</v>
      </c>
      <c r="B350" s="50" t="s">
        <v>1923</v>
      </c>
      <c r="C350" s="5" t="s">
        <v>1924</v>
      </c>
      <c r="D350" s="5" t="s">
        <v>1922</v>
      </c>
      <c r="E350" t="s">
        <v>308</v>
      </c>
      <c r="F350"/>
      <c r="G350"/>
      <c r="H350" s="44" t="b">
        <v>0</v>
      </c>
      <c r="I350"/>
      <c r="J350" s="44" t="b">
        <v>0</v>
      </c>
    </row>
    <row r="351" spans="1:10" ht="18.75" x14ac:dyDescent="0.3">
      <c r="A351" s="45" t="s">
        <v>4621</v>
      </c>
      <c r="B351" s="50" t="s">
        <v>297</v>
      </c>
      <c r="C351" s="5" t="s">
        <v>1926</v>
      </c>
      <c r="D351" s="5" t="s">
        <v>1922</v>
      </c>
      <c r="E351" t="s">
        <v>308</v>
      </c>
      <c r="F351"/>
      <c r="G351"/>
      <c r="H351" s="44" t="b">
        <v>0</v>
      </c>
      <c r="I351"/>
      <c r="J351" s="44" t="b">
        <v>0</v>
      </c>
    </row>
    <row r="352" spans="1:10" ht="18.75" x14ac:dyDescent="0.3">
      <c r="A352" s="45" t="s">
        <v>75</v>
      </c>
      <c r="B352" s="50" t="s">
        <v>1314</v>
      </c>
      <c r="C352" s="5" t="s">
        <v>1315</v>
      </c>
      <c r="D352" s="5" t="s">
        <v>1922</v>
      </c>
      <c r="E352" t="s">
        <v>349</v>
      </c>
      <c r="F352"/>
      <c r="G352"/>
      <c r="H352" s="44" t="b">
        <v>0</v>
      </c>
      <c r="I352"/>
      <c r="J352" s="44" t="b">
        <v>0</v>
      </c>
    </row>
    <row r="353" spans="1:10" ht="18.75" x14ac:dyDescent="0.3">
      <c r="A353" s="45" t="s">
        <v>1925</v>
      </c>
      <c r="B353" s="50" t="s">
        <v>297</v>
      </c>
      <c r="C353" s="5" t="s">
        <v>1926</v>
      </c>
      <c r="D353" s="5" t="s">
        <v>1922</v>
      </c>
      <c r="E353" t="s">
        <v>349</v>
      </c>
      <c r="F353"/>
      <c r="G353"/>
      <c r="H353" s="44" t="b">
        <v>0</v>
      </c>
      <c r="I353"/>
      <c r="J353" s="44" t="b">
        <v>0</v>
      </c>
    </row>
    <row r="354" spans="1:10" ht="18.75" x14ac:dyDescent="0.3">
      <c r="A354" s="45" t="s">
        <v>1789</v>
      </c>
      <c r="B354" s="50" t="s">
        <v>1927</v>
      </c>
      <c r="C354" s="5" t="s">
        <v>887</v>
      </c>
      <c r="D354" s="5" t="s">
        <v>1922</v>
      </c>
      <c r="E354" t="s">
        <v>308</v>
      </c>
      <c r="F354"/>
      <c r="G354"/>
      <c r="H354" s="44" t="b">
        <v>0</v>
      </c>
      <c r="I354"/>
      <c r="J354" s="44" t="b">
        <v>0</v>
      </c>
    </row>
    <row r="355" spans="1:10" ht="18.75" x14ac:dyDescent="0.3">
      <c r="A355" s="45" t="s">
        <v>4622</v>
      </c>
      <c r="B355" s="50" t="s">
        <v>297</v>
      </c>
      <c r="C355" s="5" t="s">
        <v>1926</v>
      </c>
      <c r="D355" s="5" t="s">
        <v>1922</v>
      </c>
      <c r="E355" t="s">
        <v>308</v>
      </c>
      <c r="F355"/>
      <c r="G355"/>
      <c r="H355" s="44" t="b">
        <v>0</v>
      </c>
      <c r="I355"/>
      <c r="J355" s="44" t="b">
        <v>0</v>
      </c>
    </row>
    <row r="356" spans="1:10" ht="18.75" x14ac:dyDescent="0.3">
      <c r="A356" s="45" t="s">
        <v>1803</v>
      </c>
      <c r="B356" s="50" t="s">
        <v>1927</v>
      </c>
      <c r="C356" s="5" t="s">
        <v>1804</v>
      </c>
      <c r="D356" s="5" t="s">
        <v>1922</v>
      </c>
      <c r="E356" t="s">
        <v>349</v>
      </c>
      <c r="F356"/>
      <c r="G356"/>
      <c r="H356" s="44" t="b">
        <v>0</v>
      </c>
      <c r="I356"/>
      <c r="J356" s="44" t="b">
        <v>0</v>
      </c>
    </row>
    <row r="357" spans="1:10" ht="18.75" x14ac:dyDescent="0.3">
      <c r="A357" s="45" t="s">
        <v>4623</v>
      </c>
      <c r="B357" s="50" t="s">
        <v>297</v>
      </c>
      <c r="C357" s="5" t="s">
        <v>1926</v>
      </c>
      <c r="D357" s="5" t="s">
        <v>1922</v>
      </c>
      <c r="E357" t="s">
        <v>349</v>
      </c>
      <c r="F357"/>
      <c r="G357"/>
      <c r="H357" s="44" t="b">
        <v>0</v>
      </c>
      <c r="I357"/>
      <c r="J357" s="44" t="b">
        <v>0</v>
      </c>
    </row>
    <row r="358" spans="1:10" ht="18.75" x14ac:dyDescent="0.3">
      <c r="A358" s="45" t="s">
        <v>4617</v>
      </c>
      <c r="B358" s="50">
        <v>1</v>
      </c>
      <c r="C358" s="5" t="s">
        <v>4618</v>
      </c>
      <c r="D358" s="5" t="s">
        <v>1936</v>
      </c>
      <c r="E358" t="s">
        <v>300</v>
      </c>
      <c r="F358"/>
      <c r="G358"/>
      <c r="H358" s="44" t="b">
        <v>0</v>
      </c>
      <c r="I358"/>
      <c r="J358" s="44" t="b">
        <v>0</v>
      </c>
    </row>
    <row r="359" spans="1:10" ht="18.75" x14ac:dyDescent="0.3">
      <c r="A359" s="45" t="s">
        <v>344</v>
      </c>
      <c r="B359" s="50">
        <v>1</v>
      </c>
      <c r="C359" s="5" t="s">
        <v>4619</v>
      </c>
      <c r="D359" s="5" t="s">
        <v>1930</v>
      </c>
      <c r="E359" t="s">
        <v>300</v>
      </c>
      <c r="F359"/>
      <c r="G359"/>
      <c r="H359" s="44" t="b">
        <v>0</v>
      </c>
      <c r="I359"/>
      <c r="J359" s="44" t="b">
        <v>0</v>
      </c>
    </row>
    <row r="360" spans="1:10" ht="30.75" x14ac:dyDescent="0.3">
      <c r="A360" s="45" t="s">
        <v>1928</v>
      </c>
      <c r="B360" s="50">
        <v>0.5</v>
      </c>
      <c r="C360" s="5" t="s">
        <v>4624</v>
      </c>
      <c r="D360" s="5" t="s">
        <v>1930</v>
      </c>
      <c r="E360" t="s">
        <v>349</v>
      </c>
      <c r="F360"/>
      <c r="G360"/>
      <c r="H360" s="44" t="b">
        <v>1</v>
      </c>
      <c r="I360"/>
      <c r="J360" s="44" t="b">
        <v>0</v>
      </c>
    </row>
    <row r="361" spans="1:10" ht="30.75" x14ac:dyDescent="0.3">
      <c r="A361" s="45" t="s">
        <v>1931</v>
      </c>
      <c r="B361" s="50">
        <v>0</v>
      </c>
      <c r="C361" s="5" t="s">
        <v>4624</v>
      </c>
      <c r="D361" s="5" t="s">
        <v>1930</v>
      </c>
      <c r="E361" t="s">
        <v>349</v>
      </c>
      <c r="F361"/>
      <c r="G361"/>
      <c r="H361" s="44" t="b">
        <v>1</v>
      </c>
      <c r="I361"/>
      <c r="J361" s="44" t="b">
        <v>0</v>
      </c>
    </row>
    <row r="362" spans="1:10" ht="18.75" x14ac:dyDescent="0.3">
      <c r="A362" s="45" t="s">
        <v>1932</v>
      </c>
      <c r="B362" s="50" t="s">
        <v>1933</v>
      </c>
      <c r="C362" s="5" t="s">
        <v>1929</v>
      </c>
      <c r="D362" s="5" t="s">
        <v>1930</v>
      </c>
      <c r="E362" t="s">
        <v>349</v>
      </c>
      <c r="F362"/>
      <c r="G362"/>
      <c r="H362" s="44" t="b">
        <v>0</v>
      </c>
      <c r="I362"/>
      <c r="J362" s="44" t="b">
        <v>0</v>
      </c>
    </row>
    <row r="363" spans="1:10" ht="18.75" x14ac:dyDescent="0.3">
      <c r="A363" s="45" t="s">
        <v>1934</v>
      </c>
      <c r="B363" s="50" t="s">
        <v>1935</v>
      </c>
      <c r="C363" s="5" t="s">
        <v>1929</v>
      </c>
      <c r="D363" s="5" t="s">
        <v>1936</v>
      </c>
      <c r="E363" t="s">
        <v>349</v>
      </c>
      <c r="F363"/>
      <c r="G363"/>
      <c r="H363" s="44" t="b">
        <v>0</v>
      </c>
      <c r="I363"/>
      <c r="J363" s="44" t="b">
        <v>0</v>
      </c>
    </row>
    <row r="364" spans="1:10" ht="18.75" x14ac:dyDescent="0.3">
      <c r="A364" s="45" t="s">
        <v>1937</v>
      </c>
      <c r="B364" s="50" t="s">
        <v>1938</v>
      </c>
      <c r="C364" s="5" t="s">
        <v>1929</v>
      </c>
      <c r="D364" s="5" t="s">
        <v>1936</v>
      </c>
      <c r="E364" t="s">
        <v>349</v>
      </c>
      <c r="F364"/>
      <c r="G364"/>
      <c r="H364" s="44" t="b">
        <v>0</v>
      </c>
      <c r="I364"/>
      <c r="J364" s="44" t="b">
        <v>0</v>
      </c>
    </row>
    <row r="365" spans="1:10" ht="18.75" x14ac:dyDescent="0.3">
      <c r="A365" s="45" t="s">
        <v>1782</v>
      </c>
      <c r="B365" s="50" t="s">
        <v>1939</v>
      </c>
      <c r="C365" s="5" t="s">
        <v>1929</v>
      </c>
      <c r="D365" s="5" t="s">
        <v>1940</v>
      </c>
      <c r="E365" t="s">
        <v>349</v>
      </c>
      <c r="F365"/>
      <c r="G365"/>
      <c r="H365" s="44" t="b">
        <v>0</v>
      </c>
      <c r="I365"/>
      <c r="J365" s="44" t="b">
        <v>1</v>
      </c>
    </row>
    <row r="366" spans="1:10" ht="18.75" x14ac:dyDescent="0.3">
      <c r="A366" s="45" t="s">
        <v>1941</v>
      </c>
      <c r="B366" s="50" t="s">
        <v>938</v>
      </c>
      <c r="C366" s="5" t="s">
        <v>1929</v>
      </c>
      <c r="D366" s="5" t="s">
        <v>1940</v>
      </c>
      <c r="E366" t="s">
        <v>349</v>
      </c>
      <c r="F366"/>
      <c r="G366"/>
      <c r="H366" s="44" t="b">
        <v>0</v>
      </c>
      <c r="I366"/>
      <c r="J366" s="44" t="b">
        <v>0</v>
      </c>
    </row>
    <row r="367" spans="1:10" ht="18.75" x14ac:dyDescent="0.3">
      <c r="A367" s="45" t="s">
        <v>1942</v>
      </c>
      <c r="B367" s="50" t="s">
        <v>1902</v>
      </c>
      <c r="C367" s="5" t="s">
        <v>1943</v>
      </c>
      <c r="D367" s="5" t="s">
        <v>1944</v>
      </c>
      <c r="E367" t="s">
        <v>565</v>
      </c>
      <c r="F367"/>
      <c r="G367"/>
      <c r="H367" s="44" t="b">
        <v>0</v>
      </c>
      <c r="I367"/>
      <c r="J367" s="44" t="b">
        <v>0</v>
      </c>
    </row>
    <row r="368" spans="1:10" ht="18.75" x14ac:dyDescent="0.3">
      <c r="A368" s="45" t="s">
        <v>1945</v>
      </c>
      <c r="B368" s="116" t="s">
        <v>278</v>
      </c>
      <c r="C368" s="5" t="s">
        <v>1943</v>
      </c>
      <c r="D368" s="5" t="s">
        <v>1944</v>
      </c>
      <c r="E368" t="s">
        <v>565</v>
      </c>
      <c r="F368"/>
      <c r="G368"/>
      <c r="H368" s="44" t="b">
        <v>0</v>
      </c>
      <c r="I368"/>
      <c r="J368" s="44" t="b">
        <v>0</v>
      </c>
    </row>
    <row r="369" spans="1:10" ht="18.75" x14ac:dyDescent="0.3">
      <c r="A369" s="45" t="s">
        <v>1946</v>
      </c>
      <c r="B369" s="116" t="s">
        <v>1947</v>
      </c>
      <c r="C369" s="5" t="s">
        <v>1943</v>
      </c>
      <c r="D369" s="5" t="s">
        <v>1944</v>
      </c>
      <c r="E369" t="s">
        <v>565</v>
      </c>
      <c r="F369"/>
      <c r="G369"/>
      <c r="H369" s="44" t="b">
        <v>0</v>
      </c>
      <c r="I369"/>
      <c r="J369" s="44" t="b">
        <v>0</v>
      </c>
    </row>
    <row r="370" spans="1:10" ht="18.75" x14ac:dyDescent="0.3">
      <c r="A370" s="45" t="s">
        <v>1948</v>
      </c>
      <c r="B370" s="50">
        <v>0</v>
      </c>
      <c r="C370" s="5" t="s">
        <v>58</v>
      </c>
      <c r="D370" s="5" t="s">
        <v>1944</v>
      </c>
      <c r="E370" t="s">
        <v>565</v>
      </c>
      <c r="F370"/>
      <c r="G370"/>
      <c r="H370" s="44" t="b">
        <v>0</v>
      </c>
      <c r="I370"/>
      <c r="J370" s="44" t="b">
        <v>0</v>
      </c>
    </row>
    <row r="371" spans="1:10" ht="18.75" x14ac:dyDescent="0.3">
      <c r="A371" s="45" t="s">
        <v>1949</v>
      </c>
      <c r="B371" s="50" t="s">
        <v>278</v>
      </c>
      <c r="C371" s="5" t="s">
        <v>58</v>
      </c>
      <c r="D371" s="5" t="s">
        <v>1944</v>
      </c>
      <c r="E371" t="s">
        <v>565</v>
      </c>
      <c r="F371"/>
      <c r="G371"/>
      <c r="H371" s="44" t="b">
        <v>0</v>
      </c>
      <c r="I371"/>
      <c r="J371" s="44" t="b">
        <v>0</v>
      </c>
    </row>
    <row r="372" spans="1:10" ht="18.75" x14ac:dyDescent="0.3">
      <c r="A372" s="45" t="s">
        <v>1950</v>
      </c>
      <c r="B372" s="50" t="s">
        <v>1947</v>
      </c>
      <c r="C372" s="5" t="s">
        <v>58</v>
      </c>
      <c r="D372" s="5" t="s">
        <v>1944</v>
      </c>
      <c r="E372" t="s">
        <v>565</v>
      </c>
      <c r="F372"/>
      <c r="G372"/>
      <c r="H372" s="44" t="b">
        <v>0</v>
      </c>
      <c r="I372"/>
      <c r="J372" s="44" t="b">
        <v>0</v>
      </c>
    </row>
    <row r="373" spans="1:10" ht="18.75" x14ac:dyDescent="0.3">
      <c r="A373" s="45" t="s">
        <v>1951</v>
      </c>
      <c r="B373" s="50" t="s">
        <v>1952</v>
      </c>
      <c r="C373" s="5" t="s">
        <v>1487</v>
      </c>
      <c r="D373" s="5" t="s">
        <v>1944</v>
      </c>
      <c r="E373" t="s">
        <v>565</v>
      </c>
      <c r="F373"/>
      <c r="G373"/>
      <c r="H373" s="44" t="b">
        <v>0</v>
      </c>
      <c r="I373"/>
      <c r="J373" s="44" t="b">
        <v>0</v>
      </c>
    </row>
    <row r="374" spans="1:10" ht="18.75" x14ac:dyDescent="0.3">
      <c r="A374" s="45" t="s">
        <v>1953</v>
      </c>
      <c r="B374" s="50" t="s">
        <v>278</v>
      </c>
      <c r="C374" s="5" t="s">
        <v>1487</v>
      </c>
      <c r="D374" s="5" t="s">
        <v>1944</v>
      </c>
      <c r="E374" t="s">
        <v>565</v>
      </c>
      <c r="F374"/>
      <c r="G374"/>
      <c r="H374" s="44" t="b">
        <v>0</v>
      </c>
      <c r="I374"/>
      <c r="J374" s="44" t="b">
        <v>0</v>
      </c>
    </row>
    <row r="375" spans="1:10" ht="18.75" x14ac:dyDescent="0.3">
      <c r="A375" s="45" t="s">
        <v>1954</v>
      </c>
      <c r="B375" s="50" t="s">
        <v>1947</v>
      </c>
      <c r="C375" s="5" t="s">
        <v>1487</v>
      </c>
      <c r="D375" s="5" t="s">
        <v>1944</v>
      </c>
      <c r="E375" t="s">
        <v>565</v>
      </c>
      <c r="F375"/>
      <c r="G375"/>
      <c r="H375" s="44" t="b">
        <v>0</v>
      </c>
      <c r="I375"/>
      <c r="J375" s="44" t="b">
        <v>0</v>
      </c>
    </row>
    <row r="376" spans="1:10" ht="18.75" x14ac:dyDescent="0.3">
      <c r="A376" s="45" t="s">
        <v>1955</v>
      </c>
      <c r="B376" s="50" t="s">
        <v>1915</v>
      </c>
      <c r="C376" s="5" t="s">
        <v>1490</v>
      </c>
      <c r="D376" s="5" t="s">
        <v>1944</v>
      </c>
      <c r="E376" t="s">
        <v>565</v>
      </c>
      <c r="F376"/>
      <c r="G376"/>
      <c r="H376" s="44" t="b">
        <v>0</v>
      </c>
      <c r="I376"/>
      <c r="J376" s="44" t="b">
        <v>0</v>
      </c>
    </row>
    <row r="377" spans="1:10" ht="18.75" x14ac:dyDescent="0.3">
      <c r="A377" s="45" t="s">
        <v>1956</v>
      </c>
      <c r="B377" s="50" t="s">
        <v>278</v>
      </c>
      <c r="C377" s="5" t="s">
        <v>1490</v>
      </c>
      <c r="D377" s="5" t="s">
        <v>1944</v>
      </c>
      <c r="E377" t="s">
        <v>565</v>
      </c>
      <c r="F377"/>
      <c r="G377"/>
      <c r="H377" s="44" t="b">
        <v>0</v>
      </c>
      <c r="I377"/>
      <c r="J377" s="44" t="b">
        <v>0</v>
      </c>
    </row>
    <row r="378" spans="1:10" ht="18.75" x14ac:dyDescent="0.3">
      <c r="A378" s="45" t="s">
        <v>1957</v>
      </c>
      <c r="B378" s="50" t="s">
        <v>1947</v>
      </c>
      <c r="C378" s="5" t="s">
        <v>1490</v>
      </c>
      <c r="D378" s="5" t="s">
        <v>1944</v>
      </c>
      <c r="E378" t="s">
        <v>565</v>
      </c>
      <c r="F378"/>
      <c r="G378"/>
      <c r="H378" s="44" t="b">
        <v>0</v>
      </c>
      <c r="I378"/>
      <c r="J378" s="44" t="b">
        <v>0</v>
      </c>
    </row>
    <row r="379" spans="1:10" ht="18.75" x14ac:dyDescent="0.3">
      <c r="A379" s="45" t="s">
        <v>1958</v>
      </c>
      <c r="B379" s="50" t="s">
        <v>1959</v>
      </c>
      <c r="C379" s="5" t="s">
        <v>1960</v>
      </c>
      <c r="D379" s="5" t="s">
        <v>471</v>
      </c>
      <c r="E379" t="s">
        <v>565</v>
      </c>
      <c r="F379"/>
      <c r="G379"/>
      <c r="H379" s="44" t="b">
        <v>0</v>
      </c>
      <c r="I379"/>
      <c r="J379" s="44" t="b">
        <v>0</v>
      </c>
    </row>
    <row r="380" spans="1:10" ht="45.75" x14ac:dyDescent="0.3">
      <c r="A380" s="45" t="s">
        <v>862</v>
      </c>
      <c r="B380" s="50" t="s">
        <v>1961</v>
      </c>
      <c r="C380" s="5" t="s">
        <v>246</v>
      </c>
      <c r="D380" s="5" t="s">
        <v>865</v>
      </c>
      <c r="E380" t="s">
        <v>246</v>
      </c>
      <c r="F380"/>
      <c r="G380"/>
      <c r="H380" s="44" t="b">
        <v>0</v>
      </c>
      <c r="I380"/>
      <c r="J380" s="44" t="b">
        <v>0</v>
      </c>
    </row>
    <row r="381" spans="1:10" ht="30.75" x14ac:dyDescent="0.3">
      <c r="A381" s="45" t="s">
        <v>866</v>
      </c>
      <c r="B381" s="50" t="s">
        <v>1962</v>
      </c>
      <c r="C381" s="5" t="s">
        <v>246</v>
      </c>
      <c r="D381" s="5" t="s">
        <v>865</v>
      </c>
      <c r="E381" t="s">
        <v>246</v>
      </c>
      <c r="F381"/>
      <c r="G381"/>
      <c r="H381" s="44" t="b">
        <v>0</v>
      </c>
      <c r="I381"/>
      <c r="J381" s="44" t="b">
        <v>0</v>
      </c>
    </row>
    <row r="382" spans="1:10" ht="18.75" x14ac:dyDescent="0.3">
      <c r="A382" s="45" t="s">
        <v>869</v>
      </c>
      <c r="B382" s="50" t="s">
        <v>878</v>
      </c>
      <c r="C382" s="5" t="s">
        <v>246</v>
      </c>
      <c r="D382" s="5" t="s">
        <v>865</v>
      </c>
      <c r="E382" t="s">
        <v>246</v>
      </c>
      <c r="F382"/>
      <c r="G382"/>
      <c r="H382" s="44" t="b">
        <v>0</v>
      </c>
      <c r="I382"/>
      <c r="J382" s="44" t="b">
        <v>0</v>
      </c>
    </row>
    <row r="383" spans="1:10" ht="18.75" x14ac:dyDescent="0.3">
      <c r="A383" s="45" t="s">
        <v>1963</v>
      </c>
      <c r="B383" s="125" t="s">
        <v>1964</v>
      </c>
      <c r="C383" s="5" t="s">
        <v>246</v>
      </c>
      <c r="D383" s="5" t="s">
        <v>865</v>
      </c>
      <c r="E383" t="s">
        <v>246</v>
      </c>
      <c r="F383"/>
      <c r="G383"/>
      <c r="H383" s="44" t="b">
        <v>0</v>
      </c>
      <c r="I383"/>
      <c r="J383" s="44" t="b">
        <v>0</v>
      </c>
    </row>
    <row r="384" spans="1:10" ht="18.75" x14ac:dyDescent="0.3">
      <c r="A384" s="45" t="s">
        <v>610</v>
      </c>
      <c r="B384" s="125" t="s">
        <v>1965</v>
      </c>
      <c r="C384" s="5" t="s">
        <v>1966</v>
      </c>
      <c r="D384" s="5" t="s">
        <v>865</v>
      </c>
      <c r="E384" t="s">
        <v>1145</v>
      </c>
      <c r="F384"/>
      <c r="G384"/>
      <c r="H384" s="44" t="b">
        <v>0</v>
      </c>
      <c r="I384"/>
      <c r="J384" s="44" t="b">
        <v>0</v>
      </c>
    </row>
    <row r="385" spans="1:10" ht="18.75" x14ac:dyDescent="0.3">
      <c r="A385" s="45" t="s">
        <v>257</v>
      </c>
      <c r="B385" s="50">
        <v>64</v>
      </c>
      <c r="C385" s="5" t="s">
        <v>1967</v>
      </c>
      <c r="D385" s="5" t="s">
        <v>865</v>
      </c>
      <c r="E385" t="s">
        <v>1145</v>
      </c>
      <c r="F385"/>
      <c r="G385"/>
      <c r="H385" s="44" t="b">
        <v>0</v>
      </c>
      <c r="I385"/>
      <c r="J385" s="44" t="b">
        <v>0</v>
      </c>
    </row>
    <row r="386" spans="1:10" ht="18.75" x14ac:dyDescent="0.3">
      <c r="A386" s="45" t="s">
        <v>259</v>
      </c>
      <c r="B386" s="50">
        <v>20</v>
      </c>
      <c r="C386" s="5" t="s">
        <v>1968</v>
      </c>
      <c r="D386" s="5" t="s">
        <v>865</v>
      </c>
      <c r="E386" t="s">
        <v>1145</v>
      </c>
      <c r="F386"/>
      <c r="G386"/>
      <c r="H386" s="44" t="b">
        <v>0</v>
      </c>
      <c r="I386"/>
      <c r="J386" s="44" t="b">
        <v>0</v>
      </c>
    </row>
    <row r="387" spans="1:10" ht="18.75" x14ac:dyDescent="0.3">
      <c r="A387" s="45" t="s">
        <v>680</v>
      </c>
      <c r="B387" s="50" t="s">
        <v>28</v>
      </c>
      <c r="C387" s="5" t="s">
        <v>681</v>
      </c>
      <c r="D387" s="5" t="s">
        <v>677</v>
      </c>
      <c r="E387" t="s">
        <v>678</v>
      </c>
      <c r="F387"/>
      <c r="G387"/>
      <c r="H387" s="44" t="b">
        <v>0</v>
      </c>
      <c r="I387" t="s">
        <v>679</v>
      </c>
      <c r="J387" s="44" t="b">
        <v>0</v>
      </c>
    </row>
    <row r="388" spans="1:10" ht="18.75" x14ac:dyDescent="0.3">
      <c r="A388" s="45" t="s">
        <v>684</v>
      </c>
      <c r="B388" s="126">
        <v>19200</v>
      </c>
      <c r="C388" s="5" t="s">
        <v>1969</v>
      </c>
      <c r="D388" s="5" t="s">
        <v>677</v>
      </c>
      <c r="E388" t="s">
        <v>678</v>
      </c>
      <c r="F388"/>
      <c r="G388"/>
      <c r="H388" s="44" t="b">
        <v>0</v>
      </c>
      <c r="I388" t="s">
        <v>679</v>
      </c>
      <c r="J388" s="44" t="b">
        <v>0</v>
      </c>
    </row>
    <row r="389" spans="1:10" ht="18.75" x14ac:dyDescent="0.3">
      <c r="A389" s="45" t="s">
        <v>692</v>
      </c>
      <c r="B389" s="116" t="s">
        <v>278</v>
      </c>
      <c r="C389" s="5" t="s">
        <v>1970</v>
      </c>
      <c r="D389" s="5" t="s">
        <v>677</v>
      </c>
      <c r="E389" t="s">
        <v>1971</v>
      </c>
      <c r="F389"/>
      <c r="G389"/>
      <c r="H389" s="44" t="b">
        <v>0</v>
      </c>
      <c r="I389" t="s">
        <v>1972</v>
      </c>
      <c r="J389" s="44" t="b">
        <v>0</v>
      </c>
    </row>
    <row r="390" spans="1:10" ht="18.75" x14ac:dyDescent="0.3">
      <c r="A390" s="45" t="s">
        <v>697</v>
      </c>
      <c r="B390" s="116" t="str">
        <f>Reference!B20</f>
        <v>255.255.255.0</v>
      </c>
      <c r="C390" s="5" t="s">
        <v>18</v>
      </c>
      <c r="D390" s="5" t="s">
        <v>677</v>
      </c>
      <c r="E390" t="s">
        <v>1971</v>
      </c>
      <c r="F390"/>
      <c r="G390"/>
      <c r="H390" s="44" t="b">
        <v>0</v>
      </c>
      <c r="I390" t="s">
        <v>1972</v>
      </c>
      <c r="J390" s="44" t="b">
        <v>0</v>
      </c>
    </row>
    <row r="391" spans="1:10" ht="18.75" x14ac:dyDescent="0.3">
      <c r="A391" s="45" t="s">
        <v>698</v>
      </c>
      <c r="B391" s="116" t="str">
        <f>Reference!B19</f>
        <v>172.31.100.254</v>
      </c>
      <c r="C391" s="5" t="s">
        <v>1973</v>
      </c>
      <c r="D391" s="5" t="s">
        <v>677</v>
      </c>
      <c r="E391" t="s">
        <v>1971</v>
      </c>
      <c r="F391"/>
      <c r="G391"/>
      <c r="H391" s="44" t="b">
        <v>0</v>
      </c>
      <c r="I391" t="s">
        <v>1972</v>
      </c>
      <c r="J391" s="44" t="b">
        <v>0</v>
      </c>
    </row>
    <row r="392" spans="1:10" ht="18.75" x14ac:dyDescent="0.3">
      <c r="A392" s="45" t="s">
        <v>1643</v>
      </c>
      <c r="B392" s="116" t="s">
        <v>1644</v>
      </c>
      <c r="C392" s="5" t="s">
        <v>1645</v>
      </c>
      <c r="D392" s="5" t="s">
        <v>677</v>
      </c>
      <c r="E392" t="s">
        <v>1971</v>
      </c>
      <c r="F392"/>
      <c r="G392"/>
      <c r="H392" s="44" t="b">
        <v>0</v>
      </c>
      <c r="I392" t="s">
        <v>1972</v>
      </c>
      <c r="J392" s="44" t="b">
        <v>0</v>
      </c>
    </row>
    <row r="393" spans="1:10" ht="18.75" x14ac:dyDescent="0.3">
      <c r="A393" s="45" t="s">
        <v>1646</v>
      </c>
      <c r="B393" s="116" t="s">
        <v>10</v>
      </c>
      <c r="C393" s="5" t="s">
        <v>1647</v>
      </c>
      <c r="D393" s="5" t="s">
        <v>677</v>
      </c>
      <c r="E393" t="s">
        <v>1971</v>
      </c>
      <c r="F393"/>
      <c r="G393"/>
      <c r="H393" s="44" t="b">
        <v>0</v>
      </c>
      <c r="I393" t="s">
        <v>1972</v>
      </c>
      <c r="J393" s="44" t="b">
        <v>0</v>
      </c>
    </row>
    <row r="394" spans="1:10" ht="18.75" x14ac:dyDescent="0.3">
      <c r="A394" s="45" t="s">
        <v>699</v>
      </c>
      <c r="B394" s="50" t="s">
        <v>278</v>
      </c>
      <c r="C394" s="5" t="s">
        <v>700</v>
      </c>
      <c r="D394" s="5" t="s">
        <v>677</v>
      </c>
      <c r="E394" t="s">
        <v>1971</v>
      </c>
      <c r="F394"/>
      <c r="G394"/>
      <c r="H394" s="44" t="b">
        <v>0</v>
      </c>
      <c r="I394" t="s">
        <v>1972</v>
      </c>
      <c r="J394" s="44" t="b">
        <v>0</v>
      </c>
    </row>
    <row r="395" spans="1:10" ht="18.75" x14ac:dyDescent="0.3">
      <c r="A395" s="45" t="s">
        <v>701</v>
      </c>
      <c r="B395" s="50">
        <v>23</v>
      </c>
      <c r="C395" s="5" t="s">
        <v>702</v>
      </c>
      <c r="D395" s="5" t="s">
        <v>677</v>
      </c>
      <c r="E395" t="s">
        <v>1971</v>
      </c>
      <c r="F395"/>
      <c r="G395"/>
      <c r="H395" s="44" t="b">
        <v>0</v>
      </c>
      <c r="I395" t="s">
        <v>1972</v>
      </c>
      <c r="J395" s="44" t="b">
        <v>0</v>
      </c>
    </row>
    <row r="396" spans="1:10" ht="18.75" x14ac:dyDescent="0.3">
      <c r="A396" s="45" t="s">
        <v>3565</v>
      </c>
      <c r="B396" s="50" t="s">
        <v>297</v>
      </c>
      <c r="C396" s="5" t="s">
        <v>3566</v>
      </c>
      <c r="D396" s="5" t="s">
        <v>677</v>
      </c>
      <c r="E396" t="s">
        <v>1971</v>
      </c>
      <c r="F396"/>
      <c r="G396"/>
      <c r="H396" s="44" t="b">
        <v>0</v>
      </c>
      <c r="I396" t="s">
        <v>1972</v>
      </c>
      <c r="J396" s="44" t="b">
        <v>0</v>
      </c>
    </row>
    <row r="397" spans="1:10" ht="18.75" x14ac:dyDescent="0.3">
      <c r="A397" s="45" t="s">
        <v>4577</v>
      </c>
      <c r="B397" s="50" t="s">
        <v>297</v>
      </c>
      <c r="C397" s="5" t="s">
        <v>4578</v>
      </c>
      <c r="D397" s="5" t="s">
        <v>677</v>
      </c>
      <c r="E397" t="s">
        <v>1971</v>
      </c>
      <c r="F397"/>
      <c r="G397"/>
      <c r="H397" s="44" t="b">
        <v>0</v>
      </c>
      <c r="I397" t="s">
        <v>1972</v>
      </c>
      <c r="J397" s="44" t="b">
        <v>0</v>
      </c>
    </row>
    <row r="398" spans="1:10" ht="18.75" x14ac:dyDescent="0.3">
      <c r="A398" s="45" t="s">
        <v>703</v>
      </c>
      <c r="B398" s="50">
        <v>2</v>
      </c>
      <c r="C398" s="5" t="s">
        <v>704</v>
      </c>
      <c r="D398" s="5" t="s">
        <v>677</v>
      </c>
      <c r="E398" t="s">
        <v>1971</v>
      </c>
      <c r="F398"/>
      <c r="G398"/>
      <c r="H398" s="44" t="b">
        <v>0</v>
      </c>
      <c r="I398" t="s">
        <v>1972</v>
      </c>
      <c r="J398" s="44" t="b">
        <v>0</v>
      </c>
    </row>
    <row r="399" spans="1:10" ht="18.75" x14ac:dyDescent="0.3">
      <c r="A399" s="45" t="s">
        <v>705</v>
      </c>
      <c r="B399" s="50">
        <v>20000</v>
      </c>
      <c r="C399" s="5" t="s">
        <v>1974</v>
      </c>
      <c r="D399" s="5" t="s">
        <v>677</v>
      </c>
      <c r="E399" t="s">
        <v>1971</v>
      </c>
      <c r="F399"/>
      <c r="G399"/>
      <c r="H399" s="44" t="b">
        <v>0</v>
      </c>
      <c r="I399" t="s">
        <v>1972</v>
      </c>
      <c r="J399" s="44" t="b">
        <v>0</v>
      </c>
    </row>
    <row r="400" spans="1:10" ht="18.75" x14ac:dyDescent="0.3">
      <c r="A400" s="45" t="s">
        <v>707</v>
      </c>
      <c r="B400" s="50">
        <v>1</v>
      </c>
      <c r="C400" s="5" t="s">
        <v>1975</v>
      </c>
      <c r="D400" s="5" t="s">
        <v>677</v>
      </c>
      <c r="E400" t="s">
        <v>1971</v>
      </c>
      <c r="F400"/>
      <c r="G400"/>
      <c r="H400" s="44" t="b">
        <v>0</v>
      </c>
      <c r="I400" t="s">
        <v>1972</v>
      </c>
      <c r="J400" s="44" t="b">
        <v>0</v>
      </c>
    </row>
    <row r="401" spans="1:10" ht="18.75" x14ac:dyDescent="0.3">
      <c r="A401" s="45" t="s">
        <v>709</v>
      </c>
      <c r="B401" s="50" t="str">
        <f>Reference!$B$21</f>
        <v>172.31.100.241</v>
      </c>
      <c r="C401" s="5" t="s">
        <v>1976</v>
      </c>
      <c r="D401" s="5" t="s">
        <v>677</v>
      </c>
      <c r="E401" t="s">
        <v>1971</v>
      </c>
      <c r="F401"/>
      <c r="G401"/>
      <c r="H401" s="44" t="b">
        <v>0</v>
      </c>
      <c r="I401" t="s">
        <v>1972</v>
      </c>
      <c r="J401" s="44" t="b">
        <v>0</v>
      </c>
    </row>
    <row r="402" spans="1:10" ht="18.75" x14ac:dyDescent="0.3">
      <c r="A402" s="45" t="s">
        <v>711</v>
      </c>
      <c r="B402" s="50" t="s">
        <v>712</v>
      </c>
      <c r="C402" s="5" t="s">
        <v>1977</v>
      </c>
      <c r="D402" s="5" t="s">
        <v>677</v>
      </c>
      <c r="E402" t="s">
        <v>1971</v>
      </c>
      <c r="F402"/>
      <c r="G402"/>
      <c r="H402" s="44" t="b">
        <v>0</v>
      </c>
      <c r="I402" t="s">
        <v>1972</v>
      </c>
      <c r="J402" s="44" t="b">
        <v>0</v>
      </c>
    </row>
    <row r="403" spans="1:10" ht="18.75" x14ac:dyDescent="0.3">
      <c r="A403" s="45" t="s">
        <v>714</v>
      </c>
      <c r="B403" s="50">
        <v>0</v>
      </c>
      <c r="C403" s="5" t="s">
        <v>1978</v>
      </c>
      <c r="D403" s="5" t="s">
        <v>677</v>
      </c>
      <c r="E403" t="s">
        <v>1971</v>
      </c>
      <c r="F403"/>
      <c r="G403"/>
      <c r="H403" s="44" t="b">
        <v>0</v>
      </c>
      <c r="I403" t="s">
        <v>1972</v>
      </c>
      <c r="J403" s="44" t="b">
        <v>0</v>
      </c>
    </row>
    <row r="404" spans="1:10" ht="18.75" x14ac:dyDescent="0.3">
      <c r="A404" s="45" t="s">
        <v>716</v>
      </c>
      <c r="B404" s="50">
        <v>1</v>
      </c>
      <c r="C404" s="5" t="s">
        <v>1979</v>
      </c>
      <c r="D404" s="5" t="s">
        <v>677</v>
      </c>
      <c r="E404" t="s">
        <v>1971</v>
      </c>
      <c r="F404"/>
      <c r="G404"/>
      <c r="H404" s="44" t="b">
        <v>0</v>
      </c>
      <c r="I404" t="s">
        <v>1972</v>
      </c>
      <c r="J404" s="44" t="b">
        <v>0</v>
      </c>
    </row>
    <row r="405" spans="1:10" ht="18.75" x14ac:dyDescent="0.3">
      <c r="A405" s="45" t="s">
        <v>718</v>
      </c>
      <c r="B405" s="50">
        <v>5</v>
      </c>
      <c r="C405" s="5" t="s">
        <v>1980</v>
      </c>
      <c r="D405" s="5" t="s">
        <v>677</v>
      </c>
      <c r="E405" t="s">
        <v>1971</v>
      </c>
      <c r="F405"/>
      <c r="G405"/>
      <c r="H405" s="44" t="b">
        <v>0</v>
      </c>
      <c r="I405" t="s">
        <v>1972</v>
      </c>
      <c r="J405" s="44" t="b">
        <v>0</v>
      </c>
    </row>
    <row r="406" spans="1:10" ht="18.75" x14ac:dyDescent="0.3">
      <c r="A406" s="45" t="s">
        <v>720</v>
      </c>
      <c r="B406" s="50">
        <v>0</v>
      </c>
      <c r="C406" s="5" t="s">
        <v>1981</v>
      </c>
      <c r="D406" s="5" t="s">
        <v>677</v>
      </c>
      <c r="E406" t="s">
        <v>1971</v>
      </c>
      <c r="F406"/>
      <c r="G406"/>
      <c r="H406" s="44" t="b">
        <v>0</v>
      </c>
      <c r="I406" t="s">
        <v>1972</v>
      </c>
      <c r="J406" s="44" t="b">
        <v>0</v>
      </c>
    </row>
    <row r="407" spans="1:10" ht="18.75" x14ac:dyDescent="0.3">
      <c r="A407" s="45" t="s">
        <v>722</v>
      </c>
      <c r="B407" s="50">
        <v>0</v>
      </c>
      <c r="C407" s="5" t="s">
        <v>1982</v>
      </c>
      <c r="D407" s="5" t="s">
        <v>677</v>
      </c>
      <c r="E407" t="s">
        <v>1971</v>
      </c>
      <c r="F407"/>
      <c r="G407"/>
      <c r="H407" s="44" t="b">
        <v>0</v>
      </c>
      <c r="I407" t="s">
        <v>1972</v>
      </c>
      <c r="J407" s="44" t="b">
        <v>0</v>
      </c>
    </row>
    <row r="408" spans="1:10" ht="18.75" x14ac:dyDescent="0.3">
      <c r="A408" s="45" t="s">
        <v>724</v>
      </c>
      <c r="B408" s="50">
        <v>0</v>
      </c>
      <c r="C408" s="5" t="s">
        <v>725</v>
      </c>
      <c r="D408" s="5" t="s">
        <v>677</v>
      </c>
      <c r="E408" t="s">
        <v>1971</v>
      </c>
      <c r="F408"/>
      <c r="G408"/>
      <c r="H408" s="44" t="b">
        <v>0</v>
      </c>
      <c r="I408" t="s">
        <v>1972</v>
      </c>
      <c r="J408" s="44" t="b">
        <v>0</v>
      </c>
    </row>
    <row r="409" spans="1:10" ht="18.75" x14ac:dyDescent="0.3">
      <c r="A409" s="45" t="s">
        <v>726</v>
      </c>
      <c r="B409" s="50">
        <v>0</v>
      </c>
      <c r="C409" s="5" t="s">
        <v>1983</v>
      </c>
      <c r="D409" s="5" t="s">
        <v>677</v>
      </c>
      <c r="E409" t="s">
        <v>1971</v>
      </c>
      <c r="F409"/>
      <c r="G409"/>
      <c r="H409" s="44" t="b">
        <v>0</v>
      </c>
      <c r="I409" t="s">
        <v>1972</v>
      </c>
      <c r="J409" s="44" t="b">
        <v>0</v>
      </c>
    </row>
    <row r="410" spans="1:10" ht="18.75" x14ac:dyDescent="0.3">
      <c r="A410" s="45" t="s">
        <v>728</v>
      </c>
      <c r="B410" s="50">
        <v>0</v>
      </c>
      <c r="C410" s="5" t="s">
        <v>1984</v>
      </c>
      <c r="D410" s="5" t="s">
        <v>677</v>
      </c>
      <c r="E410" t="s">
        <v>1971</v>
      </c>
      <c r="F410"/>
      <c r="G410"/>
      <c r="H410" s="44" t="b">
        <v>0</v>
      </c>
      <c r="I410" t="s">
        <v>1972</v>
      </c>
      <c r="J410" s="44" t="b">
        <v>0</v>
      </c>
    </row>
    <row r="411" spans="1:10" ht="18.75" x14ac:dyDescent="0.3">
      <c r="A411" s="45" t="s">
        <v>730</v>
      </c>
      <c r="B411" s="50">
        <v>0</v>
      </c>
      <c r="C411" s="5" t="s">
        <v>1985</v>
      </c>
      <c r="D411" s="5" t="s">
        <v>677</v>
      </c>
      <c r="E411" t="s">
        <v>1971</v>
      </c>
      <c r="F411"/>
      <c r="G411"/>
      <c r="H411" s="44" t="b">
        <v>0</v>
      </c>
      <c r="I411" t="s">
        <v>1972</v>
      </c>
      <c r="J411" s="44" t="b">
        <v>0</v>
      </c>
    </row>
    <row r="412" spans="1:10" ht="18.75" x14ac:dyDescent="0.3">
      <c r="A412" s="45" t="s">
        <v>4591</v>
      </c>
      <c r="B412" s="50" t="str">
        <f>Reference!$B$22</f>
        <v>172.31.100.243</v>
      </c>
      <c r="C412" s="5" t="s">
        <v>1976</v>
      </c>
      <c r="D412" s="5" t="s">
        <v>677</v>
      </c>
      <c r="E412" t="s">
        <v>1971</v>
      </c>
      <c r="F412"/>
      <c r="G412"/>
      <c r="H412" s="44" t="b">
        <v>0</v>
      </c>
      <c r="I412" t="s">
        <v>1972</v>
      </c>
      <c r="J412" s="44" t="b">
        <v>0</v>
      </c>
    </row>
    <row r="413" spans="1:10" ht="18.75" x14ac:dyDescent="0.3">
      <c r="A413" s="45" t="s">
        <v>4592</v>
      </c>
      <c r="B413" s="50" t="s">
        <v>712</v>
      </c>
      <c r="C413" s="5" t="s">
        <v>1977</v>
      </c>
      <c r="D413" s="5" t="s">
        <v>677</v>
      </c>
      <c r="E413" t="s">
        <v>1971</v>
      </c>
      <c r="F413"/>
      <c r="G413"/>
      <c r="H413" s="44" t="b">
        <v>0</v>
      </c>
      <c r="I413" t="s">
        <v>1972</v>
      </c>
      <c r="J413" s="44" t="b">
        <v>0</v>
      </c>
    </row>
    <row r="414" spans="1:10" ht="18.75" x14ac:dyDescent="0.3">
      <c r="A414" s="45" t="s">
        <v>4593</v>
      </c>
      <c r="B414" s="50">
        <v>0</v>
      </c>
      <c r="C414" s="5" t="s">
        <v>1978</v>
      </c>
      <c r="D414" s="5" t="s">
        <v>677</v>
      </c>
      <c r="E414" t="s">
        <v>1971</v>
      </c>
      <c r="F414"/>
      <c r="G414"/>
      <c r="H414" s="44" t="b">
        <v>0</v>
      </c>
      <c r="I414" t="s">
        <v>1972</v>
      </c>
      <c r="J414" s="44" t="b">
        <v>0</v>
      </c>
    </row>
    <row r="415" spans="1:10" ht="18.75" x14ac:dyDescent="0.3">
      <c r="A415" s="45" t="s">
        <v>4594</v>
      </c>
      <c r="B415" s="50">
        <v>1</v>
      </c>
      <c r="C415" s="5" t="s">
        <v>1979</v>
      </c>
      <c r="D415" s="5" t="s">
        <v>677</v>
      </c>
      <c r="E415" t="s">
        <v>1971</v>
      </c>
      <c r="F415"/>
      <c r="G415"/>
      <c r="H415" s="44" t="b">
        <v>0</v>
      </c>
      <c r="I415" t="s">
        <v>1972</v>
      </c>
      <c r="J415" s="44" t="b">
        <v>0</v>
      </c>
    </row>
    <row r="416" spans="1:10" ht="18.75" x14ac:dyDescent="0.3">
      <c r="A416" s="45" t="s">
        <v>4595</v>
      </c>
      <c r="B416" s="50">
        <v>5</v>
      </c>
      <c r="C416" s="5" t="s">
        <v>1980</v>
      </c>
      <c r="D416" s="5" t="s">
        <v>677</v>
      </c>
      <c r="E416" t="s">
        <v>1971</v>
      </c>
      <c r="F416"/>
      <c r="G416"/>
      <c r="H416" s="44" t="b">
        <v>0</v>
      </c>
      <c r="I416" t="s">
        <v>1972</v>
      </c>
      <c r="J416" s="44" t="b">
        <v>0</v>
      </c>
    </row>
    <row r="417" spans="1:10" ht="18.75" x14ac:dyDescent="0.3">
      <c r="A417" s="45" t="s">
        <v>4596</v>
      </c>
      <c r="B417" s="50">
        <v>0</v>
      </c>
      <c r="C417" s="5" t="s">
        <v>1981</v>
      </c>
      <c r="D417" s="5" t="s">
        <v>677</v>
      </c>
      <c r="E417" t="s">
        <v>1971</v>
      </c>
      <c r="F417"/>
      <c r="G417"/>
      <c r="H417" s="44" t="b">
        <v>0</v>
      </c>
      <c r="I417" t="s">
        <v>1972</v>
      </c>
      <c r="J417" s="44" t="b">
        <v>0</v>
      </c>
    </row>
    <row r="418" spans="1:10" ht="18.75" x14ac:dyDescent="0.3">
      <c r="A418" s="45" t="s">
        <v>4597</v>
      </c>
      <c r="B418" s="50">
        <v>0</v>
      </c>
      <c r="C418" s="5" t="s">
        <v>1982</v>
      </c>
      <c r="D418" s="5" t="s">
        <v>677</v>
      </c>
      <c r="E418" t="s">
        <v>1971</v>
      </c>
      <c r="F418"/>
      <c r="G418"/>
      <c r="H418" s="44" t="b">
        <v>0</v>
      </c>
      <c r="I418" t="s">
        <v>1972</v>
      </c>
      <c r="J418" s="44" t="b">
        <v>0</v>
      </c>
    </row>
    <row r="419" spans="1:10" ht="18.75" x14ac:dyDescent="0.3">
      <c r="A419" s="45" t="s">
        <v>4598</v>
      </c>
      <c r="B419" s="50">
        <v>0</v>
      </c>
      <c r="C419" s="5" t="s">
        <v>725</v>
      </c>
      <c r="D419" s="5" t="s">
        <v>677</v>
      </c>
      <c r="E419" t="s">
        <v>1971</v>
      </c>
      <c r="F419"/>
      <c r="G419"/>
      <c r="H419" s="44" t="b">
        <v>0</v>
      </c>
      <c r="I419" t="s">
        <v>1972</v>
      </c>
      <c r="J419" s="44" t="b">
        <v>0</v>
      </c>
    </row>
    <row r="420" spans="1:10" ht="18.75" x14ac:dyDescent="0.3">
      <c r="A420" s="45" t="s">
        <v>4599</v>
      </c>
      <c r="B420" s="50">
        <v>0</v>
      </c>
      <c r="C420" s="5" t="s">
        <v>1983</v>
      </c>
      <c r="D420" s="5" t="s">
        <v>677</v>
      </c>
      <c r="E420" t="s">
        <v>1971</v>
      </c>
      <c r="F420"/>
      <c r="G420"/>
      <c r="H420" s="44" t="b">
        <v>0</v>
      </c>
      <c r="I420" t="s">
        <v>1972</v>
      </c>
      <c r="J420" s="44" t="b">
        <v>0</v>
      </c>
    </row>
    <row r="421" spans="1:10" ht="18.75" x14ac:dyDescent="0.3">
      <c r="A421" s="45" t="s">
        <v>4600</v>
      </c>
      <c r="B421" s="50">
        <v>0</v>
      </c>
      <c r="C421" s="5" t="s">
        <v>1984</v>
      </c>
      <c r="D421" s="5" t="s">
        <v>677</v>
      </c>
      <c r="E421" t="s">
        <v>1971</v>
      </c>
      <c r="F421"/>
      <c r="G421"/>
      <c r="H421" s="44" t="b">
        <v>0</v>
      </c>
      <c r="I421" t="s">
        <v>1972</v>
      </c>
      <c r="J421" s="44" t="b">
        <v>0</v>
      </c>
    </row>
    <row r="422" spans="1:10" ht="18.75" x14ac:dyDescent="0.3">
      <c r="A422" s="45" t="s">
        <v>4601</v>
      </c>
      <c r="B422" s="50">
        <v>0</v>
      </c>
      <c r="C422" s="5" t="s">
        <v>1985</v>
      </c>
      <c r="D422" s="5" t="s">
        <v>677</v>
      </c>
      <c r="E422" t="s">
        <v>1971</v>
      </c>
      <c r="F422"/>
      <c r="G422"/>
      <c r="H422" s="44" t="b">
        <v>0</v>
      </c>
      <c r="I422" t="s">
        <v>1972</v>
      </c>
      <c r="J422" s="44" t="b">
        <v>0</v>
      </c>
    </row>
    <row r="423" spans="1:10" ht="18.75" x14ac:dyDescent="0.3">
      <c r="A423" s="45" t="s">
        <v>675</v>
      </c>
      <c r="B423" s="50" t="s">
        <v>297</v>
      </c>
      <c r="C423" s="5" t="s">
        <v>4548</v>
      </c>
      <c r="D423" s="5" t="s">
        <v>677</v>
      </c>
      <c r="E423" t="s">
        <v>4550</v>
      </c>
      <c r="F423"/>
      <c r="G423"/>
      <c r="H423" s="44" t="b">
        <v>0</v>
      </c>
      <c r="I423" t="s">
        <v>4552</v>
      </c>
      <c r="J423" s="44" t="b">
        <v>0</v>
      </c>
    </row>
    <row r="424" spans="1:10" ht="18.75" x14ac:dyDescent="0.3">
      <c r="A424" s="45" t="s">
        <v>675</v>
      </c>
      <c r="B424" s="50" t="s">
        <v>278</v>
      </c>
      <c r="C424" s="5" t="s">
        <v>4549</v>
      </c>
      <c r="D424" s="5" t="s">
        <v>677</v>
      </c>
      <c r="E424" t="s">
        <v>4551</v>
      </c>
      <c r="F424"/>
      <c r="G424"/>
      <c r="H424" s="44" t="b">
        <v>0</v>
      </c>
      <c r="I424" t="s">
        <v>4553</v>
      </c>
      <c r="J424" s="44" t="b">
        <v>0</v>
      </c>
    </row>
    <row r="425" spans="1:10" ht="18.75" x14ac:dyDescent="0.3">
      <c r="A425" s="45" t="s">
        <v>1986</v>
      </c>
      <c r="B425" s="125" t="s">
        <v>1987</v>
      </c>
      <c r="C425" s="5" t="s">
        <v>749</v>
      </c>
      <c r="D425" s="5" t="s">
        <v>677</v>
      </c>
      <c r="E425" t="s">
        <v>735</v>
      </c>
      <c r="F425"/>
      <c r="G425"/>
      <c r="H425" s="44" t="b">
        <v>0</v>
      </c>
      <c r="I425" t="s">
        <v>736</v>
      </c>
      <c r="J425" s="44" t="b">
        <v>0</v>
      </c>
    </row>
    <row r="426" spans="1:10" ht="18.75" x14ac:dyDescent="0.3">
      <c r="A426" s="45" t="s">
        <v>1988</v>
      </c>
      <c r="B426" s="125" t="s">
        <v>1989</v>
      </c>
      <c r="C426" s="5" t="s">
        <v>308</v>
      </c>
      <c r="D426" s="5" t="s">
        <v>677</v>
      </c>
      <c r="E426" t="s">
        <v>735</v>
      </c>
      <c r="F426"/>
      <c r="G426"/>
      <c r="H426" s="44" t="b">
        <v>0</v>
      </c>
      <c r="I426" t="s">
        <v>736</v>
      </c>
      <c r="J426" s="44" t="b">
        <v>0</v>
      </c>
    </row>
    <row r="427" spans="1:10" ht="18.75" x14ac:dyDescent="0.3">
      <c r="A427" s="45" t="s">
        <v>1990</v>
      </c>
      <c r="B427" s="125" t="s">
        <v>1991</v>
      </c>
      <c r="C427" s="5" t="s">
        <v>734</v>
      </c>
      <c r="D427" s="5" t="s">
        <v>677</v>
      </c>
      <c r="E427" t="s">
        <v>735</v>
      </c>
      <c r="F427"/>
      <c r="G427"/>
      <c r="H427" s="44" t="b">
        <v>0</v>
      </c>
      <c r="I427" t="s">
        <v>736</v>
      </c>
      <c r="J427" s="44" t="b">
        <v>0</v>
      </c>
    </row>
    <row r="428" spans="1:10" ht="18.75" x14ac:dyDescent="0.3">
      <c r="A428" s="45" t="s">
        <v>1992</v>
      </c>
      <c r="B428" s="125" t="s">
        <v>48</v>
      </c>
      <c r="C428" s="5" t="s">
        <v>788</v>
      </c>
      <c r="D428" s="5" t="s">
        <v>677</v>
      </c>
      <c r="E428" t="s">
        <v>735</v>
      </c>
      <c r="F428"/>
      <c r="G428"/>
      <c r="H428" s="44" t="b">
        <v>0</v>
      </c>
      <c r="I428" t="s">
        <v>736</v>
      </c>
      <c r="J428" s="44" t="b">
        <v>0</v>
      </c>
    </row>
    <row r="429" spans="1:10" ht="18.75" x14ac:dyDescent="0.3">
      <c r="A429" s="45" t="s">
        <v>1993</v>
      </c>
      <c r="B429" s="125" t="s">
        <v>1797</v>
      </c>
      <c r="C429" s="5" t="s">
        <v>788</v>
      </c>
      <c r="D429" s="5" t="s">
        <v>677</v>
      </c>
      <c r="E429" t="s">
        <v>735</v>
      </c>
      <c r="F429"/>
      <c r="G429"/>
      <c r="H429" s="44" t="b">
        <v>0</v>
      </c>
      <c r="I429" t="s">
        <v>736</v>
      </c>
      <c r="J429" s="44" t="b">
        <v>0</v>
      </c>
    </row>
    <row r="430" spans="1:10" ht="18.75" x14ac:dyDescent="0.3">
      <c r="A430" s="45" t="s">
        <v>1994</v>
      </c>
      <c r="B430" s="116" t="s">
        <v>1799</v>
      </c>
      <c r="C430" s="5" t="s">
        <v>788</v>
      </c>
      <c r="D430" s="5" t="s">
        <v>677</v>
      </c>
      <c r="E430" t="s">
        <v>735</v>
      </c>
      <c r="F430"/>
      <c r="G430"/>
      <c r="H430" s="44" t="b">
        <v>0</v>
      </c>
      <c r="I430" t="s">
        <v>736</v>
      </c>
      <c r="J430" s="44" t="b">
        <v>0</v>
      </c>
    </row>
    <row r="431" spans="1:10" ht="18.75" x14ac:dyDescent="0.3">
      <c r="A431" s="45" t="s">
        <v>1995</v>
      </c>
      <c r="B431" s="116" t="s">
        <v>1942</v>
      </c>
      <c r="C431" s="5" t="s">
        <v>1996</v>
      </c>
      <c r="D431" s="5" t="s">
        <v>677</v>
      </c>
      <c r="E431" t="s">
        <v>735</v>
      </c>
      <c r="F431"/>
      <c r="G431"/>
      <c r="H431" s="44" t="b">
        <v>0</v>
      </c>
      <c r="I431" t="s">
        <v>736</v>
      </c>
      <c r="J431" s="44" t="b">
        <v>0</v>
      </c>
    </row>
    <row r="432" spans="1:10" ht="18.75" x14ac:dyDescent="0.3">
      <c r="A432" s="45" t="s">
        <v>1997</v>
      </c>
      <c r="B432" s="116" t="s">
        <v>1948</v>
      </c>
      <c r="C432" s="5" t="s">
        <v>58</v>
      </c>
      <c r="D432" s="5" t="s">
        <v>677</v>
      </c>
      <c r="E432" t="s">
        <v>735</v>
      </c>
      <c r="F432"/>
      <c r="G432"/>
      <c r="H432" s="44" t="b">
        <v>0</v>
      </c>
      <c r="I432" t="s">
        <v>736</v>
      </c>
      <c r="J432" s="44" t="b">
        <v>0</v>
      </c>
    </row>
    <row r="433" spans="1:10" ht="18.75" x14ac:dyDescent="0.3">
      <c r="A433" s="45" t="s">
        <v>1998</v>
      </c>
      <c r="B433" s="116" t="s">
        <v>1951</v>
      </c>
      <c r="C433" s="5" t="s">
        <v>1487</v>
      </c>
      <c r="D433" s="5" t="s">
        <v>677</v>
      </c>
      <c r="E433" t="s">
        <v>735</v>
      </c>
      <c r="F433"/>
      <c r="G433"/>
      <c r="H433" s="44" t="b">
        <v>0</v>
      </c>
      <c r="I433" t="s">
        <v>736</v>
      </c>
      <c r="J433" s="44" t="b">
        <v>0</v>
      </c>
    </row>
    <row r="434" spans="1:10" ht="18.75" x14ac:dyDescent="0.3">
      <c r="A434" s="45" t="s">
        <v>1999</v>
      </c>
      <c r="B434" s="116" t="s">
        <v>1955</v>
      </c>
      <c r="C434" s="5" t="s">
        <v>1490</v>
      </c>
      <c r="D434" s="5" t="s">
        <v>677</v>
      </c>
      <c r="E434" t="s">
        <v>735</v>
      </c>
      <c r="F434"/>
      <c r="G434"/>
      <c r="H434" s="44" t="b">
        <v>0</v>
      </c>
      <c r="I434" t="s">
        <v>736</v>
      </c>
      <c r="J434" s="44" t="b">
        <v>0</v>
      </c>
    </row>
    <row r="435" spans="1:10" ht="18.75" x14ac:dyDescent="0.3">
      <c r="A435" s="45" t="s">
        <v>1664</v>
      </c>
      <c r="B435" s="50" t="s">
        <v>2000</v>
      </c>
      <c r="C435" s="5" t="s">
        <v>58</v>
      </c>
      <c r="D435" s="5" t="s">
        <v>677</v>
      </c>
      <c r="E435" t="s">
        <v>735</v>
      </c>
      <c r="F435"/>
      <c r="G435"/>
      <c r="H435" s="44" t="b">
        <v>0</v>
      </c>
      <c r="I435" t="s">
        <v>736</v>
      </c>
      <c r="J435" s="44" t="b">
        <v>0</v>
      </c>
    </row>
    <row r="436" spans="1:10" ht="18.75" x14ac:dyDescent="0.3">
      <c r="A436" s="45" t="s">
        <v>1665</v>
      </c>
      <c r="B436" s="50" t="s">
        <v>2001</v>
      </c>
      <c r="C436" s="5" t="s">
        <v>58</v>
      </c>
      <c r="D436" s="5" t="s">
        <v>677</v>
      </c>
      <c r="E436" t="s">
        <v>735</v>
      </c>
      <c r="F436"/>
      <c r="G436"/>
      <c r="H436" s="44" t="b">
        <v>0</v>
      </c>
      <c r="I436" t="s">
        <v>736</v>
      </c>
      <c r="J436" s="44" t="b">
        <v>0</v>
      </c>
    </row>
    <row r="437" spans="1:10" ht="18.75" x14ac:dyDescent="0.3">
      <c r="A437" s="45" t="s">
        <v>1666</v>
      </c>
      <c r="B437" s="50" t="s">
        <v>1782</v>
      </c>
      <c r="C437" s="5" t="s">
        <v>2002</v>
      </c>
      <c r="D437" s="5" t="s">
        <v>677</v>
      </c>
      <c r="E437" t="s">
        <v>735</v>
      </c>
      <c r="F437"/>
      <c r="G437"/>
      <c r="H437" s="44" t="b">
        <v>0</v>
      </c>
      <c r="I437" t="s">
        <v>736</v>
      </c>
      <c r="J437" s="44" t="b">
        <v>0</v>
      </c>
    </row>
    <row r="438" spans="1:10" ht="18.75" x14ac:dyDescent="0.3">
      <c r="A438" s="45" t="s">
        <v>2003</v>
      </c>
      <c r="B438" s="50" t="s">
        <v>2004</v>
      </c>
      <c r="C438" s="5" t="s">
        <v>1705</v>
      </c>
      <c r="D438" s="5" t="s">
        <v>677</v>
      </c>
      <c r="E438" t="s">
        <v>735</v>
      </c>
      <c r="F438"/>
      <c r="G438"/>
      <c r="H438" s="44" t="b">
        <v>0</v>
      </c>
      <c r="I438" t="s">
        <v>736</v>
      </c>
      <c r="J438" s="44" t="b">
        <v>0</v>
      </c>
    </row>
    <row r="439" spans="1:10" ht="18.75" x14ac:dyDescent="0.3">
      <c r="A439" s="45" t="s">
        <v>2005</v>
      </c>
      <c r="B439" s="50" t="s">
        <v>2006</v>
      </c>
      <c r="C439" s="5" t="s">
        <v>1707</v>
      </c>
      <c r="D439" s="5" t="s">
        <v>677</v>
      </c>
      <c r="E439" t="s">
        <v>735</v>
      </c>
      <c r="F439"/>
      <c r="G439"/>
      <c r="H439" s="44" t="b">
        <v>0</v>
      </c>
      <c r="I439" t="s">
        <v>736</v>
      </c>
      <c r="J439" s="44" t="b">
        <v>0</v>
      </c>
    </row>
    <row r="440" spans="1:10" ht="18.75" x14ac:dyDescent="0.3">
      <c r="A440" s="45" t="s">
        <v>2007</v>
      </c>
      <c r="B440" s="50" t="s">
        <v>2008</v>
      </c>
      <c r="C440" s="5" t="s">
        <v>1709</v>
      </c>
      <c r="D440" s="5" t="s">
        <v>677</v>
      </c>
      <c r="E440" t="s">
        <v>735</v>
      </c>
      <c r="F440"/>
      <c r="G440"/>
      <c r="H440" s="44" t="b">
        <v>0</v>
      </c>
      <c r="I440" t="s">
        <v>736</v>
      </c>
      <c r="J440" s="44" t="b">
        <v>0</v>
      </c>
    </row>
    <row r="441" spans="1:10" ht="18.75" x14ac:dyDescent="0.3">
      <c r="A441" s="45" t="s">
        <v>2009</v>
      </c>
      <c r="B441" s="50" t="s">
        <v>2010</v>
      </c>
      <c r="C441" s="5" t="s">
        <v>1711</v>
      </c>
      <c r="D441" s="5" t="s">
        <v>677</v>
      </c>
      <c r="E441" t="s">
        <v>735</v>
      </c>
      <c r="F441"/>
      <c r="G441"/>
      <c r="H441" s="44" t="b">
        <v>0</v>
      </c>
      <c r="I441" t="s">
        <v>736</v>
      </c>
      <c r="J441" s="44" t="b">
        <v>0</v>
      </c>
    </row>
    <row r="442" spans="1:10" ht="18.75" x14ac:dyDescent="0.3">
      <c r="A442" s="45" t="s">
        <v>2011</v>
      </c>
      <c r="B442" s="50" t="s">
        <v>2012</v>
      </c>
      <c r="C442" s="5" t="s">
        <v>1713</v>
      </c>
      <c r="D442" s="5" t="s">
        <v>677</v>
      </c>
      <c r="E442" t="s">
        <v>735</v>
      </c>
      <c r="F442"/>
      <c r="G442"/>
      <c r="H442" s="44" t="b">
        <v>0</v>
      </c>
      <c r="I442" t="s">
        <v>736</v>
      </c>
      <c r="J442" s="44" t="b">
        <v>0</v>
      </c>
    </row>
    <row r="443" spans="1:10" ht="18.75" x14ac:dyDescent="0.3">
      <c r="A443" s="45" t="s">
        <v>2013</v>
      </c>
      <c r="B443" s="50" t="s">
        <v>2014</v>
      </c>
      <c r="C443" s="5" t="s">
        <v>1715</v>
      </c>
      <c r="D443" s="5" t="s">
        <v>677</v>
      </c>
      <c r="E443" t="s">
        <v>735</v>
      </c>
      <c r="F443"/>
      <c r="G443"/>
      <c r="H443" s="44" t="b">
        <v>0</v>
      </c>
      <c r="I443" t="s">
        <v>736</v>
      </c>
      <c r="J443" s="44" t="b">
        <v>0</v>
      </c>
    </row>
    <row r="444" spans="1:10" ht="18.75" x14ac:dyDescent="0.3">
      <c r="A444" s="45" t="s">
        <v>2015</v>
      </c>
      <c r="B444" s="50" t="s">
        <v>878</v>
      </c>
      <c r="C444" s="5" t="s">
        <v>60</v>
      </c>
      <c r="D444" s="5" t="s">
        <v>677</v>
      </c>
      <c r="E444" t="s">
        <v>735</v>
      </c>
      <c r="F444"/>
      <c r="G444"/>
      <c r="H444" s="44" t="b">
        <v>0</v>
      </c>
      <c r="I444" t="s">
        <v>736</v>
      </c>
      <c r="J444" s="44" t="b">
        <v>0</v>
      </c>
    </row>
    <row r="445" spans="1:10" ht="18.75" x14ac:dyDescent="0.3">
      <c r="A445" s="70"/>
      <c r="B445" s="71"/>
    </row>
    <row r="446" spans="1:10" ht="18.75" x14ac:dyDescent="0.3">
      <c r="A446" s="70"/>
      <c r="B446" s="71"/>
    </row>
    <row r="447" spans="1:10" ht="18.75" x14ac:dyDescent="0.3">
      <c r="A447" s="70"/>
      <c r="B447" s="71"/>
    </row>
    <row r="448" spans="1:10" ht="18.75" x14ac:dyDescent="0.3">
      <c r="A448" s="70"/>
      <c r="B448" s="71"/>
    </row>
    <row r="449" spans="1:2" ht="18.75" x14ac:dyDescent="0.3">
      <c r="A449" s="70"/>
      <c r="B449" s="71"/>
    </row>
    <row r="450" spans="1:2" ht="18.75" x14ac:dyDescent="0.3">
      <c r="A450" s="70"/>
      <c r="B450" s="113"/>
    </row>
    <row r="451" spans="1:2" ht="18.75" x14ac:dyDescent="0.3">
      <c r="A451" s="70"/>
      <c r="B451" s="113"/>
    </row>
    <row r="452" spans="1:2" ht="18.75" x14ac:dyDescent="0.3">
      <c r="A452" s="70"/>
      <c r="B452" s="113"/>
    </row>
    <row r="453" spans="1:2" ht="18.75" x14ac:dyDescent="0.3">
      <c r="A453" s="70"/>
      <c r="B453" s="113"/>
    </row>
    <row r="454" spans="1:2" ht="18.75" x14ac:dyDescent="0.3">
      <c r="A454" s="70"/>
      <c r="B454" s="113"/>
    </row>
    <row r="455" spans="1:2" ht="18.75" x14ac:dyDescent="0.3">
      <c r="A455" s="70"/>
      <c r="B455" s="84"/>
    </row>
    <row r="456" spans="1:2" ht="18.75" x14ac:dyDescent="0.3">
      <c r="A456" s="70"/>
      <c r="B456" s="84"/>
    </row>
    <row r="457" spans="1:2" ht="18.75" x14ac:dyDescent="0.3">
      <c r="A457" s="70"/>
      <c r="B457" s="84"/>
    </row>
    <row r="458" spans="1:2" ht="18.75" x14ac:dyDescent="0.3">
      <c r="A458" s="70"/>
      <c r="B458" s="84"/>
    </row>
    <row r="459" spans="1:2" ht="18.75" x14ac:dyDescent="0.3">
      <c r="A459" s="70"/>
      <c r="B459" s="84"/>
    </row>
    <row r="460" spans="1:2" ht="18.75" x14ac:dyDescent="0.3">
      <c r="A460" s="70"/>
      <c r="B460" s="71"/>
    </row>
    <row r="461" spans="1:2" ht="18.75" x14ac:dyDescent="0.3">
      <c r="A461" s="70"/>
      <c r="B461" s="71"/>
    </row>
    <row r="462" spans="1:2" ht="18.75" x14ac:dyDescent="0.3">
      <c r="A462" s="70"/>
      <c r="B462" s="71"/>
    </row>
    <row r="463" spans="1:2" ht="18.75" x14ac:dyDescent="0.3">
      <c r="A463" s="70"/>
      <c r="B463" s="71"/>
    </row>
    <row r="464" spans="1:2" ht="18.75" x14ac:dyDescent="0.3">
      <c r="A464" s="70"/>
      <c r="B464" s="71"/>
    </row>
    <row r="465" spans="1:2" ht="18.75" x14ac:dyDescent="0.3">
      <c r="A465" s="70"/>
      <c r="B465" s="71"/>
    </row>
    <row r="466" spans="1:2" ht="18.75" x14ac:dyDescent="0.3">
      <c r="A466" s="70"/>
      <c r="B466" s="71"/>
    </row>
    <row r="467" spans="1:2" ht="18.75" x14ac:dyDescent="0.3">
      <c r="A467" s="70"/>
      <c r="B467" s="71"/>
    </row>
    <row r="468" spans="1:2" ht="18.75" x14ac:dyDescent="0.3">
      <c r="A468" s="70"/>
      <c r="B468" s="71"/>
    </row>
    <row r="469" spans="1:2" ht="18.75" x14ac:dyDescent="0.3">
      <c r="A469" s="70"/>
      <c r="B469" s="71"/>
    </row>
    <row r="470" spans="1:2" ht="18.75" x14ac:dyDescent="0.3">
      <c r="A470" s="70"/>
      <c r="B470" s="71"/>
    </row>
    <row r="471" spans="1:2" ht="18.75" x14ac:dyDescent="0.3">
      <c r="A471" s="70"/>
      <c r="B471" s="71"/>
    </row>
    <row r="472" spans="1:2" ht="18.75" x14ac:dyDescent="0.3">
      <c r="A472" s="70"/>
      <c r="B472" s="71"/>
    </row>
    <row r="473" spans="1:2" ht="18.75" x14ac:dyDescent="0.3">
      <c r="A473" s="70"/>
      <c r="B473" s="71"/>
    </row>
    <row r="474" spans="1:2" ht="18.75" x14ac:dyDescent="0.3">
      <c r="A474" s="70"/>
      <c r="B474" s="71"/>
    </row>
    <row r="475" spans="1:2" ht="18.75" x14ac:dyDescent="0.3">
      <c r="A475" s="70"/>
      <c r="B475" s="113"/>
    </row>
    <row r="476" spans="1:2" ht="18.75" x14ac:dyDescent="0.3">
      <c r="A476" s="70"/>
      <c r="B476" s="113"/>
    </row>
    <row r="477" spans="1:2" ht="18.75" x14ac:dyDescent="0.3">
      <c r="A477" s="70"/>
      <c r="B477" s="113"/>
    </row>
    <row r="478" spans="1:2" ht="18.75" x14ac:dyDescent="0.3">
      <c r="A478" s="70"/>
      <c r="B478" s="113"/>
    </row>
    <row r="479" spans="1:2" ht="18.75" x14ac:dyDescent="0.3">
      <c r="A479" s="70"/>
      <c r="B479" s="113"/>
    </row>
    <row r="480" spans="1:2" ht="18.75" x14ac:dyDescent="0.3">
      <c r="A480" s="70"/>
      <c r="B480" s="84"/>
    </row>
    <row r="481" spans="1:2" ht="18.75" x14ac:dyDescent="0.3">
      <c r="A481" s="70"/>
      <c r="B481" s="84"/>
    </row>
    <row r="482" spans="1:2" ht="18.75" x14ac:dyDescent="0.3">
      <c r="A482" s="70"/>
      <c r="B482" s="84"/>
    </row>
    <row r="483" spans="1:2" ht="18.75" x14ac:dyDescent="0.3">
      <c r="A483" s="70"/>
      <c r="B483" s="84"/>
    </row>
    <row r="484" spans="1:2" ht="18.75" x14ac:dyDescent="0.3">
      <c r="A484" s="70"/>
      <c r="B484" s="84"/>
    </row>
    <row r="485" spans="1:2" ht="18.75" x14ac:dyDescent="0.3">
      <c r="A485" s="70"/>
      <c r="B485" s="71"/>
    </row>
    <row r="486" spans="1:2" ht="18.75" x14ac:dyDescent="0.3">
      <c r="A486" s="70"/>
      <c r="B486" s="71"/>
    </row>
    <row r="487" spans="1:2" ht="18.75" x14ac:dyDescent="0.3">
      <c r="A487" s="70"/>
      <c r="B487" s="71"/>
    </row>
    <row r="488" spans="1:2" ht="18.75" x14ac:dyDescent="0.3">
      <c r="A488" s="70"/>
      <c r="B488" s="71"/>
    </row>
    <row r="489" spans="1:2" ht="18.75" x14ac:dyDescent="0.3">
      <c r="A489" s="70"/>
      <c r="B489" s="71"/>
    </row>
    <row r="490" spans="1:2" ht="18.75" x14ac:dyDescent="0.3">
      <c r="A490" s="70"/>
      <c r="B490" s="71"/>
    </row>
    <row r="491" spans="1:2" ht="18.75" x14ac:dyDescent="0.3">
      <c r="A491" s="70"/>
      <c r="B491" s="71"/>
    </row>
    <row r="492" spans="1:2" ht="18.75" x14ac:dyDescent="0.3">
      <c r="A492" s="70"/>
      <c r="B492" s="71"/>
    </row>
    <row r="493" spans="1:2" ht="18.75" x14ac:dyDescent="0.3">
      <c r="A493" s="70"/>
      <c r="B493" s="71"/>
    </row>
    <row r="494" spans="1:2" ht="18.75" x14ac:dyDescent="0.3">
      <c r="A494" s="70"/>
      <c r="B494" s="71"/>
    </row>
    <row r="495" spans="1:2" ht="18.75" x14ac:dyDescent="0.3">
      <c r="A495" s="70"/>
      <c r="B495" s="71"/>
    </row>
    <row r="496" spans="1:2" ht="18.75" x14ac:dyDescent="0.3">
      <c r="A496" s="70"/>
      <c r="B496" s="71"/>
    </row>
    <row r="497" spans="1:2" ht="18.75" x14ac:dyDescent="0.3">
      <c r="A497" s="70"/>
      <c r="B497" s="71"/>
    </row>
    <row r="498" spans="1:2" ht="18.75" x14ac:dyDescent="0.3">
      <c r="A498" s="70"/>
      <c r="B498" s="71"/>
    </row>
    <row r="499" spans="1:2" ht="18.75" x14ac:dyDescent="0.3">
      <c r="A499" s="70"/>
      <c r="B499" s="71"/>
    </row>
    <row r="500" spans="1:2" ht="18.75" x14ac:dyDescent="0.3">
      <c r="A500" s="70"/>
      <c r="B500" s="113"/>
    </row>
    <row r="501" spans="1:2" ht="18.75" x14ac:dyDescent="0.3">
      <c r="A501" s="70"/>
      <c r="B501" s="113"/>
    </row>
    <row r="502" spans="1:2" ht="18.75" x14ac:dyDescent="0.3">
      <c r="A502" s="70"/>
      <c r="B502" s="71"/>
    </row>
    <row r="503" spans="1:2" ht="18.75" x14ac:dyDescent="0.3">
      <c r="A503" s="70"/>
      <c r="B503" s="71"/>
    </row>
    <row r="504" spans="1:2" ht="18.75" x14ac:dyDescent="0.3">
      <c r="A504" s="70"/>
      <c r="B504" s="71"/>
    </row>
    <row r="505" spans="1:2" ht="18.75" x14ac:dyDescent="0.3">
      <c r="A505" s="70"/>
      <c r="B505" s="112"/>
    </row>
    <row r="506" spans="1:2" ht="18.75" x14ac:dyDescent="0.3">
      <c r="A506" s="70"/>
      <c r="B506" s="112"/>
    </row>
    <row r="507" spans="1:2" ht="18.75" x14ac:dyDescent="0.3">
      <c r="A507" s="70"/>
      <c r="B507" s="71"/>
    </row>
    <row r="508" spans="1:2" ht="18.75" x14ac:dyDescent="0.3">
      <c r="A508" s="70"/>
      <c r="B508" s="71"/>
    </row>
    <row r="509" spans="1:2" ht="18.75" x14ac:dyDescent="0.3">
      <c r="A509" s="70"/>
      <c r="B509" s="71"/>
    </row>
    <row r="510" spans="1:2" ht="18.75" x14ac:dyDescent="0.3">
      <c r="A510" s="70"/>
      <c r="B510" s="71"/>
    </row>
    <row r="511" spans="1:2" ht="18.75" x14ac:dyDescent="0.3">
      <c r="A511" s="70"/>
      <c r="B511" s="71"/>
    </row>
    <row r="512" spans="1:2" ht="18.75" x14ac:dyDescent="0.3">
      <c r="A512" s="70"/>
      <c r="B512" s="71"/>
    </row>
    <row r="513" spans="1:2" ht="18.75" x14ac:dyDescent="0.3">
      <c r="A513" s="70"/>
      <c r="B513" s="71"/>
    </row>
    <row r="514" spans="1:2" ht="18.75" x14ac:dyDescent="0.3">
      <c r="A514" s="70"/>
      <c r="B514" s="71"/>
    </row>
    <row r="515" spans="1:2" ht="18.75" x14ac:dyDescent="0.3">
      <c r="A515" s="70"/>
      <c r="B515" s="71"/>
    </row>
    <row r="516" spans="1:2" ht="18.75" x14ac:dyDescent="0.3">
      <c r="A516" s="70"/>
      <c r="B516" s="71"/>
    </row>
    <row r="517" spans="1:2" ht="18.75" x14ac:dyDescent="0.3">
      <c r="A517" s="70"/>
      <c r="B517" s="71"/>
    </row>
    <row r="518" spans="1:2" ht="18.75" x14ac:dyDescent="0.3">
      <c r="A518" s="70"/>
      <c r="B518" s="71"/>
    </row>
    <row r="519" spans="1:2" ht="18.75" x14ac:dyDescent="0.3">
      <c r="A519" s="70"/>
      <c r="B519" s="71"/>
    </row>
    <row r="520" spans="1:2" ht="18.75" x14ac:dyDescent="0.3">
      <c r="A520" s="70"/>
      <c r="B520" s="71"/>
    </row>
    <row r="521" spans="1:2" ht="18.75" x14ac:dyDescent="0.3">
      <c r="A521" s="70"/>
      <c r="B521" s="71"/>
    </row>
    <row r="522" spans="1:2" ht="18.75" x14ac:dyDescent="0.3">
      <c r="A522" s="70"/>
      <c r="B522" s="71"/>
    </row>
    <row r="523" spans="1:2" ht="18.75" x14ac:dyDescent="0.3">
      <c r="A523" s="70"/>
      <c r="B523" s="71"/>
    </row>
    <row r="524" spans="1:2" ht="18.75" x14ac:dyDescent="0.3">
      <c r="A524" s="70"/>
      <c r="B524" s="71"/>
    </row>
    <row r="525" spans="1:2" ht="18.75" x14ac:dyDescent="0.3">
      <c r="A525" s="70"/>
      <c r="B525" s="71"/>
    </row>
    <row r="526" spans="1:2" ht="18.75" x14ac:dyDescent="0.3">
      <c r="A526" s="70"/>
      <c r="B526" s="71"/>
    </row>
    <row r="527" spans="1:2" ht="18.75" x14ac:dyDescent="0.3">
      <c r="A527" s="70"/>
      <c r="B527" s="71"/>
    </row>
    <row r="528" spans="1:2" ht="18.75" x14ac:dyDescent="0.3">
      <c r="A528" s="70"/>
      <c r="B528" s="71"/>
    </row>
    <row r="529" spans="1:2" ht="18.75" x14ac:dyDescent="0.3">
      <c r="A529" s="70"/>
      <c r="B529" s="71"/>
    </row>
    <row r="530" spans="1:2" ht="18.75" x14ac:dyDescent="0.3">
      <c r="A530" s="70"/>
      <c r="B530" s="71"/>
    </row>
    <row r="531" spans="1:2" ht="18.75" x14ac:dyDescent="0.3">
      <c r="A531" s="70"/>
      <c r="B531" s="71"/>
    </row>
    <row r="532" spans="1:2" ht="18.75" x14ac:dyDescent="0.3">
      <c r="A532" s="70"/>
      <c r="B532" s="71"/>
    </row>
    <row r="533" spans="1:2" ht="18.75" x14ac:dyDescent="0.3">
      <c r="A533" s="70"/>
      <c r="B533" s="71"/>
    </row>
    <row r="534" spans="1:2" ht="18.75" x14ac:dyDescent="0.3">
      <c r="A534" s="70"/>
      <c r="B534" s="71"/>
    </row>
    <row r="535" spans="1:2" ht="18.75" x14ac:dyDescent="0.3">
      <c r="A535" s="70"/>
      <c r="B535" s="71"/>
    </row>
    <row r="536" spans="1:2" ht="18.75" x14ac:dyDescent="0.3">
      <c r="A536" s="70"/>
    </row>
    <row r="537" spans="1:2" ht="18.75" x14ac:dyDescent="0.3">
      <c r="A537" s="70"/>
    </row>
    <row r="538" spans="1:2" ht="18.75" x14ac:dyDescent="0.3">
      <c r="A538" s="70"/>
    </row>
    <row r="539" spans="1:2" ht="18.75" x14ac:dyDescent="0.3">
      <c r="A539" s="70"/>
    </row>
    <row r="540" spans="1:2" ht="18.75" x14ac:dyDescent="0.3">
      <c r="A540" s="70"/>
    </row>
    <row r="541" spans="1:2" ht="18.75" x14ac:dyDescent="0.3">
      <c r="A541" s="70"/>
    </row>
    <row r="542" spans="1:2" ht="18.75" x14ac:dyDescent="0.3">
      <c r="A542" s="70"/>
    </row>
    <row r="543" spans="1:2" ht="18.75" x14ac:dyDescent="0.3">
      <c r="A543" s="70"/>
    </row>
    <row r="544" spans="1:2" ht="18.75" x14ac:dyDescent="0.3">
      <c r="A544" s="70"/>
      <c r="B544" s="71"/>
    </row>
    <row r="545" spans="1:2" ht="18.75" x14ac:dyDescent="0.3">
      <c r="A545" s="70"/>
      <c r="B545" s="71"/>
    </row>
    <row r="546" spans="1:2" ht="18.75" x14ac:dyDescent="0.3">
      <c r="A546" s="70"/>
      <c r="B546" s="71"/>
    </row>
    <row r="547" spans="1:2" ht="18.75" x14ac:dyDescent="0.3">
      <c r="A547" s="70"/>
      <c r="B547" s="71"/>
    </row>
    <row r="548" spans="1:2" ht="18.75" x14ac:dyDescent="0.3">
      <c r="A548" s="70"/>
      <c r="B548" s="71"/>
    </row>
    <row r="549" spans="1:2" ht="18.75" x14ac:dyDescent="0.3">
      <c r="A549" s="70"/>
      <c r="B549" s="71"/>
    </row>
    <row r="550" spans="1:2" ht="18.75" x14ac:dyDescent="0.3">
      <c r="A550" s="70"/>
      <c r="B550" s="71"/>
    </row>
    <row r="551" spans="1:2" ht="18.75" x14ac:dyDescent="0.3">
      <c r="A551" s="70"/>
      <c r="B551" s="71"/>
    </row>
    <row r="552" spans="1:2" ht="18.75" x14ac:dyDescent="0.3">
      <c r="A552" s="70"/>
      <c r="B552" s="71"/>
    </row>
    <row r="553" spans="1:2" ht="18.75" x14ac:dyDescent="0.3">
      <c r="A553" s="70"/>
      <c r="B553" s="71"/>
    </row>
    <row r="554" spans="1:2" ht="18.75" x14ac:dyDescent="0.3">
      <c r="A554" s="70"/>
      <c r="B554" s="71"/>
    </row>
    <row r="555" spans="1:2" ht="18.75" x14ac:dyDescent="0.3">
      <c r="A555" s="70"/>
      <c r="B555" s="71"/>
    </row>
    <row r="556" spans="1:2" ht="18.75" x14ac:dyDescent="0.3">
      <c r="A556" s="70"/>
      <c r="B556" s="71"/>
    </row>
    <row r="557" spans="1:2" ht="18.75" x14ac:dyDescent="0.3">
      <c r="A557" s="70"/>
      <c r="B557" s="71"/>
    </row>
    <row r="558" spans="1:2" ht="18.75" x14ac:dyDescent="0.3">
      <c r="A558" s="70"/>
      <c r="B558" s="71"/>
    </row>
    <row r="559" spans="1:2" ht="18.75" x14ac:dyDescent="0.3">
      <c r="A559" s="70"/>
      <c r="B559" s="71"/>
    </row>
    <row r="560" spans="1:2" ht="18.75" x14ac:dyDescent="0.3">
      <c r="A560" s="70"/>
      <c r="B560" s="71"/>
    </row>
    <row r="561" spans="1:2" ht="18.75" x14ac:dyDescent="0.3">
      <c r="A561" s="70"/>
      <c r="B561" s="71"/>
    </row>
    <row r="562" spans="1:2" ht="18.75" x14ac:dyDescent="0.3">
      <c r="A562" s="70"/>
      <c r="B562" s="71"/>
    </row>
    <row r="563" spans="1:2" ht="18.75" x14ac:dyDescent="0.3">
      <c r="A563" s="70"/>
      <c r="B563" s="71"/>
    </row>
    <row r="564" spans="1:2" ht="18.75" x14ac:dyDescent="0.3">
      <c r="A564" s="70"/>
      <c r="B564" s="71"/>
    </row>
    <row r="565" spans="1:2" ht="18.75" x14ac:dyDescent="0.3">
      <c r="A565" s="70"/>
      <c r="B565" s="71"/>
    </row>
    <row r="566" spans="1:2" ht="18.75" x14ac:dyDescent="0.3">
      <c r="A566" s="70"/>
      <c r="B566" s="71"/>
    </row>
    <row r="567" spans="1:2" ht="18.75" x14ac:dyDescent="0.3">
      <c r="A567" s="70"/>
      <c r="B567" s="71"/>
    </row>
    <row r="568" spans="1:2" ht="18.75" x14ac:dyDescent="0.3">
      <c r="A568" s="70"/>
      <c r="B568" s="71"/>
    </row>
    <row r="569" spans="1:2" ht="18.75" x14ac:dyDescent="0.3">
      <c r="A569" s="70"/>
    </row>
    <row r="570" spans="1:2" ht="18.75" x14ac:dyDescent="0.3">
      <c r="A570" s="70"/>
    </row>
    <row r="571" spans="1:2" ht="18.75" x14ac:dyDescent="0.3">
      <c r="A571" s="70"/>
    </row>
    <row r="572" spans="1:2" ht="18.75" x14ac:dyDescent="0.3">
      <c r="A572" s="70"/>
    </row>
    <row r="573" spans="1:2" ht="18.75" x14ac:dyDescent="0.3">
      <c r="A573" s="70"/>
    </row>
    <row r="574" spans="1:2" ht="18.75" x14ac:dyDescent="0.3">
      <c r="A574" s="70"/>
    </row>
    <row r="575" spans="1:2" ht="18.75" x14ac:dyDescent="0.3">
      <c r="A575" s="70"/>
    </row>
    <row r="576" spans="1:2" ht="18.75" x14ac:dyDescent="0.3">
      <c r="A576" s="70"/>
    </row>
    <row r="577" spans="1:2" ht="18.75" x14ac:dyDescent="0.3">
      <c r="A577" s="70"/>
    </row>
    <row r="578" spans="1:2" ht="18.75" x14ac:dyDescent="0.3">
      <c r="A578" s="70"/>
    </row>
    <row r="579" spans="1:2" ht="18.75" x14ac:dyDescent="0.3">
      <c r="A579" s="70"/>
    </row>
    <row r="580" spans="1:2" ht="18.75" x14ac:dyDescent="0.3">
      <c r="A580" s="70"/>
    </row>
    <row r="581" spans="1:2" ht="18.75" x14ac:dyDescent="0.3">
      <c r="A581" s="70"/>
    </row>
    <row r="582" spans="1:2" ht="18.75" x14ac:dyDescent="0.3">
      <c r="A582" s="70"/>
    </row>
    <row r="583" spans="1:2" ht="18.75" x14ac:dyDescent="0.3">
      <c r="A583" s="70"/>
    </row>
    <row r="584" spans="1:2" ht="18.75" x14ac:dyDescent="0.3">
      <c r="A584" s="70"/>
    </row>
    <row r="585" spans="1:2" ht="18.75" x14ac:dyDescent="0.3">
      <c r="A585" s="70"/>
      <c r="B585" s="71"/>
    </row>
    <row r="586" spans="1:2" ht="18.75" x14ac:dyDescent="0.3">
      <c r="A586" s="70"/>
      <c r="B586" s="71"/>
    </row>
    <row r="587" spans="1:2" ht="18.75" x14ac:dyDescent="0.3">
      <c r="A587" s="70"/>
      <c r="B587" s="71"/>
    </row>
    <row r="588" spans="1:2" ht="18.75" x14ac:dyDescent="0.3">
      <c r="A588" s="70"/>
      <c r="B588" s="71"/>
    </row>
    <row r="589" spans="1:2" ht="18.75" x14ac:dyDescent="0.3">
      <c r="A589" s="70"/>
      <c r="B589" s="71"/>
    </row>
    <row r="590" spans="1:2" ht="18.75" x14ac:dyDescent="0.3">
      <c r="A590" s="70"/>
      <c r="B590" s="71"/>
    </row>
    <row r="591" spans="1:2" ht="18.75" x14ac:dyDescent="0.3">
      <c r="A591" s="70"/>
      <c r="B591" s="71"/>
    </row>
    <row r="592" spans="1:2" ht="18.75" x14ac:dyDescent="0.3">
      <c r="A592" s="70"/>
      <c r="B592" s="71"/>
    </row>
    <row r="593" spans="1:2" ht="18.75" x14ac:dyDescent="0.3">
      <c r="A593" s="70"/>
      <c r="B593" s="71"/>
    </row>
    <row r="594" spans="1:2" ht="18.75" x14ac:dyDescent="0.3">
      <c r="A594" s="70"/>
      <c r="B594" s="71"/>
    </row>
    <row r="595" spans="1:2" ht="18.75" x14ac:dyDescent="0.3">
      <c r="A595" s="70"/>
      <c r="B595" s="71"/>
    </row>
    <row r="596" spans="1:2" ht="18.75" x14ac:dyDescent="0.3">
      <c r="A596" s="70"/>
      <c r="B596" s="71"/>
    </row>
    <row r="597" spans="1:2" ht="18.75" x14ac:dyDescent="0.3">
      <c r="A597" s="70"/>
      <c r="B597" s="71"/>
    </row>
    <row r="598" spans="1:2" ht="18.75" x14ac:dyDescent="0.3">
      <c r="A598" s="70"/>
      <c r="B598" s="71"/>
    </row>
    <row r="599" spans="1:2" ht="18.75" x14ac:dyDescent="0.3">
      <c r="A599" s="70"/>
      <c r="B599" s="71"/>
    </row>
    <row r="600" spans="1:2" ht="18.75" x14ac:dyDescent="0.3">
      <c r="A600" s="70"/>
      <c r="B600" s="71"/>
    </row>
    <row r="601" spans="1:2" ht="18.75" x14ac:dyDescent="0.3">
      <c r="A601" s="70"/>
      <c r="B601" s="71"/>
    </row>
    <row r="602" spans="1:2" ht="18.75" x14ac:dyDescent="0.3">
      <c r="A602" s="70"/>
      <c r="B602" s="71"/>
    </row>
    <row r="603" spans="1:2" ht="18.75" x14ac:dyDescent="0.3">
      <c r="A603" s="70"/>
      <c r="B603" s="71"/>
    </row>
    <row r="604" spans="1:2" ht="18.75" x14ac:dyDescent="0.3">
      <c r="A604" s="70"/>
      <c r="B604" s="71"/>
    </row>
    <row r="605" spans="1:2" ht="18.75" x14ac:dyDescent="0.3">
      <c r="A605" s="70"/>
      <c r="B605" s="71"/>
    </row>
    <row r="606" spans="1:2" ht="18.75" x14ac:dyDescent="0.3">
      <c r="A606" s="70"/>
      <c r="B606" s="71"/>
    </row>
    <row r="607" spans="1:2" ht="18.75" x14ac:dyDescent="0.3">
      <c r="A607" s="70"/>
      <c r="B607" s="71"/>
    </row>
    <row r="608" spans="1:2" ht="18.75" x14ac:dyDescent="0.3">
      <c r="A608" s="70"/>
      <c r="B608" s="71"/>
    </row>
    <row r="609" spans="1:2" ht="18.75" x14ac:dyDescent="0.3">
      <c r="A609" s="70"/>
      <c r="B609" s="71"/>
    </row>
    <row r="610" spans="1:2" ht="18.75" x14ac:dyDescent="0.3">
      <c r="A610" s="70"/>
      <c r="B610" s="71"/>
    </row>
    <row r="611" spans="1:2" ht="18.75" x14ac:dyDescent="0.3">
      <c r="A611" s="70"/>
      <c r="B611" s="71"/>
    </row>
    <row r="612" spans="1:2" ht="18.75" x14ac:dyDescent="0.3">
      <c r="A612" s="70"/>
      <c r="B612" s="71"/>
    </row>
    <row r="613" spans="1:2" ht="18.75" x14ac:dyDescent="0.3">
      <c r="A613" s="70"/>
      <c r="B613" s="71"/>
    </row>
    <row r="614" spans="1:2" ht="18.75" x14ac:dyDescent="0.3">
      <c r="A614" s="70"/>
      <c r="B614" s="71"/>
    </row>
    <row r="615" spans="1:2" ht="18.75" x14ac:dyDescent="0.3">
      <c r="A615" s="70"/>
      <c r="B615" s="71"/>
    </row>
    <row r="616" spans="1:2" ht="18.75" x14ac:dyDescent="0.3">
      <c r="A616" s="70"/>
      <c r="B616" s="71"/>
    </row>
    <row r="617" spans="1:2" ht="18.75" x14ac:dyDescent="0.3">
      <c r="A617" s="70"/>
      <c r="B617" s="71"/>
    </row>
    <row r="618" spans="1:2" ht="18.75" x14ac:dyDescent="0.3">
      <c r="A618" s="70"/>
      <c r="B618" s="71"/>
    </row>
    <row r="619" spans="1:2" ht="18.75" x14ac:dyDescent="0.3">
      <c r="A619" s="70"/>
      <c r="B619" s="71"/>
    </row>
    <row r="620" spans="1:2" ht="18.75" x14ac:dyDescent="0.3">
      <c r="A620" s="70"/>
      <c r="B620" s="71"/>
    </row>
    <row r="621" spans="1:2" ht="18.75" x14ac:dyDescent="0.3">
      <c r="A621" s="70"/>
      <c r="B621" s="71"/>
    </row>
    <row r="622" spans="1:2" ht="18.75" x14ac:dyDescent="0.3">
      <c r="A622" s="70"/>
      <c r="B622" s="71"/>
    </row>
    <row r="623" spans="1:2" ht="18.75" x14ac:dyDescent="0.3">
      <c r="A623" s="70"/>
      <c r="B623" s="71"/>
    </row>
    <row r="624" spans="1:2" ht="18.75" x14ac:dyDescent="0.3">
      <c r="A624" s="70"/>
      <c r="B624" s="71"/>
    </row>
    <row r="625" spans="1:2" ht="18.75" x14ac:dyDescent="0.3">
      <c r="A625" s="70"/>
      <c r="B625" s="71"/>
    </row>
    <row r="626" spans="1:2" ht="18.75" x14ac:dyDescent="0.3">
      <c r="A626" s="70"/>
      <c r="B626" s="71"/>
    </row>
    <row r="627" spans="1:2" ht="18.75" x14ac:dyDescent="0.3">
      <c r="A627" s="70"/>
      <c r="B627" s="71"/>
    </row>
    <row r="628" spans="1:2" ht="18.75" x14ac:dyDescent="0.3">
      <c r="A628" s="70"/>
      <c r="B628" s="71"/>
    </row>
    <row r="629" spans="1:2" ht="18.75" x14ac:dyDescent="0.3">
      <c r="A629" s="70"/>
      <c r="B629" s="71"/>
    </row>
    <row r="630" spans="1:2" ht="18.75" x14ac:dyDescent="0.3">
      <c r="A630" s="70"/>
      <c r="B630" s="71"/>
    </row>
    <row r="631" spans="1:2" ht="18.75" x14ac:dyDescent="0.3">
      <c r="A631" s="70"/>
      <c r="B631" s="71"/>
    </row>
    <row r="632" spans="1:2" ht="18.75" x14ac:dyDescent="0.3">
      <c r="A632" s="70"/>
      <c r="B632" s="71"/>
    </row>
    <row r="633" spans="1:2" ht="18.75" x14ac:dyDescent="0.3">
      <c r="A633" s="70"/>
      <c r="B633" s="71"/>
    </row>
    <row r="634" spans="1:2" ht="18.75" x14ac:dyDescent="0.3">
      <c r="A634" s="70"/>
      <c r="B634" s="71"/>
    </row>
    <row r="635" spans="1:2" ht="18.75" x14ac:dyDescent="0.3">
      <c r="A635" s="70"/>
      <c r="B635" s="71"/>
    </row>
    <row r="636" spans="1:2" ht="18.75" x14ac:dyDescent="0.3">
      <c r="A636" s="70"/>
      <c r="B636" s="71"/>
    </row>
    <row r="637" spans="1:2" ht="18.75" x14ac:dyDescent="0.3">
      <c r="A637" s="70"/>
      <c r="B637" s="71"/>
    </row>
    <row r="638" spans="1:2" ht="18.75" x14ac:dyDescent="0.3">
      <c r="A638" s="70"/>
      <c r="B638" s="71"/>
    </row>
    <row r="639" spans="1:2" ht="18.75" x14ac:dyDescent="0.3">
      <c r="A639" s="70"/>
      <c r="B639" s="71"/>
    </row>
    <row r="640" spans="1:2" ht="18.75" x14ac:dyDescent="0.3">
      <c r="A640" s="70"/>
      <c r="B640" s="71"/>
    </row>
    <row r="641" spans="1:2" ht="18.75" x14ac:dyDescent="0.3">
      <c r="A641" s="70"/>
      <c r="B641" s="71"/>
    </row>
    <row r="642" spans="1:2" ht="18.75" x14ac:dyDescent="0.3">
      <c r="A642" s="70"/>
      <c r="B642" s="71"/>
    </row>
    <row r="643" spans="1:2" ht="18.75" x14ac:dyDescent="0.3">
      <c r="A643" s="70"/>
      <c r="B643" s="71"/>
    </row>
    <row r="644" spans="1:2" ht="18.75" x14ac:dyDescent="0.3">
      <c r="A644" s="70"/>
      <c r="B644" s="71"/>
    </row>
    <row r="645" spans="1:2" ht="18.75" x14ac:dyDescent="0.3">
      <c r="A645" s="70"/>
      <c r="B645" s="71"/>
    </row>
    <row r="646" spans="1:2" ht="18.75" x14ac:dyDescent="0.3">
      <c r="A646" s="70"/>
      <c r="B646" s="71"/>
    </row>
    <row r="647" spans="1:2" ht="18.75" x14ac:dyDescent="0.3">
      <c r="A647" s="70"/>
      <c r="B647" s="71"/>
    </row>
    <row r="648" spans="1:2" ht="18.75" x14ac:dyDescent="0.3">
      <c r="A648" s="70"/>
      <c r="B648" s="83"/>
    </row>
    <row r="649" spans="1:2" ht="18.75" x14ac:dyDescent="0.3">
      <c r="A649" s="70"/>
      <c r="B649" s="83"/>
    </row>
    <row r="650" spans="1:2" ht="18.75" x14ac:dyDescent="0.3">
      <c r="A650" s="70"/>
      <c r="B650" s="83"/>
    </row>
    <row r="651" spans="1:2" ht="18.75" x14ac:dyDescent="0.3">
      <c r="A651" s="70"/>
      <c r="B651" s="83"/>
    </row>
    <row r="652" spans="1:2" ht="18.75" x14ac:dyDescent="0.3">
      <c r="A652" s="70"/>
      <c r="B652" s="83"/>
    </row>
    <row r="653" spans="1:2" ht="18.75" x14ac:dyDescent="0.3">
      <c r="A653" s="70"/>
      <c r="B653" s="83"/>
    </row>
    <row r="654" spans="1:2" ht="18.75" x14ac:dyDescent="0.3">
      <c r="A654" s="70"/>
      <c r="B654" s="83"/>
    </row>
    <row r="655" spans="1:2" ht="18.75" x14ac:dyDescent="0.3">
      <c r="A655" s="70"/>
      <c r="B655" s="83"/>
    </row>
    <row r="656" spans="1:2" ht="18.75" x14ac:dyDescent="0.3">
      <c r="A656" s="70"/>
      <c r="B656" s="83"/>
    </row>
    <row r="657" spans="1:2" ht="18.75" x14ac:dyDescent="0.3">
      <c r="A657" s="70"/>
      <c r="B657" s="83"/>
    </row>
    <row r="658" spans="1:2" ht="18.75" x14ac:dyDescent="0.3">
      <c r="A658" s="70"/>
      <c r="B658" s="83"/>
    </row>
    <row r="659" spans="1:2" ht="18.75" x14ac:dyDescent="0.3">
      <c r="A659" s="70"/>
      <c r="B659" s="83"/>
    </row>
    <row r="660" spans="1:2" ht="18.75" x14ac:dyDescent="0.3">
      <c r="A660" s="70"/>
      <c r="B660" s="83"/>
    </row>
    <row r="661" spans="1:2" ht="18.75" x14ac:dyDescent="0.3">
      <c r="A661" s="70"/>
      <c r="B661" s="83"/>
    </row>
    <row r="662" spans="1:2" ht="18.75" x14ac:dyDescent="0.3">
      <c r="A662" s="70"/>
      <c r="B662" s="83"/>
    </row>
    <row r="663" spans="1:2" ht="18.75" x14ac:dyDescent="0.3">
      <c r="A663" s="70"/>
      <c r="B663" s="83"/>
    </row>
    <row r="664" spans="1:2" ht="18.75" x14ac:dyDescent="0.3">
      <c r="A664" s="70"/>
      <c r="B664" s="83"/>
    </row>
    <row r="665" spans="1:2" ht="18.75" x14ac:dyDescent="0.3">
      <c r="A665" s="70"/>
      <c r="B665" s="83"/>
    </row>
    <row r="666" spans="1:2" ht="18.75" x14ac:dyDescent="0.3">
      <c r="A666" s="70"/>
      <c r="B666" s="83"/>
    </row>
    <row r="667" spans="1:2" ht="18.75" x14ac:dyDescent="0.3">
      <c r="A667" s="70"/>
      <c r="B667" s="83"/>
    </row>
    <row r="668" spans="1:2" ht="18.75" x14ac:dyDescent="0.3">
      <c r="A668" s="70"/>
      <c r="B668" s="83"/>
    </row>
    <row r="669" spans="1:2" ht="18.75" x14ac:dyDescent="0.3">
      <c r="A669" s="70"/>
      <c r="B669" s="83"/>
    </row>
    <row r="670" spans="1:2" ht="18.75" x14ac:dyDescent="0.3">
      <c r="A670" s="70"/>
      <c r="B670" s="83"/>
    </row>
    <row r="671" spans="1:2" ht="18.75" x14ac:dyDescent="0.3">
      <c r="A671" s="70"/>
      <c r="B671" s="83"/>
    </row>
    <row r="672" spans="1:2" ht="18.75" x14ac:dyDescent="0.3">
      <c r="A672" s="70"/>
      <c r="B672" s="83"/>
    </row>
    <row r="673" spans="1:2" ht="18.75" x14ac:dyDescent="0.3">
      <c r="A673" s="70"/>
      <c r="B673" s="83"/>
    </row>
    <row r="674" spans="1:2" ht="18.75" x14ac:dyDescent="0.3">
      <c r="A674" s="70"/>
      <c r="B674" s="83"/>
    </row>
    <row r="675" spans="1:2" ht="18.75" x14ac:dyDescent="0.3">
      <c r="A675" s="70"/>
      <c r="B675" s="83"/>
    </row>
    <row r="676" spans="1:2" ht="18.75" x14ac:dyDescent="0.3">
      <c r="A676" s="70"/>
      <c r="B676" s="83"/>
    </row>
    <row r="677" spans="1:2" ht="18.75" x14ac:dyDescent="0.3">
      <c r="A677" s="70"/>
      <c r="B677" s="83"/>
    </row>
    <row r="678" spans="1:2" ht="18.75" x14ac:dyDescent="0.3">
      <c r="A678" s="70"/>
      <c r="B678" s="83"/>
    </row>
    <row r="679" spans="1:2" ht="18.75" x14ac:dyDescent="0.3">
      <c r="A679" s="70"/>
      <c r="B679" s="83"/>
    </row>
    <row r="680" spans="1:2" ht="18.75" x14ac:dyDescent="0.3">
      <c r="A680" s="70"/>
      <c r="B680" s="83"/>
    </row>
    <row r="681" spans="1:2" ht="18.75" x14ac:dyDescent="0.3">
      <c r="A681" s="70"/>
      <c r="B681" s="83"/>
    </row>
    <row r="682" spans="1:2" ht="18.75" x14ac:dyDescent="0.3">
      <c r="A682" s="70"/>
      <c r="B682" s="83"/>
    </row>
    <row r="683" spans="1:2" ht="18.75" x14ac:dyDescent="0.3">
      <c r="A683" s="70"/>
      <c r="B683" s="83"/>
    </row>
    <row r="684" spans="1:2" ht="18.75" x14ac:dyDescent="0.3">
      <c r="A684" s="70"/>
      <c r="B684" s="83"/>
    </row>
    <row r="685" spans="1:2" ht="18.75" x14ac:dyDescent="0.3">
      <c r="A685" s="70"/>
      <c r="B685" s="83"/>
    </row>
    <row r="686" spans="1:2" ht="18.75" x14ac:dyDescent="0.3">
      <c r="A686" s="70"/>
      <c r="B686" s="83"/>
    </row>
    <row r="687" spans="1:2" ht="18.75" x14ac:dyDescent="0.3">
      <c r="A687" s="70"/>
      <c r="B687" s="83"/>
    </row>
    <row r="688" spans="1:2" ht="18.75" x14ac:dyDescent="0.3">
      <c r="A688" s="70"/>
      <c r="B688" s="83"/>
    </row>
    <row r="689" spans="1:2" ht="18.75" x14ac:dyDescent="0.3">
      <c r="A689" s="70"/>
      <c r="B689" s="83"/>
    </row>
    <row r="690" spans="1:2" ht="18.75" x14ac:dyDescent="0.3">
      <c r="A690" s="70"/>
      <c r="B690" s="83"/>
    </row>
    <row r="691" spans="1:2" ht="18.75" x14ac:dyDescent="0.3">
      <c r="A691" s="70"/>
      <c r="B691" s="83"/>
    </row>
    <row r="692" spans="1:2" ht="18.75" x14ac:dyDescent="0.3">
      <c r="A692" s="70"/>
      <c r="B692" s="83"/>
    </row>
    <row r="693" spans="1:2" ht="18.75" x14ac:dyDescent="0.3">
      <c r="A693" s="70"/>
      <c r="B693" s="83"/>
    </row>
    <row r="694" spans="1:2" ht="18.75" x14ac:dyDescent="0.3">
      <c r="A694" s="70"/>
      <c r="B694" s="83"/>
    </row>
    <row r="695" spans="1:2" ht="18.75" x14ac:dyDescent="0.3">
      <c r="A695" s="70"/>
      <c r="B695" s="83"/>
    </row>
    <row r="696" spans="1:2" ht="18.75" x14ac:dyDescent="0.3">
      <c r="A696" s="70"/>
      <c r="B696" s="83"/>
    </row>
    <row r="697" spans="1:2" ht="18.75" x14ac:dyDescent="0.3">
      <c r="A697" s="70"/>
      <c r="B697" s="83"/>
    </row>
    <row r="698" spans="1:2" ht="18.75" x14ac:dyDescent="0.3">
      <c r="A698" s="70"/>
      <c r="B698" s="83"/>
    </row>
    <row r="699" spans="1:2" ht="18.75" x14ac:dyDescent="0.3">
      <c r="A699" s="70"/>
      <c r="B699" s="83"/>
    </row>
    <row r="700" spans="1:2" ht="18.75" x14ac:dyDescent="0.3">
      <c r="A700" s="70"/>
      <c r="B700" s="83"/>
    </row>
    <row r="701" spans="1:2" ht="18.75" x14ac:dyDescent="0.3">
      <c r="A701" s="70"/>
      <c r="B701" s="83"/>
    </row>
    <row r="702" spans="1:2" ht="18.75" x14ac:dyDescent="0.3">
      <c r="A702" s="70"/>
      <c r="B702" s="83"/>
    </row>
    <row r="703" spans="1:2" ht="18.75" x14ac:dyDescent="0.3">
      <c r="A703" s="70"/>
      <c r="B703" s="83"/>
    </row>
    <row r="704" spans="1:2" ht="18.75" x14ac:dyDescent="0.3">
      <c r="A704" s="70"/>
      <c r="B704" s="83"/>
    </row>
    <row r="705" spans="1:2" ht="18.75" x14ac:dyDescent="0.3">
      <c r="A705" s="70"/>
      <c r="B705" s="83"/>
    </row>
    <row r="706" spans="1:2" ht="18.75" x14ac:dyDescent="0.3">
      <c r="A706" s="70"/>
      <c r="B706" s="83"/>
    </row>
    <row r="707" spans="1:2" ht="18.75" x14ac:dyDescent="0.3">
      <c r="A707" s="70"/>
      <c r="B707" s="83"/>
    </row>
    <row r="708" spans="1:2" ht="18.75" x14ac:dyDescent="0.3">
      <c r="A708" s="70"/>
      <c r="B708" s="83"/>
    </row>
    <row r="709" spans="1:2" ht="18.75" x14ac:dyDescent="0.3">
      <c r="A709" s="70"/>
      <c r="B709" s="83"/>
    </row>
    <row r="710" spans="1:2" ht="18.75" x14ac:dyDescent="0.3">
      <c r="A710" s="70"/>
      <c r="B710" s="83"/>
    </row>
    <row r="711" spans="1:2" ht="18.75" x14ac:dyDescent="0.3">
      <c r="A711" s="70"/>
      <c r="B711" s="83"/>
    </row>
    <row r="712" spans="1:2" ht="18.75" x14ac:dyDescent="0.3">
      <c r="A712" s="70"/>
      <c r="B712" s="83"/>
    </row>
    <row r="713" spans="1:2" ht="18.75" x14ac:dyDescent="0.3">
      <c r="A713" s="70"/>
      <c r="B713" s="83"/>
    </row>
    <row r="714" spans="1:2" ht="18.75" x14ac:dyDescent="0.3">
      <c r="A714" s="70"/>
      <c r="B714" s="83"/>
    </row>
    <row r="715" spans="1:2" ht="18.75" x14ac:dyDescent="0.3">
      <c r="A715" s="70"/>
      <c r="B715" s="83"/>
    </row>
    <row r="716" spans="1:2" ht="18.75" x14ac:dyDescent="0.3">
      <c r="A716" s="70"/>
      <c r="B716" s="83"/>
    </row>
    <row r="717" spans="1:2" ht="18.75" x14ac:dyDescent="0.3">
      <c r="A717" s="70"/>
      <c r="B717" s="83"/>
    </row>
    <row r="718" spans="1:2" ht="18.75" x14ac:dyDescent="0.3">
      <c r="A718" s="70"/>
      <c r="B718" s="83"/>
    </row>
    <row r="719" spans="1:2" ht="18.75" x14ac:dyDescent="0.3">
      <c r="A719" s="70"/>
      <c r="B719" s="83"/>
    </row>
    <row r="720" spans="1:2" ht="18.75" x14ac:dyDescent="0.3">
      <c r="A720" s="70"/>
      <c r="B720" s="83"/>
    </row>
    <row r="721" spans="1:2" ht="18.75" x14ac:dyDescent="0.3">
      <c r="A721" s="70"/>
      <c r="B721" s="83"/>
    </row>
    <row r="722" spans="1:2" ht="18.75" x14ac:dyDescent="0.3">
      <c r="A722" s="70"/>
      <c r="B722" s="83"/>
    </row>
    <row r="723" spans="1:2" ht="18.75" x14ac:dyDescent="0.3">
      <c r="A723" s="70"/>
      <c r="B723" s="83"/>
    </row>
    <row r="724" spans="1:2" ht="18.75" x14ac:dyDescent="0.3">
      <c r="A724" s="70"/>
      <c r="B724" s="83"/>
    </row>
    <row r="725" spans="1:2" ht="18.75" x14ac:dyDescent="0.3">
      <c r="A725" s="70"/>
      <c r="B725" s="83"/>
    </row>
    <row r="726" spans="1:2" ht="18.75" x14ac:dyDescent="0.3">
      <c r="A726" s="70"/>
      <c r="B726" s="83"/>
    </row>
    <row r="727" spans="1:2" ht="18.75" x14ac:dyDescent="0.3">
      <c r="A727" s="70"/>
      <c r="B727" s="71"/>
    </row>
    <row r="728" spans="1:2" ht="18.75" x14ac:dyDescent="0.3">
      <c r="A728" s="70"/>
      <c r="B728" s="71"/>
    </row>
    <row r="729" spans="1:2" ht="18.75" x14ac:dyDescent="0.3">
      <c r="A729" s="70"/>
      <c r="B729" s="71"/>
    </row>
    <row r="730" spans="1:2" ht="18.75" x14ac:dyDescent="0.3">
      <c r="A730" s="70"/>
      <c r="B730" s="71"/>
    </row>
    <row r="731" spans="1:2" ht="18.75" x14ac:dyDescent="0.3">
      <c r="A731" s="70"/>
      <c r="B731" s="71"/>
    </row>
    <row r="732" spans="1:2" ht="18.75" x14ac:dyDescent="0.3">
      <c r="A732" s="70"/>
      <c r="B732" s="71"/>
    </row>
    <row r="733" spans="1:2" ht="18.75" x14ac:dyDescent="0.3">
      <c r="A733" s="70"/>
      <c r="B733" s="71"/>
    </row>
    <row r="734" spans="1:2" ht="18.75" x14ac:dyDescent="0.3">
      <c r="A734" s="70"/>
      <c r="B734" s="71"/>
    </row>
    <row r="735" spans="1:2" ht="18.75" x14ac:dyDescent="0.3">
      <c r="A735" s="70"/>
      <c r="B735" s="71"/>
    </row>
    <row r="736" spans="1:2" ht="18.75" x14ac:dyDescent="0.3">
      <c r="A736" s="70"/>
      <c r="B736" s="71"/>
    </row>
    <row r="737" spans="1:2" ht="18.75" x14ac:dyDescent="0.3">
      <c r="A737" s="70"/>
      <c r="B737" s="71"/>
    </row>
    <row r="738" spans="1:2" ht="18.75" x14ac:dyDescent="0.3">
      <c r="A738" s="70"/>
      <c r="B738" s="71"/>
    </row>
    <row r="739" spans="1:2" ht="18.75" x14ac:dyDescent="0.3">
      <c r="A739" s="70"/>
      <c r="B739" s="71"/>
    </row>
    <row r="740" spans="1:2" ht="18.75" x14ac:dyDescent="0.3">
      <c r="A740" s="70"/>
      <c r="B740" s="71"/>
    </row>
    <row r="741" spans="1:2" ht="18.75" x14ac:dyDescent="0.3">
      <c r="A741" s="70"/>
      <c r="B741" s="71"/>
    </row>
    <row r="742" spans="1:2" ht="18.75" x14ac:dyDescent="0.3">
      <c r="A742" s="70"/>
      <c r="B742" s="71"/>
    </row>
    <row r="743" spans="1:2" ht="18.75" x14ac:dyDescent="0.3">
      <c r="A743" s="70"/>
      <c r="B743" s="71"/>
    </row>
    <row r="744" spans="1:2" ht="18.75" x14ac:dyDescent="0.3">
      <c r="A744" s="70"/>
      <c r="B744" s="71"/>
    </row>
    <row r="745" spans="1:2" ht="18.75" x14ac:dyDescent="0.3">
      <c r="A745" s="70"/>
      <c r="B745" s="71"/>
    </row>
    <row r="746" spans="1:2" ht="18.75" x14ac:dyDescent="0.3">
      <c r="A746" s="70"/>
      <c r="B746" s="71"/>
    </row>
    <row r="747" spans="1:2" ht="18.75" x14ac:dyDescent="0.3">
      <c r="A747" s="70"/>
      <c r="B747" s="71"/>
    </row>
    <row r="748" spans="1:2" ht="18.75" x14ac:dyDescent="0.3">
      <c r="A748" s="70"/>
      <c r="B748" s="71"/>
    </row>
    <row r="749" spans="1:2" ht="18.75" x14ac:dyDescent="0.3">
      <c r="A749" s="70"/>
      <c r="B749" s="71"/>
    </row>
    <row r="750" spans="1:2" ht="18.75" x14ac:dyDescent="0.3">
      <c r="A750" s="70"/>
      <c r="B750" s="71"/>
    </row>
    <row r="751" spans="1:2" ht="18.75" x14ac:dyDescent="0.3">
      <c r="A751" s="70"/>
      <c r="B751" s="71"/>
    </row>
    <row r="752" spans="1:2" ht="18.75" x14ac:dyDescent="0.3">
      <c r="A752" s="70"/>
      <c r="B752" s="71"/>
    </row>
    <row r="753" spans="1:3" ht="18.75" x14ac:dyDescent="0.3">
      <c r="A753" s="70"/>
      <c r="B753" s="71"/>
    </row>
    <row r="754" spans="1:3" ht="18.75" x14ac:dyDescent="0.3">
      <c r="A754" s="70"/>
      <c r="B754" s="71"/>
    </row>
    <row r="755" spans="1:3" ht="18.75" x14ac:dyDescent="0.3">
      <c r="A755" s="70"/>
      <c r="B755" s="71"/>
    </row>
    <row r="756" spans="1:3" ht="18.75" x14ac:dyDescent="0.3">
      <c r="A756" s="70"/>
      <c r="B756" s="71"/>
    </row>
    <row r="757" spans="1:3" ht="18.75" x14ac:dyDescent="0.3">
      <c r="A757" s="70"/>
      <c r="B757" s="71"/>
    </row>
    <row r="758" spans="1:3" ht="18.75" x14ac:dyDescent="0.3">
      <c r="A758" s="70"/>
      <c r="B758" s="71"/>
    </row>
    <row r="759" spans="1:3" ht="18.75" x14ac:dyDescent="0.3">
      <c r="A759" s="70"/>
      <c r="B759" s="71"/>
      <c r="C759" s="71"/>
    </row>
    <row r="760" spans="1:3" ht="18.75" x14ac:dyDescent="0.3">
      <c r="A760" s="70"/>
      <c r="B760" s="71"/>
      <c r="C760" s="71"/>
    </row>
    <row r="761" spans="1:3" ht="18.75" x14ac:dyDescent="0.3">
      <c r="A761" s="70"/>
      <c r="B761" s="71"/>
      <c r="C761" s="71"/>
    </row>
    <row r="762" spans="1:3" ht="18.75" x14ac:dyDescent="0.3">
      <c r="A762" s="70"/>
      <c r="B762" s="71"/>
      <c r="C762" s="71"/>
    </row>
    <row r="763" spans="1:3" ht="18.75" x14ac:dyDescent="0.3">
      <c r="A763" s="70"/>
      <c r="B763" s="71"/>
      <c r="C763" s="71"/>
    </row>
    <row r="764" spans="1:3" ht="18.75" x14ac:dyDescent="0.3">
      <c r="A764" s="70"/>
      <c r="B764" s="71"/>
      <c r="C764" s="71"/>
    </row>
    <row r="765" spans="1:3" ht="18.75" x14ac:dyDescent="0.3">
      <c r="A765" s="70"/>
      <c r="B765" s="71"/>
      <c r="C765" s="71"/>
    </row>
    <row r="766" spans="1:3" ht="18.75" x14ac:dyDescent="0.3">
      <c r="A766" s="70"/>
      <c r="B766" s="71"/>
      <c r="C766" s="71"/>
    </row>
    <row r="767" spans="1:3" ht="18.75" x14ac:dyDescent="0.3">
      <c r="A767" s="70"/>
      <c r="B767" s="71"/>
      <c r="C767" s="71"/>
    </row>
    <row r="768" spans="1:3" ht="18.75" x14ac:dyDescent="0.3">
      <c r="A768" s="70"/>
      <c r="B768" s="71"/>
      <c r="C768" s="71"/>
    </row>
    <row r="769" spans="1:3" ht="18.75" x14ac:dyDescent="0.3">
      <c r="A769" s="70"/>
      <c r="B769" s="71"/>
      <c r="C769" s="71"/>
    </row>
    <row r="770" spans="1:3" ht="18.75" x14ac:dyDescent="0.3">
      <c r="A770" s="70"/>
      <c r="B770" s="71"/>
      <c r="C770" s="71"/>
    </row>
    <row r="771" spans="1:3" ht="18.75" x14ac:dyDescent="0.3">
      <c r="A771" s="70"/>
      <c r="B771" s="71"/>
      <c r="C771" s="71"/>
    </row>
    <row r="772" spans="1:3" ht="18.75" x14ac:dyDescent="0.3">
      <c r="A772" s="70"/>
      <c r="B772" s="71"/>
      <c r="C772" s="71"/>
    </row>
    <row r="773" spans="1:3" ht="18.75" x14ac:dyDescent="0.3">
      <c r="A773" s="70"/>
      <c r="B773" s="71"/>
      <c r="C773" s="71"/>
    </row>
    <row r="774" spans="1:3" ht="18.75" x14ac:dyDescent="0.3">
      <c r="A774" s="70"/>
      <c r="B774" s="71"/>
      <c r="C774" s="71"/>
    </row>
    <row r="775" spans="1:3" ht="18.75" x14ac:dyDescent="0.3">
      <c r="A775" s="70"/>
      <c r="B775" s="71"/>
      <c r="C775" s="71"/>
    </row>
    <row r="776" spans="1:3" ht="18.75" x14ac:dyDescent="0.3">
      <c r="A776" s="70"/>
      <c r="B776" s="71"/>
      <c r="C776" s="71"/>
    </row>
    <row r="777" spans="1:3" ht="18.75" x14ac:dyDescent="0.3">
      <c r="A777" s="70"/>
      <c r="B777" s="71"/>
      <c r="C777" s="71"/>
    </row>
    <row r="778" spans="1:3" ht="18.75" x14ac:dyDescent="0.3">
      <c r="A778" s="70"/>
      <c r="B778" s="71"/>
      <c r="C778" s="71"/>
    </row>
    <row r="779" spans="1:3" ht="18.75" x14ac:dyDescent="0.3">
      <c r="A779" s="70"/>
      <c r="B779" s="71"/>
      <c r="C779" s="71"/>
    </row>
    <row r="780" spans="1:3" ht="18.75" x14ac:dyDescent="0.3">
      <c r="A780" s="70"/>
      <c r="B780" s="71"/>
      <c r="C780" s="71"/>
    </row>
    <row r="781" spans="1:3" ht="18.75" x14ac:dyDescent="0.3">
      <c r="A781" s="70"/>
      <c r="B781" s="71"/>
      <c r="C781" s="71"/>
    </row>
    <row r="782" spans="1:3" ht="18.75" x14ac:dyDescent="0.3">
      <c r="A782" s="70"/>
      <c r="B782" s="71"/>
      <c r="C782" s="71"/>
    </row>
    <row r="783" spans="1:3" ht="18.75" x14ac:dyDescent="0.3">
      <c r="A783" s="70"/>
      <c r="B783" s="71"/>
      <c r="C783" s="71"/>
    </row>
    <row r="784" spans="1:3" ht="18.75" x14ac:dyDescent="0.3">
      <c r="A784" s="70"/>
      <c r="B784" s="71"/>
      <c r="C784" s="71"/>
    </row>
    <row r="785" spans="1:3" ht="18.75" x14ac:dyDescent="0.3">
      <c r="A785" s="70"/>
      <c r="B785" s="71"/>
      <c r="C785" s="71"/>
    </row>
    <row r="786" spans="1:3" ht="18.75" x14ac:dyDescent="0.3">
      <c r="A786" s="70"/>
      <c r="B786" s="71"/>
      <c r="C786" s="71"/>
    </row>
    <row r="787" spans="1:3" ht="18.75" x14ac:dyDescent="0.3">
      <c r="A787" s="70"/>
      <c r="B787" s="71"/>
      <c r="C787" s="71"/>
    </row>
    <row r="788" spans="1:3" ht="18.75" x14ac:dyDescent="0.3">
      <c r="A788" s="70"/>
      <c r="B788" s="71"/>
      <c r="C788" s="71"/>
    </row>
    <row r="789" spans="1:3" ht="18.75" x14ac:dyDescent="0.3">
      <c r="A789" s="70"/>
      <c r="B789" s="71"/>
      <c r="C789" s="71"/>
    </row>
    <row r="790" spans="1:3" ht="18.75" x14ac:dyDescent="0.3">
      <c r="A790" s="70"/>
      <c r="B790" s="71"/>
      <c r="C790" s="71"/>
    </row>
    <row r="791" spans="1:3" ht="18.75" x14ac:dyDescent="0.3">
      <c r="A791" s="70"/>
      <c r="B791" s="71"/>
      <c r="C791" s="71"/>
    </row>
    <row r="792" spans="1:3" ht="18.75" x14ac:dyDescent="0.3">
      <c r="A792" s="70"/>
      <c r="B792" s="71"/>
      <c r="C792" s="71"/>
    </row>
    <row r="793" spans="1:3" ht="18.75" x14ac:dyDescent="0.3">
      <c r="A793" s="70"/>
      <c r="B793" s="71"/>
      <c r="C793" s="71"/>
    </row>
    <row r="794" spans="1:3" ht="18.75" x14ac:dyDescent="0.3">
      <c r="A794" s="70"/>
      <c r="B794" s="71"/>
      <c r="C794" s="71"/>
    </row>
    <row r="795" spans="1:3" ht="18.75" x14ac:dyDescent="0.3">
      <c r="A795" s="70"/>
      <c r="B795" s="71"/>
    </row>
    <row r="796" spans="1:3" ht="18.75" x14ac:dyDescent="0.3">
      <c r="A796" s="70"/>
      <c r="B796" s="71"/>
    </row>
    <row r="797" spans="1:3" ht="18.75" x14ac:dyDescent="0.3">
      <c r="A797" s="70"/>
      <c r="B797" s="71"/>
    </row>
    <row r="798" spans="1:3" ht="18.75" x14ac:dyDescent="0.3">
      <c r="A798" s="70"/>
      <c r="B798" s="71"/>
    </row>
    <row r="799" spans="1:3" ht="18.75" x14ac:dyDescent="0.3">
      <c r="A799" s="70"/>
      <c r="B799" s="71"/>
    </row>
    <row r="800" spans="1:3" ht="18.75" x14ac:dyDescent="0.3">
      <c r="A800" s="70"/>
      <c r="B800" s="71"/>
    </row>
    <row r="801" spans="1:2" ht="18.75" x14ac:dyDescent="0.3">
      <c r="A801" s="70"/>
      <c r="B801" s="71"/>
    </row>
    <row r="802" spans="1:2" ht="18.75" x14ac:dyDescent="0.3">
      <c r="A802" s="70"/>
      <c r="B802" s="71"/>
    </row>
    <row r="803" spans="1:2" ht="18.75" x14ac:dyDescent="0.3">
      <c r="A803" s="70"/>
      <c r="B803" s="71"/>
    </row>
    <row r="804" spans="1:2" ht="18.75" x14ac:dyDescent="0.3">
      <c r="A804" s="70"/>
      <c r="B804" s="71"/>
    </row>
    <row r="805" spans="1:2" ht="18.75" x14ac:dyDescent="0.3">
      <c r="A805" s="70"/>
      <c r="B805" s="71"/>
    </row>
    <row r="806" spans="1:2" ht="18.75" x14ac:dyDescent="0.3">
      <c r="A806" s="70"/>
      <c r="B806" s="71"/>
    </row>
    <row r="807" spans="1:2" ht="18.75" x14ac:dyDescent="0.3">
      <c r="A807" s="70"/>
      <c r="B807" s="71"/>
    </row>
    <row r="808" spans="1:2" ht="18.75" x14ac:dyDescent="0.3">
      <c r="A808" s="70"/>
      <c r="B808" s="71"/>
    </row>
    <row r="809" spans="1:2" ht="18.75" x14ac:dyDescent="0.3">
      <c r="A809" s="70"/>
      <c r="B809" s="71"/>
    </row>
    <row r="810" spans="1:2" ht="18.75" x14ac:dyDescent="0.3">
      <c r="A810" s="70"/>
      <c r="B810" s="71"/>
    </row>
    <row r="811" spans="1:2" ht="18.75" x14ac:dyDescent="0.3">
      <c r="A811" s="70"/>
      <c r="B811" s="71"/>
    </row>
    <row r="812" spans="1:2" ht="18.75" x14ac:dyDescent="0.3">
      <c r="A812" s="70"/>
      <c r="B812" s="71"/>
    </row>
    <row r="813" spans="1:2" ht="18.75" x14ac:dyDescent="0.3">
      <c r="A813" s="70"/>
      <c r="B813" s="71"/>
    </row>
    <row r="814" spans="1:2" ht="18.75" x14ac:dyDescent="0.3">
      <c r="A814" s="70"/>
      <c r="B814" s="71"/>
    </row>
    <row r="815" spans="1:2" ht="18.75" x14ac:dyDescent="0.3">
      <c r="A815" s="70"/>
      <c r="B815" s="71"/>
    </row>
    <row r="816" spans="1:2" ht="18.75" x14ac:dyDescent="0.3">
      <c r="A816" s="70"/>
      <c r="B816" s="71"/>
    </row>
    <row r="817" spans="1:2" ht="18.75" x14ac:dyDescent="0.3">
      <c r="A817" s="70"/>
      <c r="B817" s="71"/>
    </row>
    <row r="818" spans="1:2" ht="18.75" x14ac:dyDescent="0.3">
      <c r="A818" s="70"/>
      <c r="B818" s="71"/>
    </row>
    <row r="819" spans="1:2" ht="18.75" x14ac:dyDescent="0.3">
      <c r="A819" s="70"/>
      <c r="B819" s="71"/>
    </row>
    <row r="820" spans="1:2" ht="18.75" x14ac:dyDescent="0.3">
      <c r="A820" s="70"/>
      <c r="B820" s="71"/>
    </row>
    <row r="821" spans="1:2" ht="18.75" x14ac:dyDescent="0.3">
      <c r="A821" s="70"/>
      <c r="B821" s="71"/>
    </row>
    <row r="822" spans="1:2" ht="18.75" x14ac:dyDescent="0.3">
      <c r="A822" s="70"/>
      <c r="B822" s="71"/>
    </row>
    <row r="823" spans="1:2" ht="18.75" x14ac:dyDescent="0.3">
      <c r="A823" s="70"/>
      <c r="B823" s="71"/>
    </row>
    <row r="824" spans="1:2" ht="18.75" x14ac:dyDescent="0.3">
      <c r="A824" s="70"/>
      <c r="B824" s="71"/>
    </row>
    <row r="825" spans="1:2" ht="18.75" x14ac:dyDescent="0.3">
      <c r="A825" s="70"/>
      <c r="B825" s="71"/>
    </row>
    <row r="826" spans="1:2" ht="18.75" x14ac:dyDescent="0.3">
      <c r="A826" s="70"/>
      <c r="B826" s="71"/>
    </row>
    <row r="827" spans="1:2" ht="18.75" x14ac:dyDescent="0.3">
      <c r="A827" s="70"/>
      <c r="B827" s="71"/>
    </row>
    <row r="828" spans="1:2" ht="18.75" x14ac:dyDescent="0.3">
      <c r="A828" s="70"/>
      <c r="B828" s="71"/>
    </row>
    <row r="829" spans="1:2" ht="18.75" x14ac:dyDescent="0.3">
      <c r="A829" s="70"/>
      <c r="B829" s="71"/>
    </row>
    <row r="830" spans="1:2" ht="18.75" x14ac:dyDescent="0.3">
      <c r="A830" s="70"/>
      <c r="B830" s="71"/>
    </row>
    <row r="831" spans="1:2" ht="18.75" x14ac:dyDescent="0.3">
      <c r="A831" s="70"/>
      <c r="B831" s="71"/>
    </row>
    <row r="832" spans="1:2" ht="18.75" x14ac:dyDescent="0.3">
      <c r="A832" s="70"/>
      <c r="B832" s="71"/>
    </row>
    <row r="833" spans="1:2" ht="18.75" x14ac:dyDescent="0.3">
      <c r="A833" s="70"/>
      <c r="B833" s="71"/>
    </row>
    <row r="834" spans="1:2" ht="18.75" x14ac:dyDescent="0.3">
      <c r="A834" s="70"/>
      <c r="B834" s="71"/>
    </row>
    <row r="835" spans="1:2" ht="18.75" x14ac:dyDescent="0.3">
      <c r="A835" s="70"/>
      <c r="B835" s="71"/>
    </row>
    <row r="836" spans="1:2" ht="18.75" x14ac:dyDescent="0.3">
      <c r="A836" s="70"/>
      <c r="B836" s="71"/>
    </row>
    <row r="837" spans="1:2" ht="18.75" x14ac:dyDescent="0.3">
      <c r="A837" s="70"/>
      <c r="B837" s="71"/>
    </row>
    <row r="838" spans="1:2" ht="18.75" x14ac:dyDescent="0.3">
      <c r="A838" s="70"/>
      <c r="B838" s="71"/>
    </row>
    <row r="839" spans="1:2" ht="18.75" x14ac:dyDescent="0.3">
      <c r="A839" s="70"/>
      <c r="B839" s="71"/>
    </row>
    <row r="840" spans="1:2" ht="18.75" x14ac:dyDescent="0.3">
      <c r="A840" s="70"/>
      <c r="B840" s="71"/>
    </row>
    <row r="841" spans="1:2" ht="18.75" x14ac:dyDescent="0.3">
      <c r="A841" s="70"/>
      <c r="B841" s="71"/>
    </row>
    <row r="842" spans="1:2" ht="18.75" x14ac:dyDescent="0.3">
      <c r="A842" s="70"/>
      <c r="B842" s="71"/>
    </row>
    <row r="843" spans="1:2" ht="18.75" x14ac:dyDescent="0.3">
      <c r="A843" s="70"/>
      <c r="B843" s="71"/>
    </row>
    <row r="844" spans="1:2" ht="18.75" x14ac:dyDescent="0.3">
      <c r="A844" s="70"/>
      <c r="B844" s="71"/>
    </row>
    <row r="845" spans="1:2" ht="18.75" x14ac:dyDescent="0.3">
      <c r="A845" s="70"/>
      <c r="B845" s="71"/>
    </row>
    <row r="846" spans="1:2" ht="18.75" x14ac:dyDescent="0.3">
      <c r="A846" s="70"/>
      <c r="B846" s="71"/>
    </row>
    <row r="847" spans="1:2" ht="18.75" x14ac:dyDescent="0.3">
      <c r="A847" s="70"/>
      <c r="B847" s="71"/>
    </row>
    <row r="848" spans="1:2" ht="18.75" x14ac:dyDescent="0.3">
      <c r="A848" s="70"/>
      <c r="B848" s="71"/>
    </row>
    <row r="849" spans="1:2" ht="18.75" x14ac:dyDescent="0.3">
      <c r="A849" s="70"/>
      <c r="B849" s="71"/>
    </row>
    <row r="850" spans="1:2" ht="18.75" x14ac:dyDescent="0.3">
      <c r="A850" s="70"/>
      <c r="B850" s="71"/>
    </row>
    <row r="851" spans="1:2" ht="18.75" x14ac:dyDescent="0.3">
      <c r="A851" s="70"/>
      <c r="B851" s="71"/>
    </row>
    <row r="852" spans="1:2" ht="18.75" x14ac:dyDescent="0.3">
      <c r="A852" s="70"/>
      <c r="B852" s="71"/>
    </row>
    <row r="853" spans="1:2" ht="18.75" x14ac:dyDescent="0.3">
      <c r="A853" s="70"/>
      <c r="B853" s="71"/>
    </row>
    <row r="854" spans="1:2" ht="18.75" x14ac:dyDescent="0.3">
      <c r="A854" s="70"/>
      <c r="B854" s="71"/>
    </row>
    <row r="855" spans="1:2" ht="18.75" x14ac:dyDescent="0.3">
      <c r="A855" s="70"/>
      <c r="B855" s="71"/>
    </row>
    <row r="856" spans="1:2" ht="18.75" x14ac:dyDescent="0.3">
      <c r="A856" s="70"/>
      <c r="B856" s="71"/>
    </row>
  </sheetData>
  <mergeCells count="10">
    <mergeCell ref="A1:C4"/>
    <mergeCell ref="C184:G184"/>
    <mergeCell ref="A198:G209"/>
    <mergeCell ref="C64:G64"/>
    <mergeCell ref="C85:G85"/>
    <mergeCell ref="A107:G121"/>
    <mergeCell ref="C124:G124"/>
    <mergeCell ref="A147:G158"/>
    <mergeCell ref="C161:G161"/>
    <mergeCell ref="A170:G181"/>
  </mergeCells>
  <phoneticPr fontId="2" type="noConversion"/>
  <pageMargins left="0.7" right="0.7" top="0.75" bottom="0.75" header="0.3" footer="0.3"/>
  <pageSetup scale="43" fitToHeight="0" orientation="landscape" r:id="rId1"/>
  <rowBreaks count="1" manualBreakCount="1">
    <brk id="160" max="16383" man="1"/>
  </rowBreaks>
  <drawing r:id="rId2"/>
  <tableParts count="14">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E098E-AC95-4694-AF39-6616BC48E6CC}">
  <sheetPr codeName="Sheet1">
    <pageSetUpPr fitToPage="1"/>
  </sheetPr>
  <dimension ref="A1:J638"/>
  <sheetViews>
    <sheetView tabSelected="1" topLeftCell="A2" zoomScaleNormal="100" zoomScaleSheetLayoutView="100" workbookViewId="0">
      <selection activeCell="B28" sqref="B28"/>
    </sheetView>
  </sheetViews>
  <sheetFormatPr defaultRowHeight="15" x14ac:dyDescent="0.25"/>
  <cols>
    <col min="1" max="1" width="30.7109375" customWidth="1"/>
    <col min="2" max="2" width="31.42578125" bestFit="1" customWidth="1"/>
    <col min="3" max="9" width="30.7109375" customWidth="1"/>
    <col min="10" max="10" width="9.140625" customWidth="1"/>
  </cols>
  <sheetData>
    <row r="1" spans="1:5" x14ac:dyDescent="0.25">
      <c r="A1" s="128" t="s">
        <v>2016</v>
      </c>
      <c r="B1" s="128"/>
      <c r="C1" s="128"/>
    </row>
    <row r="2" spans="1:5" x14ac:dyDescent="0.25">
      <c r="A2" s="128"/>
      <c r="B2" s="128"/>
      <c r="C2" s="128"/>
    </row>
    <row r="3" spans="1:5" x14ac:dyDescent="0.25">
      <c r="A3" s="128"/>
      <c r="B3" s="128"/>
      <c r="C3" s="128"/>
    </row>
    <row r="4" spans="1:5" x14ac:dyDescent="0.25">
      <c r="A4" s="128"/>
      <c r="B4" s="128"/>
      <c r="C4" s="128"/>
    </row>
    <row r="7" spans="1:5" x14ac:dyDescent="0.25">
      <c r="A7" s="3" t="s">
        <v>26</v>
      </c>
    </row>
    <row r="8" spans="1:5" x14ac:dyDescent="0.25">
      <c r="A8" s="40" t="s">
        <v>27</v>
      </c>
      <c r="B8" t="s">
        <v>28</v>
      </c>
    </row>
    <row r="9" spans="1:5" x14ac:dyDescent="0.25">
      <c r="A9" s="40" t="s">
        <v>29</v>
      </c>
      <c r="B9" t="s">
        <v>30</v>
      </c>
    </row>
    <row r="10" spans="1:5" x14ac:dyDescent="0.25">
      <c r="A10" s="40" t="s">
        <v>31</v>
      </c>
      <c r="B10" t="s">
        <v>32</v>
      </c>
    </row>
    <row r="11" spans="1:5" x14ac:dyDescent="0.25">
      <c r="A11" s="40" t="s">
        <v>33</v>
      </c>
      <c r="B11" t="s">
        <v>2017</v>
      </c>
    </row>
    <row r="13" spans="1:5" x14ac:dyDescent="0.25">
      <c r="A13" s="3" t="s">
        <v>35</v>
      </c>
      <c r="E13" s="3" t="s">
        <v>36</v>
      </c>
    </row>
    <row r="26" spans="1:4" x14ac:dyDescent="0.25">
      <c r="A26" s="3" t="s">
        <v>37</v>
      </c>
    </row>
    <row r="27" spans="1:4" x14ac:dyDescent="0.25">
      <c r="A27" s="29" t="s">
        <v>38</v>
      </c>
      <c r="B27" s="29" t="s">
        <v>39</v>
      </c>
      <c r="C27" s="29" t="s">
        <v>40</v>
      </c>
      <c r="D27" s="29" t="s">
        <v>41</v>
      </c>
    </row>
    <row r="28" spans="1:4" x14ac:dyDescent="0.25">
      <c r="A28" t="s">
        <v>2018</v>
      </c>
      <c r="B28" s="1" t="s">
        <v>10</v>
      </c>
      <c r="C28" s="1">
        <v>1</v>
      </c>
      <c r="D28" s="1" t="str">
        <f>IFERROR(VLOOKUP(class_351S[[#This Row],[Relay ID (RID)]],[1]IPs!$C$45:$G$250,5,FALSE),"")</f>
        <v>172.31.100.84</v>
      </c>
    </row>
    <row r="29" spans="1:4" x14ac:dyDescent="0.25">
      <c r="A29" t="s">
        <v>2019</v>
      </c>
      <c r="B29" s="1" t="s">
        <v>165</v>
      </c>
      <c r="C29" s="1">
        <v>2</v>
      </c>
      <c r="D29" s="1" t="str">
        <f>IFERROR(VLOOKUP(class_351S[[#This Row],[Relay ID (RID)]],[1]IPs!$C$45:$G$250,5,FALSE),"")</f>
        <v>172.31.100.85</v>
      </c>
    </row>
    <row r="30" spans="1:4" x14ac:dyDescent="0.25">
      <c r="A30" t="s">
        <v>2020</v>
      </c>
      <c r="B30" s="1" t="s">
        <v>165</v>
      </c>
      <c r="C30" s="1">
        <v>2</v>
      </c>
      <c r="D30" s="1" t="str">
        <f>IFERROR(VLOOKUP(class_351S[[#This Row],[Relay ID (RID)]],[1]IPs!$C$45:$G$250,5,FALSE),"")</f>
        <v>172.31.100.86</v>
      </c>
    </row>
    <row r="31" spans="1:4" x14ac:dyDescent="0.25">
      <c r="A31" t="s">
        <v>2021</v>
      </c>
      <c r="B31" s="1" t="s">
        <v>165</v>
      </c>
      <c r="C31" s="1">
        <v>2</v>
      </c>
      <c r="D31" s="1" t="str">
        <f>IFERROR(VLOOKUP(class_351S[[#This Row],[Relay ID (RID)]],[1]IPs!$C$45:$G$250,5,FALSE),"")</f>
        <v>172.31.100.87</v>
      </c>
    </row>
    <row r="32" spans="1:4" x14ac:dyDescent="0.25">
      <c r="A32" t="s">
        <v>2022</v>
      </c>
      <c r="B32" s="1" t="s">
        <v>165</v>
      </c>
      <c r="C32" s="1">
        <v>2</v>
      </c>
      <c r="D32" s="1" t="str">
        <f>IFERROR(VLOOKUP(class_351S[[#This Row],[Relay ID (RID)]],[1]IPs!$C$45:$G$250,5,FALSE),"")</f>
        <v>172.31.100.88</v>
      </c>
    </row>
    <row r="33" spans="1:6" x14ac:dyDescent="0.25">
      <c r="A33" t="s">
        <v>2023</v>
      </c>
      <c r="B33" s="1" t="s">
        <v>165</v>
      </c>
      <c r="C33" s="1">
        <v>2</v>
      </c>
      <c r="D33" s="1" t="str">
        <f>IFERROR(VLOOKUP(class_351S[[#This Row],[Relay ID (RID)]],[1]IPs!$C$45:$G$250,5,FALSE),"")</f>
        <v>172.31.100.89</v>
      </c>
    </row>
    <row r="36" spans="1:6" x14ac:dyDescent="0.25">
      <c r="A36" s="3" t="s">
        <v>43</v>
      </c>
      <c r="D36" s="3" t="s">
        <v>44</v>
      </c>
    </row>
    <row r="37" spans="1:6" x14ac:dyDescent="0.25">
      <c r="A37" s="29" t="s">
        <v>45</v>
      </c>
      <c r="B37" s="29" t="s">
        <v>23</v>
      </c>
      <c r="D37" s="4" t="s">
        <v>46</v>
      </c>
      <c r="E37" s="4" t="s">
        <v>23</v>
      </c>
      <c r="F37" s="4" t="s">
        <v>47</v>
      </c>
    </row>
    <row r="38" spans="1:6" x14ac:dyDescent="0.25">
      <c r="A38" t="s">
        <v>48</v>
      </c>
      <c r="B38" t="s">
        <v>2024</v>
      </c>
      <c r="D38" t="s">
        <v>50</v>
      </c>
      <c r="E38" t="s">
        <v>2025</v>
      </c>
      <c r="F38" t="s">
        <v>52</v>
      </c>
    </row>
    <row r="39" spans="1:6" x14ac:dyDescent="0.25">
      <c r="A39" t="s">
        <v>53</v>
      </c>
      <c r="B39" t="s">
        <v>2026</v>
      </c>
      <c r="D39" t="s">
        <v>55</v>
      </c>
      <c r="E39" t="s">
        <v>2027</v>
      </c>
      <c r="F39" t="s">
        <v>52</v>
      </c>
    </row>
    <row r="40" spans="1:6" x14ac:dyDescent="0.25">
      <c r="A40" t="s">
        <v>57</v>
      </c>
      <c r="B40" t="s">
        <v>58</v>
      </c>
      <c r="D40" t="s">
        <v>59</v>
      </c>
      <c r="E40" t="s">
        <v>60</v>
      </c>
      <c r="F40" t="s">
        <v>52</v>
      </c>
    </row>
    <row r="41" spans="1:6" x14ac:dyDescent="0.25">
      <c r="A41" t="s">
        <v>61</v>
      </c>
      <c r="B41" t="s">
        <v>58</v>
      </c>
    </row>
    <row r="42" spans="1:6" x14ac:dyDescent="0.25">
      <c r="A42" t="s">
        <v>64</v>
      </c>
      <c r="B42" t="s">
        <v>2028</v>
      </c>
    </row>
    <row r="43" spans="1:6" x14ac:dyDescent="0.25">
      <c r="A43" t="s">
        <v>68</v>
      </c>
      <c r="B43" t="s">
        <v>2029</v>
      </c>
      <c r="D43" s="3" t="s">
        <v>74</v>
      </c>
    </row>
    <row r="44" spans="1:6" x14ac:dyDescent="0.25">
      <c r="A44" t="s">
        <v>70</v>
      </c>
      <c r="B44" t="s">
        <v>2030</v>
      </c>
      <c r="D44" s="4" t="s">
        <v>46</v>
      </c>
      <c r="E44" s="4" t="s">
        <v>23</v>
      </c>
      <c r="F44" s="4" t="s">
        <v>77</v>
      </c>
    </row>
    <row r="45" spans="1:6" x14ac:dyDescent="0.25">
      <c r="A45" t="s">
        <v>72</v>
      </c>
      <c r="B45" t="s">
        <v>2031</v>
      </c>
      <c r="D45" t="s">
        <v>80</v>
      </c>
      <c r="E45" s="5" t="s">
        <v>81</v>
      </c>
      <c r="F45" t="s">
        <v>82</v>
      </c>
    </row>
    <row r="46" spans="1:6" x14ac:dyDescent="0.25">
      <c r="A46" t="s">
        <v>75</v>
      </c>
      <c r="B46" t="s">
        <v>2027</v>
      </c>
      <c r="D46" t="s">
        <v>85</v>
      </c>
      <c r="E46" s="5" t="s">
        <v>86</v>
      </c>
      <c r="F46" t="s">
        <v>87</v>
      </c>
    </row>
    <row r="47" spans="1:6" x14ac:dyDescent="0.25">
      <c r="A47" t="s">
        <v>78</v>
      </c>
      <c r="B47" t="s">
        <v>2032</v>
      </c>
      <c r="D47" t="s">
        <v>90</v>
      </c>
      <c r="E47" s="5" t="s">
        <v>91</v>
      </c>
      <c r="F47" t="s">
        <v>92</v>
      </c>
    </row>
    <row r="48" spans="1:6" ht="30" x14ac:dyDescent="0.25">
      <c r="A48" t="s">
        <v>83</v>
      </c>
      <c r="B48" t="s">
        <v>2033</v>
      </c>
      <c r="D48" t="s">
        <v>95</v>
      </c>
      <c r="E48" s="5" t="s">
        <v>2034</v>
      </c>
      <c r="F48" t="s">
        <v>96</v>
      </c>
    </row>
    <row r="49" spans="1:6" ht="30" x14ac:dyDescent="0.25">
      <c r="A49" t="s">
        <v>88</v>
      </c>
      <c r="B49" t="s">
        <v>2035</v>
      </c>
      <c r="D49" t="s">
        <v>99</v>
      </c>
      <c r="E49" s="5" t="s">
        <v>100</v>
      </c>
      <c r="F49" t="s">
        <v>101</v>
      </c>
    </row>
    <row r="50" spans="1:6" ht="30" x14ac:dyDescent="0.25">
      <c r="A50" t="s">
        <v>93</v>
      </c>
      <c r="B50" t="s">
        <v>2036</v>
      </c>
      <c r="D50" t="s">
        <v>104</v>
      </c>
      <c r="E50" s="5" t="s">
        <v>105</v>
      </c>
      <c r="F50" t="s">
        <v>106</v>
      </c>
    </row>
    <row r="51" spans="1:6" x14ac:dyDescent="0.25">
      <c r="A51" t="s">
        <v>97</v>
      </c>
      <c r="B51" t="s">
        <v>895</v>
      </c>
      <c r="D51" t="s">
        <v>109</v>
      </c>
      <c r="E51" s="5" t="s">
        <v>2037</v>
      </c>
      <c r="F51" t="s">
        <v>110</v>
      </c>
    </row>
    <row r="52" spans="1:6" x14ac:dyDescent="0.25">
      <c r="A52" t="s">
        <v>102</v>
      </c>
      <c r="B52" t="s">
        <v>58</v>
      </c>
      <c r="D52" t="s">
        <v>113</v>
      </c>
      <c r="E52" s="5" t="s">
        <v>58</v>
      </c>
      <c r="F52" t="s">
        <v>114</v>
      </c>
    </row>
    <row r="53" spans="1:6" x14ac:dyDescent="0.25">
      <c r="A53" t="s">
        <v>107</v>
      </c>
      <c r="B53" t="s">
        <v>2038</v>
      </c>
      <c r="D53" t="s">
        <v>117</v>
      </c>
      <c r="E53" s="5" t="s">
        <v>58</v>
      </c>
      <c r="F53" t="s">
        <v>119</v>
      </c>
    </row>
    <row r="54" spans="1:6" x14ac:dyDescent="0.25">
      <c r="A54" t="s">
        <v>111</v>
      </c>
      <c r="B54" t="s">
        <v>2039</v>
      </c>
      <c r="D54" t="s">
        <v>122</v>
      </c>
      <c r="E54" s="5" t="s">
        <v>58</v>
      </c>
      <c r="F54" t="s">
        <v>124</v>
      </c>
    </row>
    <row r="55" spans="1:6" x14ac:dyDescent="0.25">
      <c r="A55" t="s">
        <v>115</v>
      </c>
      <c r="B55" t="s">
        <v>2040</v>
      </c>
    </row>
    <row r="56" spans="1:6" x14ac:dyDescent="0.25">
      <c r="A56" t="s">
        <v>120</v>
      </c>
      <c r="B56" t="s">
        <v>2041</v>
      </c>
    </row>
    <row r="57" spans="1:6" x14ac:dyDescent="0.25">
      <c r="A57" t="s">
        <v>125</v>
      </c>
      <c r="B57" t="s">
        <v>2042</v>
      </c>
      <c r="D57" s="6" t="s">
        <v>130</v>
      </c>
    </row>
    <row r="58" spans="1:6" x14ac:dyDescent="0.25">
      <c r="A58" t="s">
        <v>126</v>
      </c>
      <c r="B58" t="s">
        <v>2043</v>
      </c>
      <c r="D58" s="4" t="s">
        <v>46</v>
      </c>
      <c r="E58" s="4" t="s">
        <v>133</v>
      </c>
    </row>
    <row r="59" spans="1:6" x14ac:dyDescent="0.25">
      <c r="A59" t="s">
        <v>128</v>
      </c>
      <c r="B59" t="s">
        <v>2044</v>
      </c>
      <c r="D59" t="s">
        <v>136</v>
      </c>
      <c r="E59" s="1">
        <v>240</v>
      </c>
    </row>
    <row r="60" spans="1:6" x14ac:dyDescent="0.25">
      <c r="A60" t="s">
        <v>131</v>
      </c>
      <c r="B60" t="s">
        <v>2045</v>
      </c>
      <c r="D60" t="s">
        <v>139</v>
      </c>
      <c r="E60" s="1">
        <v>300</v>
      </c>
    </row>
    <row r="61" spans="1:6" x14ac:dyDescent="0.25">
      <c r="A61" t="s">
        <v>134</v>
      </c>
      <c r="B61" t="s">
        <v>2046</v>
      </c>
      <c r="D61" t="s">
        <v>2047</v>
      </c>
      <c r="E61" s="1">
        <v>34.5</v>
      </c>
    </row>
    <row r="62" spans="1:6" x14ac:dyDescent="0.25">
      <c r="A62" t="s">
        <v>137</v>
      </c>
      <c r="B62" t="s">
        <v>2048</v>
      </c>
      <c r="D62" t="s">
        <v>144</v>
      </c>
      <c r="E62" s="1">
        <v>66.400000000000006</v>
      </c>
    </row>
    <row r="63" spans="1:6" x14ac:dyDescent="0.25">
      <c r="A63" t="s">
        <v>140</v>
      </c>
      <c r="B63" t="s">
        <v>927</v>
      </c>
    </row>
    <row r="64" spans="1:6" x14ac:dyDescent="0.25">
      <c r="A64" t="s">
        <v>143</v>
      </c>
      <c r="B64" t="s">
        <v>58</v>
      </c>
    </row>
    <row r="65" spans="1:7" x14ac:dyDescent="0.25">
      <c r="A65" t="s">
        <v>145</v>
      </c>
      <c r="B65" t="s">
        <v>2049</v>
      </c>
    </row>
    <row r="66" spans="1:7" x14ac:dyDescent="0.25">
      <c r="A66" t="s">
        <v>147</v>
      </c>
      <c r="B66" t="s">
        <v>2050</v>
      </c>
    </row>
    <row r="67" spans="1:7" x14ac:dyDescent="0.25">
      <c r="A67" t="s">
        <v>149</v>
      </c>
      <c r="B67" t="s">
        <v>2051</v>
      </c>
    </row>
    <row r="68" spans="1:7" x14ac:dyDescent="0.25">
      <c r="A68" t="s">
        <v>151</v>
      </c>
      <c r="B68" t="s">
        <v>58</v>
      </c>
    </row>
    <row r="69" spans="1:7" x14ac:dyDescent="0.25">
      <c r="A69" t="s">
        <v>153</v>
      </c>
      <c r="B69" t="s">
        <v>58</v>
      </c>
    </row>
    <row r="70" spans="1:7" x14ac:dyDescent="0.25">
      <c r="A70" t="s">
        <v>155</v>
      </c>
      <c r="B70" t="s">
        <v>58</v>
      </c>
    </row>
    <row r="71" spans="1:7" x14ac:dyDescent="0.25">
      <c r="A71" t="s">
        <v>156</v>
      </c>
      <c r="B71" t="s">
        <v>58</v>
      </c>
    </row>
    <row r="74" spans="1:7" x14ac:dyDescent="0.25">
      <c r="A74" s="3" t="s">
        <v>157</v>
      </c>
    </row>
    <row r="75" spans="1:7" x14ac:dyDescent="0.25">
      <c r="A75" s="30" t="s">
        <v>1001</v>
      </c>
      <c r="B75" s="141" t="s">
        <v>1002</v>
      </c>
      <c r="C75" s="143"/>
      <c r="D75" s="142" t="s">
        <v>158</v>
      </c>
      <c r="E75" s="142"/>
      <c r="F75" s="141" t="s">
        <v>159</v>
      </c>
      <c r="G75" s="144"/>
    </row>
    <row r="76" spans="1:7" x14ac:dyDescent="0.25">
      <c r="A76" s="9"/>
      <c r="B76" s="25" t="s">
        <v>2052</v>
      </c>
      <c r="C76" s="9" t="s">
        <v>2053</v>
      </c>
      <c r="D76" s="25" t="s">
        <v>2052</v>
      </c>
      <c r="E76" s="9" t="s">
        <v>2053</v>
      </c>
      <c r="F76" s="25" t="s">
        <v>2052</v>
      </c>
      <c r="G76" s="9" t="s">
        <v>2053</v>
      </c>
    </row>
    <row r="77" spans="1:7" x14ac:dyDescent="0.25">
      <c r="A77" s="31" t="s">
        <v>2018</v>
      </c>
      <c r="B77" s="26" t="s">
        <v>2054</v>
      </c>
      <c r="C77" s="7" t="s">
        <v>2055</v>
      </c>
      <c r="D77" s="32">
        <v>19653</v>
      </c>
      <c r="E77" s="33">
        <v>11437</v>
      </c>
      <c r="F77" s="32">
        <v>13551</v>
      </c>
      <c r="G77" s="33">
        <v>6518</v>
      </c>
    </row>
    <row r="78" spans="1:7" x14ac:dyDescent="0.25">
      <c r="A78" s="31" t="s">
        <v>2019</v>
      </c>
      <c r="B78" s="26" t="s">
        <v>2054</v>
      </c>
      <c r="C78" s="7" t="s">
        <v>2056</v>
      </c>
      <c r="D78" s="32">
        <v>19254</v>
      </c>
      <c r="E78" s="33">
        <v>10820</v>
      </c>
      <c r="F78" s="32">
        <v>13554</v>
      </c>
      <c r="G78" s="33">
        <v>6285</v>
      </c>
    </row>
    <row r="79" spans="1:7" x14ac:dyDescent="0.25">
      <c r="A79" s="31" t="s">
        <v>2020</v>
      </c>
      <c r="B79" s="26" t="s">
        <v>2054</v>
      </c>
      <c r="C79" s="7" t="s">
        <v>2057</v>
      </c>
      <c r="D79" s="32">
        <v>19254</v>
      </c>
      <c r="E79" s="34">
        <v>12004</v>
      </c>
      <c r="F79" s="32">
        <v>13553</v>
      </c>
      <c r="G79" s="33">
        <v>7103</v>
      </c>
    </row>
    <row r="80" spans="1:7" x14ac:dyDescent="0.25">
      <c r="A80" s="31" t="s">
        <v>2021</v>
      </c>
      <c r="B80" s="26" t="s">
        <v>2054</v>
      </c>
      <c r="C80" s="7" t="s">
        <v>2058</v>
      </c>
      <c r="D80" s="32">
        <v>19252</v>
      </c>
      <c r="E80" s="33">
        <v>12926</v>
      </c>
      <c r="F80" s="32">
        <v>13547</v>
      </c>
      <c r="G80" s="33">
        <v>8053</v>
      </c>
    </row>
    <row r="81" spans="1:7" x14ac:dyDescent="0.25">
      <c r="A81" s="31" t="s">
        <v>2022</v>
      </c>
      <c r="B81" s="26" t="s">
        <v>2054</v>
      </c>
      <c r="C81" s="31" t="s">
        <v>2059</v>
      </c>
      <c r="D81" s="32">
        <v>19257</v>
      </c>
      <c r="E81" s="34">
        <v>14069</v>
      </c>
      <c r="F81" s="32">
        <v>13548</v>
      </c>
      <c r="G81" s="33">
        <v>9233</v>
      </c>
    </row>
    <row r="82" spans="1:7" x14ac:dyDescent="0.25">
      <c r="A82" s="31" t="s">
        <v>2023</v>
      </c>
      <c r="B82" s="26" t="s">
        <v>2054</v>
      </c>
      <c r="C82" s="31" t="s">
        <v>2060</v>
      </c>
      <c r="D82" s="32">
        <v>19253</v>
      </c>
      <c r="E82" s="34">
        <v>12617</v>
      </c>
      <c r="F82" s="32">
        <v>13547</v>
      </c>
      <c r="G82" s="33">
        <v>7958</v>
      </c>
    </row>
    <row r="83" spans="1:7" x14ac:dyDescent="0.25">
      <c r="A83" s="7"/>
      <c r="B83" s="7"/>
      <c r="C83" s="7"/>
      <c r="D83" s="35"/>
      <c r="E83" s="35"/>
      <c r="F83" s="35"/>
      <c r="G83" s="33"/>
    </row>
    <row r="85" spans="1:7" x14ac:dyDescent="0.25">
      <c r="A85" s="3" t="s">
        <v>163</v>
      </c>
      <c r="C85" s="145" t="s">
        <v>39</v>
      </c>
      <c r="D85" s="145"/>
      <c r="E85" s="145"/>
      <c r="F85" s="145"/>
      <c r="G85" s="145"/>
    </row>
    <row r="86" spans="1:7" x14ac:dyDescent="0.25">
      <c r="A86" s="10" t="s">
        <v>179</v>
      </c>
      <c r="B86" s="8"/>
      <c r="C86" s="16" t="s">
        <v>10</v>
      </c>
      <c r="D86" s="21" t="s">
        <v>165</v>
      </c>
      <c r="E86" s="25" t="s">
        <v>166</v>
      </c>
      <c r="F86" s="25" t="s">
        <v>167</v>
      </c>
      <c r="G86" s="9" t="s">
        <v>168</v>
      </c>
    </row>
    <row r="87" spans="1:7" x14ac:dyDescent="0.25">
      <c r="A87" s="13" t="s">
        <v>2061</v>
      </c>
      <c r="B87" s="27" t="s">
        <v>185</v>
      </c>
      <c r="C87" s="17">
        <v>1953</v>
      </c>
      <c r="D87" s="22">
        <v>2604</v>
      </c>
      <c r="E87" s="26"/>
      <c r="F87" s="26"/>
      <c r="G87" s="7"/>
    </row>
    <row r="88" spans="1:7" x14ac:dyDescent="0.25">
      <c r="A88" s="14" t="s">
        <v>1060</v>
      </c>
      <c r="B88" s="21" t="s">
        <v>185</v>
      </c>
      <c r="C88" s="18">
        <v>11437</v>
      </c>
      <c r="D88" s="23">
        <v>10820</v>
      </c>
      <c r="E88" s="26"/>
      <c r="F88" s="26"/>
      <c r="G88" s="7"/>
    </row>
    <row r="89" spans="1:7" x14ac:dyDescent="0.25">
      <c r="A89" s="13" t="s">
        <v>169</v>
      </c>
      <c r="B89" s="27" t="s">
        <v>170</v>
      </c>
      <c r="C89" s="19">
        <f>ROUNDUP(1.05*C87/$E$59,2)</f>
        <v>8.5499999999999989</v>
      </c>
      <c r="D89" s="64">
        <f>ROUNDUP(1.05*D87/$E$59,2)</f>
        <v>11.4</v>
      </c>
      <c r="E89" s="26"/>
      <c r="F89" s="26"/>
      <c r="G89" s="7"/>
    </row>
    <row r="90" spans="1:7" x14ac:dyDescent="0.25">
      <c r="A90" s="14" t="s">
        <v>172</v>
      </c>
      <c r="B90" s="21" t="s">
        <v>173</v>
      </c>
      <c r="C90" s="18">
        <v>5</v>
      </c>
      <c r="D90" s="23">
        <v>5</v>
      </c>
      <c r="E90" s="26"/>
      <c r="F90" s="26"/>
      <c r="G90" s="7"/>
    </row>
    <row r="91" spans="1:7" x14ac:dyDescent="0.25">
      <c r="A91" s="15" t="s">
        <v>174</v>
      </c>
      <c r="B91" s="28" t="s">
        <v>175</v>
      </c>
      <c r="C91" s="17">
        <v>1</v>
      </c>
      <c r="D91" s="22">
        <v>1</v>
      </c>
      <c r="E91" s="26"/>
      <c r="F91" s="26"/>
      <c r="G91" s="7"/>
    </row>
    <row r="92" spans="1:7" x14ac:dyDescent="0.25">
      <c r="A92" s="10" t="s">
        <v>2062</v>
      </c>
      <c r="B92" s="8"/>
      <c r="C92" s="16" t="s">
        <v>10</v>
      </c>
      <c r="D92" s="21" t="s">
        <v>165</v>
      </c>
      <c r="E92" s="25" t="s">
        <v>166</v>
      </c>
      <c r="F92" s="25" t="s">
        <v>167</v>
      </c>
      <c r="G92" s="9" t="s">
        <v>168</v>
      </c>
    </row>
    <row r="93" spans="1:7" x14ac:dyDescent="0.25">
      <c r="A93" s="13" t="s">
        <v>2063</v>
      </c>
      <c r="B93" s="27" t="s">
        <v>2064</v>
      </c>
      <c r="C93" s="19">
        <v>957.06903433351522</v>
      </c>
      <c r="D93" s="64">
        <v>1037.0690343335152</v>
      </c>
      <c r="E93" s="26"/>
      <c r="F93" s="26"/>
      <c r="G93" s="7"/>
    </row>
    <row r="94" spans="1:7" x14ac:dyDescent="0.25">
      <c r="A94" s="14" t="s">
        <v>2065</v>
      </c>
      <c r="B94" s="21" t="s">
        <v>185</v>
      </c>
      <c r="C94" s="20">
        <f>(C93*1000)/(SQRT(3)*34500)</f>
        <v>16.016349698710442</v>
      </c>
      <c r="D94" s="24">
        <f>(D93*1000)/(SQRT(3)*34500)</f>
        <v>17.355132931613923</v>
      </c>
      <c r="E94" s="26"/>
      <c r="F94" s="26"/>
      <c r="G94" s="7"/>
    </row>
    <row r="95" spans="1:7" x14ac:dyDescent="0.25">
      <c r="A95" s="13" t="s">
        <v>169</v>
      </c>
      <c r="B95" s="27" t="s">
        <v>2066</v>
      </c>
      <c r="C95" s="17">
        <v>0.25</v>
      </c>
      <c r="D95" s="22">
        <v>0.25</v>
      </c>
      <c r="E95" s="26"/>
      <c r="F95" s="26"/>
      <c r="G95" s="7"/>
    </row>
    <row r="96" spans="1:7" x14ac:dyDescent="0.25">
      <c r="A96" s="14" t="s">
        <v>172</v>
      </c>
      <c r="B96" s="21" t="s">
        <v>2067</v>
      </c>
      <c r="C96" s="18">
        <v>0</v>
      </c>
      <c r="D96" s="23">
        <v>0</v>
      </c>
      <c r="E96" s="26"/>
      <c r="F96" s="26"/>
      <c r="G96" s="7"/>
    </row>
    <row r="97" spans="1:7" x14ac:dyDescent="0.25">
      <c r="A97" s="13" t="s">
        <v>174</v>
      </c>
      <c r="B97" s="27" t="s">
        <v>2068</v>
      </c>
      <c r="C97" s="17" t="s">
        <v>2069</v>
      </c>
      <c r="D97" s="22" t="s">
        <v>2069</v>
      </c>
      <c r="E97" s="26"/>
      <c r="F97" s="26"/>
      <c r="G97" s="7"/>
    </row>
    <row r="99" spans="1:7" ht="15.75" thickBot="1" x14ac:dyDescent="0.3">
      <c r="A99" s="3" t="s">
        <v>176</v>
      </c>
    </row>
    <row r="100" spans="1:7" x14ac:dyDescent="0.25">
      <c r="A100" s="132" t="s">
        <v>2070</v>
      </c>
      <c r="B100" s="133"/>
      <c r="C100" s="133"/>
      <c r="D100" s="133"/>
      <c r="E100" s="133"/>
      <c r="F100" s="133"/>
      <c r="G100" s="134"/>
    </row>
    <row r="101" spans="1:7" x14ac:dyDescent="0.25">
      <c r="A101" s="135"/>
      <c r="B101" s="136"/>
      <c r="C101" s="136"/>
      <c r="D101" s="136"/>
      <c r="E101" s="136"/>
      <c r="F101" s="136"/>
      <c r="G101" s="137"/>
    </row>
    <row r="102" spans="1:7" x14ac:dyDescent="0.25">
      <c r="A102" s="135"/>
      <c r="B102" s="136"/>
      <c r="C102" s="136"/>
      <c r="D102" s="136"/>
      <c r="E102" s="136"/>
      <c r="F102" s="136"/>
      <c r="G102" s="137"/>
    </row>
    <row r="103" spans="1:7" x14ac:dyDescent="0.25">
      <c r="A103" s="135"/>
      <c r="B103" s="136"/>
      <c r="C103" s="136"/>
      <c r="D103" s="136"/>
      <c r="E103" s="136"/>
      <c r="F103" s="136"/>
      <c r="G103" s="137"/>
    </row>
    <row r="104" spans="1:7" x14ac:dyDescent="0.25">
      <c r="A104" s="135"/>
      <c r="B104" s="136"/>
      <c r="C104" s="136"/>
      <c r="D104" s="136"/>
      <c r="E104" s="136"/>
      <c r="F104" s="136"/>
      <c r="G104" s="137"/>
    </row>
    <row r="105" spans="1:7" x14ac:dyDescent="0.25">
      <c r="A105" s="135"/>
      <c r="B105" s="136"/>
      <c r="C105" s="136"/>
      <c r="D105" s="136"/>
      <c r="E105" s="136"/>
      <c r="F105" s="136"/>
      <c r="G105" s="137"/>
    </row>
    <row r="106" spans="1:7" x14ac:dyDescent="0.25">
      <c r="A106" s="135"/>
      <c r="B106" s="136"/>
      <c r="C106" s="136"/>
      <c r="D106" s="136"/>
      <c r="E106" s="136"/>
      <c r="F106" s="136"/>
      <c r="G106" s="137"/>
    </row>
    <row r="107" spans="1:7" x14ac:dyDescent="0.25">
      <c r="A107" s="135"/>
      <c r="B107" s="136"/>
      <c r="C107" s="136"/>
      <c r="D107" s="136"/>
      <c r="E107" s="136"/>
      <c r="F107" s="136"/>
      <c r="G107" s="137"/>
    </row>
    <row r="108" spans="1:7" x14ac:dyDescent="0.25">
      <c r="A108" s="135"/>
      <c r="B108" s="136"/>
      <c r="C108" s="136"/>
      <c r="D108" s="136"/>
      <c r="E108" s="136"/>
      <c r="F108" s="136"/>
      <c r="G108" s="137"/>
    </row>
    <row r="109" spans="1:7" x14ac:dyDescent="0.25">
      <c r="A109" s="135"/>
      <c r="B109" s="136"/>
      <c r="C109" s="136"/>
      <c r="D109" s="136"/>
      <c r="E109" s="136"/>
      <c r="F109" s="136"/>
      <c r="G109" s="137"/>
    </row>
    <row r="110" spans="1:7" x14ac:dyDescent="0.25">
      <c r="A110" s="135"/>
      <c r="B110" s="136"/>
      <c r="C110" s="136"/>
      <c r="D110" s="136"/>
      <c r="E110" s="136"/>
      <c r="F110" s="136"/>
      <c r="G110" s="137"/>
    </row>
    <row r="111" spans="1:7" ht="15.75" thickBot="1" x14ac:dyDescent="0.3">
      <c r="A111" s="138"/>
      <c r="B111" s="139"/>
      <c r="C111" s="139"/>
      <c r="D111" s="139"/>
      <c r="E111" s="139"/>
      <c r="F111" s="139"/>
      <c r="G111" s="140"/>
    </row>
    <row r="114" spans="1:7" x14ac:dyDescent="0.25">
      <c r="A114" s="3" t="s">
        <v>178</v>
      </c>
      <c r="C114" s="145" t="s">
        <v>39</v>
      </c>
      <c r="D114" s="145"/>
      <c r="E114" s="145"/>
      <c r="F114" s="145"/>
      <c r="G114" s="145"/>
    </row>
    <row r="115" spans="1:7" x14ac:dyDescent="0.25">
      <c r="A115" s="10" t="s">
        <v>179</v>
      </c>
      <c r="B115" s="8"/>
      <c r="C115" s="16" t="s">
        <v>10</v>
      </c>
      <c r="D115" s="21" t="s">
        <v>165</v>
      </c>
      <c r="E115" s="25" t="s">
        <v>166</v>
      </c>
      <c r="F115" s="25" t="s">
        <v>167</v>
      </c>
      <c r="G115" s="9" t="s">
        <v>168</v>
      </c>
    </row>
    <row r="116" spans="1:7" x14ac:dyDescent="0.25">
      <c r="A116" s="13" t="s">
        <v>2071</v>
      </c>
      <c r="B116" s="27" t="s">
        <v>181</v>
      </c>
      <c r="C116" s="19">
        <v>20.331</v>
      </c>
      <c r="D116" s="64">
        <v>27.108000000000001</v>
      </c>
      <c r="E116" s="26"/>
      <c r="F116" s="26"/>
      <c r="G116" s="7"/>
    </row>
    <row r="117" spans="1:7" x14ac:dyDescent="0.25">
      <c r="A117" s="13" t="s">
        <v>182</v>
      </c>
      <c r="B117" s="27" t="s">
        <v>183</v>
      </c>
      <c r="C117" s="17">
        <v>138</v>
      </c>
      <c r="D117" s="22">
        <v>138</v>
      </c>
      <c r="E117" s="26"/>
      <c r="F117" s="26"/>
      <c r="G117" s="7"/>
    </row>
    <row r="118" spans="1:7" x14ac:dyDescent="0.25">
      <c r="A118" s="13" t="s">
        <v>1070</v>
      </c>
      <c r="B118" s="27"/>
      <c r="C118" s="19">
        <v>4.4057971014492754</v>
      </c>
      <c r="D118" s="19">
        <v>4.4057971014492754</v>
      </c>
      <c r="E118" s="26"/>
      <c r="F118" s="26"/>
      <c r="G118" s="7"/>
    </row>
    <row r="119" spans="1:7" x14ac:dyDescent="0.25">
      <c r="A119" s="13" t="s">
        <v>184</v>
      </c>
      <c r="B119" s="27" t="s">
        <v>185</v>
      </c>
      <c r="C119" s="37">
        <f>1.3*(1000*C116)/(SQRT(3)*C117/C118)</f>
        <v>487.17710661707838</v>
      </c>
      <c r="D119" s="37">
        <f>1.3*(1000*D116)/(SQRT(3)*D117/D118)</f>
        <v>649.56947548943788</v>
      </c>
      <c r="E119" s="26"/>
      <c r="F119" s="26"/>
      <c r="G119" s="7"/>
    </row>
    <row r="120" spans="1:7" x14ac:dyDescent="0.25">
      <c r="A120" s="14" t="s">
        <v>1060</v>
      </c>
      <c r="B120" s="21" t="s">
        <v>185</v>
      </c>
      <c r="C120" s="36">
        <f>MIN($E$77)</f>
        <v>11437</v>
      </c>
      <c r="D120" s="36">
        <f>MIN($E$78:$E$82)</f>
        <v>10820</v>
      </c>
      <c r="E120" s="26"/>
      <c r="F120" s="26"/>
      <c r="G120" s="7"/>
    </row>
    <row r="121" spans="1:7" x14ac:dyDescent="0.25">
      <c r="A121" s="13" t="s">
        <v>169</v>
      </c>
      <c r="B121" s="27" t="s">
        <v>186</v>
      </c>
      <c r="C121" s="19">
        <f>ROUNDUP(C119/$E$59,2)</f>
        <v>2.0299999999999998</v>
      </c>
      <c r="D121" s="19">
        <f>ROUNDUP(D119/$E$59,2)</f>
        <v>2.71</v>
      </c>
      <c r="E121" s="26"/>
      <c r="F121" s="26"/>
      <c r="G121" s="7"/>
    </row>
    <row r="122" spans="1:7" x14ac:dyDescent="0.25">
      <c r="A122" s="14" t="s">
        <v>187</v>
      </c>
      <c r="B122" s="21" t="s">
        <v>188</v>
      </c>
      <c r="C122" s="26" t="s">
        <v>189</v>
      </c>
      <c r="D122" s="26" t="s">
        <v>189</v>
      </c>
      <c r="E122" s="26"/>
      <c r="F122" s="26"/>
      <c r="G122" s="7"/>
    </row>
    <row r="123" spans="1:7" x14ac:dyDescent="0.25">
      <c r="A123" s="15" t="s">
        <v>190</v>
      </c>
      <c r="B123" s="28" t="s">
        <v>191</v>
      </c>
      <c r="C123" s="17">
        <v>1</v>
      </c>
      <c r="D123" s="22">
        <v>1</v>
      </c>
      <c r="E123" s="26"/>
      <c r="F123" s="26"/>
      <c r="G123" s="7"/>
    </row>
    <row r="124" spans="1:7" x14ac:dyDescent="0.25">
      <c r="A124" s="15" t="s">
        <v>2072</v>
      </c>
      <c r="B124" s="28" t="s">
        <v>2073</v>
      </c>
      <c r="C124" s="17">
        <v>5</v>
      </c>
      <c r="D124" s="22">
        <v>5</v>
      </c>
      <c r="E124" s="26"/>
      <c r="F124" s="26"/>
      <c r="G124" s="2"/>
    </row>
    <row r="125" spans="1:7" x14ac:dyDescent="0.25">
      <c r="A125" s="11" t="s">
        <v>174</v>
      </c>
      <c r="B125" s="27" t="s">
        <v>192</v>
      </c>
      <c r="C125" s="17">
        <v>1</v>
      </c>
      <c r="D125" s="22">
        <v>1</v>
      </c>
      <c r="E125" s="26"/>
      <c r="F125" s="26"/>
      <c r="G125" s="2"/>
    </row>
    <row r="127" spans="1:7" ht="15.75" thickBot="1" x14ac:dyDescent="0.3">
      <c r="A127" s="3" t="s">
        <v>193</v>
      </c>
    </row>
    <row r="128" spans="1:7" x14ac:dyDescent="0.25">
      <c r="A128" s="132" t="s">
        <v>2074</v>
      </c>
      <c r="B128" s="133"/>
      <c r="C128" s="133"/>
      <c r="D128" s="133"/>
      <c r="E128" s="133"/>
      <c r="F128" s="133"/>
      <c r="G128" s="134"/>
    </row>
    <row r="129" spans="1:7" x14ac:dyDescent="0.25">
      <c r="A129" s="135"/>
      <c r="B129" s="136"/>
      <c r="C129" s="136"/>
      <c r="D129" s="136"/>
      <c r="E129" s="136"/>
      <c r="F129" s="136"/>
      <c r="G129" s="137"/>
    </row>
    <row r="130" spans="1:7" x14ac:dyDescent="0.25">
      <c r="A130" s="135"/>
      <c r="B130" s="136"/>
      <c r="C130" s="136"/>
      <c r="D130" s="136"/>
      <c r="E130" s="136"/>
      <c r="F130" s="136"/>
      <c r="G130" s="137"/>
    </row>
    <row r="131" spans="1:7" x14ac:dyDescent="0.25">
      <c r="A131" s="135"/>
      <c r="B131" s="136"/>
      <c r="C131" s="136"/>
      <c r="D131" s="136"/>
      <c r="E131" s="136"/>
      <c r="F131" s="136"/>
      <c r="G131" s="137"/>
    </row>
    <row r="132" spans="1:7" x14ac:dyDescent="0.25">
      <c r="A132" s="135"/>
      <c r="B132" s="136"/>
      <c r="C132" s="136"/>
      <c r="D132" s="136"/>
      <c r="E132" s="136"/>
      <c r="F132" s="136"/>
      <c r="G132" s="137"/>
    </row>
    <row r="133" spans="1:7" x14ac:dyDescent="0.25">
      <c r="A133" s="135"/>
      <c r="B133" s="136"/>
      <c r="C133" s="136"/>
      <c r="D133" s="136"/>
      <c r="E133" s="136"/>
      <c r="F133" s="136"/>
      <c r="G133" s="137"/>
    </row>
    <row r="134" spans="1:7" x14ac:dyDescent="0.25">
      <c r="A134" s="135"/>
      <c r="B134" s="136"/>
      <c r="C134" s="136"/>
      <c r="D134" s="136"/>
      <c r="E134" s="136"/>
      <c r="F134" s="136"/>
      <c r="G134" s="137"/>
    </row>
    <row r="135" spans="1:7" x14ac:dyDescent="0.25">
      <c r="A135" s="135"/>
      <c r="B135" s="136"/>
      <c r="C135" s="136"/>
      <c r="D135" s="136"/>
      <c r="E135" s="136"/>
      <c r="F135" s="136"/>
      <c r="G135" s="137"/>
    </row>
    <row r="136" spans="1:7" x14ac:dyDescent="0.25">
      <c r="A136" s="135"/>
      <c r="B136" s="136"/>
      <c r="C136" s="136"/>
      <c r="D136" s="136"/>
      <c r="E136" s="136"/>
      <c r="F136" s="136"/>
      <c r="G136" s="137"/>
    </row>
    <row r="137" spans="1:7" x14ac:dyDescent="0.25">
      <c r="A137" s="135"/>
      <c r="B137" s="136"/>
      <c r="C137" s="136"/>
      <c r="D137" s="136"/>
      <c r="E137" s="136"/>
      <c r="F137" s="136"/>
      <c r="G137" s="137"/>
    </row>
    <row r="138" spans="1:7" x14ac:dyDescent="0.25">
      <c r="A138" s="135"/>
      <c r="B138" s="136"/>
      <c r="C138" s="136"/>
      <c r="D138" s="136"/>
      <c r="E138" s="136"/>
      <c r="F138" s="136"/>
      <c r="G138" s="137"/>
    </row>
    <row r="139" spans="1:7" ht="15.75" thickBot="1" x14ac:dyDescent="0.3">
      <c r="A139" s="138"/>
      <c r="B139" s="139"/>
      <c r="C139" s="139"/>
      <c r="D139" s="139"/>
      <c r="E139" s="139"/>
      <c r="F139" s="139"/>
      <c r="G139" s="140"/>
    </row>
    <row r="142" spans="1:7" x14ac:dyDescent="0.25">
      <c r="A142" s="3" t="s">
        <v>195</v>
      </c>
      <c r="C142" s="145" t="s">
        <v>39</v>
      </c>
      <c r="D142" s="145"/>
      <c r="E142" s="145"/>
      <c r="F142" s="145"/>
      <c r="G142" s="145"/>
    </row>
    <row r="143" spans="1:7" x14ac:dyDescent="0.25">
      <c r="A143" s="10" t="s">
        <v>179</v>
      </c>
      <c r="B143" s="8"/>
      <c r="C143" s="16" t="s">
        <v>10</v>
      </c>
      <c r="D143" s="21" t="s">
        <v>165</v>
      </c>
      <c r="E143" s="25" t="s">
        <v>166</v>
      </c>
      <c r="F143" s="25" t="s">
        <v>167</v>
      </c>
      <c r="G143" s="9" t="s">
        <v>168</v>
      </c>
    </row>
    <row r="144" spans="1:7" x14ac:dyDescent="0.25">
      <c r="A144" s="13" t="s">
        <v>2075</v>
      </c>
      <c r="B144" s="27" t="s">
        <v>185</v>
      </c>
      <c r="C144" s="19">
        <v>340.23502385200817</v>
      </c>
      <c r="D144" s="64">
        <v>453.64669846934424</v>
      </c>
      <c r="E144" s="26"/>
      <c r="F144" s="26"/>
      <c r="G144" s="7"/>
    </row>
    <row r="145" spans="1:7" x14ac:dyDescent="0.25">
      <c r="A145" s="13" t="s">
        <v>2076</v>
      </c>
      <c r="B145" s="27" t="s">
        <v>185</v>
      </c>
      <c r="C145" s="19">
        <f>0.15*C144</f>
        <v>51.035253577801221</v>
      </c>
      <c r="D145" s="19">
        <f>0.15*D144</f>
        <v>68.047004770401628</v>
      </c>
      <c r="E145" s="26"/>
      <c r="F145" s="26"/>
      <c r="G145" s="7"/>
    </row>
    <row r="146" spans="1:7" x14ac:dyDescent="0.25">
      <c r="A146" s="13" t="s">
        <v>2077</v>
      </c>
      <c r="B146" s="27" t="s">
        <v>185</v>
      </c>
      <c r="C146" s="17">
        <f>0.8*MIN($G$77)</f>
        <v>5214.4000000000005</v>
      </c>
      <c r="D146" s="110">
        <f>0.8*MIN($G$78:$G$82)</f>
        <v>5028</v>
      </c>
      <c r="E146" s="26"/>
      <c r="F146" s="26"/>
      <c r="G146" s="7"/>
    </row>
    <row r="147" spans="1:7" x14ac:dyDescent="0.25">
      <c r="A147" s="13" t="s">
        <v>169</v>
      </c>
      <c r="B147" s="27" t="s">
        <v>196</v>
      </c>
      <c r="C147" s="19">
        <f>ROUNDUP(C144/$E$59,2)</f>
        <v>1.42</v>
      </c>
      <c r="D147" s="19">
        <f>ROUNDUP(D144/$E$59,2)</f>
        <v>1.9</v>
      </c>
      <c r="E147" s="26"/>
      <c r="F147" s="26"/>
      <c r="G147" s="7"/>
    </row>
    <row r="148" spans="1:7" x14ac:dyDescent="0.25">
      <c r="A148" s="14" t="s">
        <v>172</v>
      </c>
      <c r="B148" s="21" t="s">
        <v>197</v>
      </c>
      <c r="C148" s="26">
        <v>5</v>
      </c>
      <c r="D148" s="26">
        <v>5</v>
      </c>
      <c r="E148" s="26"/>
      <c r="F148" s="26"/>
      <c r="G148" s="7"/>
    </row>
    <row r="149" spans="1:7" x14ac:dyDescent="0.25">
      <c r="A149" s="11" t="s">
        <v>174</v>
      </c>
      <c r="B149" s="27" t="s">
        <v>198</v>
      </c>
      <c r="C149" s="17">
        <v>1</v>
      </c>
      <c r="D149" s="22">
        <v>1</v>
      </c>
      <c r="E149" s="26"/>
      <c r="F149" s="26"/>
      <c r="G149" s="2"/>
    </row>
    <row r="151" spans="1:7" ht="15.75" thickBot="1" x14ac:dyDescent="0.3">
      <c r="A151" s="3" t="s">
        <v>199</v>
      </c>
    </row>
    <row r="152" spans="1:7" x14ac:dyDescent="0.25">
      <c r="A152" s="132" t="s">
        <v>2078</v>
      </c>
      <c r="B152" s="133"/>
      <c r="C152" s="133"/>
      <c r="D152" s="133"/>
      <c r="E152" s="133"/>
      <c r="F152" s="133"/>
      <c r="G152" s="134"/>
    </row>
    <row r="153" spans="1:7" x14ac:dyDescent="0.25">
      <c r="A153" s="135"/>
      <c r="B153" s="136"/>
      <c r="C153" s="136"/>
      <c r="D153" s="136"/>
      <c r="E153" s="136"/>
      <c r="F153" s="136"/>
      <c r="G153" s="137"/>
    </row>
    <row r="154" spans="1:7" x14ac:dyDescent="0.25">
      <c r="A154" s="135"/>
      <c r="B154" s="136"/>
      <c r="C154" s="136"/>
      <c r="D154" s="136"/>
      <c r="E154" s="136"/>
      <c r="F154" s="136"/>
      <c r="G154" s="137"/>
    </row>
    <row r="155" spans="1:7" x14ac:dyDescent="0.25">
      <c r="A155" s="135"/>
      <c r="B155" s="136"/>
      <c r="C155" s="136"/>
      <c r="D155" s="136"/>
      <c r="E155" s="136"/>
      <c r="F155" s="136"/>
      <c r="G155" s="137"/>
    </row>
    <row r="156" spans="1:7" x14ac:dyDescent="0.25">
      <c r="A156" s="135"/>
      <c r="B156" s="136"/>
      <c r="C156" s="136"/>
      <c r="D156" s="136"/>
      <c r="E156" s="136"/>
      <c r="F156" s="136"/>
      <c r="G156" s="137"/>
    </row>
    <row r="157" spans="1:7" x14ac:dyDescent="0.25">
      <c r="A157" s="135"/>
      <c r="B157" s="136"/>
      <c r="C157" s="136"/>
      <c r="D157" s="136"/>
      <c r="E157" s="136"/>
      <c r="F157" s="136"/>
      <c r="G157" s="137"/>
    </row>
    <row r="158" spans="1:7" x14ac:dyDescent="0.25">
      <c r="A158" s="135"/>
      <c r="B158" s="136"/>
      <c r="C158" s="136"/>
      <c r="D158" s="136"/>
      <c r="E158" s="136"/>
      <c r="F158" s="136"/>
      <c r="G158" s="137"/>
    </row>
    <row r="159" spans="1:7" x14ac:dyDescent="0.25">
      <c r="A159" s="135"/>
      <c r="B159" s="136"/>
      <c r="C159" s="136"/>
      <c r="D159" s="136"/>
      <c r="E159" s="136"/>
      <c r="F159" s="136"/>
      <c r="G159" s="137"/>
    </row>
    <row r="160" spans="1:7" x14ac:dyDescent="0.25">
      <c r="A160" s="135"/>
      <c r="B160" s="136"/>
      <c r="C160" s="136"/>
      <c r="D160" s="136"/>
      <c r="E160" s="136"/>
      <c r="F160" s="136"/>
      <c r="G160" s="137"/>
    </row>
    <row r="161" spans="1:7" x14ac:dyDescent="0.25">
      <c r="A161" s="135"/>
      <c r="B161" s="136"/>
      <c r="C161" s="136"/>
      <c r="D161" s="136"/>
      <c r="E161" s="136"/>
      <c r="F161" s="136"/>
      <c r="G161" s="137"/>
    </row>
    <row r="162" spans="1:7" x14ac:dyDescent="0.25">
      <c r="A162" s="135"/>
      <c r="B162" s="136"/>
      <c r="C162" s="136"/>
      <c r="D162" s="136"/>
      <c r="E162" s="136"/>
      <c r="F162" s="136"/>
      <c r="G162" s="137"/>
    </row>
    <row r="163" spans="1:7" ht="15.75" thickBot="1" x14ac:dyDescent="0.3">
      <c r="A163" s="138"/>
      <c r="B163" s="139"/>
      <c r="C163" s="139"/>
      <c r="D163" s="139"/>
      <c r="E163" s="139"/>
      <c r="F163" s="139"/>
      <c r="G163" s="140"/>
    </row>
    <row r="166" spans="1:7" x14ac:dyDescent="0.25">
      <c r="A166" s="3" t="s">
        <v>200</v>
      </c>
      <c r="C166" s="145" t="s">
        <v>39</v>
      </c>
      <c r="D166" s="145"/>
      <c r="E166" s="145"/>
      <c r="F166" s="145"/>
      <c r="G166" s="145"/>
    </row>
    <row r="167" spans="1:7" x14ac:dyDescent="0.25">
      <c r="A167" s="10" t="s">
        <v>179</v>
      </c>
      <c r="B167" s="8"/>
      <c r="C167" s="16" t="s">
        <v>10</v>
      </c>
      <c r="D167" s="21" t="s">
        <v>165</v>
      </c>
      <c r="E167" s="25" t="s">
        <v>166</v>
      </c>
      <c r="F167" s="25" t="s">
        <v>167</v>
      </c>
      <c r="G167" s="9" t="s">
        <v>168</v>
      </c>
    </row>
    <row r="168" spans="1:7" x14ac:dyDescent="0.25">
      <c r="A168" s="13" t="s">
        <v>2079</v>
      </c>
      <c r="B168" s="27" t="s">
        <v>185</v>
      </c>
      <c r="C168" s="38">
        <f>MIN($G$77)</f>
        <v>6518</v>
      </c>
      <c r="D168" s="39">
        <f>MIN($G$78:$G$82)</f>
        <v>6285</v>
      </c>
      <c r="E168" s="26"/>
      <c r="F168" s="26"/>
      <c r="G168" s="7"/>
    </row>
    <row r="169" spans="1:7" x14ac:dyDescent="0.25">
      <c r="A169" s="13" t="s">
        <v>169</v>
      </c>
      <c r="B169" s="27" t="s">
        <v>201</v>
      </c>
      <c r="C169" s="19">
        <f>ROUND(0.3*C$121,2)</f>
        <v>0.61</v>
      </c>
      <c r="D169" s="19">
        <f>ROUND(0.3*D$121,2)</f>
        <v>0.81</v>
      </c>
      <c r="E169" s="26"/>
      <c r="F169" s="26"/>
      <c r="G169" s="7"/>
    </row>
    <row r="170" spans="1:7" x14ac:dyDescent="0.25">
      <c r="A170" s="14" t="s">
        <v>187</v>
      </c>
      <c r="B170" s="21" t="s">
        <v>202</v>
      </c>
      <c r="C170" s="26" t="s">
        <v>189</v>
      </c>
      <c r="D170" s="26" t="s">
        <v>189</v>
      </c>
      <c r="E170" s="26"/>
      <c r="F170" s="26"/>
      <c r="G170" s="7"/>
    </row>
    <row r="171" spans="1:7" x14ac:dyDescent="0.25">
      <c r="A171" s="12" t="s">
        <v>190</v>
      </c>
      <c r="B171" s="21" t="s">
        <v>203</v>
      </c>
      <c r="C171" s="31">
        <v>1</v>
      </c>
      <c r="D171" s="26">
        <v>1</v>
      </c>
      <c r="E171" s="26"/>
      <c r="F171" s="26"/>
      <c r="G171" s="7"/>
    </row>
    <row r="172" spans="1:7" x14ac:dyDescent="0.25">
      <c r="A172" s="11" t="s">
        <v>174</v>
      </c>
      <c r="B172" s="27" t="s">
        <v>204</v>
      </c>
      <c r="C172" s="17">
        <v>1</v>
      </c>
      <c r="D172" s="22">
        <v>1</v>
      </c>
      <c r="E172" s="26"/>
      <c r="F172" s="26"/>
      <c r="G172" s="2"/>
    </row>
    <row r="174" spans="1:7" ht="15.75" thickBot="1" x14ac:dyDescent="0.3">
      <c r="A174" s="3" t="s">
        <v>205</v>
      </c>
    </row>
    <row r="175" spans="1:7" x14ac:dyDescent="0.25">
      <c r="A175" s="132" t="s">
        <v>2080</v>
      </c>
      <c r="B175" s="133"/>
      <c r="C175" s="133"/>
      <c r="D175" s="133"/>
      <c r="E175" s="133"/>
      <c r="F175" s="133"/>
      <c r="G175" s="134"/>
    </row>
    <row r="176" spans="1:7" x14ac:dyDescent="0.25">
      <c r="A176" s="135"/>
      <c r="B176" s="136"/>
      <c r="C176" s="136"/>
      <c r="D176" s="136"/>
      <c r="E176" s="136"/>
      <c r="F176" s="136"/>
      <c r="G176" s="137"/>
    </row>
    <row r="177" spans="1:7" x14ac:dyDescent="0.25">
      <c r="A177" s="135"/>
      <c r="B177" s="136"/>
      <c r="C177" s="136"/>
      <c r="D177" s="136"/>
      <c r="E177" s="136"/>
      <c r="F177" s="136"/>
      <c r="G177" s="137"/>
    </row>
    <row r="178" spans="1:7" x14ac:dyDescent="0.25">
      <c r="A178" s="135"/>
      <c r="B178" s="136"/>
      <c r="C178" s="136"/>
      <c r="D178" s="136"/>
      <c r="E178" s="136"/>
      <c r="F178" s="136"/>
      <c r="G178" s="137"/>
    </row>
    <row r="179" spans="1:7" x14ac:dyDescent="0.25">
      <c r="A179" s="135"/>
      <c r="B179" s="136"/>
      <c r="C179" s="136"/>
      <c r="D179" s="136"/>
      <c r="E179" s="136"/>
      <c r="F179" s="136"/>
      <c r="G179" s="137"/>
    </row>
    <row r="180" spans="1:7" x14ac:dyDescent="0.25">
      <c r="A180" s="135"/>
      <c r="B180" s="136"/>
      <c r="C180" s="136"/>
      <c r="D180" s="136"/>
      <c r="E180" s="136"/>
      <c r="F180" s="136"/>
      <c r="G180" s="137"/>
    </row>
    <row r="181" spans="1:7" x14ac:dyDescent="0.25">
      <c r="A181" s="135"/>
      <c r="B181" s="136"/>
      <c r="C181" s="136"/>
      <c r="D181" s="136"/>
      <c r="E181" s="136"/>
      <c r="F181" s="136"/>
      <c r="G181" s="137"/>
    </row>
    <row r="182" spans="1:7" x14ac:dyDescent="0.25">
      <c r="A182" s="135"/>
      <c r="B182" s="136"/>
      <c r="C182" s="136"/>
      <c r="D182" s="136"/>
      <c r="E182" s="136"/>
      <c r="F182" s="136"/>
      <c r="G182" s="137"/>
    </row>
    <row r="183" spans="1:7" x14ac:dyDescent="0.25">
      <c r="A183" s="135"/>
      <c r="B183" s="136"/>
      <c r="C183" s="136"/>
      <c r="D183" s="136"/>
      <c r="E183" s="136"/>
      <c r="F183" s="136"/>
      <c r="G183" s="137"/>
    </row>
    <row r="184" spans="1:7" x14ac:dyDescent="0.25">
      <c r="A184" s="135"/>
      <c r="B184" s="136"/>
      <c r="C184" s="136"/>
      <c r="D184" s="136"/>
      <c r="E184" s="136"/>
      <c r="F184" s="136"/>
      <c r="G184" s="137"/>
    </row>
    <row r="185" spans="1:7" x14ac:dyDescent="0.25">
      <c r="A185" s="135"/>
      <c r="B185" s="136"/>
      <c r="C185" s="136"/>
      <c r="D185" s="136"/>
      <c r="E185" s="136"/>
      <c r="F185" s="136"/>
      <c r="G185" s="137"/>
    </row>
    <row r="186" spans="1:7" ht="15.75" thickBot="1" x14ac:dyDescent="0.3">
      <c r="A186" s="138"/>
      <c r="B186" s="139"/>
      <c r="C186" s="139"/>
      <c r="D186" s="139"/>
      <c r="E186" s="139"/>
      <c r="F186" s="139"/>
      <c r="G186" s="140"/>
    </row>
    <row r="189" spans="1:7" x14ac:dyDescent="0.25">
      <c r="A189" s="3" t="s">
        <v>213</v>
      </c>
    </row>
    <row r="190" spans="1:7" x14ac:dyDescent="0.25">
      <c r="A190" s="40" t="s">
        <v>23</v>
      </c>
      <c r="B190" s="129" t="s">
        <v>169</v>
      </c>
      <c r="C190" s="130"/>
      <c r="D190" s="131"/>
      <c r="E190" s="25" t="s">
        <v>214</v>
      </c>
      <c r="F190" s="129" t="s">
        <v>215</v>
      </c>
      <c r="G190" s="130"/>
    </row>
    <row r="191" spans="1:7" x14ac:dyDescent="0.25">
      <c r="A191" s="40"/>
      <c r="B191" s="25" t="s">
        <v>46</v>
      </c>
      <c r="C191" s="25" t="s">
        <v>216</v>
      </c>
      <c r="D191" s="25" t="s">
        <v>217</v>
      </c>
      <c r="E191" s="25"/>
      <c r="F191" s="25" t="s">
        <v>218</v>
      </c>
      <c r="G191" s="9" t="s">
        <v>219</v>
      </c>
    </row>
    <row r="192" spans="1:7" x14ac:dyDescent="0.25">
      <c r="A192" s="41" t="s">
        <v>220</v>
      </c>
      <c r="B192" s="26" t="s">
        <v>221</v>
      </c>
      <c r="C192" s="48">
        <f>vfreq_351S[[#This Row],[Column4]]*$E$62</f>
        <v>44.488000000000007</v>
      </c>
      <c r="D192" s="26">
        <v>0.67</v>
      </c>
      <c r="E192" s="26"/>
      <c r="F192" s="26"/>
      <c r="G192" s="7"/>
    </row>
    <row r="193" spans="1:7" x14ac:dyDescent="0.25">
      <c r="A193" s="41" t="s">
        <v>222</v>
      </c>
      <c r="B193" s="26" t="s">
        <v>223</v>
      </c>
      <c r="C193" s="48">
        <v>56.3</v>
      </c>
      <c r="D193" s="26" t="s">
        <v>224</v>
      </c>
      <c r="E193" s="26"/>
      <c r="F193" s="48">
        <v>65</v>
      </c>
      <c r="G193" s="49">
        <f>vfreq_351S[[#This Row],[Column3]]*vfreq_351S[[#This Row],[Column6]]</f>
        <v>3659.5</v>
      </c>
    </row>
    <row r="194" spans="1:7" x14ac:dyDescent="0.25">
      <c r="A194" s="41" t="s">
        <v>225</v>
      </c>
      <c r="B194" s="26" t="s">
        <v>226</v>
      </c>
      <c r="C194" s="48">
        <v>63.5</v>
      </c>
      <c r="D194" s="26" t="s">
        <v>224</v>
      </c>
      <c r="E194" s="26"/>
      <c r="F194" s="48">
        <v>65</v>
      </c>
      <c r="G194" s="49">
        <f>vfreq_351S[[#This Row],[Column3]]*vfreq_351S[[#This Row],[Column6]]</f>
        <v>4127.5</v>
      </c>
    </row>
    <row r="195" spans="1:7" x14ac:dyDescent="0.25">
      <c r="A195" s="41" t="s">
        <v>227</v>
      </c>
      <c r="B195" s="26" t="s">
        <v>228</v>
      </c>
      <c r="C195" s="48">
        <f>vfreq_351S[[#This Row],[Column4]]*$E$62</f>
        <v>55.112000000000002</v>
      </c>
      <c r="D195" s="26">
        <v>0.83</v>
      </c>
      <c r="E195" s="26" t="s">
        <v>229</v>
      </c>
      <c r="F195" s="48">
        <v>11</v>
      </c>
      <c r="G195" s="49">
        <f>vfreq_351S[[#This Row],[Column6]]*60</f>
        <v>660</v>
      </c>
    </row>
    <row r="196" spans="1:7" x14ac:dyDescent="0.25">
      <c r="A196" s="41" t="s">
        <v>230</v>
      </c>
      <c r="B196" s="26" t="s">
        <v>231</v>
      </c>
      <c r="C196" s="26" t="s">
        <v>171</v>
      </c>
      <c r="D196" s="26" t="s">
        <v>171</v>
      </c>
      <c r="E196" s="26" t="s">
        <v>232</v>
      </c>
      <c r="F196" s="48">
        <v>0</v>
      </c>
      <c r="G196" s="49">
        <f>vfreq_351S[[#This Row],[Column6]]*60</f>
        <v>0</v>
      </c>
    </row>
    <row r="197" spans="1:7" x14ac:dyDescent="0.25">
      <c r="A197" s="41" t="s">
        <v>233</v>
      </c>
      <c r="B197" s="26" t="s">
        <v>234</v>
      </c>
      <c r="C197" s="48">
        <f>vfreq_351S[[#This Row],[Column4]]*$E$62</f>
        <v>84.328000000000003</v>
      </c>
      <c r="D197" s="26">
        <v>1.27</v>
      </c>
      <c r="E197" s="26" t="s">
        <v>235</v>
      </c>
      <c r="F197" s="48">
        <v>0.7</v>
      </c>
      <c r="G197" s="49">
        <f>vfreq_351S[[#This Row],[Column6]]*60</f>
        <v>42</v>
      </c>
    </row>
    <row r="198" spans="1:7" x14ac:dyDescent="0.25">
      <c r="A198" s="41" t="s">
        <v>236</v>
      </c>
      <c r="B198" s="26" t="s">
        <v>237</v>
      </c>
      <c r="C198" s="48">
        <f>vfreq_351S[[#This Row],[Column4]]*$E$62</f>
        <v>81.00800000000001</v>
      </c>
      <c r="D198" s="26">
        <v>1.22</v>
      </c>
      <c r="E198" s="26" t="s">
        <v>238</v>
      </c>
      <c r="F198" s="48">
        <v>2.5</v>
      </c>
      <c r="G198" s="49">
        <f>vfreq_351S[[#This Row],[Column6]]*60</f>
        <v>150</v>
      </c>
    </row>
    <row r="200" spans="1:7" ht="15.75" thickBot="1" x14ac:dyDescent="0.3">
      <c r="A200" s="3" t="s">
        <v>239</v>
      </c>
    </row>
    <row r="201" spans="1:7" x14ac:dyDescent="0.25">
      <c r="A201" s="132" t="s">
        <v>240</v>
      </c>
      <c r="B201" s="133"/>
      <c r="C201" s="133"/>
      <c r="D201" s="133"/>
      <c r="E201" s="133"/>
      <c r="F201" s="133"/>
      <c r="G201" s="134"/>
    </row>
    <row r="202" spans="1:7" x14ac:dyDescent="0.25">
      <c r="A202" s="135"/>
      <c r="B202" s="136"/>
      <c r="C202" s="136"/>
      <c r="D202" s="136"/>
      <c r="E202" s="136"/>
      <c r="F202" s="136"/>
      <c r="G202" s="137"/>
    </row>
    <row r="203" spans="1:7" x14ac:dyDescent="0.25">
      <c r="A203" s="135"/>
      <c r="B203" s="136"/>
      <c r="C203" s="136"/>
      <c r="D203" s="136"/>
      <c r="E203" s="136"/>
      <c r="F203" s="136"/>
      <c r="G203" s="137"/>
    </row>
    <row r="204" spans="1:7" x14ac:dyDescent="0.25">
      <c r="A204" s="135"/>
      <c r="B204" s="136"/>
      <c r="C204" s="136"/>
      <c r="D204" s="136"/>
      <c r="E204" s="136"/>
      <c r="F204" s="136"/>
      <c r="G204" s="137"/>
    </row>
    <row r="205" spans="1:7" x14ac:dyDescent="0.25">
      <c r="A205" s="135"/>
      <c r="B205" s="136"/>
      <c r="C205" s="136"/>
      <c r="D205" s="136"/>
      <c r="E205" s="136"/>
      <c r="F205" s="136"/>
      <c r="G205" s="137"/>
    </row>
    <row r="206" spans="1:7" x14ac:dyDescent="0.25">
      <c r="A206" s="135"/>
      <c r="B206" s="136"/>
      <c r="C206" s="136"/>
      <c r="D206" s="136"/>
      <c r="E206" s="136"/>
      <c r="F206" s="136"/>
      <c r="G206" s="137"/>
    </row>
    <row r="207" spans="1:7" x14ac:dyDescent="0.25">
      <c r="A207" s="135"/>
      <c r="B207" s="136"/>
      <c r="C207" s="136"/>
      <c r="D207" s="136"/>
      <c r="E207" s="136"/>
      <c r="F207" s="136"/>
      <c r="G207" s="137"/>
    </row>
    <row r="208" spans="1:7" x14ac:dyDescent="0.25">
      <c r="A208" s="135"/>
      <c r="B208" s="136"/>
      <c r="C208" s="136"/>
      <c r="D208" s="136"/>
      <c r="E208" s="136"/>
      <c r="F208" s="136"/>
      <c r="G208" s="137"/>
    </row>
    <row r="209" spans="1:10" x14ac:dyDescent="0.25">
      <c r="A209" s="135"/>
      <c r="B209" s="136"/>
      <c r="C209" s="136"/>
      <c r="D209" s="136"/>
      <c r="E209" s="136"/>
      <c r="F209" s="136"/>
      <c r="G209" s="137"/>
    </row>
    <row r="210" spans="1:10" x14ac:dyDescent="0.25">
      <c r="A210" s="135"/>
      <c r="B210" s="136"/>
      <c r="C210" s="136"/>
      <c r="D210" s="136"/>
      <c r="E210" s="136"/>
      <c r="F210" s="136"/>
      <c r="G210" s="137"/>
    </row>
    <row r="211" spans="1:10" x14ac:dyDescent="0.25">
      <c r="A211" s="135"/>
      <c r="B211" s="136"/>
      <c r="C211" s="136"/>
      <c r="D211" s="136"/>
      <c r="E211" s="136"/>
      <c r="F211" s="136"/>
      <c r="G211" s="137"/>
    </row>
    <row r="212" spans="1:10" ht="15.75" thickBot="1" x14ac:dyDescent="0.3">
      <c r="A212" s="138"/>
      <c r="B212" s="139"/>
      <c r="C212" s="139"/>
      <c r="D212" s="139"/>
      <c r="E212" s="139"/>
      <c r="F212" s="139"/>
      <c r="G212" s="140"/>
    </row>
    <row r="215" spans="1:10" x14ac:dyDescent="0.25">
      <c r="A215" s="3" t="s">
        <v>241</v>
      </c>
    </row>
    <row r="216" spans="1:10" x14ac:dyDescent="0.25">
      <c r="A216" s="29" t="s">
        <v>242</v>
      </c>
      <c r="B216" s="29" t="s">
        <v>133</v>
      </c>
      <c r="C216" s="29" t="s">
        <v>23</v>
      </c>
      <c r="D216" s="29" t="s">
        <v>243</v>
      </c>
      <c r="E216" s="29" t="s">
        <v>33</v>
      </c>
      <c r="F216" s="29" t="s">
        <v>39</v>
      </c>
      <c r="G216" s="29" t="s">
        <v>40</v>
      </c>
      <c r="H216" s="29" t="s">
        <v>244</v>
      </c>
      <c r="I216" s="29" t="s">
        <v>245</v>
      </c>
      <c r="J216" s="29" t="s">
        <v>246</v>
      </c>
    </row>
    <row r="217" spans="1:10" ht="18.75" x14ac:dyDescent="0.3">
      <c r="A217" s="45" t="s">
        <v>247</v>
      </c>
      <c r="B217" s="50" t="s">
        <v>248</v>
      </c>
      <c r="C217" t="s">
        <v>249</v>
      </c>
      <c r="D217" t="s">
        <v>250</v>
      </c>
      <c r="E217" t="s">
        <v>251</v>
      </c>
      <c r="H217" s="44" t="b">
        <v>0</v>
      </c>
      <c r="J217" s="44" t="b">
        <v>0</v>
      </c>
    </row>
    <row r="218" spans="1:10" ht="18.75" x14ac:dyDescent="0.3">
      <c r="A218" s="45" t="s">
        <v>252</v>
      </c>
      <c r="B218" s="50">
        <v>60</v>
      </c>
      <c r="C218" t="s">
        <v>253</v>
      </c>
      <c r="D218" t="s">
        <v>250</v>
      </c>
      <c r="E218" t="s">
        <v>251</v>
      </c>
      <c r="H218" s="44" t="b">
        <v>0</v>
      </c>
      <c r="J218" s="44" t="b">
        <v>0</v>
      </c>
    </row>
    <row r="219" spans="1:10" ht="18.75" x14ac:dyDescent="0.3">
      <c r="A219" s="45" t="s">
        <v>254</v>
      </c>
      <c r="B219" s="50" t="s">
        <v>255</v>
      </c>
      <c r="C219" t="s">
        <v>256</v>
      </c>
      <c r="D219" t="s">
        <v>250</v>
      </c>
      <c r="E219" t="s">
        <v>251</v>
      </c>
      <c r="H219" s="44" t="b">
        <v>0</v>
      </c>
      <c r="J219" s="44" t="b">
        <v>0</v>
      </c>
    </row>
    <row r="220" spans="1:10" ht="18.75" x14ac:dyDescent="0.3">
      <c r="A220" s="45" t="s">
        <v>257</v>
      </c>
      <c r="B220" s="50">
        <v>60</v>
      </c>
      <c r="C220" t="s">
        <v>258</v>
      </c>
      <c r="D220" t="s">
        <v>250</v>
      </c>
      <c r="E220" t="s">
        <v>251</v>
      </c>
      <c r="H220" s="44" t="b">
        <v>0</v>
      </c>
      <c r="J220" s="44" t="b">
        <v>0</v>
      </c>
    </row>
    <row r="221" spans="1:10" ht="18.75" x14ac:dyDescent="0.3">
      <c r="A221" s="45" t="s">
        <v>259</v>
      </c>
      <c r="B221" s="50">
        <v>15</v>
      </c>
      <c r="C221" t="s">
        <v>260</v>
      </c>
      <c r="D221" t="s">
        <v>250</v>
      </c>
      <c r="E221" t="s">
        <v>251</v>
      </c>
      <c r="H221" s="44" t="b">
        <v>0</v>
      </c>
      <c r="J221" s="44" t="b">
        <v>0</v>
      </c>
    </row>
    <row r="222" spans="1:10" s="65" customFormat="1" ht="18.75" x14ac:dyDescent="0.3">
      <c r="A222" s="45" t="s">
        <v>261</v>
      </c>
      <c r="B222" s="50">
        <f>Reference!B18</f>
        <v>-5</v>
      </c>
      <c r="C222" s="5" t="s">
        <v>262</v>
      </c>
      <c r="D222" t="s">
        <v>250</v>
      </c>
      <c r="E222" t="s">
        <v>263</v>
      </c>
      <c r="F222"/>
      <c r="G222"/>
      <c r="H222" s="44" t="b">
        <v>1</v>
      </c>
      <c r="I222"/>
      <c r="J222" s="44" t="b">
        <v>0</v>
      </c>
    </row>
    <row r="223" spans="1:10" s="65" customFormat="1" ht="18.75" x14ac:dyDescent="0.3">
      <c r="A223" s="45" t="s">
        <v>4554</v>
      </c>
      <c r="B223" s="50" t="s">
        <v>4556</v>
      </c>
      <c r="C223" s="5" t="s">
        <v>4557</v>
      </c>
      <c r="D223" t="s">
        <v>250</v>
      </c>
      <c r="E223" t="s">
        <v>3590</v>
      </c>
      <c r="F223"/>
      <c r="G223"/>
      <c r="H223" s="44" t="b">
        <v>0</v>
      </c>
      <c r="I223"/>
      <c r="J223" s="44" t="b">
        <v>0</v>
      </c>
    </row>
    <row r="224" spans="1:10" s="65" customFormat="1" ht="18.75" x14ac:dyDescent="0.3">
      <c r="A224" s="45" t="s">
        <v>4555</v>
      </c>
      <c r="B224" s="50" t="s">
        <v>4556</v>
      </c>
      <c r="C224" s="5" t="s">
        <v>4558</v>
      </c>
      <c r="D224" t="s">
        <v>250</v>
      </c>
      <c r="E224" t="s">
        <v>3590</v>
      </c>
      <c r="F224"/>
      <c r="G224"/>
      <c r="H224" s="44" t="b">
        <v>0</v>
      </c>
      <c r="I224"/>
      <c r="J224" s="44" t="b">
        <v>0</v>
      </c>
    </row>
    <row r="225" spans="1:10" ht="18.75" x14ac:dyDescent="0.3">
      <c r="A225" s="45" t="s">
        <v>264</v>
      </c>
      <c r="B225" s="50" t="str">
        <f>Reference!B16</f>
        <v>GRVR HL WND</v>
      </c>
      <c r="C225" t="s">
        <v>265</v>
      </c>
      <c r="D225" t="s">
        <v>251</v>
      </c>
      <c r="E225" t="s">
        <v>266</v>
      </c>
      <c r="H225" s="44" t="b">
        <v>0</v>
      </c>
      <c r="J225" s="44" t="b">
        <v>0</v>
      </c>
    </row>
    <row r="226" spans="1:10" ht="18.75" x14ac:dyDescent="0.3">
      <c r="A226" s="45" t="s">
        <v>267</v>
      </c>
      <c r="B226" s="50">
        <v>240</v>
      </c>
      <c r="C226" t="s">
        <v>268</v>
      </c>
      <c r="D226" t="s">
        <v>251</v>
      </c>
      <c r="E226" t="s">
        <v>269</v>
      </c>
      <c r="H226" s="44" t="b">
        <v>1</v>
      </c>
      <c r="J226" s="44" t="b">
        <v>0</v>
      </c>
    </row>
    <row r="227" spans="1:10" ht="18.75" x14ac:dyDescent="0.3">
      <c r="A227" s="45" t="s">
        <v>270</v>
      </c>
      <c r="B227" s="50">
        <v>240</v>
      </c>
      <c r="C227" t="s">
        <v>271</v>
      </c>
      <c r="D227" t="s">
        <v>251</v>
      </c>
      <c r="E227" t="s">
        <v>269</v>
      </c>
      <c r="H227" s="44" t="b">
        <v>1</v>
      </c>
      <c r="J227" s="44" t="b">
        <v>0</v>
      </c>
    </row>
    <row r="228" spans="1:10" ht="18.75" x14ac:dyDescent="0.3">
      <c r="A228" s="45" t="s">
        <v>272</v>
      </c>
      <c r="B228" s="50">
        <v>300</v>
      </c>
      <c r="C228" t="s">
        <v>273</v>
      </c>
      <c r="D228" t="s">
        <v>251</v>
      </c>
      <c r="E228" t="s">
        <v>269</v>
      </c>
      <c r="H228" s="44" t="b">
        <v>1</v>
      </c>
      <c r="J228" s="44" t="b">
        <v>0</v>
      </c>
    </row>
    <row r="229" spans="1:10" ht="18.75" x14ac:dyDescent="0.3">
      <c r="A229" s="45" t="s">
        <v>274</v>
      </c>
      <c r="B229" s="50">
        <v>66.400000000000006</v>
      </c>
      <c r="C229" t="s">
        <v>275</v>
      </c>
      <c r="D229" t="s">
        <v>251</v>
      </c>
      <c r="E229" t="s">
        <v>276</v>
      </c>
      <c r="H229" s="44" t="b">
        <v>1</v>
      </c>
      <c r="J229" s="44" t="b">
        <v>0</v>
      </c>
    </row>
    <row r="230" spans="1:10" ht="18.75" x14ac:dyDescent="0.3">
      <c r="A230" s="45" t="s">
        <v>277</v>
      </c>
      <c r="B230" s="50" t="s">
        <v>278</v>
      </c>
      <c r="C230" t="s">
        <v>279</v>
      </c>
      <c r="D230" t="s">
        <v>280</v>
      </c>
      <c r="E230" t="s">
        <v>280</v>
      </c>
      <c r="H230" s="44" t="b">
        <v>0</v>
      </c>
      <c r="J230" s="44" t="b">
        <v>0</v>
      </c>
    </row>
    <row r="231" spans="1:10" ht="18.75" x14ac:dyDescent="0.3">
      <c r="A231" s="45" t="s">
        <v>281</v>
      </c>
      <c r="B231" s="50">
        <f>ROUND(0.5*$C$121,2)</f>
        <v>1.02</v>
      </c>
      <c r="C231" t="s">
        <v>282</v>
      </c>
      <c r="D231" t="s">
        <v>280</v>
      </c>
      <c r="E231" t="s">
        <v>280</v>
      </c>
      <c r="F231" t="s">
        <v>10</v>
      </c>
      <c r="H231" s="44" t="b">
        <v>1</v>
      </c>
      <c r="J231" s="44" t="b">
        <v>0</v>
      </c>
    </row>
    <row r="232" spans="1:10" ht="18.75" x14ac:dyDescent="0.3">
      <c r="A232" s="45" t="s">
        <v>281</v>
      </c>
      <c r="B232" s="50">
        <f>ROUND(0.5*$D$121,2)</f>
        <v>1.36</v>
      </c>
      <c r="C232" t="s">
        <v>282</v>
      </c>
      <c r="D232" t="s">
        <v>280</v>
      </c>
      <c r="E232" t="s">
        <v>280</v>
      </c>
      <c r="F232" t="s">
        <v>165</v>
      </c>
      <c r="H232" s="44" t="b">
        <v>1</v>
      </c>
      <c r="J232" s="44" t="b">
        <v>0</v>
      </c>
    </row>
    <row r="233" spans="1:10" ht="18.75" x14ac:dyDescent="0.3">
      <c r="A233" s="45" t="s">
        <v>283</v>
      </c>
      <c r="B233" s="50">
        <v>9</v>
      </c>
      <c r="C233" t="s">
        <v>284</v>
      </c>
      <c r="D233" t="s">
        <v>280</v>
      </c>
      <c r="E233" t="s">
        <v>280</v>
      </c>
      <c r="H233" s="44" t="b">
        <v>1</v>
      </c>
      <c r="J233" s="44" t="b">
        <v>0</v>
      </c>
    </row>
    <row r="234" spans="1:10" ht="18.75" x14ac:dyDescent="0.3">
      <c r="A234" s="45" t="s">
        <v>285</v>
      </c>
      <c r="B234" s="50">
        <v>4</v>
      </c>
      <c r="C234" t="s">
        <v>286</v>
      </c>
      <c r="D234" t="s">
        <v>280</v>
      </c>
      <c r="E234" t="s">
        <v>280</v>
      </c>
      <c r="H234" s="44" t="b">
        <v>1</v>
      </c>
      <c r="J234" s="44" t="b">
        <v>0</v>
      </c>
    </row>
    <row r="235" spans="1:10" ht="18.75" x14ac:dyDescent="0.3">
      <c r="A235" s="45" t="s">
        <v>287</v>
      </c>
      <c r="B235" s="50" t="s">
        <v>2081</v>
      </c>
      <c r="C235" t="s">
        <v>289</v>
      </c>
      <c r="D235" t="s">
        <v>280</v>
      </c>
      <c r="E235" t="s">
        <v>280</v>
      </c>
      <c r="H235" s="44" t="b">
        <v>0</v>
      </c>
      <c r="J235" s="44" t="b">
        <v>0</v>
      </c>
    </row>
    <row r="236" spans="1:10" ht="18.75" x14ac:dyDescent="0.3">
      <c r="A236" s="45" t="s">
        <v>290</v>
      </c>
      <c r="B236" s="50" t="s">
        <v>291</v>
      </c>
      <c r="C236" t="s">
        <v>292</v>
      </c>
      <c r="D236" t="s">
        <v>280</v>
      </c>
      <c r="E236" t="s">
        <v>280</v>
      </c>
      <c r="H236" s="44" t="b">
        <v>0</v>
      </c>
      <c r="J236" s="44" t="b">
        <v>0</v>
      </c>
    </row>
    <row r="237" spans="1:10" ht="18.75" x14ac:dyDescent="0.3">
      <c r="A237" s="45" t="s">
        <v>293</v>
      </c>
      <c r="B237" s="50" t="s">
        <v>294</v>
      </c>
      <c r="C237" t="s">
        <v>295</v>
      </c>
      <c r="D237" t="s">
        <v>280</v>
      </c>
      <c r="E237" t="s">
        <v>280</v>
      </c>
      <c r="H237" s="44" t="b">
        <v>0</v>
      </c>
      <c r="J237" s="44" t="b">
        <v>0</v>
      </c>
    </row>
    <row r="238" spans="1:10" ht="18.75" x14ac:dyDescent="0.3">
      <c r="A238" s="45" t="s">
        <v>301</v>
      </c>
      <c r="B238" s="50">
        <v>0.25</v>
      </c>
      <c r="C238" t="s">
        <v>302</v>
      </c>
      <c r="D238" t="s">
        <v>303</v>
      </c>
      <c r="E238" t="s">
        <v>304</v>
      </c>
      <c r="H238" s="44" t="b">
        <v>1</v>
      </c>
      <c r="J238" s="44" t="b">
        <v>0</v>
      </c>
    </row>
    <row r="239" spans="1:10" ht="45.75" x14ac:dyDescent="0.3">
      <c r="A239" s="45" t="s">
        <v>305</v>
      </c>
      <c r="B239" s="50" t="s">
        <v>2082</v>
      </c>
      <c r="C239" t="s">
        <v>307</v>
      </c>
      <c r="D239" t="s">
        <v>303</v>
      </c>
      <c r="E239" t="s">
        <v>308</v>
      </c>
      <c r="H239" s="44" t="b">
        <v>0</v>
      </c>
      <c r="J239" s="44" t="b">
        <v>1</v>
      </c>
    </row>
    <row r="240" spans="1:10" ht="18.75" x14ac:dyDescent="0.3">
      <c r="A240" s="45" t="s">
        <v>309</v>
      </c>
      <c r="B240" s="50" t="s">
        <v>310</v>
      </c>
      <c r="C240" t="s">
        <v>311</v>
      </c>
      <c r="D240" t="s">
        <v>303</v>
      </c>
      <c r="E240" t="s">
        <v>308</v>
      </c>
      <c r="H240" s="44" t="b">
        <v>0</v>
      </c>
      <c r="J240" s="44" t="b">
        <v>0</v>
      </c>
    </row>
    <row r="241" spans="1:10" ht="18.75" x14ac:dyDescent="0.3">
      <c r="A241" s="45" t="s">
        <v>312</v>
      </c>
      <c r="B241" s="50" t="s">
        <v>48</v>
      </c>
      <c r="C241" t="s">
        <v>313</v>
      </c>
      <c r="D241" t="s">
        <v>314</v>
      </c>
      <c r="E241" t="s">
        <v>315</v>
      </c>
      <c r="H241" s="44" t="b">
        <v>0</v>
      </c>
      <c r="J241" s="44" t="b">
        <v>0</v>
      </c>
    </row>
    <row r="242" spans="1:10" ht="18.75" x14ac:dyDescent="0.3">
      <c r="A242" s="45" t="s">
        <v>316</v>
      </c>
      <c r="B242" s="50" t="s">
        <v>317</v>
      </c>
      <c r="C242" t="s">
        <v>318</v>
      </c>
      <c r="D242" t="s">
        <v>314</v>
      </c>
      <c r="E242" t="s">
        <v>319</v>
      </c>
      <c r="H242" s="44" t="b">
        <v>0</v>
      </c>
      <c r="J242" s="44" t="b">
        <v>1</v>
      </c>
    </row>
    <row r="243" spans="1:10" ht="18.75" x14ac:dyDescent="0.3">
      <c r="A243" s="45" t="s">
        <v>320</v>
      </c>
      <c r="B243" s="50" t="s">
        <v>321</v>
      </c>
      <c r="C243" t="s">
        <v>322</v>
      </c>
      <c r="D243" t="s">
        <v>314</v>
      </c>
      <c r="E243" t="s">
        <v>319</v>
      </c>
      <c r="H243" s="44" t="b">
        <v>0</v>
      </c>
      <c r="J243" s="44" t="b">
        <v>0</v>
      </c>
    </row>
    <row r="244" spans="1:10" ht="18.75" x14ac:dyDescent="0.3">
      <c r="A244" s="45" t="s">
        <v>323</v>
      </c>
      <c r="B244" s="50" t="s">
        <v>297</v>
      </c>
      <c r="C244" t="s">
        <v>324</v>
      </c>
      <c r="D244" t="s">
        <v>314</v>
      </c>
      <c r="E244" t="s">
        <v>325</v>
      </c>
      <c r="H244" s="44" t="b">
        <v>0</v>
      </c>
      <c r="J244" s="44" t="b">
        <v>0</v>
      </c>
    </row>
    <row r="245" spans="1:10" ht="18.75" x14ac:dyDescent="0.3">
      <c r="A245" s="45" t="s">
        <v>326</v>
      </c>
      <c r="B245" s="50">
        <v>0</v>
      </c>
      <c r="C245" t="s">
        <v>327</v>
      </c>
      <c r="D245" t="s">
        <v>314</v>
      </c>
      <c r="E245" t="s">
        <v>325</v>
      </c>
      <c r="H245" s="44" t="b">
        <v>0</v>
      </c>
      <c r="J245" s="44" t="b">
        <v>0</v>
      </c>
    </row>
    <row r="246" spans="1:10" ht="18.75" x14ac:dyDescent="0.3">
      <c r="A246" s="45" t="s">
        <v>328</v>
      </c>
      <c r="B246" s="50">
        <v>0</v>
      </c>
      <c r="C246" t="s">
        <v>329</v>
      </c>
      <c r="D246" t="s">
        <v>314</v>
      </c>
      <c r="E246" t="s">
        <v>325</v>
      </c>
      <c r="H246" s="44" t="b">
        <v>0</v>
      </c>
      <c r="J246" s="44" t="b">
        <v>0</v>
      </c>
    </row>
    <row r="247" spans="1:10" ht="18.75" x14ac:dyDescent="0.3">
      <c r="A247" s="45" t="s">
        <v>330</v>
      </c>
      <c r="B247" s="50">
        <v>0</v>
      </c>
      <c r="C247" t="s">
        <v>331</v>
      </c>
      <c r="D247" t="s">
        <v>314</v>
      </c>
      <c r="E247" t="s">
        <v>325</v>
      </c>
      <c r="H247" s="44" t="b">
        <v>0</v>
      </c>
      <c r="J247" s="44" t="b">
        <v>0</v>
      </c>
    </row>
    <row r="248" spans="1:10" ht="18.75" x14ac:dyDescent="0.3">
      <c r="A248" s="45" t="s">
        <v>332</v>
      </c>
      <c r="B248" s="50">
        <v>0</v>
      </c>
      <c r="C248" t="s">
        <v>333</v>
      </c>
      <c r="D248" t="s">
        <v>314</v>
      </c>
      <c r="E248" t="s">
        <v>325</v>
      </c>
      <c r="H248" s="44" t="b">
        <v>0</v>
      </c>
      <c r="J248" s="44" t="b">
        <v>0</v>
      </c>
    </row>
    <row r="249" spans="1:10" ht="18.75" x14ac:dyDescent="0.3">
      <c r="A249" s="45" t="s">
        <v>334</v>
      </c>
      <c r="B249" s="50">
        <v>0</v>
      </c>
      <c r="C249" t="s">
        <v>335</v>
      </c>
      <c r="D249" t="s">
        <v>314</v>
      </c>
      <c r="E249" t="s">
        <v>325</v>
      </c>
      <c r="H249" s="44" t="b">
        <v>0</v>
      </c>
      <c r="J249" s="44" t="b">
        <v>0</v>
      </c>
    </row>
    <row r="250" spans="1:10" ht="18.75" x14ac:dyDescent="0.3">
      <c r="A250" s="45" t="s">
        <v>336</v>
      </c>
      <c r="B250" s="50">
        <v>0</v>
      </c>
      <c r="C250" t="s">
        <v>337</v>
      </c>
      <c r="D250" t="s">
        <v>314</v>
      </c>
      <c r="E250" t="s">
        <v>325</v>
      </c>
      <c r="H250" s="44" t="b">
        <v>0</v>
      </c>
      <c r="J250" s="44" t="b">
        <v>0</v>
      </c>
    </row>
    <row r="251" spans="1:10" ht="18.75" x14ac:dyDescent="0.3">
      <c r="A251" s="45" t="s">
        <v>338</v>
      </c>
      <c r="B251" s="50">
        <v>0</v>
      </c>
      <c r="C251" t="s">
        <v>339</v>
      </c>
      <c r="D251" t="s">
        <v>314</v>
      </c>
      <c r="E251" t="s">
        <v>325</v>
      </c>
      <c r="H251" s="44" t="b">
        <v>0</v>
      </c>
      <c r="J251" s="44" t="b">
        <v>0</v>
      </c>
    </row>
    <row r="252" spans="1:10" ht="18.75" x14ac:dyDescent="0.3">
      <c r="A252" s="45" t="s">
        <v>340</v>
      </c>
      <c r="B252" s="50">
        <v>0</v>
      </c>
      <c r="C252" t="s">
        <v>341</v>
      </c>
      <c r="D252" t="s">
        <v>314</v>
      </c>
      <c r="E252" t="s">
        <v>325</v>
      </c>
      <c r="H252" s="44" t="b">
        <v>0</v>
      </c>
      <c r="J252" s="44" t="b">
        <v>0</v>
      </c>
    </row>
    <row r="253" spans="1:10" ht="18.75" x14ac:dyDescent="0.3">
      <c r="A253" s="45" t="s">
        <v>342</v>
      </c>
      <c r="B253" s="50">
        <v>0</v>
      </c>
      <c r="C253" t="s">
        <v>343</v>
      </c>
      <c r="D253" t="s">
        <v>314</v>
      </c>
      <c r="E253" t="s">
        <v>325</v>
      </c>
      <c r="H253" s="44" t="b">
        <v>0</v>
      </c>
      <c r="J253" s="44" t="b">
        <v>0</v>
      </c>
    </row>
    <row r="254" spans="1:10" ht="18.75" x14ac:dyDescent="0.3">
      <c r="A254" s="45" t="s">
        <v>344</v>
      </c>
      <c r="B254" s="50">
        <v>12</v>
      </c>
      <c r="C254" t="s">
        <v>345</v>
      </c>
      <c r="D254" t="s">
        <v>346</v>
      </c>
      <c r="E254" t="s">
        <v>300</v>
      </c>
      <c r="H254" s="44" t="b">
        <v>0</v>
      </c>
      <c r="J254" s="44" t="b">
        <v>0</v>
      </c>
    </row>
    <row r="255" spans="1:10" ht="18.75" x14ac:dyDescent="0.3">
      <c r="A255" s="45" t="s">
        <v>347</v>
      </c>
      <c r="B255" s="50" t="s">
        <v>128</v>
      </c>
      <c r="C255" t="s">
        <v>348</v>
      </c>
      <c r="D255" t="s">
        <v>346</v>
      </c>
      <c r="E255" t="s">
        <v>349</v>
      </c>
      <c r="H255" s="44" t="b">
        <v>0</v>
      </c>
      <c r="J255" s="44" t="b">
        <v>1</v>
      </c>
    </row>
    <row r="256" spans="1:10" ht="18.75" x14ac:dyDescent="0.3">
      <c r="A256" s="45" t="s">
        <v>350</v>
      </c>
      <c r="B256" s="50">
        <v>30</v>
      </c>
      <c r="C256" t="s">
        <v>348</v>
      </c>
      <c r="D256" t="s">
        <v>346</v>
      </c>
      <c r="E256" t="s">
        <v>349</v>
      </c>
      <c r="H256" s="44" t="b">
        <v>1</v>
      </c>
      <c r="J256" s="44" t="b">
        <v>0</v>
      </c>
    </row>
    <row r="257" spans="1:10" ht="18.75" x14ac:dyDescent="0.3">
      <c r="A257" s="45" t="s">
        <v>351</v>
      </c>
      <c r="B257" s="50">
        <v>0</v>
      </c>
      <c r="C257" t="s">
        <v>348</v>
      </c>
      <c r="D257" t="s">
        <v>346</v>
      </c>
      <c r="E257" t="s">
        <v>349</v>
      </c>
      <c r="H257" s="44" t="b">
        <v>1</v>
      </c>
      <c r="J257" s="44" t="b">
        <v>0</v>
      </c>
    </row>
    <row r="258" spans="1:10" ht="18.75" x14ac:dyDescent="0.3">
      <c r="A258" s="45" t="s">
        <v>352</v>
      </c>
      <c r="B258" s="50" t="s">
        <v>131</v>
      </c>
      <c r="C258" t="s">
        <v>353</v>
      </c>
      <c r="D258" t="s">
        <v>346</v>
      </c>
      <c r="E258" t="s">
        <v>349</v>
      </c>
      <c r="H258" s="44" t="b">
        <v>0</v>
      </c>
      <c r="J258" s="44" t="b">
        <v>1</v>
      </c>
    </row>
    <row r="259" spans="1:10" ht="18.75" x14ac:dyDescent="0.3">
      <c r="A259" s="45" t="s">
        <v>354</v>
      </c>
      <c r="B259" s="50">
        <v>30</v>
      </c>
      <c r="C259" t="s">
        <v>353</v>
      </c>
      <c r="D259" t="s">
        <v>346</v>
      </c>
      <c r="E259" t="s">
        <v>349</v>
      </c>
      <c r="H259" s="44" t="b">
        <v>1</v>
      </c>
      <c r="J259" s="44" t="b">
        <v>0</v>
      </c>
    </row>
    <row r="260" spans="1:10" ht="18.75" x14ac:dyDescent="0.3">
      <c r="A260" s="45" t="s">
        <v>355</v>
      </c>
      <c r="B260" s="50">
        <v>0</v>
      </c>
      <c r="C260" t="s">
        <v>353</v>
      </c>
      <c r="D260" t="s">
        <v>346</v>
      </c>
      <c r="E260" t="s">
        <v>349</v>
      </c>
      <c r="H260" s="44" t="b">
        <v>1</v>
      </c>
      <c r="J260" s="44" t="b">
        <v>0</v>
      </c>
    </row>
    <row r="261" spans="1:10" ht="18.75" x14ac:dyDescent="0.3">
      <c r="A261" s="45" t="s">
        <v>356</v>
      </c>
      <c r="B261" s="50">
        <v>0</v>
      </c>
      <c r="C261" t="s">
        <v>58</v>
      </c>
      <c r="D261" t="s">
        <v>346</v>
      </c>
      <c r="E261" t="s">
        <v>357</v>
      </c>
      <c r="H261" s="44" t="b">
        <v>0</v>
      </c>
      <c r="J261" s="44" t="b">
        <v>0</v>
      </c>
    </row>
    <row r="262" spans="1:10" ht="18.75" x14ac:dyDescent="0.3">
      <c r="A262" s="45" t="s">
        <v>358</v>
      </c>
      <c r="B262" s="50">
        <v>0</v>
      </c>
      <c r="C262" t="s">
        <v>58</v>
      </c>
      <c r="D262" t="s">
        <v>346</v>
      </c>
      <c r="E262" t="s">
        <v>357</v>
      </c>
      <c r="H262" s="44" t="b">
        <v>1</v>
      </c>
      <c r="J262" s="44" t="b">
        <v>0</v>
      </c>
    </row>
    <row r="263" spans="1:10" ht="18.75" x14ac:dyDescent="0.3">
      <c r="A263" s="45" t="s">
        <v>359</v>
      </c>
      <c r="B263" s="50">
        <v>0</v>
      </c>
      <c r="C263" t="s">
        <v>58</v>
      </c>
      <c r="D263" t="s">
        <v>346</v>
      </c>
      <c r="E263" t="s">
        <v>357</v>
      </c>
      <c r="H263" s="44" t="b">
        <v>1</v>
      </c>
      <c r="J263" s="44" t="b">
        <v>0</v>
      </c>
    </row>
    <row r="264" spans="1:10" ht="30.75" x14ac:dyDescent="0.3">
      <c r="A264" s="45" t="s">
        <v>360</v>
      </c>
      <c r="B264" s="50" t="s">
        <v>2083</v>
      </c>
      <c r="C264" t="s">
        <v>362</v>
      </c>
      <c r="D264" t="s">
        <v>346</v>
      </c>
      <c r="E264" t="s">
        <v>363</v>
      </c>
      <c r="H264" s="44" t="b">
        <v>0</v>
      </c>
      <c r="J264" s="44" t="b">
        <v>0</v>
      </c>
    </row>
    <row r="265" spans="1:10" ht="18.75" x14ac:dyDescent="0.3">
      <c r="A265" s="45" t="s">
        <v>364</v>
      </c>
      <c r="B265" s="50">
        <v>18000</v>
      </c>
      <c r="C265" t="s">
        <v>362</v>
      </c>
      <c r="D265" t="s">
        <v>346</v>
      </c>
      <c r="E265" t="s">
        <v>363</v>
      </c>
      <c r="H265" s="44" t="b">
        <v>1</v>
      </c>
      <c r="J265" s="44" t="b">
        <v>0</v>
      </c>
    </row>
    <row r="266" spans="1:10" ht="18.75" x14ac:dyDescent="0.3">
      <c r="A266" s="45" t="s">
        <v>365</v>
      </c>
      <c r="B266" s="50">
        <v>0</v>
      </c>
      <c r="C266" t="s">
        <v>362</v>
      </c>
      <c r="D266" t="s">
        <v>346</v>
      </c>
      <c r="E266" t="s">
        <v>363</v>
      </c>
      <c r="H266" s="44" t="b">
        <v>1</v>
      </c>
      <c r="J266" s="44" t="b">
        <v>0</v>
      </c>
    </row>
    <row r="267" spans="1:10" ht="45.75" x14ac:dyDescent="0.3">
      <c r="A267" s="45" t="s">
        <v>366</v>
      </c>
      <c r="B267" s="50" t="s">
        <v>4541</v>
      </c>
      <c r="C267" t="s">
        <v>368</v>
      </c>
      <c r="D267" t="s">
        <v>346</v>
      </c>
      <c r="E267" t="s">
        <v>363</v>
      </c>
      <c r="H267" s="44" t="b">
        <v>0</v>
      </c>
      <c r="J267" s="44" t="b">
        <v>0</v>
      </c>
    </row>
    <row r="268" spans="1:10" ht="18.75" x14ac:dyDescent="0.3">
      <c r="A268" s="45" t="s">
        <v>369</v>
      </c>
      <c r="B268" s="50">
        <v>0</v>
      </c>
      <c r="C268" t="s">
        <v>368</v>
      </c>
      <c r="D268" t="s">
        <v>346</v>
      </c>
      <c r="E268" t="s">
        <v>363</v>
      </c>
      <c r="H268" s="44" t="b">
        <v>1</v>
      </c>
      <c r="J268" s="44" t="b">
        <v>0</v>
      </c>
    </row>
    <row r="269" spans="1:10" ht="18.75" x14ac:dyDescent="0.3">
      <c r="A269" s="45" t="s">
        <v>370</v>
      </c>
      <c r="B269" s="50">
        <v>0</v>
      </c>
      <c r="C269" t="s">
        <v>368</v>
      </c>
      <c r="D269" t="s">
        <v>346</v>
      </c>
      <c r="E269" t="s">
        <v>363</v>
      </c>
      <c r="H269" s="44" t="b">
        <v>1</v>
      </c>
      <c r="J269" s="44" t="b">
        <v>0</v>
      </c>
    </row>
    <row r="270" spans="1:10" ht="18.75" x14ac:dyDescent="0.3">
      <c r="A270" s="45" t="s">
        <v>229</v>
      </c>
      <c r="B270" s="50" t="s">
        <v>371</v>
      </c>
      <c r="C270" t="s">
        <v>372</v>
      </c>
      <c r="D270" t="s">
        <v>346</v>
      </c>
      <c r="E270" t="s">
        <v>373</v>
      </c>
      <c r="H270" s="44" t="b">
        <v>0</v>
      </c>
      <c r="J270" s="44" t="b">
        <v>1</v>
      </c>
    </row>
    <row r="271" spans="1:10" ht="18.75" x14ac:dyDescent="0.3">
      <c r="A271" s="45" t="s">
        <v>374</v>
      </c>
      <c r="B271" s="116">
        <f>$G$195</f>
        <v>660</v>
      </c>
      <c r="C271" t="s">
        <v>372</v>
      </c>
      <c r="D271" t="s">
        <v>346</v>
      </c>
      <c r="E271" t="s">
        <v>373</v>
      </c>
      <c r="H271" s="44" t="b">
        <v>1</v>
      </c>
      <c r="J271" s="44" t="b">
        <v>0</v>
      </c>
    </row>
    <row r="272" spans="1:10" ht="18.75" x14ac:dyDescent="0.3">
      <c r="A272" s="45" t="s">
        <v>375</v>
      </c>
      <c r="B272" s="50">
        <v>0</v>
      </c>
      <c r="C272" t="s">
        <v>372</v>
      </c>
      <c r="D272" t="s">
        <v>346</v>
      </c>
      <c r="E272" t="s">
        <v>373</v>
      </c>
      <c r="H272" s="44" t="b">
        <v>1</v>
      </c>
      <c r="J272" s="44" t="b">
        <v>0</v>
      </c>
    </row>
    <row r="273" spans="1:10" ht="18.75" x14ac:dyDescent="0.3">
      <c r="A273" s="45" t="s">
        <v>232</v>
      </c>
      <c r="B273" s="50">
        <v>0</v>
      </c>
      <c r="C273" t="s">
        <v>376</v>
      </c>
      <c r="D273" t="s">
        <v>346</v>
      </c>
      <c r="E273" t="s">
        <v>373</v>
      </c>
      <c r="H273" s="44" t="b">
        <v>0</v>
      </c>
      <c r="J273" s="44" t="b">
        <v>0</v>
      </c>
    </row>
    <row r="274" spans="1:10" ht="18.75" x14ac:dyDescent="0.3">
      <c r="A274" s="45" t="s">
        <v>232</v>
      </c>
      <c r="B274" s="50" t="s">
        <v>377</v>
      </c>
      <c r="C274" t="s">
        <v>376</v>
      </c>
      <c r="D274" t="s">
        <v>346</v>
      </c>
      <c r="E274" t="s">
        <v>373</v>
      </c>
      <c r="H274" s="44" t="b">
        <v>0</v>
      </c>
      <c r="J274" s="44" t="b">
        <v>1</v>
      </c>
    </row>
    <row r="275" spans="1:10" ht="18.75" x14ac:dyDescent="0.3">
      <c r="A275" s="45" t="s">
        <v>378</v>
      </c>
      <c r="B275" s="50">
        <v>0</v>
      </c>
      <c r="C275" t="s">
        <v>376</v>
      </c>
      <c r="D275" t="s">
        <v>346</v>
      </c>
      <c r="E275" t="s">
        <v>373</v>
      </c>
      <c r="H275" s="44" t="b">
        <v>1</v>
      </c>
      <c r="J275" s="44" t="b">
        <v>0</v>
      </c>
    </row>
    <row r="276" spans="1:10" ht="18.75" x14ac:dyDescent="0.3">
      <c r="A276" s="45" t="s">
        <v>379</v>
      </c>
      <c r="B276" s="50">
        <v>0</v>
      </c>
      <c r="C276" t="s">
        <v>376</v>
      </c>
      <c r="D276" t="s">
        <v>346</v>
      </c>
      <c r="E276" t="s">
        <v>373</v>
      </c>
      <c r="H276" s="44" t="b">
        <v>1</v>
      </c>
      <c r="J276" s="44" t="b">
        <v>0</v>
      </c>
    </row>
    <row r="277" spans="1:10" ht="18.75" x14ac:dyDescent="0.3">
      <c r="A277" s="45" t="s">
        <v>235</v>
      </c>
      <c r="B277" s="50" t="s">
        <v>380</v>
      </c>
      <c r="C277" t="s">
        <v>381</v>
      </c>
      <c r="D277" t="s">
        <v>346</v>
      </c>
      <c r="E277" t="s">
        <v>373</v>
      </c>
      <c r="H277" s="44" t="b">
        <v>0</v>
      </c>
      <c r="J277" s="44" t="b">
        <v>1</v>
      </c>
    </row>
    <row r="278" spans="1:10" ht="18.75" x14ac:dyDescent="0.3">
      <c r="A278" s="45" t="s">
        <v>382</v>
      </c>
      <c r="B278" s="116">
        <f>$G$197</f>
        <v>42</v>
      </c>
      <c r="C278" t="s">
        <v>381</v>
      </c>
      <c r="D278" t="s">
        <v>346</v>
      </c>
      <c r="E278" t="s">
        <v>373</v>
      </c>
      <c r="H278" s="44" t="b">
        <v>1</v>
      </c>
      <c r="J278" s="44" t="b">
        <v>0</v>
      </c>
    </row>
    <row r="279" spans="1:10" ht="18.75" x14ac:dyDescent="0.3">
      <c r="A279" s="45" t="s">
        <v>383</v>
      </c>
      <c r="B279" s="50">
        <v>0</v>
      </c>
      <c r="C279" t="s">
        <v>381</v>
      </c>
      <c r="D279" t="s">
        <v>346</v>
      </c>
      <c r="E279" t="s">
        <v>373</v>
      </c>
      <c r="H279" s="44" t="b">
        <v>1</v>
      </c>
      <c r="J279" s="44" t="b">
        <v>0</v>
      </c>
    </row>
    <row r="280" spans="1:10" ht="18.75" x14ac:dyDescent="0.3">
      <c r="A280" s="45" t="s">
        <v>238</v>
      </c>
      <c r="B280" s="50" t="s">
        <v>384</v>
      </c>
      <c r="C280" t="s">
        <v>385</v>
      </c>
      <c r="D280" t="s">
        <v>346</v>
      </c>
      <c r="E280" t="s">
        <v>373</v>
      </c>
      <c r="H280" s="44" t="b">
        <v>0</v>
      </c>
      <c r="J280" s="44" t="b">
        <v>1</v>
      </c>
    </row>
    <row r="281" spans="1:10" ht="18.75" x14ac:dyDescent="0.3">
      <c r="A281" s="45" t="s">
        <v>386</v>
      </c>
      <c r="B281" s="116">
        <f>$G$198</f>
        <v>150</v>
      </c>
      <c r="C281" t="s">
        <v>385</v>
      </c>
      <c r="D281" t="s">
        <v>346</v>
      </c>
      <c r="E281" t="s">
        <v>373</v>
      </c>
      <c r="H281" s="44" t="b">
        <v>1</v>
      </c>
      <c r="J281" s="44" t="b">
        <v>0</v>
      </c>
    </row>
    <row r="282" spans="1:10" ht="18.75" x14ac:dyDescent="0.3">
      <c r="A282" s="45" t="s">
        <v>387</v>
      </c>
      <c r="B282" s="50">
        <v>0</v>
      </c>
      <c r="C282" t="s">
        <v>385</v>
      </c>
      <c r="D282" t="s">
        <v>346</v>
      </c>
      <c r="E282" t="s">
        <v>373</v>
      </c>
      <c r="H282" s="44" t="b">
        <v>1</v>
      </c>
      <c r="J282" s="44" t="b">
        <v>0</v>
      </c>
    </row>
    <row r="283" spans="1:10" ht="18.75" x14ac:dyDescent="0.3">
      <c r="A283" s="45" t="s">
        <v>388</v>
      </c>
      <c r="B283" s="50" t="s">
        <v>389</v>
      </c>
      <c r="C283" t="s">
        <v>2084</v>
      </c>
      <c r="D283" t="s">
        <v>346</v>
      </c>
      <c r="E283" t="s">
        <v>349</v>
      </c>
      <c r="G283">
        <v>1</v>
      </c>
      <c r="H283" s="44" t="b">
        <v>0</v>
      </c>
      <c r="J283" s="44" t="b">
        <v>1</v>
      </c>
    </row>
    <row r="284" spans="1:10" ht="18.75" x14ac:dyDescent="0.3">
      <c r="A284" s="45" t="s">
        <v>388</v>
      </c>
      <c r="B284" s="50">
        <v>0</v>
      </c>
      <c r="C284" t="s">
        <v>58</v>
      </c>
      <c r="D284" t="s">
        <v>346</v>
      </c>
      <c r="E284" t="s">
        <v>357</v>
      </c>
      <c r="G284">
        <v>2</v>
      </c>
      <c r="H284" s="44" t="b">
        <v>0</v>
      </c>
      <c r="J284" s="44" t="b">
        <v>0</v>
      </c>
    </row>
    <row r="285" spans="1:10" ht="18.75" x14ac:dyDescent="0.3">
      <c r="A285" s="45" t="s">
        <v>391</v>
      </c>
      <c r="B285" s="50">
        <v>30</v>
      </c>
      <c r="C285" t="s">
        <v>2084</v>
      </c>
      <c r="D285" t="s">
        <v>346</v>
      </c>
      <c r="E285" t="s">
        <v>349</v>
      </c>
      <c r="H285" s="44" t="b">
        <v>1</v>
      </c>
      <c r="J285" s="44" t="b">
        <v>0</v>
      </c>
    </row>
    <row r="286" spans="1:10" ht="18.75" x14ac:dyDescent="0.3">
      <c r="A286" s="45" t="s">
        <v>392</v>
      </c>
      <c r="B286" s="50">
        <v>0</v>
      </c>
      <c r="C286" t="s">
        <v>2084</v>
      </c>
      <c r="D286" t="s">
        <v>346</v>
      </c>
      <c r="E286" t="s">
        <v>349</v>
      </c>
      <c r="H286" s="44" t="b">
        <v>1</v>
      </c>
      <c r="J286" s="44" t="b">
        <v>0</v>
      </c>
    </row>
    <row r="287" spans="1:10" ht="18.75" x14ac:dyDescent="0.3">
      <c r="A287" s="45" t="s">
        <v>393</v>
      </c>
      <c r="B287" s="50" t="s">
        <v>394</v>
      </c>
      <c r="C287" t="s">
        <v>2085</v>
      </c>
      <c r="D287" t="s">
        <v>346</v>
      </c>
      <c r="E287" t="s">
        <v>396</v>
      </c>
      <c r="H287" s="44" t="b">
        <v>0</v>
      </c>
      <c r="J287" s="44" t="b">
        <v>1</v>
      </c>
    </row>
    <row r="288" spans="1:10" ht="18.75" x14ac:dyDescent="0.3">
      <c r="A288" s="45" t="s">
        <v>397</v>
      </c>
      <c r="B288" s="50">
        <v>0</v>
      </c>
      <c r="C288" t="s">
        <v>2085</v>
      </c>
      <c r="D288" t="s">
        <v>346</v>
      </c>
      <c r="E288" t="s">
        <v>396</v>
      </c>
      <c r="H288" s="44" t="b">
        <v>1</v>
      </c>
      <c r="J288" s="44" t="b">
        <v>0</v>
      </c>
    </row>
    <row r="289" spans="1:10" ht="18.75" x14ac:dyDescent="0.3">
      <c r="A289" s="45" t="s">
        <v>398</v>
      </c>
      <c r="B289" s="50">
        <v>30</v>
      </c>
      <c r="C289" t="s">
        <v>2085</v>
      </c>
      <c r="D289" t="s">
        <v>346</v>
      </c>
      <c r="E289" t="s">
        <v>396</v>
      </c>
      <c r="H289" s="44" t="b">
        <v>1</v>
      </c>
      <c r="J289" s="44" t="b">
        <v>0</v>
      </c>
    </row>
    <row r="290" spans="1:10" ht="18.75" x14ac:dyDescent="0.3">
      <c r="A290" s="45" t="s">
        <v>399</v>
      </c>
      <c r="B290" s="50" t="s">
        <v>400</v>
      </c>
      <c r="C290" t="s">
        <v>2086</v>
      </c>
      <c r="D290" t="s">
        <v>346</v>
      </c>
      <c r="E290" t="s">
        <v>396</v>
      </c>
      <c r="H290" s="44" t="b">
        <v>0</v>
      </c>
      <c r="J290" s="44" t="b">
        <v>1</v>
      </c>
    </row>
    <row r="291" spans="1:10" ht="18.75" x14ac:dyDescent="0.3">
      <c r="A291" s="45" t="s">
        <v>401</v>
      </c>
      <c r="B291" s="50">
        <v>0</v>
      </c>
      <c r="C291" t="s">
        <v>2086</v>
      </c>
      <c r="D291" t="s">
        <v>346</v>
      </c>
      <c r="E291" t="s">
        <v>396</v>
      </c>
      <c r="H291" s="44" t="b">
        <v>1</v>
      </c>
      <c r="J291" s="44" t="b">
        <v>0</v>
      </c>
    </row>
    <row r="292" spans="1:10" ht="18.75" x14ac:dyDescent="0.3">
      <c r="A292" s="45" t="s">
        <v>402</v>
      </c>
      <c r="B292" s="50">
        <v>30</v>
      </c>
      <c r="C292" t="s">
        <v>2086</v>
      </c>
      <c r="D292" t="s">
        <v>346</v>
      </c>
      <c r="E292" t="s">
        <v>396</v>
      </c>
      <c r="H292" s="44" t="b">
        <v>1</v>
      </c>
      <c r="J292" s="44" t="b">
        <v>0</v>
      </c>
    </row>
    <row r="293" spans="1:10" ht="18.75" x14ac:dyDescent="0.3">
      <c r="A293" s="45" t="s">
        <v>411</v>
      </c>
      <c r="B293" s="50" t="s">
        <v>412</v>
      </c>
      <c r="C293" t="s">
        <v>81</v>
      </c>
      <c r="D293" t="s">
        <v>413</v>
      </c>
      <c r="E293" t="s">
        <v>363</v>
      </c>
      <c r="H293" s="44" t="b">
        <v>0</v>
      </c>
      <c r="J293" s="44" t="b">
        <v>1</v>
      </c>
    </row>
    <row r="294" spans="1:10" ht="18.75" x14ac:dyDescent="0.3">
      <c r="A294" s="45" t="s">
        <v>414</v>
      </c>
      <c r="B294" s="50" t="s">
        <v>415</v>
      </c>
      <c r="C294" t="s">
        <v>81</v>
      </c>
      <c r="D294" t="s">
        <v>413</v>
      </c>
      <c r="E294" t="s">
        <v>363</v>
      </c>
      <c r="H294" s="44" t="b">
        <v>0</v>
      </c>
      <c r="J294" s="44" t="b">
        <v>0</v>
      </c>
    </row>
    <row r="295" spans="1:10" ht="18.75" x14ac:dyDescent="0.3">
      <c r="A295" s="45" t="s">
        <v>416</v>
      </c>
      <c r="B295" s="50" t="s">
        <v>417</v>
      </c>
      <c r="C295" t="s">
        <v>418</v>
      </c>
      <c r="D295" t="s">
        <v>413</v>
      </c>
      <c r="E295" t="s">
        <v>363</v>
      </c>
      <c r="H295" s="44" t="b">
        <v>0</v>
      </c>
      <c r="J295" s="44" t="b">
        <v>1</v>
      </c>
    </row>
    <row r="296" spans="1:10" ht="18.75" x14ac:dyDescent="0.3">
      <c r="A296" s="45" t="s">
        <v>419</v>
      </c>
      <c r="B296" s="50" t="s">
        <v>420</v>
      </c>
      <c r="C296" t="s">
        <v>418</v>
      </c>
      <c r="D296" t="s">
        <v>413</v>
      </c>
      <c r="E296" t="s">
        <v>363</v>
      </c>
      <c r="H296" s="44" t="b">
        <v>0</v>
      </c>
      <c r="J296" s="44" t="b">
        <v>0</v>
      </c>
    </row>
    <row r="297" spans="1:10" ht="18.75" x14ac:dyDescent="0.3">
      <c r="A297" s="45" t="s">
        <v>421</v>
      </c>
      <c r="B297" s="50" t="s">
        <v>422</v>
      </c>
      <c r="C297" t="s">
        <v>91</v>
      </c>
      <c r="D297" t="s">
        <v>413</v>
      </c>
      <c r="E297" t="s">
        <v>363</v>
      </c>
      <c r="H297" s="44" t="b">
        <v>0</v>
      </c>
      <c r="J297" s="44" t="b">
        <v>1</v>
      </c>
    </row>
    <row r="298" spans="1:10" ht="18.75" x14ac:dyDescent="0.3">
      <c r="A298" s="45" t="s">
        <v>423</v>
      </c>
      <c r="B298" s="50" t="s">
        <v>424</v>
      </c>
      <c r="C298" t="s">
        <v>91</v>
      </c>
      <c r="D298" t="s">
        <v>413</v>
      </c>
      <c r="E298" t="s">
        <v>363</v>
      </c>
      <c r="H298" s="44" t="b">
        <v>0</v>
      </c>
      <c r="J298" s="44" t="b">
        <v>0</v>
      </c>
    </row>
    <row r="299" spans="1:10" ht="18.75" x14ac:dyDescent="0.3">
      <c r="A299" s="45" t="s">
        <v>425</v>
      </c>
      <c r="B299" s="50" t="s">
        <v>426</v>
      </c>
      <c r="C299" t="s">
        <v>362</v>
      </c>
      <c r="D299" t="s">
        <v>413</v>
      </c>
      <c r="E299" t="s">
        <v>363</v>
      </c>
      <c r="H299" s="44" t="b">
        <v>0</v>
      </c>
      <c r="J299" s="44" t="b">
        <v>1</v>
      </c>
    </row>
    <row r="300" spans="1:10" ht="18.75" x14ac:dyDescent="0.3">
      <c r="A300" s="45" t="s">
        <v>427</v>
      </c>
      <c r="B300" s="50" t="s">
        <v>428</v>
      </c>
      <c r="C300" t="s">
        <v>362</v>
      </c>
      <c r="D300" t="s">
        <v>413</v>
      </c>
      <c r="E300" t="s">
        <v>363</v>
      </c>
      <c r="H300" s="44" t="b">
        <v>0</v>
      </c>
      <c r="J300" s="44" t="b">
        <v>0</v>
      </c>
    </row>
    <row r="301" spans="1:10" ht="18.75" x14ac:dyDescent="0.3">
      <c r="A301" s="45" t="s">
        <v>429</v>
      </c>
      <c r="B301" s="50" t="s">
        <v>455</v>
      </c>
      <c r="C301" t="s">
        <v>2087</v>
      </c>
      <c r="D301" t="s">
        <v>413</v>
      </c>
      <c r="E301" t="s">
        <v>280</v>
      </c>
      <c r="H301" s="44" t="b">
        <v>0</v>
      </c>
      <c r="J301" s="44" t="b">
        <v>1</v>
      </c>
    </row>
    <row r="302" spans="1:10" ht="18.75" x14ac:dyDescent="0.3">
      <c r="A302" s="45" t="s">
        <v>430</v>
      </c>
      <c r="B302" s="50" t="s">
        <v>2088</v>
      </c>
      <c r="C302" t="s">
        <v>2087</v>
      </c>
      <c r="D302" t="s">
        <v>413</v>
      </c>
      <c r="E302" t="s">
        <v>280</v>
      </c>
      <c r="H302" s="44" t="b">
        <v>0</v>
      </c>
      <c r="J302" s="44" t="b">
        <v>0</v>
      </c>
    </row>
    <row r="303" spans="1:10" ht="18.75" x14ac:dyDescent="0.3">
      <c r="A303" s="45" t="s">
        <v>431</v>
      </c>
      <c r="B303" s="50" t="s">
        <v>432</v>
      </c>
      <c r="C303" t="s">
        <v>348</v>
      </c>
      <c r="D303" t="s">
        <v>413</v>
      </c>
      <c r="E303" t="s">
        <v>349</v>
      </c>
      <c r="H303" s="44" t="b">
        <v>0</v>
      </c>
      <c r="J303" s="44" t="b">
        <v>1</v>
      </c>
    </row>
    <row r="304" spans="1:10" ht="18.75" x14ac:dyDescent="0.3">
      <c r="A304" s="45" t="s">
        <v>433</v>
      </c>
      <c r="B304" s="50" t="s">
        <v>4544</v>
      </c>
      <c r="C304" t="s">
        <v>348</v>
      </c>
      <c r="D304" t="s">
        <v>413</v>
      </c>
      <c r="E304" t="s">
        <v>349</v>
      </c>
      <c r="H304" s="44" t="b">
        <v>0</v>
      </c>
      <c r="J304" s="44" t="b">
        <v>0</v>
      </c>
    </row>
    <row r="305" spans="1:10" ht="18.75" x14ac:dyDescent="0.3">
      <c r="A305" s="45" t="s">
        <v>435</v>
      </c>
      <c r="B305" s="50" t="s">
        <v>436</v>
      </c>
      <c r="C305" t="s">
        <v>353</v>
      </c>
      <c r="D305" t="s">
        <v>413</v>
      </c>
      <c r="E305" t="s">
        <v>349</v>
      </c>
      <c r="H305" s="44" t="b">
        <v>0</v>
      </c>
      <c r="J305" s="44" t="b">
        <v>1</v>
      </c>
    </row>
    <row r="306" spans="1:10" ht="18.75" x14ac:dyDescent="0.3">
      <c r="A306" s="45" t="s">
        <v>437</v>
      </c>
      <c r="B306" s="50" t="s">
        <v>4545</v>
      </c>
      <c r="C306" t="s">
        <v>353</v>
      </c>
      <c r="D306" t="s">
        <v>413</v>
      </c>
      <c r="E306" t="s">
        <v>349</v>
      </c>
      <c r="H306" s="44" t="b">
        <v>0</v>
      </c>
      <c r="J306" s="44" t="b">
        <v>0</v>
      </c>
    </row>
    <row r="307" spans="1:10" ht="18.75" x14ac:dyDescent="0.3">
      <c r="A307" s="45" t="s">
        <v>438</v>
      </c>
      <c r="B307" s="50" t="s">
        <v>2089</v>
      </c>
      <c r="C307" t="s">
        <v>2090</v>
      </c>
      <c r="D307" t="s">
        <v>413</v>
      </c>
      <c r="E307" t="s">
        <v>2090</v>
      </c>
      <c r="H307" s="44" t="b">
        <v>0</v>
      </c>
      <c r="J307" s="44" t="b">
        <v>1</v>
      </c>
    </row>
    <row r="308" spans="1:10" ht="18.75" x14ac:dyDescent="0.3">
      <c r="A308" s="45" t="s">
        <v>439</v>
      </c>
      <c r="B308" s="50" t="s">
        <v>2091</v>
      </c>
      <c r="C308" t="s">
        <v>2090</v>
      </c>
      <c r="D308" t="s">
        <v>413</v>
      </c>
      <c r="E308" t="s">
        <v>2090</v>
      </c>
      <c r="H308" s="44" t="b">
        <v>0</v>
      </c>
      <c r="J308" s="44" t="b">
        <v>0</v>
      </c>
    </row>
    <row r="309" spans="1:10" ht="18.75" x14ac:dyDescent="0.3">
      <c r="A309" s="45" t="s">
        <v>440</v>
      </c>
      <c r="B309" s="50" t="s">
        <v>441</v>
      </c>
      <c r="C309" t="s">
        <v>442</v>
      </c>
      <c r="D309" t="s">
        <v>413</v>
      </c>
      <c r="E309" t="s">
        <v>349</v>
      </c>
      <c r="H309" s="44" t="b">
        <v>0</v>
      </c>
      <c r="J309" s="44" t="b">
        <v>1</v>
      </c>
    </row>
    <row r="310" spans="1:10" ht="18.75" x14ac:dyDescent="0.3">
      <c r="A310" s="45" t="s">
        <v>443</v>
      </c>
      <c r="B310" s="50" t="s">
        <v>444</v>
      </c>
      <c r="C310" t="s">
        <v>442</v>
      </c>
      <c r="D310" t="s">
        <v>413</v>
      </c>
      <c r="E310" t="s">
        <v>349</v>
      </c>
      <c r="H310" s="44" t="b">
        <v>0</v>
      </c>
      <c r="J310" s="44" t="b">
        <v>0</v>
      </c>
    </row>
    <row r="311" spans="1:10" ht="18.75" x14ac:dyDescent="0.3">
      <c r="A311" s="45" t="s">
        <v>445</v>
      </c>
      <c r="B311" s="50" t="s">
        <v>446</v>
      </c>
      <c r="C311" t="s">
        <v>447</v>
      </c>
      <c r="D311" t="s">
        <v>413</v>
      </c>
      <c r="E311" t="s">
        <v>349</v>
      </c>
      <c r="H311" s="44" t="b">
        <v>0</v>
      </c>
      <c r="J311" s="44" t="b">
        <v>1</v>
      </c>
    </row>
    <row r="312" spans="1:10" ht="18.75" x14ac:dyDescent="0.3">
      <c r="A312" s="45" t="s">
        <v>448</v>
      </c>
      <c r="B312" s="50" t="s">
        <v>444</v>
      </c>
      <c r="C312" t="s">
        <v>447</v>
      </c>
      <c r="D312" t="s">
        <v>413</v>
      </c>
      <c r="E312" t="s">
        <v>349</v>
      </c>
      <c r="H312" s="44" t="b">
        <v>0</v>
      </c>
      <c r="J312" s="44" t="b">
        <v>0</v>
      </c>
    </row>
    <row r="313" spans="1:10" ht="18.75" x14ac:dyDescent="0.3">
      <c r="A313" s="45" t="s">
        <v>449</v>
      </c>
      <c r="B313" s="50" t="s">
        <v>450</v>
      </c>
      <c r="C313" t="s">
        <v>2084</v>
      </c>
      <c r="D313" t="s">
        <v>413</v>
      </c>
      <c r="E313" t="s">
        <v>349</v>
      </c>
      <c r="G313">
        <v>1</v>
      </c>
      <c r="H313" s="44" t="b">
        <v>0</v>
      </c>
      <c r="J313" s="44" t="b">
        <v>1</v>
      </c>
    </row>
    <row r="314" spans="1:10" ht="18.75" x14ac:dyDescent="0.3">
      <c r="A314" s="45" t="s">
        <v>451</v>
      </c>
      <c r="B314" s="50" t="s">
        <v>2092</v>
      </c>
      <c r="C314" t="s">
        <v>2084</v>
      </c>
      <c r="D314" t="s">
        <v>413</v>
      </c>
      <c r="E314" t="s">
        <v>349</v>
      </c>
      <c r="G314">
        <v>1</v>
      </c>
      <c r="H314" s="44" t="b">
        <v>0</v>
      </c>
      <c r="J314" s="44" t="b">
        <v>0</v>
      </c>
    </row>
    <row r="315" spans="1:10" ht="18.75" x14ac:dyDescent="0.3">
      <c r="A315" s="45" t="s">
        <v>449</v>
      </c>
      <c r="B315" s="50">
        <v>0</v>
      </c>
      <c r="C315" t="s">
        <v>58</v>
      </c>
      <c r="D315" t="s">
        <v>413</v>
      </c>
      <c r="E315" t="s">
        <v>357</v>
      </c>
      <c r="G315">
        <v>2</v>
      </c>
      <c r="H315" s="44" t="b">
        <v>0</v>
      </c>
      <c r="J315" s="44" t="b">
        <v>0</v>
      </c>
    </row>
    <row r="316" spans="1:10" ht="18.75" x14ac:dyDescent="0.3">
      <c r="A316" s="45" t="s">
        <v>451</v>
      </c>
      <c r="B316" s="50">
        <v>0</v>
      </c>
      <c r="C316" t="s">
        <v>58</v>
      </c>
      <c r="D316" t="s">
        <v>413</v>
      </c>
      <c r="E316" t="s">
        <v>357</v>
      </c>
      <c r="G316">
        <v>2</v>
      </c>
      <c r="H316" s="44" t="b">
        <v>0</v>
      </c>
      <c r="J316" s="44" t="b">
        <v>0</v>
      </c>
    </row>
    <row r="317" spans="1:10" ht="18.75" x14ac:dyDescent="0.3">
      <c r="A317" s="45" t="s">
        <v>70</v>
      </c>
      <c r="B317" s="50" t="s">
        <v>321</v>
      </c>
      <c r="C317" t="s">
        <v>2093</v>
      </c>
      <c r="D317" t="s">
        <v>453</v>
      </c>
      <c r="E317" t="s">
        <v>308</v>
      </c>
      <c r="H317" s="44" t="b">
        <v>0</v>
      </c>
      <c r="J317" s="44" t="b">
        <v>1</v>
      </c>
    </row>
    <row r="318" spans="1:10" ht="18.75" x14ac:dyDescent="0.3">
      <c r="A318" s="45" t="s">
        <v>72</v>
      </c>
      <c r="B318" s="50" t="s">
        <v>454</v>
      </c>
      <c r="C318" t="s">
        <v>2085</v>
      </c>
      <c r="D318" t="s">
        <v>453</v>
      </c>
      <c r="E318" t="s">
        <v>308</v>
      </c>
      <c r="H318" s="44" t="b">
        <v>0</v>
      </c>
      <c r="J318" s="44" t="b">
        <v>1</v>
      </c>
    </row>
    <row r="319" spans="1:10" ht="18.75" x14ac:dyDescent="0.3">
      <c r="A319" s="45" t="s">
        <v>75</v>
      </c>
      <c r="B319" s="50" t="s">
        <v>317</v>
      </c>
      <c r="C319" t="s">
        <v>2086</v>
      </c>
      <c r="D319" t="s">
        <v>453</v>
      </c>
      <c r="E319" t="s">
        <v>319</v>
      </c>
      <c r="H319" s="44" t="b">
        <v>0</v>
      </c>
      <c r="J319" s="44" t="b">
        <v>1</v>
      </c>
    </row>
    <row r="320" spans="1:10" ht="18.75" x14ac:dyDescent="0.3">
      <c r="A320" s="45" t="s">
        <v>78</v>
      </c>
      <c r="B320" s="50" t="s">
        <v>2094</v>
      </c>
      <c r="C320" t="s">
        <v>292</v>
      </c>
      <c r="D320" t="s">
        <v>453</v>
      </c>
      <c r="E320" t="s">
        <v>280</v>
      </c>
      <c r="H320" s="44" t="b">
        <v>0</v>
      </c>
      <c r="J320" s="44" t="b">
        <v>1</v>
      </c>
    </row>
    <row r="321" spans="1:10" ht="18.75" x14ac:dyDescent="0.3">
      <c r="A321" s="45" t="s">
        <v>83</v>
      </c>
      <c r="B321" s="50" t="s">
        <v>457</v>
      </c>
      <c r="C321" t="s">
        <v>4543</v>
      </c>
      <c r="D321" t="s">
        <v>453</v>
      </c>
      <c r="E321" t="s">
        <v>349</v>
      </c>
      <c r="H321" s="44" t="b">
        <v>0</v>
      </c>
      <c r="J321" s="44" t="b">
        <v>0</v>
      </c>
    </row>
    <row r="322" spans="1:10" ht="18.75" x14ac:dyDescent="0.3">
      <c r="A322" s="45" t="s">
        <v>88</v>
      </c>
      <c r="B322" s="50" t="s">
        <v>458</v>
      </c>
      <c r="C322" t="s">
        <v>2095</v>
      </c>
      <c r="D322" t="s">
        <v>453</v>
      </c>
      <c r="E322" t="s">
        <v>308</v>
      </c>
      <c r="H322" s="44" t="b">
        <v>0</v>
      </c>
      <c r="J322" s="44" t="b">
        <v>1</v>
      </c>
    </row>
    <row r="323" spans="1:10" ht="18.75" x14ac:dyDescent="0.3">
      <c r="A323" s="45" t="s">
        <v>93</v>
      </c>
      <c r="B323" s="50" t="s">
        <v>460</v>
      </c>
      <c r="C323" t="s">
        <v>461</v>
      </c>
      <c r="D323" t="s">
        <v>453</v>
      </c>
      <c r="E323" t="s">
        <v>319</v>
      </c>
      <c r="H323" s="44" t="b">
        <v>0</v>
      </c>
      <c r="J323" s="44" t="b">
        <v>1</v>
      </c>
    </row>
    <row r="324" spans="1:10" ht="18.75" x14ac:dyDescent="0.3">
      <c r="A324" s="45" t="s">
        <v>466</v>
      </c>
      <c r="B324" s="50" t="s">
        <v>467</v>
      </c>
      <c r="C324" t="s">
        <v>468</v>
      </c>
      <c r="D324" t="s">
        <v>453</v>
      </c>
      <c r="E324" t="s">
        <v>349</v>
      </c>
      <c r="H324" s="44" t="b">
        <v>0</v>
      </c>
      <c r="J324" s="44" t="b">
        <v>0</v>
      </c>
    </row>
    <row r="325" spans="1:10" ht="18.75" x14ac:dyDescent="0.3">
      <c r="A325" s="45" t="s">
        <v>469</v>
      </c>
      <c r="B325" s="50" t="s">
        <v>64</v>
      </c>
      <c r="C325" t="s">
        <v>2096</v>
      </c>
      <c r="D325" t="s">
        <v>471</v>
      </c>
      <c r="E325" t="s">
        <v>349</v>
      </c>
      <c r="H325" s="44" t="b">
        <v>0</v>
      </c>
      <c r="J325" s="44" t="b">
        <v>0</v>
      </c>
    </row>
    <row r="326" spans="1:10" ht="18.75" x14ac:dyDescent="0.3">
      <c r="A326" s="45" t="s">
        <v>472</v>
      </c>
      <c r="B326" s="50" t="s">
        <v>473</v>
      </c>
      <c r="C326" t="s">
        <v>2096</v>
      </c>
      <c r="D326" t="s">
        <v>471</v>
      </c>
      <c r="E326" t="s">
        <v>349</v>
      </c>
      <c r="H326" s="44" t="b">
        <v>0</v>
      </c>
      <c r="J326" s="44" t="b">
        <v>0</v>
      </c>
    </row>
    <row r="327" spans="1:10" ht="18.75" x14ac:dyDescent="0.3">
      <c r="A327" s="45" t="s">
        <v>474</v>
      </c>
      <c r="B327" s="50" t="s">
        <v>224</v>
      </c>
      <c r="C327" t="s">
        <v>2096</v>
      </c>
      <c r="D327" t="s">
        <v>471</v>
      </c>
      <c r="E327" t="s">
        <v>349</v>
      </c>
      <c r="H327" s="44" t="b">
        <v>0</v>
      </c>
      <c r="J327" s="44" t="b">
        <v>0</v>
      </c>
    </row>
    <row r="328" spans="1:10" ht="18.75" x14ac:dyDescent="0.3">
      <c r="A328" s="45" t="s">
        <v>475</v>
      </c>
      <c r="B328" s="50" t="s">
        <v>4542</v>
      </c>
      <c r="C328" t="s">
        <v>2097</v>
      </c>
      <c r="D328" t="s">
        <v>471</v>
      </c>
      <c r="E328" t="s">
        <v>349</v>
      </c>
      <c r="H328" s="44" t="b">
        <v>0</v>
      </c>
      <c r="J328" s="44" t="b">
        <v>0</v>
      </c>
    </row>
    <row r="329" spans="1:10" ht="18.75" x14ac:dyDescent="0.3">
      <c r="A329" s="45" t="s">
        <v>477</v>
      </c>
      <c r="B329" s="50" t="s">
        <v>2098</v>
      </c>
      <c r="C329" t="s">
        <v>2097</v>
      </c>
      <c r="D329" t="s">
        <v>471</v>
      </c>
      <c r="E329" t="s">
        <v>349</v>
      </c>
      <c r="H329" s="44" t="b">
        <v>0</v>
      </c>
      <c r="J329" s="44" t="b">
        <v>0</v>
      </c>
    </row>
    <row r="330" spans="1:10" ht="18.75" x14ac:dyDescent="0.3">
      <c r="A330" s="45" t="s">
        <v>479</v>
      </c>
      <c r="B330" s="50" t="s">
        <v>224</v>
      </c>
      <c r="C330" t="s">
        <v>2097</v>
      </c>
      <c r="D330" t="s">
        <v>471</v>
      </c>
      <c r="E330" t="s">
        <v>349</v>
      </c>
      <c r="H330" s="44" t="b">
        <v>0</v>
      </c>
      <c r="J330" s="44" t="b">
        <v>0</v>
      </c>
    </row>
    <row r="331" spans="1:10" ht="18.75" x14ac:dyDescent="0.3">
      <c r="A331" s="45" t="s">
        <v>481</v>
      </c>
      <c r="B331" s="50" t="s">
        <v>115</v>
      </c>
      <c r="C331" t="s">
        <v>495</v>
      </c>
      <c r="D331" t="s">
        <v>471</v>
      </c>
      <c r="E331" t="s">
        <v>349</v>
      </c>
      <c r="H331" s="44" t="b">
        <v>0</v>
      </c>
      <c r="J331" s="44" t="b">
        <v>0</v>
      </c>
    </row>
    <row r="332" spans="1:10" ht="18.75" x14ac:dyDescent="0.3">
      <c r="A332" s="45" t="s">
        <v>483</v>
      </c>
      <c r="B332" s="50" t="s">
        <v>2099</v>
      </c>
      <c r="C332" t="s">
        <v>495</v>
      </c>
      <c r="D332" t="s">
        <v>471</v>
      </c>
      <c r="E332" t="s">
        <v>349</v>
      </c>
      <c r="H332" s="44" t="b">
        <v>0</v>
      </c>
      <c r="J332" s="44" t="b">
        <v>0</v>
      </c>
    </row>
    <row r="333" spans="1:10" ht="18.75" x14ac:dyDescent="0.3">
      <c r="A333" s="45" t="s">
        <v>485</v>
      </c>
      <c r="B333" s="50" t="s">
        <v>224</v>
      </c>
      <c r="C333" t="s">
        <v>495</v>
      </c>
      <c r="D333" t="s">
        <v>471</v>
      </c>
      <c r="E333" t="s">
        <v>349</v>
      </c>
      <c r="H333" s="44" t="b">
        <v>0</v>
      </c>
      <c r="J333" s="44" t="b">
        <v>0</v>
      </c>
    </row>
    <row r="334" spans="1:10" ht="18.75" x14ac:dyDescent="0.3">
      <c r="A334" s="45" t="s">
        <v>486</v>
      </c>
      <c r="B334" s="50" t="s">
        <v>134</v>
      </c>
      <c r="C334" t="s">
        <v>2100</v>
      </c>
      <c r="D334" t="s">
        <v>471</v>
      </c>
      <c r="E334" t="s">
        <v>349</v>
      </c>
      <c r="H334" s="44" t="b">
        <v>0</v>
      </c>
      <c r="J334" s="44" t="b">
        <v>0</v>
      </c>
    </row>
    <row r="335" spans="1:10" ht="18.75" x14ac:dyDescent="0.3">
      <c r="A335" s="45" t="s">
        <v>488</v>
      </c>
      <c r="B335" s="50" t="s">
        <v>2101</v>
      </c>
      <c r="C335" t="s">
        <v>2100</v>
      </c>
      <c r="D335" t="s">
        <v>471</v>
      </c>
      <c r="E335" t="s">
        <v>349</v>
      </c>
      <c r="H335" s="44" t="b">
        <v>0</v>
      </c>
      <c r="J335" s="44" t="b">
        <v>0</v>
      </c>
    </row>
    <row r="336" spans="1:10" ht="18.75" x14ac:dyDescent="0.3">
      <c r="A336" s="45" t="s">
        <v>490</v>
      </c>
      <c r="B336" s="50" t="s">
        <v>2102</v>
      </c>
      <c r="C336" t="s">
        <v>2100</v>
      </c>
      <c r="D336" t="s">
        <v>471</v>
      </c>
      <c r="E336" t="s">
        <v>349</v>
      </c>
      <c r="H336" s="44" t="b">
        <v>0</v>
      </c>
      <c r="J336" s="44" t="b">
        <v>0</v>
      </c>
    </row>
    <row r="337" spans="1:10" ht="18.75" x14ac:dyDescent="0.3">
      <c r="A337" s="45" t="s">
        <v>491</v>
      </c>
      <c r="B337" s="50" t="s">
        <v>107</v>
      </c>
      <c r="C337" t="s">
        <v>2103</v>
      </c>
      <c r="D337" t="s">
        <v>471</v>
      </c>
      <c r="E337" t="s">
        <v>349</v>
      </c>
      <c r="H337" s="44" t="b">
        <v>0</v>
      </c>
      <c r="J337" s="44" t="b">
        <v>0</v>
      </c>
    </row>
    <row r="338" spans="1:10" ht="18.75" x14ac:dyDescent="0.3">
      <c r="A338" s="45" t="s">
        <v>492</v>
      </c>
      <c r="B338" s="50" t="s">
        <v>2104</v>
      </c>
      <c r="C338" t="s">
        <v>2103</v>
      </c>
      <c r="D338" t="s">
        <v>471</v>
      </c>
      <c r="E338" t="s">
        <v>349</v>
      </c>
      <c r="H338" s="44" t="b">
        <v>0</v>
      </c>
      <c r="J338" s="44" t="b">
        <v>0</v>
      </c>
    </row>
    <row r="339" spans="1:10" ht="18.75" x14ac:dyDescent="0.3">
      <c r="A339" s="45" t="s">
        <v>493</v>
      </c>
      <c r="B339" s="50" t="s">
        <v>224</v>
      </c>
      <c r="C339" t="s">
        <v>2103</v>
      </c>
      <c r="D339" t="s">
        <v>471</v>
      </c>
      <c r="E339" t="s">
        <v>349</v>
      </c>
      <c r="H339" s="44" t="b">
        <v>0</v>
      </c>
      <c r="J339" s="44" t="b">
        <v>0</v>
      </c>
    </row>
    <row r="340" spans="1:10" ht="18.75" x14ac:dyDescent="0.3">
      <c r="A340" s="45" t="s">
        <v>494</v>
      </c>
      <c r="B340" s="50" t="s">
        <v>500</v>
      </c>
      <c r="C340" t="s">
        <v>501</v>
      </c>
      <c r="D340" t="s">
        <v>471</v>
      </c>
      <c r="E340" t="s">
        <v>349</v>
      </c>
      <c r="H340" s="44" t="b">
        <v>0</v>
      </c>
      <c r="J340" s="44" t="b">
        <v>0</v>
      </c>
    </row>
    <row r="341" spans="1:10" ht="18.75" x14ac:dyDescent="0.3">
      <c r="A341" s="45" t="s">
        <v>496</v>
      </c>
      <c r="B341" s="50" t="s">
        <v>503</v>
      </c>
      <c r="C341" t="s">
        <v>501</v>
      </c>
      <c r="D341" t="s">
        <v>471</v>
      </c>
      <c r="E341" t="s">
        <v>349</v>
      </c>
      <c r="H341" s="44" t="b">
        <v>0</v>
      </c>
      <c r="J341" s="44" t="b">
        <v>0</v>
      </c>
    </row>
    <row r="342" spans="1:10" ht="18.75" x14ac:dyDescent="0.3">
      <c r="A342" s="45" t="s">
        <v>498</v>
      </c>
      <c r="B342" s="50" t="s">
        <v>224</v>
      </c>
      <c r="C342" t="s">
        <v>501</v>
      </c>
      <c r="D342" t="s">
        <v>471</v>
      </c>
      <c r="E342" t="s">
        <v>349</v>
      </c>
      <c r="H342" s="44" t="b">
        <v>0</v>
      </c>
      <c r="J342" s="44" t="b">
        <v>0</v>
      </c>
    </row>
    <row r="343" spans="1:10" ht="18.75" x14ac:dyDescent="0.3">
      <c r="A343" s="45" t="s">
        <v>499</v>
      </c>
      <c r="B343" s="50" t="s">
        <v>506</v>
      </c>
      <c r="C343" t="s">
        <v>507</v>
      </c>
      <c r="D343" t="s">
        <v>471</v>
      </c>
      <c r="E343" t="s">
        <v>349</v>
      </c>
      <c r="H343" s="44" t="b">
        <v>0</v>
      </c>
      <c r="J343" s="44" t="b">
        <v>0</v>
      </c>
    </row>
    <row r="344" spans="1:10" ht="18.75" x14ac:dyDescent="0.3">
      <c r="A344" s="45" t="s">
        <v>502</v>
      </c>
      <c r="B344" s="50" t="s">
        <v>509</v>
      </c>
      <c r="C344" t="s">
        <v>507</v>
      </c>
      <c r="D344" t="s">
        <v>471</v>
      </c>
      <c r="E344" t="s">
        <v>349</v>
      </c>
      <c r="H344" s="44" t="b">
        <v>0</v>
      </c>
      <c r="J344" s="44" t="b">
        <v>0</v>
      </c>
    </row>
    <row r="345" spans="1:10" ht="18.75" x14ac:dyDescent="0.3">
      <c r="A345" s="45" t="s">
        <v>504</v>
      </c>
      <c r="B345" s="50" t="s">
        <v>224</v>
      </c>
      <c r="C345" t="s">
        <v>507</v>
      </c>
      <c r="D345" t="s">
        <v>471</v>
      </c>
      <c r="E345" t="s">
        <v>349</v>
      </c>
      <c r="H345" s="44" t="b">
        <v>0</v>
      </c>
      <c r="J345" s="44" t="b">
        <v>0</v>
      </c>
    </row>
    <row r="346" spans="1:10" ht="18.75" x14ac:dyDescent="0.3">
      <c r="A346" s="45" t="s">
        <v>505</v>
      </c>
      <c r="B346" s="50" t="s">
        <v>512</v>
      </c>
      <c r="C346" t="s">
        <v>513</v>
      </c>
      <c r="D346" t="s">
        <v>471</v>
      </c>
      <c r="E346" t="s">
        <v>349</v>
      </c>
      <c r="H346" s="44" t="b">
        <v>0</v>
      </c>
      <c r="J346" s="44" t="b">
        <v>0</v>
      </c>
    </row>
    <row r="347" spans="1:10" ht="18.75" x14ac:dyDescent="0.3">
      <c r="A347" s="45" t="s">
        <v>508</v>
      </c>
      <c r="B347" s="50" t="s">
        <v>515</v>
      </c>
      <c r="C347" t="s">
        <v>513</v>
      </c>
      <c r="D347" t="s">
        <v>471</v>
      </c>
      <c r="E347" t="s">
        <v>349</v>
      </c>
      <c r="H347" s="44" t="b">
        <v>0</v>
      </c>
      <c r="J347" s="44" t="b">
        <v>0</v>
      </c>
    </row>
    <row r="348" spans="1:10" ht="18.75" x14ac:dyDescent="0.3">
      <c r="A348" s="45" t="s">
        <v>510</v>
      </c>
      <c r="B348" s="50" t="s">
        <v>224</v>
      </c>
      <c r="C348" t="s">
        <v>513</v>
      </c>
      <c r="D348" t="s">
        <v>471</v>
      </c>
      <c r="E348" t="s">
        <v>349</v>
      </c>
      <c r="H348" s="44" t="b">
        <v>0</v>
      </c>
      <c r="J348" s="44" t="b">
        <v>0</v>
      </c>
    </row>
    <row r="349" spans="1:10" ht="18.75" x14ac:dyDescent="0.3">
      <c r="A349" s="45" t="s">
        <v>511</v>
      </c>
      <c r="B349" s="50" t="s">
        <v>518</v>
      </c>
      <c r="C349" t="s">
        <v>519</v>
      </c>
      <c r="D349" t="s">
        <v>471</v>
      </c>
      <c r="E349" t="s">
        <v>349</v>
      </c>
      <c r="H349" s="44" t="b">
        <v>0</v>
      </c>
      <c r="J349" s="44" t="b">
        <v>0</v>
      </c>
    </row>
    <row r="350" spans="1:10" ht="18.75" x14ac:dyDescent="0.3">
      <c r="A350" s="45" t="s">
        <v>514</v>
      </c>
      <c r="B350" s="50" t="s">
        <v>521</v>
      </c>
      <c r="C350" t="s">
        <v>519</v>
      </c>
      <c r="D350" t="s">
        <v>471</v>
      </c>
      <c r="E350" t="s">
        <v>349</v>
      </c>
      <c r="H350" s="44" t="b">
        <v>0</v>
      </c>
      <c r="J350" s="44" t="b">
        <v>0</v>
      </c>
    </row>
    <row r="351" spans="1:10" ht="18.75" x14ac:dyDescent="0.3">
      <c r="A351" s="45" t="s">
        <v>516</v>
      </c>
      <c r="B351" s="50" t="s">
        <v>224</v>
      </c>
      <c r="C351" t="s">
        <v>519</v>
      </c>
      <c r="D351" t="s">
        <v>471</v>
      </c>
      <c r="E351" t="s">
        <v>349</v>
      </c>
      <c r="H351" s="44" t="b">
        <v>0</v>
      </c>
      <c r="J351" s="44" t="b">
        <v>0</v>
      </c>
    </row>
    <row r="352" spans="1:10" ht="18.75" x14ac:dyDescent="0.3">
      <c r="A352" s="45" t="s">
        <v>517</v>
      </c>
      <c r="B352" s="50" t="s">
        <v>524</v>
      </c>
      <c r="C352" t="s">
        <v>525</v>
      </c>
      <c r="D352" t="s">
        <v>471</v>
      </c>
      <c r="E352" t="s">
        <v>349</v>
      </c>
      <c r="G352">
        <v>1</v>
      </c>
      <c r="H352" s="44" t="b">
        <v>0</v>
      </c>
      <c r="J352" s="44" t="b">
        <v>0</v>
      </c>
    </row>
    <row r="353" spans="1:10" ht="18.75" x14ac:dyDescent="0.3">
      <c r="A353" s="45" t="s">
        <v>517</v>
      </c>
      <c r="B353" s="50">
        <v>0</v>
      </c>
      <c r="C353" t="s">
        <v>58</v>
      </c>
      <c r="D353" t="s">
        <v>471</v>
      </c>
      <c r="E353" t="s">
        <v>357</v>
      </c>
      <c r="G353">
        <v>2</v>
      </c>
      <c r="H353" s="44" t="b">
        <v>0</v>
      </c>
      <c r="J353" s="44" t="b">
        <v>0</v>
      </c>
    </row>
    <row r="354" spans="1:10" ht="18.75" x14ac:dyDescent="0.3">
      <c r="A354" s="45" t="s">
        <v>520</v>
      </c>
      <c r="B354" s="50" t="s">
        <v>2105</v>
      </c>
      <c r="C354" t="s">
        <v>525</v>
      </c>
      <c r="D354" t="s">
        <v>471</v>
      </c>
      <c r="E354" t="s">
        <v>349</v>
      </c>
      <c r="H354" s="44" t="b">
        <v>0</v>
      </c>
      <c r="J354" s="44" t="b">
        <v>0</v>
      </c>
    </row>
    <row r="355" spans="1:10" ht="18.75" x14ac:dyDescent="0.3">
      <c r="A355" s="45" t="s">
        <v>522</v>
      </c>
      <c r="B355" s="50" t="s">
        <v>224</v>
      </c>
      <c r="C355" t="s">
        <v>525</v>
      </c>
      <c r="D355" t="s">
        <v>471</v>
      </c>
      <c r="E355" t="s">
        <v>349</v>
      </c>
      <c r="H355" s="44" t="b">
        <v>0</v>
      </c>
      <c r="J355" s="44" t="b">
        <v>0</v>
      </c>
    </row>
    <row r="356" spans="1:10" ht="18.75" x14ac:dyDescent="0.3">
      <c r="A356" s="45" t="s">
        <v>523</v>
      </c>
      <c r="B356" s="50" t="s">
        <v>145</v>
      </c>
      <c r="C356" t="s">
        <v>530</v>
      </c>
      <c r="D356" t="s">
        <v>471</v>
      </c>
      <c r="E356" t="s">
        <v>349</v>
      </c>
      <c r="H356" s="44" t="b">
        <v>0</v>
      </c>
      <c r="J356" s="44" t="b">
        <v>0</v>
      </c>
    </row>
    <row r="357" spans="1:10" ht="18.75" x14ac:dyDescent="0.3">
      <c r="A357" s="45" t="s">
        <v>526</v>
      </c>
      <c r="B357" s="50" t="s">
        <v>224</v>
      </c>
      <c r="C357" t="s">
        <v>530</v>
      </c>
      <c r="D357" t="s">
        <v>471</v>
      </c>
      <c r="E357" t="s">
        <v>349</v>
      </c>
      <c r="H357" s="44" t="b">
        <v>0</v>
      </c>
      <c r="J357" s="44" t="b">
        <v>0</v>
      </c>
    </row>
    <row r="358" spans="1:10" ht="18.75" x14ac:dyDescent="0.3">
      <c r="A358" s="45" t="s">
        <v>528</v>
      </c>
      <c r="B358" s="50" t="s">
        <v>533</v>
      </c>
      <c r="C358" t="s">
        <v>530</v>
      </c>
      <c r="D358" t="s">
        <v>471</v>
      </c>
      <c r="E358" t="s">
        <v>349</v>
      </c>
      <c r="H358" s="44" t="b">
        <v>0</v>
      </c>
      <c r="J358" s="44" t="b">
        <v>0</v>
      </c>
    </row>
    <row r="359" spans="1:10" ht="18.75" x14ac:dyDescent="0.3">
      <c r="A359" s="45" t="s">
        <v>529</v>
      </c>
      <c r="B359" s="50" t="s">
        <v>147</v>
      </c>
      <c r="C359" t="s">
        <v>535</v>
      </c>
      <c r="D359" t="s">
        <v>471</v>
      </c>
      <c r="E359" t="s">
        <v>349</v>
      </c>
      <c r="H359" s="44" t="b">
        <v>0</v>
      </c>
      <c r="J359" s="44" t="b">
        <v>0</v>
      </c>
    </row>
    <row r="360" spans="1:10" ht="18.75" x14ac:dyDescent="0.3">
      <c r="A360" s="45" t="s">
        <v>531</v>
      </c>
      <c r="B360" s="50" t="s">
        <v>224</v>
      </c>
      <c r="C360" t="s">
        <v>535</v>
      </c>
      <c r="D360" t="s">
        <v>471</v>
      </c>
      <c r="E360" t="s">
        <v>349</v>
      </c>
      <c r="H360" s="44" t="b">
        <v>0</v>
      </c>
      <c r="J360" s="44" t="b">
        <v>0</v>
      </c>
    </row>
    <row r="361" spans="1:10" ht="18.75" x14ac:dyDescent="0.3">
      <c r="A361" s="45" t="s">
        <v>532</v>
      </c>
      <c r="B361" s="50" t="s">
        <v>538</v>
      </c>
      <c r="C361" t="s">
        <v>535</v>
      </c>
      <c r="D361" t="s">
        <v>471</v>
      </c>
      <c r="E361" t="s">
        <v>349</v>
      </c>
      <c r="H361" s="44" t="b">
        <v>0</v>
      </c>
      <c r="J361" s="44" t="b">
        <v>0</v>
      </c>
    </row>
    <row r="362" spans="1:10" ht="18.75" x14ac:dyDescent="0.3">
      <c r="A362" s="45" t="s">
        <v>534</v>
      </c>
      <c r="B362" s="50" t="s">
        <v>149</v>
      </c>
      <c r="C362" t="s">
        <v>540</v>
      </c>
      <c r="D362" t="s">
        <v>471</v>
      </c>
      <c r="E362" t="s">
        <v>349</v>
      </c>
      <c r="H362" s="44" t="b">
        <v>0</v>
      </c>
      <c r="J362" s="44" t="b">
        <v>0</v>
      </c>
    </row>
    <row r="363" spans="1:10" ht="18.75" x14ac:dyDescent="0.3">
      <c r="A363" s="45" t="s">
        <v>536</v>
      </c>
      <c r="B363" s="50" t="s">
        <v>224</v>
      </c>
      <c r="C363" t="s">
        <v>540</v>
      </c>
      <c r="D363" t="s">
        <v>471</v>
      </c>
      <c r="E363" t="s">
        <v>349</v>
      </c>
      <c r="H363" s="44" t="b">
        <v>0</v>
      </c>
      <c r="J363" s="44" t="b">
        <v>0</v>
      </c>
    </row>
    <row r="364" spans="1:10" ht="18.75" x14ac:dyDescent="0.3">
      <c r="A364" s="45" t="s">
        <v>537</v>
      </c>
      <c r="B364" s="50" t="s">
        <v>543</v>
      </c>
      <c r="C364" t="s">
        <v>540</v>
      </c>
      <c r="D364" t="s">
        <v>471</v>
      </c>
      <c r="E364" t="s">
        <v>349</v>
      </c>
      <c r="H364" s="44" t="b">
        <v>0</v>
      </c>
      <c r="J364" s="44" t="b">
        <v>0</v>
      </c>
    </row>
    <row r="365" spans="1:10" ht="18.75" x14ac:dyDescent="0.3">
      <c r="A365" s="45" t="s">
        <v>550</v>
      </c>
      <c r="B365" s="50">
        <v>1</v>
      </c>
      <c r="C365" t="s">
        <v>551</v>
      </c>
      <c r="D365" t="s">
        <v>552</v>
      </c>
      <c r="E365" t="s">
        <v>300</v>
      </c>
      <c r="H365" s="44" t="b">
        <v>0</v>
      </c>
      <c r="J365" s="44" t="b">
        <v>1</v>
      </c>
    </row>
    <row r="366" spans="1:10" ht="18.75" x14ac:dyDescent="0.3">
      <c r="A366" s="45" t="s">
        <v>553</v>
      </c>
      <c r="B366" s="50">
        <v>0</v>
      </c>
      <c r="C366" t="s">
        <v>554</v>
      </c>
      <c r="D366" t="s">
        <v>552</v>
      </c>
      <c r="E366" t="s">
        <v>300</v>
      </c>
      <c r="H366" s="44" t="b">
        <v>0</v>
      </c>
      <c r="J366" s="44" t="b">
        <v>0</v>
      </c>
    </row>
    <row r="367" spans="1:10" ht="18.75" x14ac:dyDescent="0.3">
      <c r="A367" s="45" t="s">
        <v>555</v>
      </c>
      <c r="B367" s="50">
        <v>0</v>
      </c>
      <c r="C367" t="s">
        <v>556</v>
      </c>
      <c r="D367" t="s">
        <v>552</v>
      </c>
      <c r="E367" t="s">
        <v>300</v>
      </c>
      <c r="H367" s="44" t="b">
        <v>0</v>
      </c>
      <c r="J367" s="44" t="b">
        <v>0</v>
      </c>
    </row>
    <row r="368" spans="1:10" ht="18.75" x14ac:dyDescent="0.3">
      <c r="A368" s="45" t="s">
        <v>557</v>
      </c>
      <c r="B368" s="50">
        <v>0</v>
      </c>
      <c r="C368" t="s">
        <v>558</v>
      </c>
      <c r="D368" t="s">
        <v>552</v>
      </c>
      <c r="E368" t="s">
        <v>300</v>
      </c>
      <c r="H368" s="44" t="b">
        <v>0</v>
      </c>
      <c r="J368" s="44" t="b">
        <v>0</v>
      </c>
    </row>
    <row r="369" spans="1:10" ht="18.75" x14ac:dyDescent="0.3">
      <c r="A369" s="45" t="s">
        <v>559</v>
      </c>
      <c r="B369" s="50">
        <v>0</v>
      </c>
      <c r="C369" t="s">
        <v>560</v>
      </c>
      <c r="D369" t="s">
        <v>552</v>
      </c>
      <c r="E369" t="s">
        <v>300</v>
      </c>
      <c r="H369" s="44" t="b">
        <v>0</v>
      </c>
      <c r="J369" s="44" t="b">
        <v>0</v>
      </c>
    </row>
    <row r="370" spans="1:10" ht="18.75" x14ac:dyDescent="0.3">
      <c r="A370" s="45" t="s">
        <v>561</v>
      </c>
      <c r="B370" s="50">
        <v>0</v>
      </c>
      <c r="C370" t="s">
        <v>562</v>
      </c>
      <c r="D370" t="s">
        <v>552</v>
      </c>
      <c r="E370" t="s">
        <v>300</v>
      </c>
      <c r="H370" s="44" t="b">
        <v>0</v>
      </c>
      <c r="J370" s="44" t="b">
        <v>0</v>
      </c>
    </row>
    <row r="371" spans="1:10" ht="18.75" x14ac:dyDescent="0.3">
      <c r="A371" s="45" t="s">
        <v>82</v>
      </c>
      <c r="B371" s="50" t="s">
        <v>563</v>
      </c>
      <c r="C371" t="s">
        <v>81</v>
      </c>
      <c r="D371" t="s">
        <v>564</v>
      </c>
      <c r="E371" t="s">
        <v>565</v>
      </c>
      <c r="H371" s="44" t="b">
        <v>0</v>
      </c>
      <c r="J371" s="44" t="b">
        <v>0</v>
      </c>
    </row>
    <row r="372" spans="1:10" ht="18.75" x14ac:dyDescent="0.3">
      <c r="A372" s="45" t="s">
        <v>87</v>
      </c>
      <c r="B372" s="50" t="s">
        <v>566</v>
      </c>
      <c r="C372" t="s">
        <v>86</v>
      </c>
      <c r="D372" t="s">
        <v>564</v>
      </c>
      <c r="E372" t="s">
        <v>565</v>
      </c>
      <c r="H372" s="44" t="b">
        <v>0</v>
      </c>
      <c r="J372" s="44" t="b">
        <v>0</v>
      </c>
    </row>
    <row r="373" spans="1:10" ht="18.75" x14ac:dyDescent="0.3">
      <c r="A373" s="45" t="s">
        <v>92</v>
      </c>
      <c r="B373" s="50" t="s">
        <v>567</v>
      </c>
      <c r="C373" t="s">
        <v>91</v>
      </c>
      <c r="D373" t="s">
        <v>564</v>
      </c>
      <c r="E373" t="s">
        <v>565</v>
      </c>
      <c r="H373" s="44" t="b">
        <v>0</v>
      </c>
      <c r="J373" s="44" t="b">
        <v>0</v>
      </c>
    </row>
    <row r="374" spans="1:10" ht="18.75" x14ac:dyDescent="0.3">
      <c r="A374" s="45" t="s">
        <v>96</v>
      </c>
      <c r="B374" s="50" t="s">
        <v>2106</v>
      </c>
      <c r="C374" t="s">
        <v>2107</v>
      </c>
      <c r="D374" t="s">
        <v>564</v>
      </c>
      <c r="E374" t="s">
        <v>565</v>
      </c>
      <c r="H374" s="44" t="b">
        <v>0</v>
      </c>
      <c r="J374" s="44" t="b">
        <v>0</v>
      </c>
    </row>
    <row r="375" spans="1:10" ht="18.75" x14ac:dyDescent="0.3">
      <c r="A375" s="45" t="s">
        <v>101</v>
      </c>
      <c r="B375" s="50" t="s">
        <v>568</v>
      </c>
      <c r="C375" t="s">
        <v>569</v>
      </c>
      <c r="D375" t="s">
        <v>564</v>
      </c>
      <c r="E375" t="s">
        <v>565</v>
      </c>
      <c r="H375" s="44" t="b">
        <v>0</v>
      </c>
      <c r="J375" s="44" t="b">
        <v>0</v>
      </c>
    </row>
    <row r="376" spans="1:10" ht="18.75" x14ac:dyDescent="0.3">
      <c r="A376" s="45" t="s">
        <v>106</v>
      </c>
      <c r="B376" s="50" t="s">
        <v>570</v>
      </c>
      <c r="C376" t="s">
        <v>571</v>
      </c>
      <c r="D376" t="s">
        <v>564</v>
      </c>
      <c r="E376" t="s">
        <v>565</v>
      </c>
      <c r="G376">
        <v>1</v>
      </c>
      <c r="H376" s="44" t="b">
        <v>0</v>
      </c>
      <c r="J376" s="44" t="b">
        <v>0</v>
      </c>
    </row>
    <row r="377" spans="1:10" ht="18.75" x14ac:dyDescent="0.3">
      <c r="A377" s="45" t="s">
        <v>106</v>
      </c>
      <c r="B377" s="50" t="s">
        <v>2108</v>
      </c>
      <c r="C377" t="s">
        <v>571</v>
      </c>
      <c r="D377" t="s">
        <v>564</v>
      </c>
      <c r="E377" t="s">
        <v>565</v>
      </c>
      <c r="G377">
        <v>2</v>
      </c>
      <c r="H377" s="44" t="b">
        <v>0</v>
      </c>
      <c r="J377" s="44" t="b">
        <v>0</v>
      </c>
    </row>
    <row r="378" spans="1:10" ht="18.75" x14ac:dyDescent="0.3">
      <c r="A378" s="45" t="s">
        <v>110</v>
      </c>
      <c r="B378" s="50" t="s">
        <v>2069</v>
      </c>
      <c r="C378" t="s">
        <v>2090</v>
      </c>
      <c r="D378" t="s">
        <v>564</v>
      </c>
      <c r="E378" t="s">
        <v>565</v>
      </c>
      <c r="H378" s="44" t="b">
        <v>0</v>
      </c>
      <c r="J378" s="44" t="b">
        <v>0</v>
      </c>
    </row>
    <row r="379" spans="1:10" ht="18.75" x14ac:dyDescent="0.3">
      <c r="A379" s="45" t="s">
        <v>114</v>
      </c>
      <c r="B379" s="50">
        <v>0</v>
      </c>
      <c r="C379" t="s">
        <v>58</v>
      </c>
      <c r="D379" t="s">
        <v>564</v>
      </c>
      <c r="E379" t="s">
        <v>565</v>
      </c>
      <c r="H379" s="44" t="b">
        <v>0</v>
      </c>
      <c r="J379" s="44" t="b">
        <v>0</v>
      </c>
    </row>
    <row r="380" spans="1:10" ht="18.75" x14ac:dyDescent="0.3">
      <c r="A380" s="45" t="s">
        <v>119</v>
      </c>
      <c r="B380" s="50">
        <v>0</v>
      </c>
      <c r="C380" t="s">
        <v>58</v>
      </c>
      <c r="D380" t="s">
        <v>564</v>
      </c>
      <c r="E380" t="s">
        <v>565</v>
      </c>
      <c r="H380" s="44" t="b">
        <v>0</v>
      </c>
      <c r="J380" s="44" t="b">
        <v>0</v>
      </c>
    </row>
    <row r="381" spans="1:10" ht="18.75" x14ac:dyDescent="0.3">
      <c r="A381" s="45" t="s">
        <v>124</v>
      </c>
      <c r="B381" s="50">
        <v>0</v>
      </c>
      <c r="C381" t="s">
        <v>58</v>
      </c>
      <c r="D381" t="s">
        <v>564</v>
      </c>
      <c r="E381" t="s">
        <v>565</v>
      </c>
      <c r="H381" s="44" t="b">
        <v>0</v>
      </c>
      <c r="J381" s="44" t="b">
        <v>0</v>
      </c>
    </row>
    <row r="382" spans="1:10" ht="18.75" x14ac:dyDescent="0.3">
      <c r="A382" s="45" t="s">
        <v>572</v>
      </c>
      <c r="B382" s="50" t="s">
        <v>321</v>
      </c>
      <c r="C382" t="s">
        <v>308</v>
      </c>
      <c r="D382" t="s">
        <v>564</v>
      </c>
      <c r="E382" t="s">
        <v>565</v>
      </c>
      <c r="H382" s="44" t="b">
        <v>0</v>
      </c>
      <c r="J382" s="44" t="b">
        <v>0</v>
      </c>
    </row>
    <row r="383" spans="1:10" ht="18.75" x14ac:dyDescent="0.3">
      <c r="A383" s="45" t="s">
        <v>573</v>
      </c>
      <c r="B383" s="50" t="s">
        <v>278</v>
      </c>
      <c r="C383" t="s">
        <v>574</v>
      </c>
      <c r="D383" t="s">
        <v>564</v>
      </c>
      <c r="E383" t="s">
        <v>565</v>
      </c>
      <c r="H383" s="44" t="b">
        <v>0</v>
      </c>
      <c r="J383" s="44" t="b">
        <v>0</v>
      </c>
    </row>
    <row r="384" spans="1:10" ht="18.75" x14ac:dyDescent="0.3">
      <c r="A384" s="45" t="s">
        <v>575</v>
      </c>
      <c r="B384" s="50" t="s">
        <v>576</v>
      </c>
      <c r="C384" t="s">
        <v>577</v>
      </c>
      <c r="D384" t="s">
        <v>564</v>
      </c>
      <c r="E384" t="s">
        <v>565</v>
      </c>
      <c r="H384" s="44" t="b">
        <v>0</v>
      </c>
      <c r="J384" s="44" t="b">
        <v>0</v>
      </c>
    </row>
    <row r="385" spans="1:10" ht="18.75" x14ac:dyDescent="0.3">
      <c r="A385" s="45" t="s">
        <v>578</v>
      </c>
      <c r="B385" s="50" t="s">
        <v>297</v>
      </c>
      <c r="C385" t="s">
        <v>574</v>
      </c>
      <c r="D385" t="s">
        <v>564</v>
      </c>
      <c r="E385" t="s">
        <v>565</v>
      </c>
      <c r="H385" s="44" t="b">
        <v>0</v>
      </c>
      <c r="J385" s="44" t="b">
        <v>0</v>
      </c>
    </row>
    <row r="386" spans="1:10" ht="18.75" x14ac:dyDescent="0.3">
      <c r="A386" s="45" t="s">
        <v>579</v>
      </c>
      <c r="B386" s="50">
        <v>0</v>
      </c>
      <c r="C386" t="s">
        <v>58</v>
      </c>
      <c r="D386" t="s">
        <v>564</v>
      </c>
      <c r="E386" t="s">
        <v>565</v>
      </c>
      <c r="H386" s="44" t="b">
        <v>0</v>
      </c>
      <c r="J386" s="44" t="b">
        <v>0</v>
      </c>
    </row>
    <row r="387" spans="1:10" ht="18.75" x14ac:dyDescent="0.3">
      <c r="A387" s="45" t="s">
        <v>580</v>
      </c>
      <c r="B387" s="50" t="s">
        <v>297</v>
      </c>
      <c r="C387" t="s">
        <v>574</v>
      </c>
      <c r="D387" t="s">
        <v>564</v>
      </c>
      <c r="E387" t="s">
        <v>565</v>
      </c>
      <c r="H387" s="44" t="b">
        <v>0</v>
      </c>
      <c r="J387" s="44" t="b">
        <v>0</v>
      </c>
    </row>
    <row r="388" spans="1:10" ht="18.75" x14ac:dyDescent="0.3">
      <c r="A388" s="45" t="s">
        <v>581</v>
      </c>
      <c r="B388" s="50">
        <v>0</v>
      </c>
      <c r="C388" t="s">
        <v>58</v>
      </c>
      <c r="D388" t="s">
        <v>564</v>
      </c>
      <c r="E388" t="s">
        <v>565</v>
      </c>
      <c r="H388" s="44" t="b">
        <v>0</v>
      </c>
      <c r="J388" s="44" t="b">
        <v>0</v>
      </c>
    </row>
    <row r="389" spans="1:10" ht="18.75" x14ac:dyDescent="0.3">
      <c r="A389" s="45" t="s">
        <v>582</v>
      </c>
      <c r="B389" s="50" t="s">
        <v>297</v>
      </c>
      <c r="C389" t="s">
        <v>574</v>
      </c>
      <c r="D389" t="s">
        <v>564</v>
      </c>
      <c r="E389" t="s">
        <v>565</v>
      </c>
      <c r="H389" s="44" t="b">
        <v>0</v>
      </c>
      <c r="J389" s="44" t="b">
        <v>0</v>
      </c>
    </row>
    <row r="390" spans="1:10" ht="18.75" x14ac:dyDescent="0.3">
      <c r="A390" s="45" t="s">
        <v>583</v>
      </c>
      <c r="B390" s="50" t="s">
        <v>584</v>
      </c>
      <c r="C390" t="s">
        <v>2109</v>
      </c>
      <c r="D390" t="s">
        <v>564</v>
      </c>
      <c r="E390" t="s">
        <v>565</v>
      </c>
      <c r="H390" s="44" t="b">
        <v>0</v>
      </c>
      <c r="J390" s="44" t="b">
        <v>0</v>
      </c>
    </row>
    <row r="391" spans="1:10" ht="18.75" x14ac:dyDescent="0.3">
      <c r="A391" s="45" t="s">
        <v>586</v>
      </c>
      <c r="B391" s="50" t="s">
        <v>278</v>
      </c>
      <c r="C391" t="s">
        <v>574</v>
      </c>
      <c r="D391" t="s">
        <v>564</v>
      </c>
      <c r="E391" t="s">
        <v>565</v>
      </c>
      <c r="H391" s="44" t="b">
        <v>0</v>
      </c>
      <c r="J391" s="44" t="b">
        <v>0</v>
      </c>
    </row>
    <row r="392" spans="1:10" ht="18.75" x14ac:dyDescent="0.3">
      <c r="A392" s="45" t="s">
        <v>587</v>
      </c>
      <c r="B392" s="50" t="s">
        <v>588</v>
      </c>
      <c r="C392" t="s">
        <v>589</v>
      </c>
      <c r="D392" t="s">
        <v>564</v>
      </c>
      <c r="E392" t="s">
        <v>565</v>
      </c>
      <c r="H392" s="44" t="b">
        <v>0</v>
      </c>
      <c r="J392" s="44" t="b">
        <v>0</v>
      </c>
    </row>
    <row r="393" spans="1:10" ht="18.75" x14ac:dyDescent="0.3">
      <c r="A393" s="45" t="s">
        <v>590</v>
      </c>
      <c r="B393" s="50" t="s">
        <v>278</v>
      </c>
      <c r="C393" t="s">
        <v>574</v>
      </c>
      <c r="D393" t="s">
        <v>564</v>
      </c>
      <c r="E393" t="s">
        <v>565</v>
      </c>
      <c r="H393" s="44" t="b">
        <v>0</v>
      </c>
      <c r="J393" s="44" t="b">
        <v>0</v>
      </c>
    </row>
    <row r="394" spans="1:10" ht="18.75" x14ac:dyDescent="0.3">
      <c r="A394" s="45" t="s">
        <v>591</v>
      </c>
      <c r="B394" s="50" t="s">
        <v>446</v>
      </c>
      <c r="C394" t="s">
        <v>592</v>
      </c>
      <c r="D394" t="s">
        <v>564</v>
      </c>
      <c r="E394" t="s">
        <v>565</v>
      </c>
      <c r="H394" s="44" t="b">
        <v>0</v>
      </c>
      <c r="J394" s="44" t="b">
        <v>0</v>
      </c>
    </row>
    <row r="395" spans="1:10" ht="18.75" x14ac:dyDescent="0.3">
      <c r="A395" s="45" t="s">
        <v>593</v>
      </c>
      <c r="B395" s="50" t="s">
        <v>278</v>
      </c>
      <c r="C395" t="s">
        <v>574</v>
      </c>
      <c r="D395" t="s">
        <v>564</v>
      </c>
      <c r="E395" t="s">
        <v>565</v>
      </c>
      <c r="H395" s="44" t="b">
        <v>0</v>
      </c>
      <c r="J395" s="44" t="b">
        <v>0</v>
      </c>
    </row>
    <row r="396" spans="1:10" ht="18.75" x14ac:dyDescent="0.3">
      <c r="A396" s="45" t="s">
        <v>594</v>
      </c>
      <c r="B396" s="50" t="s">
        <v>595</v>
      </c>
      <c r="C396" t="s">
        <v>596</v>
      </c>
      <c r="D396" t="s">
        <v>564</v>
      </c>
      <c r="E396" t="s">
        <v>565</v>
      </c>
      <c r="H396" s="44" t="b">
        <v>0</v>
      </c>
      <c r="J396" s="44" t="b">
        <v>0</v>
      </c>
    </row>
    <row r="397" spans="1:10" ht="18.75" x14ac:dyDescent="0.3">
      <c r="A397" s="45" t="s">
        <v>597</v>
      </c>
      <c r="B397" s="50" t="s">
        <v>278</v>
      </c>
      <c r="C397" t="s">
        <v>574</v>
      </c>
      <c r="D397" t="s">
        <v>564</v>
      </c>
      <c r="E397" t="s">
        <v>565</v>
      </c>
      <c r="H397" s="44" t="b">
        <v>0</v>
      </c>
      <c r="J397" s="44" t="b">
        <v>0</v>
      </c>
    </row>
    <row r="398" spans="1:10" ht="18.75" x14ac:dyDescent="0.3">
      <c r="A398" s="45" t="s">
        <v>598</v>
      </c>
      <c r="B398" s="50">
        <v>0</v>
      </c>
      <c r="C398" t="s">
        <v>58</v>
      </c>
      <c r="D398" t="s">
        <v>564</v>
      </c>
      <c r="E398" t="s">
        <v>565</v>
      </c>
      <c r="H398" s="44" t="b">
        <v>0</v>
      </c>
      <c r="J398" s="44" t="b">
        <v>0</v>
      </c>
    </row>
    <row r="399" spans="1:10" ht="18.75" x14ac:dyDescent="0.3">
      <c r="A399" s="45" t="s">
        <v>599</v>
      </c>
      <c r="B399" s="50" t="s">
        <v>297</v>
      </c>
      <c r="C399" t="s">
        <v>574</v>
      </c>
      <c r="D399" t="s">
        <v>564</v>
      </c>
      <c r="E399" t="s">
        <v>565</v>
      </c>
      <c r="H399" s="44" t="b">
        <v>0</v>
      </c>
      <c r="J399" s="44" t="b">
        <v>0</v>
      </c>
    </row>
    <row r="400" spans="1:10" ht="18.75" x14ac:dyDescent="0.3">
      <c r="A400" s="45" t="s">
        <v>600</v>
      </c>
      <c r="B400" s="50" t="s">
        <v>601</v>
      </c>
      <c r="C400" t="s">
        <v>602</v>
      </c>
      <c r="D400" t="s">
        <v>564</v>
      </c>
      <c r="E400" t="s">
        <v>565</v>
      </c>
      <c r="H400" s="44" t="b">
        <v>0</v>
      </c>
      <c r="J400" s="44" t="b">
        <v>0</v>
      </c>
    </row>
    <row r="401" spans="1:10" ht="18.75" x14ac:dyDescent="0.3">
      <c r="A401" s="45" t="s">
        <v>603</v>
      </c>
      <c r="B401" s="50" t="s">
        <v>278</v>
      </c>
      <c r="C401" t="s">
        <v>574</v>
      </c>
      <c r="D401" t="s">
        <v>564</v>
      </c>
      <c r="E401" t="s">
        <v>565</v>
      </c>
      <c r="H401" s="44" t="b">
        <v>0</v>
      </c>
      <c r="J401" s="44" t="b">
        <v>0</v>
      </c>
    </row>
    <row r="402" spans="1:10" ht="18.75" x14ac:dyDescent="0.3">
      <c r="A402" s="45" t="s">
        <v>604</v>
      </c>
      <c r="B402" s="50" t="s">
        <v>605</v>
      </c>
      <c r="C402" t="s">
        <v>606</v>
      </c>
      <c r="D402" t="s">
        <v>564</v>
      </c>
      <c r="E402" t="s">
        <v>565</v>
      </c>
      <c r="H402" s="44" t="b">
        <v>0</v>
      </c>
      <c r="J402" s="44" t="b">
        <v>0</v>
      </c>
    </row>
    <row r="403" spans="1:10" ht="18.75" x14ac:dyDescent="0.3">
      <c r="A403" s="45" t="s">
        <v>607</v>
      </c>
      <c r="B403" s="50" t="s">
        <v>278</v>
      </c>
      <c r="C403" t="s">
        <v>574</v>
      </c>
      <c r="D403" t="s">
        <v>564</v>
      </c>
      <c r="E403" t="s">
        <v>565</v>
      </c>
      <c r="H403" s="44" t="b">
        <v>0</v>
      </c>
      <c r="J403" s="44" t="b">
        <v>0</v>
      </c>
    </row>
    <row r="404" spans="1:10" ht="18.75" x14ac:dyDescent="0.3">
      <c r="A404" s="45" t="s">
        <v>608</v>
      </c>
      <c r="B404" s="50">
        <v>0</v>
      </c>
      <c r="C404" t="s">
        <v>58</v>
      </c>
      <c r="D404" t="s">
        <v>564</v>
      </c>
      <c r="E404" t="s">
        <v>565</v>
      </c>
      <c r="H404" s="44" t="b">
        <v>0</v>
      </c>
      <c r="J404" s="44" t="b">
        <v>0</v>
      </c>
    </row>
    <row r="405" spans="1:10" ht="18.75" x14ac:dyDescent="0.3">
      <c r="A405" s="45" t="s">
        <v>609</v>
      </c>
      <c r="B405" s="50" t="s">
        <v>297</v>
      </c>
      <c r="C405" t="s">
        <v>574</v>
      </c>
      <c r="D405" t="s">
        <v>564</v>
      </c>
      <c r="E405" t="s">
        <v>565</v>
      </c>
      <c r="H405" s="44" t="b">
        <v>0</v>
      </c>
      <c r="J405" s="44" t="b">
        <v>0</v>
      </c>
    </row>
    <row r="406" spans="1:10" ht="45.75" x14ac:dyDescent="0.3">
      <c r="A406" s="45" t="s">
        <v>610</v>
      </c>
      <c r="B406" s="115" t="s">
        <v>4546</v>
      </c>
      <c r="C406" t="s">
        <v>612</v>
      </c>
      <c r="D406" t="s">
        <v>613</v>
      </c>
      <c r="E406" t="s">
        <v>614</v>
      </c>
      <c r="H406" s="44" t="b">
        <v>0</v>
      </c>
      <c r="J406" s="44" t="b">
        <v>0</v>
      </c>
    </row>
    <row r="407" spans="1:10" ht="18.75" x14ac:dyDescent="0.3">
      <c r="A407" s="45" t="s">
        <v>615</v>
      </c>
      <c r="B407" s="115" t="s">
        <v>59</v>
      </c>
      <c r="C407" t="s">
        <v>616</v>
      </c>
      <c r="D407" t="s">
        <v>617</v>
      </c>
      <c r="E407" t="s">
        <v>396</v>
      </c>
      <c r="H407" s="44" t="b">
        <v>0</v>
      </c>
      <c r="J407" s="44" t="b">
        <v>0</v>
      </c>
    </row>
    <row r="408" spans="1:10" ht="18.75" x14ac:dyDescent="0.3">
      <c r="A408" s="45" t="s">
        <v>618</v>
      </c>
      <c r="B408" s="50">
        <v>2</v>
      </c>
      <c r="C408" t="s">
        <v>619</v>
      </c>
      <c r="D408" t="s">
        <v>620</v>
      </c>
      <c r="E408" t="s">
        <v>300</v>
      </c>
      <c r="H408" s="44" t="b">
        <v>0</v>
      </c>
      <c r="J408" s="44" t="b">
        <v>0</v>
      </c>
    </row>
    <row r="409" spans="1:10" ht="18.75" x14ac:dyDescent="0.3">
      <c r="A409" s="45" t="s">
        <v>621</v>
      </c>
      <c r="B409" s="50">
        <v>1</v>
      </c>
      <c r="C409" t="s">
        <v>622</v>
      </c>
      <c r="D409" t="s">
        <v>620</v>
      </c>
      <c r="E409" t="s">
        <v>300</v>
      </c>
      <c r="H409" s="44" t="b">
        <v>0</v>
      </c>
      <c r="J409" s="44" t="b">
        <v>0</v>
      </c>
    </row>
    <row r="410" spans="1:10" ht="18.75" x14ac:dyDescent="0.3">
      <c r="A410" s="45" t="s">
        <v>623</v>
      </c>
      <c r="B410" s="50">
        <v>1</v>
      </c>
      <c r="C410" t="s">
        <v>624</v>
      </c>
      <c r="D410" t="s">
        <v>620</v>
      </c>
      <c r="E410" t="s">
        <v>300</v>
      </c>
      <c r="H410" s="44" t="b">
        <v>0</v>
      </c>
      <c r="J410" s="44" t="b">
        <v>0</v>
      </c>
    </row>
    <row r="411" spans="1:10" ht="18.75" x14ac:dyDescent="0.3">
      <c r="A411" s="45" t="s">
        <v>625</v>
      </c>
      <c r="B411" s="50">
        <v>1</v>
      </c>
      <c r="C411" t="s">
        <v>626</v>
      </c>
      <c r="D411" t="s">
        <v>620</v>
      </c>
      <c r="E411" t="s">
        <v>300</v>
      </c>
      <c r="H411" s="44" t="b">
        <v>0</v>
      </c>
      <c r="J411" s="44" t="b">
        <v>0</v>
      </c>
    </row>
    <row r="412" spans="1:10" ht="18.75" x14ac:dyDescent="0.3">
      <c r="A412" s="45" t="s">
        <v>627</v>
      </c>
      <c r="B412" s="50">
        <f>C89</f>
        <v>8.5499999999999989</v>
      </c>
      <c r="C412" t="s">
        <v>628</v>
      </c>
      <c r="D412" t="s">
        <v>620</v>
      </c>
      <c r="E412" t="s">
        <v>629</v>
      </c>
      <c r="F412" t="s">
        <v>10</v>
      </c>
      <c r="H412" s="44" t="b">
        <v>1</v>
      </c>
      <c r="J412" s="44" t="b">
        <v>1</v>
      </c>
    </row>
    <row r="413" spans="1:10" ht="18.75" x14ac:dyDescent="0.3">
      <c r="A413" s="45" t="s">
        <v>627</v>
      </c>
      <c r="B413" s="50">
        <f>D89</f>
        <v>11.4</v>
      </c>
      <c r="C413" t="s">
        <v>628</v>
      </c>
      <c r="D413" t="s">
        <v>620</v>
      </c>
      <c r="E413" t="s">
        <v>629</v>
      </c>
      <c r="F413" t="s">
        <v>165</v>
      </c>
      <c r="H413" s="44" t="b">
        <v>1</v>
      </c>
      <c r="J413" s="44" t="b">
        <v>0</v>
      </c>
    </row>
    <row r="414" spans="1:10" ht="18.75" x14ac:dyDescent="0.3">
      <c r="A414" s="45" t="s">
        <v>627</v>
      </c>
      <c r="B414" s="1">
        <f>E89</f>
        <v>0</v>
      </c>
      <c r="C414" t="s">
        <v>628</v>
      </c>
      <c r="D414" t="s">
        <v>620</v>
      </c>
      <c r="E414" t="s">
        <v>629</v>
      </c>
      <c r="F414" t="s">
        <v>166</v>
      </c>
      <c r="H414" s="44" t="b">
        <v>1</v>
      </c>
      <c r="J414" s="44" t="b">
        <v>0</v>
      </c>
    </row>
    <row r="415" spans="1:10" ht="18.75" x14ac:dyDescent="0.3">
      <c r="A415" s="45" t="s">
        <v>627</v>
      </c>
      <c r="B415" s="1">
        <f>F89</f>
        <v>0</v>
      </c>
      <c r="C415" t="s">
        <v>628</v>
      </c>
      <c r="D415" t="s">
        <v>620</v>
      </c>
      <c r="E415" t="s">
        <v>629</v>
      </c>
      <c r="F415" t="s">
        <v>167</v>
      </c>
      <c r="H415" s="44" t="b">
        <v>1</v>
      </c>
      <c r="J415" s="44" t="b">
        <v>0</v>
      </c>
    </row>
    <row r="416" spans="1:10" ht="18.75" x14ac:dyDescent="0.3">
      <c r="A416" s="45" t="s">
        <v>627</v>
      </c>
      <c r="B416" s="1">
        <f>G89</f>
        <v>0</v>
      </c>
      <c r="C416" t="s">
        <v>628</v>
      </c>
      <c r="D416" t="s">
        <v>620</v>
      </c>
      <c r="E416" t="s">
        <v>629</v>
      </c>
      <c r="F416" t="s">
        <v>168</v>
      </c>
      <c r="H416" s="44" t="b">
        <v>1</v>
      </c>
      <c r="J416" s="44" t="b">
        <v>0</v>
      </c>
    </row>
    <row r="417" spans="1:10" ht="18.75" x14ac:dyDescent="0.3">
      <c r="A417" s="45" t="s">
        <v>630</v>
      </c>
      <c r="B417" s="50">
        <f>C90</f>
        <v>5</v>
      </c>
      <c r="C417" t="s">
        <v>631</v>
      </c>
      <c r="D417" t="s">
        <v>620</v>
      </c>
      <c r="E417" t="s">
        <v>629</v>
      </c>
      <c r="F417" t="s">
        <v>10</v>
      </c>
      <c r="H417" s="44" t="b">
        <v>1</v>
      </c>
      <c r="J417" s="44" t="b">
        <v>0</v>
      </c>
    </row>
    <row r="418" spans="1:10" ht="18.75" x14ac:dyDescent="0.3">
      <c r="A418" s="45" t="s">
        <v>630</v>
      </c>
      <c r="B418" s="50">
        <f>D90</f>
        <v>5</v>
      </c>
      <c r="C418" t="s">
        <v>631</v>
      </c>
      <c r="D418" t="s">
        <v>620</v>
      </c>
      <c r="E418" t="s">
        <v>629</v>
      </c>
      <c r="F418" t="s">
        <v>165</v>
      </c>
      <c r="H418" s="44" t="b">
        <v>1</v>
      </c>
      <c r="J418" s="44" t="b">
        <v>0</v>
      </c>
    </row>
    <row r="419" spans="1:10" ht="18.75" x14ac:dyDescent="0.3">
      <c r="A419" s="45" t="s">
        <v>630</v>
      </c>
      <c r="B419" s="1">
        <f>E90</f>
        <v>0</v>
      </c>
      <c r="C419" t="s">
        <v>631</v>
      </c>
      <c r="D419" t="s">
        <v>620</v>
      </c>
      <c r="E419" t="s">
        <v>629</v>
      </c>
      <c r="F419" t="s">
        <v>166</v>
      </c>
      <c r="H419" s="44" t="b">
        <v>1</v>
      </c>
      <c r="J419" s="44" t="b">
        <v>0</v>
      </c>
    </row>
    <row r="420" spans="1:10" ht="18.75" x14ac:dyDescent="0.3">
      <c r="A420" s="45" t="s">
        <v>630</v>
      </c>
      <c r="B420" s="1">
        <f>F90</f>
        <v>0</v>
      </c>
      <c r="C420" t="s">
        <v>631</v>
      </c>
      <c r="D420" t="s">
        <v>620</v>
      </c>
      <c r="E420" t="s">
        <v>629</v>
      </c>
      <c r="F420" t="s">
        <v>167</v>
      </c>
      <c r="H420" s="44" t="b">
        <v>1</v>
      </c>
      <c r="J420" s="44" t="b">
        <v>0</v>
      </c>
    </row>
    <row r="421" spans="1:10" ht="18.75" x14ac:dyDescent="0.3">
      <c r="A421" s="45" t="s">
        <v>630</v>
      </c>
      <c r="B421" s="1">
        <f>G90</f>
        <v>0</v>
      </c>
      <c r="C421" t="s">
        <v>631</v>
      </c>
      <c r="D421" t="s">
        <v>620</v>
      </c>
      <c r="E421" t="s">
        <v>629</v>
      </c>
      <c r="F421" t="s">
        <v>168</v>
      </c>
      <c r="H421" s="44" t="b">
        <v>1</v>
      </c>
      <c r="J421" s="44" t="b">
        <v>0</v>
      </c>
    </row>
    <row r="422" spans="1:10" ht="18.75" x14ac:dyDescent="0.3">
      <c r="A422" s="45" t="s">
        <v>175</v>
      </c>
      <c r="B422" s="50">
        <f>C91</f>
        <v>1</v>
      </c>
      <c r="C422" t="s">
        <v>632</v>
      </c>
      <c r="D422" t="s">
        <v>620</v>
      </c>
      <c r="E422" t="s">
        <v>629</v>
      </c>
      <c r="F422" t="s">
        <v>10</v>
      </c>
      <c r="H422" s="44" t="b">
        <v>0</v>
      </c>
      <c r="J422" s="44" t="b">
        <v>0</v>
      </c>
    </row>
    <row r="423" spans="1:10" ht="18.75" x14ac:dyDescent="0.3">
      <c r="A423" s="45" t="s">
        <v>175</v>
      </c>
      <c r="B423" s="50">
        <f>D91</f>
        <v>1</v>
      </c>
      <c r="C423" t="s">
        <v>632</v>
      </c>
      <c r="D423" t="s">
        <v>620</v>
      </c>
      <c r="E423" t="s">
        <v>629</v>
      </c>
      <c r="F423" t="s">
        <v>165</v>
      </c>
      <c r="H423" s="44" t="b">
        <v>0</v>
      </c>
      <c r="J423" s="44" t="b">
        <v>0</v>
      </c>
    </row>
    <row r="424" spans="1:10" ht="18.75" x14ac:dyDescent="0.3">
      <c r="A424" s="45" t="s">
        <v>175</v>
      </c>
      <c r="B424" s="1">
        <f>E91</f>
        <v>0</v>
      </c>
      <c r="C424" t="s">
        <v>632</v>
      </c>
      <c r="D424" t="s">
        <v>620</v>
      </c>
      <c r="E424" t="s">
        <v>629</v>
      </c>
      <c r="F424" t="s">
        <v>166</v>
      </c>
      <c r="H424" s="44" t="b">
        <v>0</v>
      </c>
      <c r="J424" s="44" t="b">
        <v>0</v>
      </c>
    </row>
    <row r="425" spans="1:10" ht="18.75" x14ac:dyDescent="0.3">
      <c r="A425" s="45" t="s">
        <v>175</v>
      </c>
      <c r="B425" s="1">
        <f>F91</f>
        <v>0</v>
      </c>
      <c r="C425" t="s">
        <v>632</v>
      </c>
      <c r="D425" t="s">
        <v>620</v>
      </c>
      <c r="E425" t="s">
        <v>629</v>
      </c>
      <c r="F425" t="s">
        <v>167</v>
      </c>
      <c r="H425" s="44" t="b">
        <v>0</v>
      </c>
      <c r="J425" s="44" t="b">
        <v>0</v>
      </c>
    </row>
    <row r="426" spans="1:10" ht="18.75" x14ac:dyDescent="0.3">
      <c r="A426" s="45" t="s">
        <v>175</v>
      </c>
      <c r="B426" s="1">
        <f>G91</f>
        <v>0</v>
      </c>
      <c r="C426" t="s">
        <v>632</v>
      </c>
      <c r="D426" t="s">
        <v>620</v>
      </c>
      <c r="E426" t="s">
        <v>629</v>
      </c>
      <c r="F426" t="s">
        <v>168</v>
      </c>
      <c r="H426" s="44" t="b">
        <v>0</v>
      </c>
      <c r="J426" s="44" t="b">
        <v>0</v>
      </c>
    </row>
    <row r="427" spans="1:10" ht="18.75" x14ac:dyDescent="0.3">
      <c r="A427" s="45" t="s">
        <v>2110</v>
      </c>
      <c r="B427" s="50">
        <f>C95</f>
        <v>0.25</v>
      </c>
      <c r="C427" t="s">
        <v>2111</v>
      </c>
      <c r="D427" t="s">
        <v>620</v>
      </c>
      <c r="E427" t="s">
        <v>629</v>
      </c>
      <c r="F427" t="s">
        <v>10</v>
      </c>
      <c r="H427" s="44" t="b">
        <v>1</v>
      </c>
      <c r="J427" s="44" t="b">
        <v>1</v>
      </c>
    </row>
    <row r="428" spans="1:10" ht="18.75" x14ac:dyDescent="0.3">
      <c r="A428" s="45" t="s">
        <v>2110</v>
      </c>
      <c r="B428" s="50">
        <f>D95</f>
        <v>0.25</v>
      </c>
      <c r="C428" t="s">
        <v>2111</v>
      </c>
      <c r="D428" t="s">
        <v>620</v>
      </c>
      <c r="E428" t="s">
        <v>629</v>
      </c>
      <c r="F428" t="s">
        <v>165</v>
      </c>
      <c r="H428" s="44" t="b">
        <v>1</v>
      </c>
      <c r="J428" s="44" t="b">
        <v>0</v>
      </c>
    </row>
    <row r="429" spans="1:10" ht="18.75" x14ac:dyDescent="0.3">
      <c r="A429" s="45" t="s">
        <v>2110</v>
      </c>
      <c r="B429" s="1">
        <f>E95</f>
        <v>0</v>
      </c>
      <c r="C429" t="s">
        <v>2111</v>
      </c>
      <c r="D429" t="s">
        <v>620</v>
      </c>
      <c r="E429" t="s">
        <v>629</v>
      </c>
      <c r="F429" t="s">
        <v>166</v>
      </c>
      <c r="H429" s="44" t="b">
        <v>1</v>
      </c>
      <c r="J429" s="44" t="b">
        <v>0</v>
      </c>
    </row>
    <row r="430" spans="1:10" ht="18.75" x14ac:dyDescent="0.3">
      <c r="A430" s="45" t="s">
        <v>2110</v>
      </c>
      <c r="B430" s="1">
        <f>F95</f>
        <v>0</v>
      </c>
      <c r="C430" t="s">
        <v>2111</v>
      </c>
      <c r="D430" t="s">
        <v>620</v>
      </c>
      <c r="E430" t="s">
        <v>629</v>
      </c>
      <c r="F430" t="s">
        <v>167</v>
      </c>
      <c r="H430" s="44" t="b">
        <v>1</v>
      </c>
      <c r="J430" s="44" t="b">
        <v>0</v>
      </c>
    </row>
    <row r="431" spans="1:10" ht="18.75" x14ac:dyDescent="0.3">
      <c r="A431" s="45" t="s">
        <v>2110</v>
      </c>
      <c r="B431" s="1">
        <f>G95</f>
        <v>0</v>
      </c>
      <c r="C431" t="s">
        <v>2111</v>
      </c>
      <c r="D431" t="s">
        <v>620</v>
      </c>
      <c r="E431" t="s">
        <v>629</v>
      </c>
      <c r="F431" t="s">
        <v>168</v>
      </c>
      <c r="H431" s="44" t="b">
        <v>1</v>
      </c>
      <c r="J431" s="44" t="b">
        <v>0</v>
      </c>
    </row>
    <row r="432" spans="1:10" ht="18.75" x14ac:dyDescent="0.3">
      <c r="A432" s="45" t="s">
        <v>2112</v>
      </c>
      <c r="B432" s="50">
        <f>C96</f>
        <v>0</v>
      </c>
      <c r="C432" t="s">
        <v>2113</v>
      </c>
      <c r="D432" t="s">
        <v>620</v>
      </c>
      <c r="E432" t="s">
        <v>629</v>
      </c>
      <c r="F432" t="s">
        <v>10</v>
      </c>
      <c r="H432" s="44" t="b">
        <v>1</v>
      </c>
      <c r="J432" s="44" t="b">
        <v>0</v>
      </c>
    </row>
    <row r="433" spans="1:10" ht="18.75" x14ac:dyDescent="0.3">
      <c r="A433" s="45" t="s">
        <v>2112</v>
      </c>
      <c r="B433" s="50">
        <f>D96</f>
        <v>0</v>
      </c>
      <c r="C433" t="s">
        <v>2113</v>
      </c>
      <c r="D433" t="s">
        <v>620</v>
      </c>
      <c r="E433" t="s">
        <v>629</v>
      </c>
      <c r="F433" t="s">
        <v>165</v>
      </c>
      <c r="H433" s="44" t="b">
        <v>1</v>
      </c>
      <c r="J433" s="44" t="b">
        <v>0</v>
      </c>
    </row>
    <row r="434" spans="1:10" ht="18.75" x14ac:dyDescent="0.3">
      <c r="A434" s="45" t="s">
        <v>2112</v>
      </c>
      <c r="B434" s="1">
        <f>E96</f>
        <v>0</v>
      </c>
      <c r="C434" t="s">
        <v>2113</v>
      </c>
      <c r="D434" t="s">
        <v>620</v>
      </c>
      <c r="E434" t="s">
        <v>629</v>
      </c>
      <c r="F434" t="s">
        <v>166</v>
      </c>
      <c r="H434" s="44" t="b">
        <v>1</v>
      </c>
      <c r="J434" s="44" t="b">
        <v>0</v>
      </c>
    </row>
    <row r="435" spans="1:10" ht="18.75" x14ac:dyDescent="0.3">
      <c r="A435" s="45" t="s">
        <v>2112</v>
      </c>
      <c r="B435" s="1">
        <f>F96</f>
        <v>0</v>
      </c>
      <c r="C435" t="s">
        <v>2113</v>
      </c>
      <c r="D435" t="s">
        <v>620</v>
      </c>
      <c r="E435" t="s">
        <v>629</v>
      </c>
      <c r="F435" t="s">
        <v>167</v>
      </c>
      <c r="H435" s="44" t="b">
        <v>1</v>
      </c>
      <c r="J435" s="44" t="b">
        <v>0</v>
      </c>
    </row>
    <row r="436" spans="1:10" ht="18.75" x14ac:dyDescent="0.3">
      <c r="A436" s="45" t="s">
        <v>2112</v>
      </c>
      <c r="B436" s="1">
        <f>G96</f>
        <v>0</v>
      </c>
      <c r="C436" t="s">
        <v>2113</v>
      </c>
      <c r="D436" t="s">
        <v>620</v>
      </c>
      <c r="E436" t="s">
        <v>629</v>
      </c>
      <c r="F436" t="s">
        <v>168</v>
      </c>
      <c r="H436" s="44" t="b">
        <v>1</v>
      </c>
      <c r="J436" s="44" t="b">
        <v>0</v>
      </c>
    </row>
    <row r="437" spans="1:10" ht="18.75" x14ac:dyDescent="0.3">
      <c r="A437" s="45" t="s">
        <v>2068</v>
      </c>
      <c r="B437" s="50" t="str">
        <f>C97</f>
        <v>LT8</v>
      </c>
      <c r="C437" t="s">
        <v>2114</v>
      </c>
      <c r="D437" t="s">
        <v>620</v>
      </c>
      <c r="E437" t="s">
        <v>629</v>
      </c>
      <c r="F437" t="s">
        <v>10</v>
      </c>
      <c r="H437" s="44" t="b">
        <v>0</v>
      </c>
      <c r="J437" s="44" t="b">
        <v>0</v>
      </c>
    </row>
    <row r="438" spans="1:10" ht="18.75" x14ac:dyDescent="0.3">
      <c r="A438" s="45" t="s">
        <v>2068</v>
      </c>
      <c r="B438" s="50" t="str">
        <f>D97</f>
        <v>LT8</v>
      </c>
      <c r="C438" t="s">
        <v>2114</v>
      </c>
      <c r="D438" t="s">
        <v>620</v>
      </c>
      <c r="E438" t="s">
        <v>629</v>
      </c>
      <c r="F438" t="s">
        <v>165</v>
      </c>
      <c r="H438" s="44" t="b">
        <v>0</v>
      </c>
      <c r="J438" s="44" t="b">
        <v>0</v>
      </c>
    </row>
    <row r="439" spans="1:10" ht="18.75" x14ac:dyDescent="0.3">
      <c r="A439" s="45" t="s">
        <v>2068</v>
      </c>
      <c r="B439" s="1">
        <f>E97</f>
        <v>0</v>
      </c>
      <c r="C439" t="s">
        <v>2114</v>
      </c>
      <c r="D439" t="s">
        <v>620</v>
      </c>
      <c r="E439" t="s">
        <v>629</v>
      </c>
      <c r="F439" t="s">
        <v>166</v>
      </c>
      <c r="H439" s="44" t="b">
        <v>0</v>
      </c>
      <c r="J439" s="44" t="b">
        <v>0</v>
      </c>
    </row>
    <row r="440" spans="1:10" ht="18.75" x14ac:dyDescent="0.3">
      <c r="A440" s="45" t="s">
        <v>2068</v>
      </c>
      <c r="B440" s="1">
        <f>F97</f>
        <v>0</v>
      </c>
      <c r="C440" t="s">
        <v>2114</v>
      </c>
      <c r="D440" t="s">
        <v>620</v>
      </c>
      <c r="E440" t="s">
        <v>629</v>
      </c>
      <c r="F440" t="s">
        <v>167</v>
      </c>
      <c r="H440" s="44" t="b">
        <v>0</v>
      </c>
      <c r="J440" s="44" t="b">
        <v>0</v>
      </c>
    </row>
    <row r="441" spans="1:10" ht="18.75" x14ac:dyDescent="0.3">
      <c r="A441" s="45" t="s">
        <v>2068</v>
      </c>
      <c r="B441" s="1">
        <f>G97</f>
        <v>0</v>
      </c>
      <c r="C441" t="s">
        <v>2114</v>
      </c>
      <c r="D441" t="s">
        <v>620</v>
      </c>
      <c r="E441" t="s">
        <v>629</v>
      </c>
      <c r="F441" t="s">
        <v>168</v>
      </c>
      <c r="H441" s="44" t="b">
        <v>0</v>
      </c>
      <c r="J441" s="44" t="b">
        <v>0</v>
      </c>
    </row>
    <row r="442" spans="1:10" ht="18.75" x14ac:dyDescent="0.3">
      <c r="A442" s="45" t="s">
        <v>633</v>
      </c>
      <c r="B442" s="116">
        <f>C121</f>
        <v>2.0299999999999998</v>
      </c>
      <c r="C442" t="s">
        <v>634</v>
      </c>
      <c r="D442" t="s">
        <v>620</v>
      </c>
      <c r="E442" t="s">
        <v>629</v>
      </c>
      <c r="F442" t="s">
        <v>10</v>
      </c>
      <c r="H442" s="44" t="b">
        <v>1</v>
      </c>
      <c r="J442" s="44" t="b">
        <v>1</v>
      </c>
    </row>
    <row r="443" spans="1:10" ht="18.75" x14ac:dyDescent="0.3">
      <c r="A443" s="45" t="s">
        <v>633</v>
      </c>
      <c r="B443" s="116">
        <f>D121</f>
        <v>2.71</v>
      </c>
      <c r="C443" t="s">
        <v>634</v>
      </c>
      <c r="D443" t="s">
        <v>620</v>
      </c>
      <c r="E443" t="s">
        <v>629</v>
      </c>
      <c r="F443" t="s">
        <v>165</v>
      </c>
      <c r="H443" s="44" t="b">
        <v>1</v>
      </c>
      <c r="J443" s="44" t="b">
        <v>0</v>
      </c>
    </row>
    <row r="444" spans="1:10" ht="18.75" x14ac:dyDescent="0.3">
      <c r="A444" s="45" t="s">
        <v>633</v>
      </c>
      <c r="B444" s="43">
        <f>E121</f>
        <v>0</v>
      </c>
      <c r="C444" t="s">
        <v>634</v>
      </c>
      <c r="D444" t="s">
        <v>620</v>
      </c>
      <c r="E444" t="s">
        <v>629</v>
      </c>
      <c r="F444" t="s">
        <v>166</v>
      </c>
      <c r="H444" s="44" t="b">
        <v>1</v>
      </c>
      <c r="J444" s="44" t="b">
        <v>0</v>
      </c>
    </row>
    <row r="445" spans="1:10" ht="18.75" x14ac:dyDescent="0.3">
      <c r="A445" s="45" t="s">
        <v>633</v>
      </c>
      <c r="B445" s="43">
        <f>F121</f>
        <v>0</v>
      </c>
      <c r="C445" t="s">
        <v>634</v>
      </c>
      <c r="D445" t="s">
        <v>620</v>
      </c>
      <c r="E445" t="s">
        <v>629</v>
      </c>
      <c r="F445" t="s">
        <v>167</v>
      </c>
      <c r="H445" s="44" t="b">
        <v>1</v>
      </c>
      <c r="J445" s="44" t="b">
        <v>0</v>
      </c>
    </row>
    <row r="446" spans="1:10" ht="18.75" x14ac:dyDescent="0.3">
      <c r="A446" s="45" t="s">
        <v>633</v>
      </c>
      <c r="B446" s="43">
        <f>G121</f>
        <v>0</v>
      </c>
      <c r="C446" t="s">
        <v>634</v>
      </c>
      <c r="D446" t="s">
        <v>620</v>
      </c>
      <c r="E446" t="s">
        <v>629</v>
      </c>
      <c r="F446" t="s">
        <v>168</v>
      </c>
      <c r="H446" s="44" t="b">
        <v>1</v>
      </c>
      <c r="J446" s="44" t="b">
        <v>0</v>
      </c>
    </row>
    <row r="447" spans="1:10" ht="18.75" x14ac:dyDescent="0.3">
      <c r="A447" s="45" t="s">
        <v>188</v>
      </c>
      <c r="B447" s="50" t="str">
        <f>C122</f>
        <v>U3</v>
      </c>
      <c r="C447" t="s">
        <v>635</v>
      </c>
      <c r="D447" t="s">
        <v>620</v>
      </c>
      <c r="E447" t="s">
        <v>629</v>
      </c>
      <c r="F447" t="s">
        <v>10</v>
      </c>
      <c r="H447" s="44" t="b">
        <v>0</v>
      </c>
      <c r="J447" s="44" t="b">
        <v>0</v>
      </c>
    </row>
    <row r="448" spans="1:10" ht="18.75" x14ac:dyDescent="0.3">
      <c r="A448" s="45" t="s">
        <v>188</v>
      </c>
      <c r="B448" s="50" t="str">
        <f>D122</f>
        <v>U3</v>
      </c>
      <c r="C448" t="s">
        <v>635</v>
      </c>
      <c r="D448" t="s">
        <v>620</v>
      </c>
      <c r="E448" t="s">
        <v>629</v>
      </c>
      <c r="F448" t="s">
        <v>165</v>
      </c>
      <c r="H448" s="44" t="b">
        <v>0</v>
      </c>
      <c r="J448" s="44" t="b">
        <v>0</v>
      </c>
    </row>
    <row r="449" spans="1:10" ht="18.75" x14ac:dyDescent="0.3">
      <c r="A449" s="45" t="s">
        <v>188</v>
      </c>
      <c r="B449" s="1">
        <f>E122</f>
        <v>0</v>
      </c>
      <c r="C449" t="s">
        <v>635</v>
      </c>
      <c r="D449" t="s">
        <v>620</v>
      </c>
      <c r="E449" t="s">
        <v>629</v>
      </c>
      <c r="F449" t="s">
        <v>166</v>
      </c>
      <c r="H449" s="44" t="b">
        <v>0</v>
      </c>
      <c r="J449" s="44" t="b">
        <v>0</v>
      </c>
    </row>
    <row r="450" spans="1:10" ht="18.75" x14ac:dyDescent="0.3">
      <c r="A450" s="45" t="s">
        <v>188</v>
      </c>
      <c r="B450" s="1">
        <f>F122</f>
        <v>0</v>
      </c>
      <c r="C450" t="s">
        <v>635</v>
      </c>
      <c r="D450" t="s">
        <v>620</v>
      </c>
      <c r="E450" t="s">
        <v>629</v>
      </c>
      <c r="F450" t="s">
        <v>167</v>
      </c>
      <c r="H450" s="44" t="b">
        <v>0</v>
      </c>
      <c r="J450" s="44" t="b">
        <v>0</v>
      </c>
    </row>
    <row r="451" spans="1:10" ht="18.75" x14ac:dyDescent="0.3">
      <c r="A451" s="45" t="s">
        <v>188</v>
      </c>
      <c r="B451" s="1">
        <f>G122</f>
        <v>0</v>
      </c>
      <c r="C451" t="s">
        <v>635</v>
      </c>
      <c r="D451" t="s">
        <v>620</v>
      </c>
      <c r="E451" t="s">
        <v>629</v>
      </c>
      <c r="F451" t="s">
        <v>168</v>
      </c>
      <c r="H451" s="44" t="b">
        <v>0</v>
      </c>
      <c r="J451" s="44" t="b">
        <v>0</v>
      </c>
    </row>
    <row r="452" spans="1:10" ht="18.75" x14ac:dyDescent="0.3">
      <c r="A452" s="45" t="s">
        <v>191</v>
      </c>
      <c r="B452" s="50">
        <f>C123</f>
        <v>1</v>
      </c>
      <c r="C452" t="s">
        <v>636</v>
      </c>
      <c r="D452" t="s">
        <v>620</v>
      </c>
      <c r="E452" t="s">
        <v>629</v>
      </c>
      <c r="F452" t="s">
        <v>10</v>
      </c>
      <c r="H452" s="44" t="b">
        <v>1</v>
      </c>
      <c r="J452" s="44" t="b">
        <v>0</v>
      </c>
    </row>
    <row r="453" spans="1:10" ht="18.75" x14ac:dyDescent="0.3">
      <c r="A453" s="45" t="s">
        <v>191</v>
      </c>
      <c r="B453" s="50">
        <f>D123</f>
        <v>1</v>
      </c>
      <c r="C453" t="s">
        <v>636</v>
      </c>
      <c r="D453" t="s">
        <v>620</v>
      </c>
      <c r="E453" t="s">
        <v>629</v>
      </c>
      <c r="F453" t="s">
        <v>165</v>
      </c>
      <c r="H453" s="44" t="b">
        <v>1</v>
      </c>
      <c r="J453" s="44" t="b">
        <v>0</v>
      </c>
    </row>
    <row r="454" spans="1:10" ht="18.75" x14ac:dyDescent="0.3">
      <c r="A454" s="45" t="s">
        <v>191</v>
      </c>
      <c r="B454" s="1">
        <f>E123</f>
        <v>0</v>
      </c>
      <c r="C454" t="s">
        <v>636</v>
      </c>
      <c r="D454" t="s">
        <v>620</v>
      </c>
      <c r="E454" t="s">
        <v>629</v>
      </c>
      <c r="F454" t="s">
        <v>166</v>
      </c>
      <c r="H454" s="44" t="b">
        <v>1</v>
      </c>
      <c r="J454" s="44" t="b">
        <v>0</v>
      </c>
    </row>
    <row r="455" spans="1:10" ht="18.75" x14ac:dyDescent="0.3">
      <c r="A455" s="45" t="s">
        <v>191</v>
      </c>
      <c r="B455" s="1">
        <f>F123</f>
        <v>0</v>
      </c>
      <c r="C455" t="s">
        <v>636</v>
      </c>
      <c r="D455" t="s">
        <v>620</v>
      </c>
      <c r="E455" t="s">
        <v>629</v>
      </c>
      <c r="F455" t="s">
        <v>167</v>
      </c>
      <c r="H455" s="44" t="b">
        <v>1</v>
      </c>
      <c r="J455" s="44" t="b">
        <v>0</v>
      </c>
    </row>
    <row r="456" spans="1:10" ht="18.75" x14ac:dyDescent="0.3">
      <c r="A456" s="45" t="s">
        <v>191</v>
      </c>
      <c r="B456" s="1">
        <f>G123</f>
        <v>0</v>
      </c>
      <c r="C456" t="s">
        <v>636</v>
      </c>
      <c r="D456" t="s">
        <v>620</v>
      </c>
      <c r="E456" t="s">
        <v>629</v>
      </c>
      <c r="F456" t="s">
        <v>168</v>
      </c>
      <c r="H456" s="44" t="b">
        <v>1</v>
      </c>
      <c r="J456" s="44" t="b">
        <v>0</v>
      </c>
    </row>
    <row r="457" spans="1:10" ht="18.75" x14ac:dyDescent="0.3">
      <c r="A457" s="45" t="s">
        <v>637</v>
      </c>
      <c r="B457" s="50">
        <f>C124</f>
        <v>5</v>
      </c>
      <c r="C457" t="s">
        <v>638</v>
      </c>
      <c r="D457" t="s">
        <v>620</v>
      </c>
      <c r="E457" t="s">
        <v>629</v>
      </c>
      <c r="F457" t="s">
        <v>10</v>
      </c>
      <c r="H457" s="44" t="b">
        <v>1</v>
      </c>
      <c r="J457" s="44" t="b">
        <v>0</v>
      </c>
    </row>
    <row r="458" spans="1:10" ht="18.75" x14ac:dyDescent="0.3">
      <c r="A458" s="45" t="s">
        <v>637</v>
      </c>
      <c r="B458" s="50">
        <f>D124</f>
        <v>5</v>
      </c>
      <c r="C458" t="s">
        <v>638</v>
      </c>
      <c r="D458" t="s">
        <v>620</v>
      </c>
      <c r="E458" t="s">
        <v>629</v>
      </c>
      <c r="F458" t="s">
        <v>165</v>
      </c>
      <c r="H458" s="44" t="b">
        <v>1</v>
      </c>
      <c r="J458" s="44" t="b">
        <v>0</v>
      </c>
    </row>
    <row r="459" spans="1:10" ht="18.75" x14ac:dyDescent="0.3">
      <c r="A459" s="45" t="s">
        <v>637</v>
      </c>
      <c r="B459" s="1">
        <f>E124</f>
        <v>0</v>
      </c>
      <c r="C459" t="s">
        <v>638</v>
      </c>
      <c r="D459" t="s">
        <v>620</v>
      </c>
      <c r="E459" t="s">
        <v>629</v>
      </c>
      <c r="F459" t="s">
        <v>166</v>
      </c>
      <c r="H459" s="44" t="b">
        <v>1</v>
      </c>
      <c r="J459" s="44" t="b">
        <v>0</v>
      </c>
    </row>
    <row r="460" spans="1:10" ht="18.75" x14ac:dyDescent="0.3">
      <c r="A460" s="45" t="s">
        <v>637</v>
      </c>
      <c r="B460" s="1">
        <f>F124</f>
        <v>0</v>
      </c>
      <c r="C460" t="s">
        <v>638</v>
      </c>
      <c r="D460" t="s">
        <v>620</v>
      </c>
      <c r="E460" t="s">
        <v>629</v>
      </c>
      <c r="F460" t="s">
        <v>167</v>
      </c>
      <c r="H460" s="44" t="b">
        <v>1</v>
      </c>
      <c r="J460" s="44" t="b">
        <v>0</v>
      </c>
    </row>
    <row r="461" spans="1:10" ht="18.75" x14ac:dyDescent="0.3">
      <c r="A461" s="45" t="s">
        <v>637</v>
      </c>
      <c r="B461" s="1">
        <f>G124</f>
        <v>0</v>
      </c>
      <c r="C461" t="s">
        <v>638</v>
      </c>
      <c r="D461" t="s">
        <v>620</v>
      </c>
      <c r="E461" t="s">
        <v>629</v>
      </c>
      <c r="F461" t="s">
        <v>168</v>
      </c>
      <c r="H461" s="44" t="b">
        <v>1</v>
      </c>
      <c r="J461" s="44" t="b">
        <v>0</v>
      </c>
    </row>
    <row r="462" spans="1:10" ht="18.75" x14ac:dyDescent="0.3">
      <c r="A462" s="45" t="s">
        <v>192</v>
      </c>
      <c r="B462" s="50">
        <f>C125</f>
        <v>1</v>
      </c>
      <c r="C462" t="s">
        <v>639</v>
      </c>
      <c r="D462" t="s">
        <v>620</v>
      </c>
      <c r="E462" t="s">
        <v>629</v>
      </c>
      <c r="F462" t="s">
        <v>10</v>
      </c>
      <c r="H462" s="44" t="b">
        <v>0</v>
      </c>
      <c r="J462" s="44" t="b">
        <v>0</v>
      </c>
    </row>
    <row r="463" spans="1:10" ht="18.75" x14ac:dyDescent="0.3">
      <c r="A463" s="45" t="s">
        <v>192</v>
      </c>
      <c r="B463" s="50">
        <f>D125</f>
        <v>1</v>
      </c>
      <c r="C463" t="s">
        <v>639</v>
      </c>
      <c r="D463" t="s">
        <v>620</v>
      </c>
      <c r="E463" t="s">
        <v>629</v>
      </c>
      <c r="F463" t="s">
        <v>165</v>
      </c>
      <c r="H463" s="44" t="b">
        <v>0</v>
      </c>
      <c r="J463" s="44" t="b">
        <v>0</v>
      </c>
    </row>
    <row r="464" spans="1:10" ht="18.75" x14ac:dyDescent="0.3">
      <c r="A464" s="45" t="s">
        <v>192</v>
      </c>
      <c r="B464" s="1">
        <f>E125</f>
        <v>0</v>
      </c>
      <c r="C464" t="s">
        <v>639</v>
      </c>
      <c r="D464" t="s">
        <v>620</v>
      </c>
      <c r="E464" t="s">
        <v>629</v>
      </c>
      <c r="F464" t="s">
        <v>166</v>
      </c>
      <c r="H464" s="44" t="b">
        <v>0</v>
      </c>
      <c r="J464" s="44" t="b">
        <v>0</v>
      </c>
    </row>
    <row r="465" spans="1:10" ht="18.75" x14ac:dyDescent="0.3">
      <c r="A465" s="45" t="s">
        <v>192</v>
      </c>
      <c r="B465" s="1">
        <f>F125</f>
        <v>0</v>
      </c>
      <c r="C465" t="s">
        <v>639</v>
      </c>
      <c r="D465" t="s">
        <v>620</v>
      </c>
      <c r="E465" t="s">
        <v>629</v>
      </c>
      <c r="F465" t="s">
        <v>167</v>
      </c>
      <c r="H465" s="44" t="b">
        <v>0</v>
      </c>
      <c r="J465" s="44" t="b">
        <v>0</v>
      </c>
    </row>
    <row r="466" spans="1:10" ht="18.75" x14ac:dyDescent="0.3">
      <c r="A466" s="45" t="s">
        <v>192</v>
      </c>
      <c r="B466" s="1">
        <f>G125</f>
        <v>0</v>
      </c>
      <c r="C466" t="s">
        <v>639</v>
      </c>
      <c r="D466" t="s">
        <v>620</v>
      </c>
      <c r="E466" t="s">
        <v>629</v>
      </c>
      <c r="F466" t="s">
        <v>168</v>
      </c>
      <c r="H466" s="44" t="b">
        <v>0</v>
      </c>
      <c r="J466" s="44" t="b">
        <v>0</v>
      </c>
    </row>
    <row r="467" spans="1:10" ht="18.75" x14ac:dyDescent="0.3">
      <c r="A467" s="45" t="s">
        <v>640</v>
      </c>
      <c r="B467" s="116">
        <f>C147</f>
        <v>1.42</v>
      </c>
      <c r="C467" t="s">
        <v>641</v>
      </c>
      <c r="D467" t="s">
        <v>620</v>
      </c>
      <c r="E467" t="s">
        <v>629</v>
      </c>
      <c r="F467" t="s">
        <v>10</v>
      </c>
      <c r="H467" s="44" t="b">
        <v>1</v>
      </c>
      <c r="J467" s="44" t="b">
        <v>1</v>
      </c>
    </row>
    <row r="468" spans="1:10" ht="18.75" x14ac:dyDescent="0.3">
      <c r="A468" s="45" t="s">
        <v>640</v>
      </c>
      <c r="B468" s="116">
        <f>D147</f>
        <v>1.9</v>
      </c>
      <c r="C468" t="s">
        <v>641</v>
      </c>
      <c r="D468" t="s">
        <v>620</v>
      </c>
      <c r="E468" t="s">
        <v>629</v>
      </c>
      <c r="F468" t="s">
        <v>165</v>
      </c>
      <c r="H468" s="44" t="b">
        <v>1</v>
      </c>
      <c r="J468" s="44" t="b">
        <v>0</v>
      </c>
    </row>
    <row r="469" spans="1:10" ht="18.75" x14ac:dyDescent="0.3">
      <c r="A469" s="45" t="s">
        <v>640</v>
      </c>
      <c r="B469" s="43">
        <f>E147</f>
        <v>0</v>
      </c>
      <c r="C469" t="s">
        <v>641</v>
      </c>
      <c r="D469" t="s">
        <v>620</v>
      </c>
      <c r="E469" t="s">
        <v>629</v>
      </c>
      <c r="F469" t="s">
        <v>166</v>
      </c>
      <c r="H469" s="44" t="b">
        <v>1</v>
      </c>
      <c r="J469" s="44" t="b">
        <v>0</v>
      </c>
    </row>
    <row r="470" spans="1:10" ht="18.75" x14ac:dyDescent="0.3">
      <c r="A470" s="45" t="s">
        <v>640</v>
      </c>
      <c r="B470" s="43">
        <f>F147</f>
        <v>0</v>
      </c>
      <c r="C470" t="s">
        <v>641</v>
      </c>
      <c r="D470" t="s">
        <v>620</v>
      </c>
      <c r="E470" t="s">
        <v>629</v>
      </c>
      <c r="F470" t="s">
        <v>167</v>
      </c>
      <c r="H470" s="44" t="b">
        <v>1</v>
      </c>
      <c r="J470" s="44" t="b">
        <v>0</v>
      </c>
    </row>
    <row r="471" spans="1:10" ht="18.75" x14ac:dyDescent="0.3">
      <c r="A471" s="45" t="s">
        <v>640</v>
      </c>
      <c r="B471" s="43">
        <f>G147</f>
        <v>0</v>
      </c>
      <c r="C471" t="s">
        <v>641</v>
      </c>
      <c r="D471" t="s">
        <v>620</v>
      </c>
      <c r="E471" t="s">
        <v>629</v>
      </c>
      <c r="F471" t="s">
        <v>168</v>
      </c>
      <c r="H471" s="44" t="b">
        <v>1</v>
      </c>
      <c r="J471" s="44" t="b">
        <v>0</v>
      </c>
    </row>
    <row r="472" spans="1:10" ht="18.75" x14ac:dyDescent="0.3">
      <c r="A472" s="45" t="s">
        <v>642</v>
      </c>
      <c r="B472" s="50">
        <f>C148</f>
        <v>5</v>
      </c>
      <c r="C472" t="s">
        <v>643</v>
      </c>
      <c r="D472" t="s">
        <v>620</v>
      </c>
      <c r="E472" t="s">
        <v>629</v>
      </c>
      <c r="F472" t="s">
        <v>10</v>
      </c>
      <c r="H472" s="44" t="b">
        <v>1</v>
      </c>
      <c r="J472" s="44" t="b">
        <v>0</v>
      </c>
    </row>
    <row r="473" spans="1:10" ht="18.75" x14ac:dyDescent="0.3">
      <c r="A473" s="45" t="s">
        <v>642</v>
      </c>
      <c r="B473" s="50">
        <f>D148</f>
        <v>5</v>
      </c>
      <c r="C473" t="s">
        <v>643</v>
      </c>
      <c r="D473" t="s">
        <v>620</v>
      </c>
      <c r="E473" t="s">
        <v>629</v>
      </c>
      <c r="F473" t="s">
        <v>165</v>
      </c>
      <c r="H473" s="44" t="b">
        <v>1</v>
      </c>
      <c r="J473" s="44" t="b">
        <v>0</v>
      </c>
    </row>
    <row r="474" spans="1:10" ht="18.75" x14ac:dyDescent="0.3">
      <c r="A474" s="45" t="s">
        <v>642</v>
      </c>
      <c r="B474" s="1">
        <f>E148</f>
        <v>0</v>
      </c>
      <c r="C474" t="s">
        <v>643</v>
      </c>
      <c r="D474" t="s">
        <v>620</v>
      </c>
      <c r="E474" t="s">
        <v>629</v>
      </c>
      <c r="F474" t="s">
        <v>166</v>
      </c>
      <c r="H474" s="44" t="b">
        <v>1</v>
      </c>
      <c r="J474" s="44" t="b">
        <v>0</v>
      </c>
    </row>
    <row r="475" spans="1:10" ht="18.75" x14ac:dyDescent="0.3">
      <c r="A475" s="45" t="s">
        <v>642</v>
      </c>
      <c r="B475" s="1">
        <f>F148</f>
        <v>0</v>
      </c>
      <c r="C475" t="s">
        <v>643</v>
      </c>
      <c r="D475" t="s">
        <v>620</v>
      </c>
      <c r="E475" t="s">
        <v>629</v>
      </c>
      <c r="F475" t="s">
        <v>167</v>
      </c>
      <c r="H475" s="44" t="b">
        <v>1</v>
      </c>
      <c r="J475" s="44" t="b">
        <v>0</v>
      </c>
    </row>
    <row r="476" spans="1:10" ht="18.75" x14ac:dyDescent="0.3">
      <c r="A476" s="45" t="s">
        <v>642</v>
      </c>
      <c r="B476" s="1">
        <f>G148</f>
        <v>0</v>
      </c>
      <c r="C476" t="s">
        <v>643</v>
      </c>
      <c r="D476" t="s">
        <v>620</v>
      </c>
      <c r="E476" t="s">
        <v>629</v>
      </c>
      <c r="F476" t="s">
        <v>168</v>
      </c>
      <c r="H476" s="44" t="b">
        <v>1</v>
      </c>
      <c r="J476" s="44" t="b">
        <v>0</v>
      </c>
    </row>
    <row r="477" spans="1:10" ht="18.75" x14ac:dyDescent="0.3">
      <c r="A477" s="45" t="s">
        <v>198</v>
      </c>
      <c r="B477" s="50">
        <f>C149</f>
        <v>1</v>
      </c>
      <c r="C477" t="s">
        <v>644</v>
      </c>
      <c r="D477" t="s">
        <v>620</v>
      </c>
      <c r="E477" t="s">
        <v>629</v>
      </c>
      <c r="F477" t="s">
        <v>10</v>
      </c>
      <c r="H477" s="44" t="b">
        <v>0</v>
      </c>
      <c r="J477" s="44" t="b">
        <v>0</v>
      </c>
    </row>
    <row r="478" spans="1:10" ht="18.75" x14ac:dyDescent="0.3">
      <c r="A478" s="45" t="s">
        <v>198</v>
      </c>
      <c r="B478" s="50">
        <f>D149</f>
        <v>1</v>
      </c>
      <c r="C478" t="s">
        <v>644</v>
      </c>
      <c r="D478" t="s">
        <v>620</v>
      </c>
      <c r="E478" t="s">
        <v>629</v>
      </c>
      <c r="F478" t="s">
        <v>165</v>
      </c>
      <c r="H478" s="44" t="b">
        <v>0</v>
      </c>
      <c r="J478" s="44" t="b">
        <v>0</v>
      </c>
    </row>
    <row r="479" spans="1:10" ht="18.75" x14ac:dyDescent="0.3">
      <c r="A479" s="45" t="s">
        <v>198</v>
      </c>
      <c r="B479" s="1">
        <f>E149</f>
        <v>0</v>
      </c>
      <c r="C479" t="s">
        <v>644</v>
      </c>
      <c r="D479" t="s">
        <v>620</v>
      </c>
      <c r="E479" t="s">
        <v>629</v>
      </c>
      <c r="F479" t="s">
        <v>166</v>
      </c>
      <c r="H479" s="44" t="b">
        <v>0</v>
      </c>
      <c r="J479" s="44" t="b">
        <v>0</v>
      </c>
    </row>
    <row r="480" spans="1:10" ht="18.75" x14ac:dyDescent="0.3">
      <c r="A480" s="45" t="s">
        <v>198</v>
      </c>
      <c r="B480" s="1">
        <f>F149</f>
        <v>0</v>
      </c>
      <c r="C480" t="s">
        <v>644</v>
      </c>
      <c r="D480" t="s">
        <v>620</v>
      </c>
      <c r="E480" t="s">
        <v>629</v>
      </c>
      <c r="F480" t="s">
        <v>167</v>
      </c>
      <c r="H480" s="44" t="b">
        <v>0</v>
      </c>
      <c r="J480" s="44" t="b">
        <v>0</v>
      </c>
    </row>
    <row r="481" spans="1:10" ht="18.75" x14ac:dyDescent="0.3">
      <c r="A481" s="45" t="s">
        <v>198</v>
      </c>
      <c r="B481" s="1">
        <f>G149</f>
        <v>0</v>
      </c>
      <c r="C481" t="s">
        <v>644</v>
      </c>
      <c r="D481" t="s">
        <v>620</v>
      </c>
      <c r="E481" t="s">
        <v>629</v>
      </c>
      <c r="F481" t="s">
        <v>168</v>
      </c>
      <c r="H481" s="44" t="b">
        <v>0</v>
      </c>
      <c r="J481" s="44" t="b">
        <v>0</v>
      </c>
    </row>
    <row r="482" spans="1:10" ht="18.75" x14ac:dyDescent="0.3">
      <c r="A482" s="45" t="s">
        <v>645</v>
      </c>
      <c r="B482" s="116">
        <f>C169</f>
        <v>0.61</v>
      </c>
      <c r="C482" t="s">
        <v>646</v>
      </c>
      <c r="D482" t="s">
        <v>620</v>
      </c>
      <c r="E482" t="s">
        <v>629</v>
      </c>
      <c r="F482" t="s">
        <v>10</v>
      </c>
      <c r="H482" s="44" t="b">
        <v>1</v>
      </c>
      <c r="J482" s="44" t="b">
        <v>1</v>
      </c>
    </row>
    <row r="483" spans="1:10" ht="18.75" x14ac:dyDescent="0.3">
      <c r="A483" s="45" t="s">
        <v>645</v>
      </c>
      <c r="B483" s="116">
        <f>D169</f>
        <v>0.81</v>
      </c>
      <c r="C483" t="s">
        <v>646</v>
      </c>
      <c r="D483" t="s">
        <v>620</v>
      </c>
      <c r="E483" t="s">
        <v>629</v>
      </c>
      <c r="F483" t="s">
        <v>165</v>
      </c>
      <c r="H483" s="44" t="b">
        <v>1</v>
      </c>
      <c r="J483" s="44" t="b">
        <v>0</v>
      </c>
    </row>
    <row r="484" spans="1:10" ht="18.75" x14ac:dyDescent="0.3">
      <c r="A484" s="45" t="s">
        <v>645</v>
      </c>
      <c r="B484" s="43">
        <f>E169</f>
        <v>0</v>
      </c>
      <c r="C484" t="s">
        <v>646</v>
      </c>
      <c r="D484" t="s">
        <v>620</v>
      </c>
      <c r="E484" t="s">
        <v>629</v>
      </c>
      <c r="F484" t="s">
        <v>166</v>
      </c>
      <c r="H484" s="44" t="b">
        <v>1</v>
      </c>
      <c r="J484" s="44" t="b">
        <v>0</v>
      </c>
    </row>
    <row r="485" spans="1:10" ht="18.75" x14ac:dyDescent="0.3">
      <c r="A485" s="45" t="s">
        <v>645</v>
      </c>
      <c r="B485" s="43">
        <f>F169</f>
        <v>0</v>
      </c>
      <c r="C485" t="s">
        <v>646</v>
      </c>
      <c r="D485" t="s">
        <v>620</v>
      </c>
      <c r="E485" t="s">
        <v>629</v>
      </c>
      <c r="F485" t="s">
        <v>167</v>
      </c>
      <c r="H485" s="44" t="b">
        <v>1</v>
      </c>
      <c r="J485" s="44" t="b">
        <v>0</v>
      </c>
    </row>
    <row r="486" spans="1:10" ht="18.75" x14ac:dyDescent="0.3">
      <c r="A486" s="45" t="s">
        <v>645</v>
      </c>
      <c r="B486" s="43">
        <f>G169</f>
        <v>0</v>
      </c>
      <c r="C486" t="s">
        <v>646</v>
      </c>
      <c r="D486" t="s">
        <v>620</v>
      </c>
      <c r="E486" t="s">
        <v>629</v>
      </c>
      <c r="F486" t="s">
        <v>168</v>
      </c>
      <c r="H486" s="44" t="b">
        <v>1</v>
      </c>
      <c r="J486" s="44" t="b">
        <v>0</v>
      </c>
    </row>
    <row r="487" spans="1:10" ht="18.75" x14ac:dyDescent="0.3">
      <c r="A487" s="45" t="s">
        <v>647</v>
      </c>
      <c r="B487" s="50" t="str">
        <f>C170</f>
        <v>U3</v>
      </c>
      <c r="C487" t="s">
        <v>648</v>
      </c>
      <c r="D487" t="s">
        <v>620</v>
      </c>
      <c r="E487" t="s">
        <v>629</v>
      </c>
      <c r="F487" t="s">
        <v>10</v>
      </c>
      <c r="H487" s="44" t="b">
        <v>0</v>
      </c>
      <c r="J487" s="44" t="b">
        <v>0</v>
      </c>
    </row>
    <row r="488" spans="1:10" ht="18.75" x14ac:dyDescent="0.3">
      <c r="A488" s="45" t="s">
        <v>647</v>
      </c>
      <c r="B488" s="50" t="str">
        <f>D170</f>
        <v>U3</v>
      </c>
      <c r="C488" t="s">
        <v>648</v>
      </c>
      <c r="D488" t="s">
        <v>620</v>
      </c>
      <c r="E488" t="s">
        <v>629</v>
      </c>
      <c r="F488" t="s">
        <v>165</v>
      </c>
      <c r="H488" s="44" t="b">
        <v>0</v>
      </c>
      <c r="J488" s="44" t="b">
        <v>0</v>
      </c>
    </row>
    <row r="489" spans="1:10" ht="18.75" x14ac:dyDescent="0.3">
      <c r="A489" s="45" t="s">
        <v>647</v>
      </c>
      <c r="B489" s="1">
        <f>E170</f>
        <v>0</v>
      </c>
      <c r="C489" t="s">
        <v>648</v>
      </c>
      <c r="D489" t="s">
        <v>620</v>
      </c>
      <c r="E489" t="s">
        <v>629</v>
      </c>
      <c r="F489" t="s">
        <v>166</v>
      </c>
      <c r="H489" s="44" t="b">
        <v>0</v>
      </c>
      <c r="J489" s="44" t="b">
        <v>0</v>
      </c>
    </row>
    <row r="490" spans="1:10" ht="18.75" x14ac:dyDescent="0.3">
      <c r="A490" s="45" t="s">
        <v>647</v>
      </c>
      <c r="B490" s="1">
        <f>F170</f>
        <v>0</v>
      </c>
      <c r="C490" t="s">
        <v>648</v>
      </c>
      <c r="D490" t="s">
        <v>620</v>
      </c>
      <c r="E490" t="s">
        <v>629</v>
      </c>
      <c r="F490" t="s">
        <v>167</v>
      </c>
      <c r="H490" s="44" t="b">
        <v>0</v>
      </c>
      <c r="J490" s="44" t="b">
        <v>0</v>
      </c>
    </row>
    <row r="491" spans="1:10" ht="18.75" x14ac:dyDescent="0.3">
      <c r="A491" s="45" t="s">
        <v>647</v>
      </c>
      <c r="B491" s="1">
        <f>G170</f>
        <v>0</v>
      </c>
      <c r="C491" t="s">
        <v>648</v>
      </c>
      <c r="D491" t="s">
        <v>620</v>
      </c>
      <c r="E491" t="s">
        <v>629</v>
      </c>
      <c r="F491" t="s">
        <v>168</v>
      </c>
      <c r="H491" s="44" t="b">
        <v>0</v>
      </c>
      <c r="J491" s="44" t="b">
        <v>0</v>
      </c>
    </row>
    <row r="492" spans="1:10" ht="18.75" x14ac:dyDescent="0.3">
      <c r="A492" s="45" t="s">
        <v>203</v>
      </c>
      <c r="B492" s="50">
        <f>C171</f>
        <v>1</v>
      </c>
      <c r="C492" t="s">
        <v>649</v>
      </c>
      <c r="D492" t="s">
        <v>620</v>
      </c>
      <c r="E492" t="s">
        <v>629</v>
      </c>
      <c r="F492" t="s">
        <v>10</v>
      </c>
      <c r="H492" s="44" t="b">
        <v>1</v>
      </c>
      <c r="J492" s="44" t="b">
        <v>0</v>
      </c>
    </row>
    <row r="493" spans="1:10" ht="18.75" x14ac:dyDescent="0.3">
      <c r="A493" s="45" t="s">
        <v>203</v>
      </c>
      <c r="B493" s="50">
        <f>D171</f>
        <v>1</v>
      </c>
      <c r="C493" t="s">
        <v>649</v>
      </c>
      <c r="D493" t="s">
        <v>620</v>
      </c>
      <c r="E493" t="s">
        <v>629</v>
      </c>
      <c r="F493" t="s">
        <v>165</v>
      </c>
      <c r="H493" s="44" t="b">
        <v>1</v>
      </c>
      <c r="J493" s="44" t="b">
        <v>0</v>
      </c>
    </row>
    <row r="494" spans="1:10" ht="18.75" x14ac:dyDescent="0.3">
      <c r="A494" s="45" t="s">
        <v>203</v>
      </c>
      <c r="B494" s="1">
        <f>E171</f>
        <v>0</v>
      </c>
      <c r="C494" t="s">
        <v>649</v>
      </c>
      <c r="D494" t="s">
        <v>620</v>
      </c>
      <c r="E494" t="s">
        <v>629</v>
      </c>
      <c r="F494" t="s">
        <v>166</v>
      </c>
      <c r="H494" s="44" t="b">
        <v>1</v>
      </c>
      <c r="J494" s="44" t="b">
        <v>0</v>
      </c>
    </row>
    <row r="495" spans="1:10" ht="18.75" x14ac:dyDescent="0.3">
      <c r="A495" s="45" t="s">
        <v>203</v>
      </c>
      <c r="B495" s="1">
        <f>F171</f>
        <v>0</v>
      </c>
      <c r="C495" t="s">
        <v>649</v>
      </c>
      <c r="D495" t="s">
        <v>620</v>
      </c>
      <c r="E495" t="s">
        <v>629</v>
      </c>
      <c r="F495" t="s">
        <v>167</v>
      </c>
      <c r="H495" s="44" t="b">
        <v>1</v>
      </c>
      <c r="J495" s="44" t="b">
        <v>0</v>
      </c>
    </row>
    <row r="496" spans="1:10" ht="18.75" x14ac:dyDescent="0.3">
      <c r="A496" s="45" t="s">
        <v>203</v>
      </c>
      <c r="B496" s="1">
        <f>G171</f>
        <v>0</v>
      </c>
      <c r="C496" t="s">
        <v>649</v>
      </c>
      <c r="D496" t="s">
        <v>620</v>
      </c>
      <c r="E496" t="s">
        <v>629</v>
      </c>
      <c r="F496" t="s">
        <v>168</v>
      </c>
      <c r="H496" s="44" t="b">
        <v>1</v>
      </c>
      <c r="J496" s="44" t="b">
        <v>0</v>
      </c>
    </row>
    <row r="497" spans="1:10" ht="18.75" x14ac:dyDescent="0.3">
      <c r="A497" s="45" t="s">
        <v>204</v>
      </c>
      <c r="B497" s="50">
        <f>C172</f>
        <v>1</v>
      </c>
      <c r="C497" t="s">
        <v>650</v>
      </c>
      <c r="D497" t="s">
        <v>620</v>
      </c>
      <c r="E497" t="s">
        <v>629</v>
      </c>
      <c r="F497" t="s">
        <v>10</v>
      </c>
      <c r="H497" s="44" t="b">
        <v>0</v>
      </c>
      <c r="J497" s="44" t="b">
        <v>0</v>
      </c>
    </row>
    <row r="498" spans="1:10" ht="18.75" x14ac:dyDescent="0.3">
      <c r="A498" s="45" t="s">
        <v>204</v>
      </c>
      <c r="B498" s="50">
        <f>D172</f>
        <v>1</v>
      </c>
      <c r="C498" t="s">
        <v>650</v>
      </c>
      <c r="D498" t="s">
        <v>620</v>
      </c>
      <c r="E498" t="s">
        <v>629</v>
      </c>
      <c r="F498" t="s">
        <v>165</v>
      </c>
      <c r="H498" s="44" t="b">
        <v>0</v>
      </c>
      <c r="J498" s="44" t="b">
        <v>0</v>
      </c>
    </row>
    <row r="499" spans="1:10" ht="18.75" x14ac:dyDescent="0.3">
      <c r="A499" s="45" t="s">
        <v>204</v>
      </c>
      <c r="B499" s="1">
        <f>E172</f>
        <v>0</v>
      </c>
      <c r="C499" t="s">
        <v>650</v>
      </c>
      <c r="D499" t="s">
        <v>620</v>
      </c>
      <c r="E499" t="s">
        <v>629</v>
      </c>
      <c r="F499" t="s">
        <v>166</v>
      </c>
      <c r="H499" s="44" t="b">
        <v>0</v>
      </c>
      <c r="J499" s="44" t="b">
        <v>0</v>
      </c>
    </row>
    <row r="500" spans="1:10" ht="18.75" x14ac:dyDescent="0.3">
      <c r="A500" s="45" t="s">
        <v>204</v>
      </c>
      <c r="B500" s="1">
        <f>F172</f>
        <v>0</v>
      </c>
      <c r="C500" t="s">
        <v>650</v>
      </c>
      <c r="D500" t="s">
        <v>620</v>
      </c>
      <c r="E500" t="s">
        <v>629</v>
      </c>
      <c r="F500" t="s">
        <v>167</v>
      </c>
      <c r="H500" s="44" t="b">
        <v>0</v>
      </c>
      <c r="J500" s="44" t="b">
        <v>0</v>
      </c>
    </row>
    <row r="501" spans="1:10" ht="18.75" x14ac:dyDescent="0.3">
      <c r="A501" s="45" t="s">
        <v>204</v>
      </c>
      <c r="B501" s="1">
        <f>G172</f>
        <v>0</v>
      </c>
      <c r="C501" t="s">
        <v>650</v>
      </c>
      <c r="D501" t="s">
        <v>620</v>
      </c>
      <c r="E501" t="s">
        <v>629</v>
      </c>
      <c r="F501" t="s">
        <v>168</v>
      </c>
      <c r="H501" s="44" t="b">
        <v>0</v>
      </c>
      <c r="J501" s="44" t="b">
        <v>0</v>
      </c>
    </row>
    <row r="502" spans="1:10" ht="18.75" x14ac:dyDescent="0.3">
      <c r="A502" s="45" t="s">
        <v>651</v>
      </c>
      <c r="B502" s="50">
        <v>2</v>
      </c>
      <c r="C502" t="s">
        <v>652</v>
      </c>
      <c r="D502" t="s">
        <v>653</v>
      </c>
      <c r="E502" t="s">
        <v>300</v>
      </c>
      <c r="H502" s="44" t="b">
        <v>0</v>
      </c>
      <c r="J502" s="44" t="b">
        <v>0</v>
      </c>
    </row>
    <row r="503" spans="1:10" ht="18.75" x14ac:dyDescent="0.3">
      <c r="A503" s="45" t="s">
        <v>654</v>
      </c>
      <c r="B503" s="50">
        <f>C192</f>
        <v>44.488000000000007</v>
      </c>
      <c r="C503" t="s">
        <v>655</v>
      </c>
      <c r="D503" t="s">
        <v>653</v>
      </c>
      <c r="E503" t="s">
        <v>373</v>
      </c>
      <c r="H503" s="44" t="b">
        <v>1</v>
      </c>
      <c r="J503" s="44" t="b">
        <v>0</v>
      </c>
    </row>
    <row r="504" spans="1:10" ht="18.75" x14ac:dyDescent="0.3">
      <c r="A504" s="45" t="s">
        <v>656</v>
      </c>
      <c r="B504" s="50">
        <f>C193</f>
        <v>56.3</v>
      </c>
      <c r="C504" t="s">
        <v>657</v>
      </c>
      <c r="D504" t="s">
        <v>653</v>
      </c>
      <c r="E504" t="s">
        <v>373</v>
      </c>
      <c r="H504" s="44" t="b">
        <v>1</v>
      </c>
      <c r="J504" s="44" t="b">
        <v>0</v>
      </c>
    </row>
    <row r="505" spans="1:10" ht="18.75" x14ac:dyDescent="0.3">
      <c r="A505" s="45" t="s">
        <v>658</v>
      </c>
      <c r="B505" s="116">
        <f>G193</f>
        <v>3659.5</v>
      </c>
      <c r="C505" t="s">
        <v>659</v>
      </c>
      <c r="D505" t="s">
        <v>653</v>
      </c>
      <c r="E505" t="s">
        <v>373</v>
      </c>
      <c r="H505" s="44" t="b">
        <v>1</v>
      </c>
      <c r="J505" s="44" t="b">
        <v>0</v>
      </c>
    </row>
    <row r="506" spans="1:10" ht="18.75" x14ac:dyDescent="0.3">
      <c r="A506" s="45" t="s">
        <v>660</v>
      </c>
      <c r="B506" s="50">
        <f>C194</f>
        <v>63.5</v>
      </c>
      <c r="C506" t="s">
        <v>661</v>
      </c>
      <c r="D506" t="s">
        <v>653</v>
      </c>
      <c r="E506" t="s">
        <v>373</v>
      </c>
      <c r="H506" s="44" t="b">
        <v>1</v>
      </c>
      <c r="J506" s="44" t="b">
        <v>0</v>
      </c>
    </row>
    <row r="507" spans="1:10" ht="18.75" x14ac:dyDescent="0.3">
      <c r="A507" s="45" t="s">
        <v>662</v>
      </c>
      <c r="B507" s="116">
        <f>G194</f>
        <v>4127.5</v>
      </c>
      <c r="C507" t="s">
        <v>663</v>
      </c>
      <c r="D507" t="s">
        <v>653</v>
      </c>
      <c r="E507" t="s">
        <v>373</v>
      </c>
      <c r="H507" s="44" t="b">
        <v>1</v>
      </c>
      <c r="J507" s="44" t="b">
        <v>0</v>
      </c>
    </row>
    <row r="508" spans="1:10" ht="18.75" x14ac:dyDescent="0.3">
      <c r="A508" s="45" t="s">
        <v>664</v>
      </c>
      <c r="B508" s="50" t="s">
        <v>278</v>
      </c>
      <c r="C508" t="s">
        <v>665</v>
      </c>
      <c r="D508" t="s">
        <v>666</v>
      </c>
      <c r="E508" t="s">
        <v>300</v>
      </c>
      <c r="H508" s="44" t="b">
        <v>0</v>
      </c>
      <c r="J508" s="44" t="b">
        <v>0</v>
      </c>
    </row>
    <row r="509" spans="1:10" ht="18.75" x14ac:dyDescent="0.3">
      <c r="A509" s="45" t="s">
        <v>667</v>
      </c>
      <c r="B509" s="50">
        <f>C195</f>
        <v>55.112000000000002</v>
      </c>
      <c r="C509" t="s">
        <v>668</v>
      </c>
      <c r="D509" t="s">
        <v>666</v>
      </c>
      <c r="E509" t="s">
        <v>373</v>
      </c>
      <c r="H509" s="44" t="b">
        <v>1</v>
      </c>
      <c r="J509" s="44" t="b">
        <v>0</v>
      </c>
    </row>
    <row r="510" spans="1:10" ht="18.75" x14ac:dyDescent="0.3">
      <c r="A510" s="45" t="s">
        <v>669</v>
      </c>
      <c r="B510" s="50" t="str">
        <f>C196</f>
        <v>OFF</v>
      </c>
      <c r="C510" t="s">
        <v>670</v>
      </c>
      <c r="D510" t="s">
        <v>666</v>
      </c>
      <c r="E510" t="s">
        <v>373</v>
      </c>
      <c r="H510" s="44" t="b">
        <v>1</v>
      </c>
      <c r="J510" s="44" t="b">
        <v>0</v>
      </c>
    </row>
    <row r="511" spans="1:10" ht="18.75" x14ac:dyDescent="0.3">
      <c r="A511" s="45" t="s">
        <v>671</v>
      </c>
      <c r="B511" s="50">
        <f>C197</f>
        <v>84.328000000000003</v>
      </c>
      <c r="C511" t="s">
        <v>672</v>
      </c>
      <c r="D511" t="s">
        <v>666</v>
      </c>
      <c r="E511" t="s">
        <v>373</v>
      </c>
      <c r="H511" s="44" t="b">
        <v>1</v>
      </c>
      <c r="J511" s="44" t="b">
        <v>0</v>
      </c>
    </row>
    <row r="512" spans="1:10" ht="18.75" x14ac:dyDescent="0.3">
      <c r="A512" s="45" t="s">
        <v>673</v>
      </c>
      <c r="B512" s="50">
        <f>C198</f>
        <v>81.00800000000001</v>
      </c>
      <c r="C512" t="s">
        <v>674</v>
      </c>
      <c r="D512" t="s">
        <v>666</v>
      </c>
      <c r="E512" t="s">
        <v>373</v>
      </c>
      <c r="H512" s="44" t="b">
        <v>1</v>
      </c>
      <c r="J512" s="44" t="b">
        <v>0</v>
      </c>
    </row>
    <row r="513" spans="1:10" ht="18.75" x14ac:dyDescent="0.3">
      <c r="A513" s="45" t="s">
        <v>675</v>
      </c>
      <c r="B513" s="50" t="s">
        <v>278</v>
      </c>
      <c r="C513" t="s">
        <v>676</v>
      </c>
      <c r="D513" t="s">
        <v>677</v>
      </c>
      <c r="E513" t="s">
        <v>678</v>
      </c>
      <c r="H513" s="44" t="b">
        <v>0</v>
      </c>
      <c r="I513" t="s">
        <v>679</v>
      </c>
      <c r="J513" s="44" t="b">
        <v>0</v>
      </c>
    </row>
    <row r="514" spans="1:10" ht="18.75" x14ac:dyDescent="0.3">
      <c r="A514" s="45" t="s">
        <v>680</v>
      </c>
      <c r="B514" s="50" t="s">
        <v>28</v>
      </c>
      <c r="C514" t="s">
        <v>681</v>
      </c>
      <c r="D514" t="s">
        <v>677</v>
      </c>
      <c r="E514" t="s">
        <v>678</v>
      </c>
      <c r="H514" s="44" t="b">
        <v>0</v>
      </c>
      <c r="I514" t="s">
        <v>679</v>
      </c>
      <c r="J514" s="44" t="b">
        <v>0</v>
      </c>
    </row>
    <row r="515" spans="1:10" ht="18.75" x14ac:dyDescent="0.3">
      <c r="A515" s="45" t="s">
        <v>682</v>
      </c>
      <c r="B515" s="50" t="s">
        <v>166</v>
      </c>
      <c r="C515" t="s">
        <v>683</v>
      </c>
      <c r="D515" t="s">
        <v>677</v>
      </c>
      <c r="E515" t="s">
        <v>678</v>
      </c>
      <c r="H515" s="44" t="b">
        <v>0</v>
      </c>
      <c r="I515" t="s">
        <v>679</v>
      </c>
      <c r="J515" s="44" t="b">
        <v>0</v>
      </c>
    </row>
    <row r="516" spans="1:10" ht="18.75" x14ac:dyDescent="0.3">
      <c r="A516" s="45" t="s">
        <v>684</v>
      </c>
      <c r="B516" s="50">
        <v>19200</v>
      </c>
      <c r="C516" t="s">
        <v>685</v>
      </c>
      <c r="D516" t="s">
        <v>677</v>
      </c>
      <c r="E516" t="s">
        <v>678</v>
      </c>
      <c r="H516" s="44" t="b">
        <v>0</v>
      </c>
      <c r="I516" t="s">
        <v>679</v>
      </c>
      <c r="J516" s="44" t="b">
        <v>0</v>
      </c>
    </row>
    <row r="517" spans="1:10" ht="18.75" x14ac:dyDescent="0.3">
      <c r="A517" s="45" t="s">
        <v>686</v>
      </c>
      <c r="B517" s="50">
        <v>8</v>
      </c>
      <c r="C517" t="s">
        <v>687</v>
      </c>
      <c r="D517" t="s">
        <v>677</v>
      </c>
      <c r="E517" t="s">
        <v>678</v>
      </c>
      <c r="H517" s="44" t="b">
        <v>0</v>
      </c>
      <c r="I517" t="s">
        <v>679</v>
      </c>
      <c r="J517" s="44" t="b">
        <v>0</v>
      </c>
    </row>
    <row r="518" spans="1:10" ht="18.75" x14ac:dyDescent="0.3">
      <c r="A518" s="45" t="s">
        <v>688</v>
      </c>
      <c r="B518" s="50" t="s">
        <v>297</v>
      </c>
      <c r="C518" t="s">
        <v>689</v>
      </c>
      <c r="D518" t="s">
        <v>677</v>
      </c>
      <c r="E518" t="s">
        <v>678</v>
      </c>
      <c r="H518" s="44" t="b">
        <v>0</v>
      </c>
      <c r="I518" t="s">
        <v>679</v>
      </c>
      <c r="J518" s="44" t="b">
        <v>0</v>
      </c>
    </row>
    <row r="519" spans="1:10" ht="18.75" x14ac:dyDescent="0.3">
      <c r="A519" s="45" t="s">
        <v>690</v>
      </c>
      <c r="B519" s="50">
        <v>1</v>
      </c>
      <c r="C519" t="s">
        <v>691</v>
      </c>
      <c r="D519" t="s">
        <v>677</v>
      </c>
      <c r="E519" t="s">
        <v>678</v>
      </c>
      <c r="H519" s="44" t="b">
        <v>0</v>
      </c>
      <c r="I519" t="s">
        <v>679</v>
      </c>
      <c r="J519" s="44" t="b">
        <v>0</v>
      </c>
    </row>
    <row r="520" spans="1:10" ht="18.75" x14ac:dyDescent="0.3">
      <c r="A520" s="45" t="s">
        <v>692</v>
      </c>
      <c r="B520" s="50" t="s">
        <v>278</v>
      </c>
      <c r="C520" t="s">
        <v>693</v>
      </c>
      <c r="D520" t="s">
        <v>677</v>
      </c>
      <c r="E520" t="s">
        <v>678</v>
      </c>
      <c r="H520" s="44" t="b">
        <v>0</v>
      </c>
      <c r="I520" t="s">
        <v>679</v>
      </c>
      <c r="J520" s="44" t="b">
        <v>0</v>
      </c>
    </row>
    <row r="521" spans="1:10" ht="18.75" x14ac:dyDescent="0.3">
      <c r="A521" s="45" t="s">
        <v>675</v>
      </c>
      <c r="B521" s="1" t="s">
        <v>297</v>
      </c>
      <c r="C521" t="s">
        <v>4547</v>
      </c>
      <c r="D521" t="s">
        <v>677</v>
      </c>
      <c r="E521" t="s">
        <v>1971</v>
      </c>
      <c r="H521" s="44" t="b">
        <v>0</v>
      </c>
      <c r="I521" t="s">
        <v>1972</v>
      </c>
      <c r="J521" s="44" t="b">
        <v>0</v>
      </c>
    </row>
    <row r="522" spans="1:10" ht="18.75" x14ac:dyDescent="0.3">
      <c r="A522" s="45" t="s">
        <v>675</v>
      </c>
      <c r="B522" s="1" t="s">
        <v>297</v>
      </c>
      <c r="C522" t="s">
        <v>4548</v>
      </c>
      <c r="D522" t="s">
        <v>677</v>
      </c>
      <c r="E522" t="s">
        <v>4550</v>
      </c>
      <c r="H522" s="44" t="b">
        <v>0</v>
      </c>
      <c r="I522" t="s">
        <v>4552</v>
      </c>
      <c r="J522" s="44" t="b">
        <v>0</v>
      </c>
    </row>
    <row r="523" spans="1:10" ht="18.75" x14ac:dyDescent="0.3">
      <c r="A523" s="45" t="s">
        <v>675</v>
      </c>
      <c r="B523" s="1" t="s">
        <v>297</v>
      </c>
      <c r="C523" t="s">
        <v>4549</v>
      </c>
      <c r="D523" t="s">
        <v>677</v>
      </c>
      <c r="E523" t="s">
        <v>4551</v>
      </c>
      <c r="H523" s="44" t="b">
        <v>0</v>
      </c>
      <c r="I523" t="s">
        <v>4553</v>
      </c>
      <c r="J523" s="44" t="b">
        <v>0</v>
      </c>
    </row>
    <row r="524" spans="1:10" ht="18.75" x14ac:dyDescent="0.3">
      <c r="A524" s="45" t="s">
        <v>675</v>
      </c>
      <c r="B524" s="50" t="s">
        <v>278</v>
      </c>
      <c r="C524" t="s">
        <v>694</v>
      </c>
      <c r="D524" t="s">
        <v>677</v>
      </c>
      <c r="E524" t="s">
        <v>695</v>
      </c>
      <c r="H524" s="44" t="b">
        <v>0</v>
      </c>
      <c r="I524" t="s">
        <v>696</v>
      </c>
      <c r="J524" s="44" t="b">
        <v>0</v>
      </c>
    </row>
    <row r="525" spans="1:10" ht="18.75" x14ac:dyDescent="0.3">
      <c r="A525" s="45" t="s">
        <v>697</v>
      </c>
      <c r="B525" s="50" t="str">
        <f>Reference!B20</f>
        <v>255.255.255.0</v>
      </c>
      <c r="C525" t="s">
        <v>18</v>
      </c>
      <c r="D525" t="s">
        <v>677</v>
      </c>
      <c r="E525" t="s">
        <v>695</v>
      </c>
      <c r="H525" s="44" t="b">
        <v>0</v>
      </c>
      <c r="I525" t="s">
        <v>696</v>
      </c>
      <c r="J525" s="44" t="b">
        <v>0</v>
      </c>
    </row>
    <row r="526" spans="1:10" ht="18.75" x14ac:dyDescent="0.3">
      <c r="A526" s="45" t="s">
        <v>698</v>
      </c>
      <c r="B526" s="50" t="str">
        <f>Reference!B19</f>
        <v>172.31.100.254</v>
      </c>
      <c r="C526" t="s">
        <v>17</v>
      </c>
      <c r="D526" t="s">
        <v>677</v>
      </c>
      <c r="E526" t="s">
        <v>695</v>
      </c>
      <c r="H526" s="44" t="b">
        <v>0</v>
      </c>
      <c r="I526" t="s">
        <v>696</v>
      </c>
      <c r="J526" s="44" t="b">
        <v>0</v>
      </c>
    </row>
    <row r="527" spans="1:10" ht="18.75" x14ac:dyDescent="0.3">
      <c r="A527" s="45" t="s">
        <v>699</v>
      </c>
      <c r="B527" s="50" t="s">
        <v>278</v>
      </c>
      <c r="C527" t="s">
        <v>700</v>
      </c>
      <c r="D527" t="s">
        <v>677</v>
      </c>
      <c r="E527" t="s">
        <v>695</v>
      </c>
      <c r="H527" s="44" t="b">
        <v>0</v>
      </c>
      <c r="I527" t="s">
        <v>696</v>
      </c>
      <c r="J527" s="44" t="b">
        <v>0</v>
      </c>
    </row>
    <row r="528" spans="1:10" ht="18.75" x14ac:dyDescent="0.3">
      <c r="A528" s="45" t="s">
        <v>701</v>
      </c>
      <c r="B528" s="50">
        <v>23</v>
      </c>
      <c r="C528" t="s">
        <v>702</v>
      </c>
      <c r="D528" t="s">
        <v>677</v>
      </c>
      <c r="E528" t="s">
        <v>695</v>
      </c>
      <c r="H528" s="44" t="b">
        <v>0</v>
      </c>
      <c r="I528" t="s">
        <v>696</v>
      </c>
      <c r="J528" s="44" t="b">
        <v>0</v>
      </c>
    </row>
    <row r="529" spans="1:10" ht="18.75" x14ac:dyDescent="0.3">
      <c r="A529" s="45" t="s">
        <v>692</v>
      </c>
      <c r="B529" s="50" t="s">
        <v>278</v>
      </c>
      <c r="C529" t="s">
        <v>693</v>
      </c>
      <c r="D529" t="s">
        <v>677</v>
      </c>
      <c r="E529" t="s">
        <v>695</v>
      </c>
      <c r="H529" s="44" t="b">
        <v>0</v>
      </c>
      <c r="I529" t="s">
        <v>696</v>
      </c>
      <c r="J529" s="44" t="b">
        <v>0</v>
      </c>
    </row>
    <row r="530" spans="1:10" ht="18.75" x14ac:dyDescent="0.3">
      <c r="A530" s="45" t="s">
        <v>703</v>
      </c>
      <c r="B530" s="50">
        <v>2</v>
      </c>
      <c r="C530" t="s">
        <v>704</v>
      </c>
      <c r="D530" t="s">
        <v>677</v>
      </c>
      <c r="E530" t="s">
        <v>695</v>
      </c>
      <c r="H530" s="44" t="b">
        <v>0</v>
      </c>
      <c r="I530" t="s">
        <v>696</v>
      </c>
      <c r="J530" s="44" t="b">
        <v>0</v>
      </c>
    </row>
    <row r="531" spans="1:10" ht="18.75" x14ac:dyDescent="0.3">
      <c r="A531" s="45" t="s">
        <v>705</v>
      </c>
      <c r="B531" s="50">
        <v>20000</v>
      </c>
      <c r="C531" t="s">
        <v>706</v>
      </c>
      <c r="D531" t="s">
        <v>677</v>
      </c>
      <c r="E531" t="s">
        <v>695</v>
      </c>
      <c r="H531" s="44" t="b">
        <v>0</v>
      </c>
      <c r="I531" t="s">
        <v>696</v>
      </c>
      <c r="J531" s="44" t="b">
        <v>0</v>
      </c>
    </row>
    <row r="532" spans="1:10" ht="18.75" x14ac:dyDescent="0.3">
      <c r="A532" s="45" t="s">
        <v>707</v>
      </c>
      <c r="B532" s="50">
        <v>1</v>
      </c>
      <c r="C532" t="s">
        <v>708</v>
      </c>
      <c r="D532" t="s">
        <v>677</v>
      </c>
      <c r="E532" t="s">
        <v>695</v>
      </c>
      <c r="H532" s="44" t="b">
        <v>0</v>
      </c>
      <c r="I532" t="s">
        <v>696</v>
      </c>
      <c r="J532" s="44" t="b">
        <v>0</v>
      </c>
    </row>
    <row r="533" spans="1:10" ht="18.75" x14ac:dyDescent="0.3">
      <c r="A533" s="45" t="s">
        <v>709</v>
      </c>
      <c r="B533" s="50" t="str">
        <f>Reference!$B$21</f>
        <v>172.31.100.241</v>
      </c>
      <c r="C533" t="s">
        <v>710</v>
      </c>
      <c r="D533" t="s">
        <v>677</v>
      </c>
      <c r="E533" t="s">
        <v>695</v>
      </c>
      <c r="H533" s="44" t="b">
        <v>0</v>
      </c>
      <c r="I533" t="s">
        <v>696</v>
      </c>
      <c r="J533" s="44" t="b">
        <v>0</v>
      </c>
    </row>
    <row r="534" spans="1:10" ht="18.75" x14ac:dyDescent="0.3">
      <c r="A534" s="45" t="s">
        <v>711</v>
      </c>
      <c r="B534" s="50" t="s">
        <v>712</v>
      </c>
      <c r="C534" t="s">
        <v>713</v>
      </c>
      <c r="D534" t="s">
        <v>677</v>
      </c>
      <c r="E534" t="s">
        <v>695</v>
      </c>
      <c r="H534" s="44" t="b">
        <v>0</v>
      </c>
      <c r="I534" t="s">
        <v>696</v>
      </c>
      <c r="J534" s="44" t="b">
        <v>0</v>
      </c>
    </row>
    <row r="535" spans="1:10" ht="18.75" x14ac:dyDescent="0.3">
      <c r="A535" s="45" t="s">
        <v>714</v>
      </c>
      <c r="B535" s="50">
        <v>0</v>
      </c>
      <c r="C535" t="s">
        <v>715</v>
      </c>
      <c r="D535" t="s">
        <v>677</v>
      </c>
      <c r="E535" t="s">
        <v>695</v>
      </c>
      <c r="H535" s="44" t="b">
        <v>0</v>
      </c>
      <c r="I535" t="s">
        <v>696</v>
      </c>
      <c r="J535" s="44" t="b">
        <v>0</v>
      </c>
    </row>
    <row r="536" spans="1:10" ht="18.75" x14ac:dyDescent="0.3">
      <c r="A536" s="45" t="s">
        <v>716</v>
      </c>
      <c r="B536" s="50">
        <v>1</v>
      </c>
      <c r="C536" t="s">
        <v>717</v>
      </c>
      <c r="D536" t="s">
        <v>677</v>
      </c>
      <c r="E536" t="s">
        <v>695</v>
      </c>
      <c r="H536" s="44" t="b">
        <v>0</v>
      </c>
      <c r="I536" t="s">
        <v>696</v>
      </c>
      <c r="J536" s="44" t="b">
        <v>0</v>
      </c>
    </row>
    <row r="537" spans="1:10" ht="18.75" x14ac:dyDescent="0.3">
      <c r="A537" s="45" t="s">
        <v>718</v>
      </c>
      <c r="B537" s="50">
        <v>5</v>
      </c>
      <c r="C537" t="s">
        <v>719</v>
      </c>
      <c r="D537" t="s">
        <v>677</v>
      </c>
      <c r="E537" t="s">
        <v>695</v>
      </c>
      <c r="H537" s="44" t="b">
        <v>0</v>
      </c>
      <c r="I537" t="s">
        <v>696</v>
      </c>
      <c r="J537" s="44" t="b">
        <v>0</v>
      </c>
    </row>
    <row r="538" spans="1:10" ht="18.75" x14ac:dyDescent="0.3">
      <c r="A538" s="45" t="s">
        <v>720</v>
      </c>
      <c r="B538" s="50">
        <v>0</v>
      </c>
      <c r="C538" t="s">
        <v>721</v>
      </c>
      <c r="D538" t="s">
        <v>677</v>
      </c>
      <c r="E538" t="s">
        <v>695</v>
      </c>
      <c r="H538" s="44" t="b">
        <v>0</v>
      </c>
      <c r="I538" t="s">
        <v>696</v>
      </c>
      <c r="J538" s="44" t="b">
        <v>0</v>
      </c>
    </row>
    <row r="539" spans="1:10" ht="18.75" x14ac:dyDescent="0.3">
      <c r="A539" s="45" t="s">
        <v>722</v>
      </c>
      <c r="B539" s="50">
        <v>0</v>
      </c>
      <c r="C539" t="s">
        <v>723</v>
      </c>
      <c r="D539" t="s">
        <v>677</v>
      </c>
      <c r="E539" t="s">
        <v>695</v>
      </c>
      <c r="H539" s="44" t="b">
        <v>0</v>
      </c>
      <c r="I539" t="s">
        <v>696</v>
      </c>
      <c r="J539" s="44" t="b">
        <v>0</v>
      </c>
    </row>
    <row r="540" spans="1:10" ht="18.75" x14ac:dyDescent="0.3">
      <c r="A540" s="45" t="s">
        <v>724</v>
      </c>
      <c r="B540" s="50">
        <v>0</v>
      </c>
      <c r="C540" t="s">
        <v>725</v>
      </c>
      <c r="D540" t="s">
        <v>677</v>
      </c>
      <c r="E540" t="s">
        <v>695</v>
      </c>
      <c r="H540" s="44" t="b">
        <v>0</v>
      </c>
      <c r="I540" t="s">
        <v>696</v>
      </c>
      <c r="J540" s="44" t="b">
        <v>0</v>
      </c>
    </row>
    <row r="541" spans="1:10" ht="18.75" x14ac:dyDescent="0.3">
      <c r="A541" s="45" t="s">
        <v>726</v>
      </c>
      <c r="B541" s="50">
        <v>0</v>
      </c>
      <c r="C541" t="s">
        <v>727</v>
      </c>
      <c r="D541" t="s">
        <v>677</v>
      </c>
      <c r="E541" t="s">
        <v>695</v>
      </c>
      <c r="H541" s="44" t="b">
        <v>0</v>
      </c>
      <c r="I541" t="s">
        <v>696</v>
      </c>
      <c r="J541" s="44" t="b">
        <v>0</v>
      </c>
    </row>
    <row r="542" spans="1:10" ht="18.75" x14ac:dyDescent="0.3">
      <c r="A542" s="45" t="s">
        <v>728</v>
      </c>
      <c r="B542" s="50">
        <v>0</v>
      </c>
      <c r="C542" t="s">
        <v>729</v>
      </c>
      <c r="D542" t="s">
        <v>677</v>
      </c>
      <c r="E542" t="s">
        <v>695</v>
      </c>
      <c r="H542" s="44" t="b">
        <v>0</v>
      </c>
      <c r="I542" t="s">
        <v>696</v>
      </c>
      <c r="J542" s="44" t="b">
        <v>0</v>
      </c>
    </row>
    <row r="543" spans="1:10" ht="18.75" x14ac:dyDescent="0.3">
      <c r="A543" s="45" t="s">
        <v>730</v>
      </c>
      <c r="B543" s="50">
        <v>0</v>
      </c>
      <c r="C543" t="s">
        <v>731</v>
      </c>
      <c r="D543" t="s">
        <v>677</v>
      </c>
      <c r="E543" t="s">
        <v>695</v>
      </c>
      <c r="H543" s="44" t="b">
        <v>0</v>
      </c>
      <c r="I543" t="s">
        <v>696</v>
      </c>
      <c r="J543" s="44" t="b">
        <v>0</v>
      </c>
    </row>
    <row r="544" spans="1:10" ht="18.75" x14ac:dyDescent="0.3">
      <c r="A544" s="45" t="s">
        <v>4591</v>
      </c>
      <c r="B544" s="50" t="str">
        <f>Reference!$B$22</f>
        <v>172.31.100.243</v>
      </c>
      <c r="C544" t="s">
        <v>710</v>
      </c>
      <c r="D544" t="s">
        <v>677</v>
      </c>
      <c r="E544" t="s">
        <v>695</v>
      </c>
      <c r="H544" s="44" t="b">
        <v>0</v>
      </c>
      <c r="I544" t="s">
        <v>696</v>
      </c>
      <c r="J544" s="44" t="b">
        <v>0</v>
      </c>
    </row>
    <row r="545" spans="1:10" ht="18.75" x14ac:dyDescent="0.3">
      <c r="A545" s="45" t="s">
        <v>4592</v>
      </c>
      <c r="B545" s="50" t="s">
        <v>712</v>
      </c>
      <c r="C545" t="s">
        <v>713</v>
      </c>
      <c r="D545" t="s">
        <v>677</v>
      </c>
      <c r="E545" t="s">
        <v>695</v>
      </c>
      <c r="H545" s="44" t="b">
        <v>0</v>
      </c>
      <c r="I545" t="s">
        <v>696</v>
      </c>
      <c r="J545" s="44" t="b">
        <v>0</v>
      </c>
    </row>
    <row r="546" spans="1:10" ht="18.75" x14ac:dyDescent="0.3">
      <c r="A546" s="45" t="s">
        <v>4593</v>
      </c>
      <c r="B546" s="50">
        <v>0</v>
      </c>
      <c r="C546" t="s">
        <v>715</v>
      </c>
      <c r="D546" t="s">
        <v>677</v>
      </c>
      <c r="E546" t="s">
        <v>695</v>
      </c>
      <c r="H546" s="44" t="b">
        <v>0</v>
      </c>
      <c r="I546" t="s">
        <v>696</v>
      </c>
      <c r="J546" s="44" t="b">
        <v>0</v>
      </c>
    </row>
    <row r="547" spans="1:10" ht="18.75" x14ac:dyDescent="0.3">
      <c r="A547" s="45" t="s">
        <v>4594</v>
      </c>
      <c r="B547" s="50">
        <v>1</v>
      </c>
      <c r="C547" t="s">
        <v>717</v>
      </c>
      <c r="D547" t="s">
        <v>677</v>
      </c>
      <c r="E547" t="s">
        <v>695</v>
      </c>
      <c r="H547" s="44" t="b">
        <v>0</v>
      </c>
      <c r="I547" t="s">
        <v>696</v>
      </c>
      <c r="J547" s="44" t="b">
        <v>0</v>
      </c>
    </row>
    <row r="548" spans="1:10" ht="18.75" x14ac:dyDescent="0.3">
      <c r="A548" s="45" t="s">
        <v>4595</v>
      </c>
      <c r="B548" s="50">
        <v>5</v>
      </c>
      <c r="C548" t="s">
        <v>719</v>
      </c>
      <c r="D548" t="s">
        <v>677</v>
      </c>
      <c r="E548" t="s">
        <v>695</v>
      </c>
      <c r="H548" s="44" t="b">
        <v>0</v>
      </c>
      <c r="I548" t="s">
        <v>696</v>
      </c>
      <c r="J548" s="44" t="b">
        <v>0</v>
      </c>
    </row>
    <row r="549" spans="1:10" ht="18.75" x14ac:dyDescent="0.3">
      <c r="A549" s="45" t="s">
        <v>4596</v>
      </c>
      <c r="B549" s="50">
        <v>0</v>
      </c>
      <c r="C549" t="s">
        <v>721</v>
      </c>
      <c r="D549" t="s">
        <v>677</v>
      </c>
      <c r="E549" t="s">
        <v>695</v>
      </c>
      <c r="H549" s="44" t="b">
        <v>0</v>
      </c>
      <c r="I549" t="s">
        <v>696</v>
      </c>
      <c r="J549" s="44" t="b">
        <v>0</v>
      </c>
    </row>
    <row r="550" spans="1:10" ht="18.75" x14ac:dyDescent="0.3">
      <c r="A550" s="45" t="s">
        <v>4597</v>
      </c>
      <c r="B550" s="50">
        <v>0</v>
      </c>
      <c r="C550" t="s">
        <v>723</v>
      </c>
      <c r="D550" t="s">
        <v>677</v>
      </c>
      <c r="E550" t="s">
        <v>695</v>
      </c>
      <c r="H550" s="44" t="b">
        <v>0</v>
      </c>
      <c r="I550" t="s">
        <v>696</v>
      </c>
      <c r="J550" s="44" t="b">
        <v>0</v>
      </c>
    </row>
    <row r="551" spans="1:10" ht="18.75" x14ac:dyDescent="0.3">
      <c r="A551" s="45" t="s">
        <v>4598</v>
      </c>
      <c r="B551" s="50">
        <v>0</v>
      </c>
      <c r="C551" t="s">
        <v>725</v>
      </c>
      <c r="D551" t="s">
        <v>677</v>
      </c>
      <c r="E551" t="s">
        <v>695</v>
      </c>
      <c r="H551" s="44" t="b">
        <v>0</v>
      </c>
      <c r="I551" t="s">
        <v>696</v>
      </c>
      <c r="J551" s="44" t="b">
        <v>0</v>
      </c>
    </row>
    <row r="552" spans="1:10" ht="18.75" x14ac:dyDescent="0.3">
      <c r="A552" s="45" t="s">
        <v>4599</v>
      </c>
      <c r="B552" s="50">
        <v>0</v>
      </c>
      <c r="C552" t="s">
        <v>727</v>
      </c>
      <c r="D552" t="s">
        <v>677</v>
      </c>
      <c r="E552" t="s">
        <v>695</v>
      </c>
      <c r="H552" s="44" t="b">
        <v>0</v>
      </c>
      <c r="I552" t="s">
        <v>696</v>
      </c>
      <c r="J552" s="44" t="b">
        <v>0</v>
      </c>
    </row>
    <row r="553" spans="1:10" ht="18.75" x14ac:dyDescent="0.3">
      <c r="A553" s="45" t="s">
        <v>4600</v>
      </c>
      <c r="B553" s="50">
        <v>0</v>
      </c>
      <c r="C553" t="s">
        <v>729</v>
      </c>
      <c r="D553" t="s">
        <v>677</v>
      </c>
      <c r="E553" t="s">
        <v>695</v>
      </c>
      <c r="H553" s="44" t="b">
        <v>0</v>
      </c>
      <c r="I553" t="s">
        <v>696</v>
      </c>
      <c r="J553" s="44" t="b">
        <v>0</v>
      </c>
    </row>
    <row r="554" spans="1:10" ht="18.75" x14ac:dyDescent="0.3">
      <c r="A554" s="45" t="s">
        <v>4601</v>
      </c>
      <c r="B554" s="50">
        <v>0</v>
      </c>
      <c r="C554" t="s">
        <v>731</v>
      </c>
      <c r="D554" t="s">
        <v>677</v>
      </c>
      <c r="E554" t="s">
        <v>695</v>
      </c>
      <c r="H554" s="44" t="b">
        <v>0</v>
      </c>
      <c r="I554" t="s">
        <v>696</v>
      </c>
      <c r="J554" s="44" t="b">
        <v>0</v>
      </c>
    </row>
    <row r="555" spans="1:10" ht="18.75" x14ac:dyDescent="0.3">
      <c r="A555" s="45" t="s">
        <v>732</v>
      </c>
      <c r="B555" s="50" t="s">
        <v>733</v>
      </c>
      <c r="C555" s="1" t="s">
        <v>734</v>
      </c>
      <c r="D555" t="s">
        <v>677</v>
      </c>
      <c r="E555" t="s">
        <v>735</v>
      </c>
      <c r="H555" s="44" t="b">
        <v>0</v>
      </c>
      <c r="I555" t="s">
        <v>736</v>
      </c>
      <c r="J555" s="44" t="b">
        <v>0</v>
      </c>
    </row>
    <row r="556" spans="1:10" ht="18.75" x14ac:dyDescent="0.3">
      <c r="A556" s="45" t="s">
        <v>737</v>
      </c>
      <c r="B556" s="50" t="s">
        <v>82</v>
      </c>
      <c r="C556" s="1" t="s">
        <v>81</v>
      </c>
      <c r="D556" t="s">
        <v>677</v>
      </c>
      <c r="E556" t="s">
        <v>735</v>
      </c>
      <c r="H556" s="44" t="b">
        <v>0</v>
      </c>
      <c r="I556" t="s">
        <v>736</v>
      </c>
      <c r="J556" s="44" t="b">
        <v>0</v>
      </c>
    </row>
    <row r="557" spans="1:10" ht="18.75" x14ac:dyDescent="0.3">
      <c r="A557" s="45" t="s">
        <v>738</v>
      </c>
      <c r="B557" s="50" t="s">
        <v>87</v>
      </c>
      <c r="C557" s="1" t="s">
        <v>86</v>
      </c>
      <c r="D557" t="s">
        <v>677</v>
      </c>
      <c r="E557" t="s">
        <v>735</v>
      </c>
      <c r="H557" s="44" t="b">
        <v>0</v>
      </c>
      <c r="I557" t="s">
        <v>736</v>
      </c>
      <c r="J557" s="44" t="b">
        <v>0</v>
      </c>
    </row>
    <row r="558" spans="1:10" ht="18.75" x14ac:dyDescent="0.3">
      <c r="A558" s="45" t="s">
        <v>739</v>
      </c>
      <c r="B558" s="50" t="s">
        <v>92</v>
      </c>
      <c r="C558" s="1" t="s">
        <v>91</v>
      </c>
      <c r="D558" t="s">
        <v>677</v>
      </c>
      <c r="E558" t="s">
        <v>735</v>
      </c>
      <c r="H558" s="44" t="b">
        <v>0</v>
      </c>
      <c r="I558" t="s">
        <v>736</v>
      </c>
      <c r="J558" s="44" t="b">
        <v>0</v>
      </c>
    </row>
    <row r="559" spans="1:10" ht="18.75" x14ac:dyDescent="0.3">
      <c r="A559" s="45" t="s">
        <v>740</v>
      </c>
      <c r="B559" s="50" t="s">
        <v>96</v>
      </c>
      <c r="C559" s="1" t="s">
        <v>280</v>
      </c>
      <c r="D559" t="s">
        <v>677</v>
      </c>
      <c r="E559" t="s">
        <v>735</v>
      </c>
      <c r="H559" s="44" t="b">
        <v>0</v>
      </c>
      <c r="I559" t="s">
        <v>736</v>
      </c>
      <c r="J559" s="44" t="b">
        <v>0</v>
      </c>
    </row>
    <row r="560" spans="1:10" ht="18.75" x14ac:dyDescent="0.3">
      <c r="A560" s="45" t="s">
        <v>741</v>
      </c>
      <c r="B560" s="50" t="s">
        <v>101</v>
      </c>
      <c r="C560" s="1" t="s">
        <v>569</v>
      </c>
      <c r="D560" t="s">
        <v>677</v>
      </c>
      <c r="E560" t="s">
        <v>735</v>
      </c>
      <c r="H560" s="44" t="b">
        <v>0</v>
      </c>
      <c r="I560" t="s">
        <v>736</v>
      </c>
      <c r="J560" s="44" t="b">
        <v>0</v>
      </c>
    </row>
    <row r="561" spans="1:10" ht="18.75" x14ac:dyDescent="0.3">
      <c r="A561" s="45" t="s">
        <v>742</v>
      </c>
      <c r="B561" s="50" t="s">
        <v>106</v>
      </c>
      <c r="C561" s="1" t="s">
        <v>571</v>
      </c>
      <c r="D561" t="s">
        <v>677</v>
      </c>
      <c r="E561" t="s">
        <v>735</v>
      </c>
      <c r="H561" s="44" t="b">
        <v>0</v>
      </c>
      <c r="I561" t="s">
        <v>736</v>
      </c>
      <c r="J561" s="44" t="b">
        <v>0</v>
      </c>
    </row>
    <row r="562" spans="1:10" ht="18.75" x14ac:dyDescent="0.3">
      <c r="A562" s="45" t="s">
        <v>743</v>
      </c>
      <c r="B562" s="50" t="s">
        <v>110</v>
      </c>
      <c r="C562" s="1" t="s">
        <v>2090</v>
      </c>
      <c r="D562" t="s">
        <v>677</v>
      </c>
      <c r="E562" t="s">
        <v>735</v>
      </c>
      <c r="H562" s="44" t="b">
        <v>0</v>
      </c>
      <c r="I562" t="s">
        <v>736</v>
      </c>
      <c r="J562" s="44" t="b">
        <v>0</v>
      </c>
    </row>
    <row r="563" spans="1:10" ht="18.75" x14ac:dyDescent="0.3">
      <c r="A563" s="45" t="s">
        <v>744</v>
      </c>
      <c r="B563" s="50" t="s">
        <v>114</v>
      </c>
      <c r="C563" s="1" t="s">
        <v>58</v>
      </c>
      <c r="D563" t="s">
        <v>677</v>
      </c>
      <c r="E563" t="s">
        <v>735</v>
      </c>
      <c r="H563" s="44" t="b">
        <v>0</v>
      </c>
      <c r="I563" t="s">
        <v>736</v>
      </c>
      <c r="J563" s="44" t="b">
        <v>0</v>
      </c>
    </row>
    <row r="564" spans="1:10" ht="18.75" x14ac:dyDescent="0.3">
      <c r="A564" s="45" t="s">
        <v>745</v>
      </c>
      <c r="B564" s="50" t="s">
        <v>119</v>
      </c>
      <c r="C564" s="1" t="s">
        <v>58</v>
      </c>
      <c r="D564" t="s">
        <v>677</v>
      </c>
      <c r="E564" t="s">
        <v>735</v>
      </c>
      <c r="H564" s="44" t="b">
        <v>0</v>
      </c>
      <c r="I564" t="s">
        <v>736</v>
      </c>
      <c r="J564" s="44" t="b">
        <v>0</v>
      </c>
    </row>
    <row r="565" spans="1:10" ht="18.75" x14ac:dyDescent="0.3">
      <c r="A565" s="45" t="s">
        <v>746</v>
      </c>
      <c r="B565" s="50" t="s">
        <v>124</v>
      </c>
      <c r="C565" s="1" t="s">
        <v>58</v>
      </c>
      <c r="D565" t="s">
        <v>677</v>
      </c>
      <c r="E565" t="s">
        <v>735</v>
      </c>
      <c r="H565" s="44" t="b">
        <v>0</v>
      </c>
      <c r="I565" t="s">
        <v>736</v>
      </c>
      <c r="J565" s="44" t="b">
        <v>0</v>
      </c>
    </row>
    <row r="566" spans="1:10" ht="18.75" x14ac:dyDescent="0.3">
      <c r="A566" s="45" t="s">
        <v>747</v>
      </c>
      <c r="B566" s="50" t="s">
        <v>748</v>
      </c>
      <c r="C566" s="1" t="s">
        <v>749</v>
      </c>
      <c r="D566" t="s">
        <v>677</v>
      </c>
      <c r="E566" t="s">
        <v>735</v>
      </c>
      <c r="H566" s="44" t="b">
        <v>0</v>
      </c>
      <c r="I566" t="s">
        <v>736</v>
      </c>
      <c r="J566" s="44" t="b">
        <v>0</v>
      </c>
    </row>
    <row r="567" spans="1:10" ht="18.75" x14ac:dyDescent="0.3">
      <c r="A567" s="45" t="s">
        <v>750</v>
      </c>
      <c r="B567" s="50" t="s">
        <v>751</v>
      </c>
      <c r="C567" s="1" t="s">
        <v>308</v>
      </c>
      <c r="D567" t="s">
        <v>677</v>
      </c>
      <c r="E567" t="s">
        <v>735</v>
      </c>
      <c r="H567" s="44" t="b">
        <v>0</v>
      </c>
      <c r="I567" t="s">
        <v>736</v>
      </c>
      <c r="J567" s="44" t="b">
        <v>0</v>
      </c>
    </row>
    <row r="568" spans="1:10" ht="18.75" x14ac:dyDescent="0.3">
      <c r="A568" s="45" t="s">
        <v>752</v>
      </c>
      <c r="B568" s="50" t="s">
        <v>753</v>
      </c>
      <c r="C568" s="1" t="s">
        <v>754</v>
      </c>
      <c r="D568" t="s">
        <v>677</v>
      </c>
      <c r="E568" t="s">
        <v>735</v>
      </c>
      <c r="H568" s="44" t="b">
        <v>0</v>
      </c>
      <c r="I568" t="s">
        <v>736</v>
      </c>
      <c r="J568" s="44" t="b">
        <v>0</v>
      </c>
    </row>
    <row r="569" spans="1:10" ht="18.75" x14ac:dyDescent="0.3">
      <c r="A569" s="45" t="s">
        <v>755</v>
      </c>
      <c r="B569" s="50" t="s">
        <v>756</v>
      </c>
      <c r="C569" s="1" t="s">
        <v>58</v>
      </c>
      <c r="D569" t="s">
        <v>677</v>
      </c>
      <c r="E569" t="s">
        <v>735</v>
      </c>
      <c r="H569" s="44" t="b">
        <v>0</v>
      </c>
      <c r="I569" t="s">
        <v>736</v>
      </c>
      <c r="J569" s="44" t="b">
        <v>0</v>
      </c>
    </row>
    <row r="570" spans="1:10" ht="18.75" x14ac:dyDescent="0.3">
      <c r="A570" s="45" t="s">
        <v>757</v>
      </c>
      <c r="B570" s="50" t="s">
        <v>758</v>
      </c>
      <c r="C570" s="1" t="s">
        <v>58</v>
      </c>
      <c r="D570" t="s">
        <v>677</v>
      </c>
      <c r="E570" t="s">
        <v>735</v>
      </c>
      <c r="H570" s="44" t="b">
        <v>0</v>
      </c>
      <c r="I570" t="s">
        <v>736</v>
      </c>
      <c r="J570" s="44" t="b">
        <v>0</v>
      </c>
    </row>
    <row r="571" spans="1:10" ht="18.75" x14ac:dyDescent="0.3">
      <c r="A571" s="45" t="s">
        <v>759</v>
      </c>
      <c r="B571" s="50" t="s">
        <v>760</v>
      </c>
      <c r="C571" s="1" t="s">
        <v>761</v>
      </c>
      <c r="D571" t="s">
        <v>677</v>
      </c>
      <c r="E571" t="s">
        <v>735</v>
      </c>
      <c r="H571" s="44" t="b">
        <v>0</v>
      </c>
      <c r="I571" t="s">
        <v>736</v>
      </c>
      <c r="J571" s="44" t="b">
        <v>0</v>
      </c>
    </row>
    <row r="572" spans="1:10" ht="18.75" x14ac:dyDescent="0.3">
      <c r="A572" s="45" t="s">
        <v>762</v>
      </c>
      <c r="B572" s="50" t="s">
        <v>763</v>
      </c>
      <c r="C572" s="1" t="s">
        <v>764</v>
      </c>
      <c r="D572" t="s">
        <v>677</v>
      </c>
      <c r="E572" t="s">
        <v>735</v>
      </c>
      <c r="H572" s="44" t="b">
        <v>0</v>
      </c>
      <c r="I572" t="s">
        <v>736</v>
      </c>
      <c r="J572" s="44" t="b">
        <v>0</v>
      </c>
    </row>
    <row r="573" spans="1:10" ht="18.75" x14ac:dyDescent="0.3">
      <c r="A573" s="45" t="s">
        <v>765</v>
      </c>
      <c r="B573" s="50" t="s">
        <v>766</v>
      </c>
      <c r="C573" s="1" t="s">
        <v>592</v>
      </c>
      <c r="D573" t="s">
        <v>677</v>
      </c>
      <c r="E573" t="s">
        <v>735</v>
      </c>
      <c r="H573" s="44" t="b">
        <v>0</v>
      </c>
      <c r="I573" t="s">
        <v>736</v>
      </c>
      <c r="J573" s="44" t="b">
        <v>0</v>
      </c>
    </row>
    <row r="574" spans="1:10" ht="18.75" x14ac:dyDescent="0.3">
      <c r="A574" s="45" t="s">
        <v>767</v>
      </c>
      <c r="B574" s="50" t="s">
        <v>768</v>
      </c>
      <c r="C574" s="1" t="s">
        <v>596</v>
      </c>
      <c r="D574" t="s">
        <v>677</v>
      </c>
      <c r="E574" t="s">
        <v>735</v>
      </c>
      <c r="H574" s="44" t="b">
        <v>0</v>
      </c>
      <c r="I574" t="s">
        <v>736</v>
      </c>
      <c r="J574" s="44" t="b">
        <v>0</v>
      </c>
    </row>
    <row r="575" spans="1:10" ht="18.75" x14ac:dyDescent="0.3">
      <c r="A575" s="45" t="s">
        <v>769</v>
      </c>
      <c r="B575" s="50" t="s">
        <v>770</v>
      </c>
      <c r="C575" s="1" t="s">
        <v>58</v>
      </c>
      <c r="D575" t="s">
        <v>677</v>
      </c>
      <c r="E575" t="s">
        <v>735</v>
      </c>
      <c r="H575" s="44" t="b">
        <v>0</v>
      </c>
      <c r="I575" t="s">
        <v>736</v>
      </c>
      <c r="J575" s="44" t="b">
        <v>0</v>
      </c>
    </row>
    <row r="576" spans="1:10" ht="18.75" x14ac:dyDescent="0.3">
      <c r="A576" s="45" t="s">
        <v>771</v>
      </c>
      <c r="B576" s="50" t="s">
        <v>772</v>
      </c>
      <c r="C576" s="1" t="s">
        <v>602</v>
      </c>
      <c r="D576" t="s">
        <v>677</v>
      </c>
      <c r="E576" t="s">
        <v>735</v>
      </c>
      <c r="H576" s="44" t="b">
        <v>0</v>
      </c>
      <c r="I576" t="s">
        <v>736</v>
      </c>
      <c r="J576" s="44" t="b">
        <v>0</v>
      </c>
    </row>
    <row r="577" spans="1:10" ht="18.75" x14ac:dyDescent="0.3">
      <c r="A577" s="45" t="s">
        <v>773</v>
      </c>
      <c r="B577" s="50" t="s">
        <v>774</v>
      </c>
      <c r="C577" s="1" t="s">
        <v>775</v>
      </c>
      <c r="D577" t="s">
        <v>677</v>
      </c>
      <c r="E577" t="s">
        <v>735</v>
      </c>
      <c r="H577" s="44" t="b">
        <v>0</v>
      </c>
      <c r="I577" t="s">
        <v>736</v>
      </c>
      <c r="J577" s="44" t="b">
        <v>0</v>
      </c>
    </row>
    <row r="578" spans="1:10" ht="18.75" x14ac:dyDescent="0.3">
      <c r="A578" s="45" t="s">
        <v>776</v>
      </c>
      <c r="B578" s="50" t="s">
        <v>777</v>
      </c>
      <c r="C578" s="1" t="s">
        <v>778</v>
      </c>
      <c r="D578" t="s">
        <v>677</v>
      </c>
      <c r="E578" t="s">
        <v>735</v>
      </c>
      <c r="H578" s="44" t="b">
        <v>0</v>
      </c>
      <c r="I578" t="s">
        <v>736</v>
      </c>
      <c r="J578" s="44" t="b">
        <v>0</v>
      </c>
    </row>
    <row r="579" spans="1:10" ht="18.75" x14ac:dyDescent="0.3">
      <c r="A579" s="45" t="s">
        <v>779</v>
      </c>
      <c r="B579" s="50" t="s">
        <v>780</v>
      </c>
      <c r="C579" s="1" t="s">
        <v>781</v>
      </c>
      <c r="D579" t="s">
        <v>677</v>
      </c>
      <c r="E579" t="s">
        <v>735</v>
      </c>
      <c r="H579" s="44" t="b">
        <v>0</v>
      </c>
      <c r="I579" t="s">
        <v>736</v>
      </c>
      <c r="J579" s="44" t="b">
        <v>0</v>
      </c>
    </row>
    <row r="580" spans="1:10" ht="18.75" x14ac:dyDescent="0.3">
      <c r="A580" s="45" t="s">
        <v>782</v>
      </c>
      <c r="B580" s="50" t="s">
        <v>783</v>
      </c>
      <c r="C580" s="1" t="s">
        <v>784</v>
      </c>
      <c r="D580" t="s">
        <v>677</v>
      </c>
      <c r="E580" t="s">
        <v>735</v>
      </c>
      <c r="H580" s="44" t="b">
        <v>0</v>
      </c>
      <c r="I580" t="s">
        <v>736</v>
      </c>
      <c r="J580" s="44" t="b">
        <v>0</v>
      </c>
    </row>
    <row r="581" spans="1:10" ht="18.75" x14ac:dyDescent="0.3">
      <c r="A581" s="45" t="s">
        <v>785</v>
      </c>
      <c r="B581" s="50" t="s">
        <v>786</v>
      </c>
      <c r="C581" s="1" t="s">
        <v>58</v>
      </c>
      <c r="D581" t="s">
        <v>677</v>
      </c>
      <c r="E581" t="s">
        <v>735</v>
      </c>
      <c r="H581" s="44" t="b">
        <v>0</v>
      </c>
      <c r="I581" t="s">
        <v>736</v>
      </c>
      <c r="J581" s="44" t="b">
        <v>0</v>
      </c>
    </row>
    <row r="582" spans="1:10" ht="18.75" x14ac:dyDescent="0.3">
      <c r="A582" s="45" t="s">
        <v>787</v>
      </c>
      <c r="B582" s="50" t="s">
        <v>48</v>
      </c>
      <c r="C582" t="s">
        <v>788</v>
      </c>
      <c r="D582" t="s">
        <v>677</v>
      </c>
      <c r="E582" t="s">
        <v>735</v>
      </c>
      <c r="H582" s="44" t="b">
        <v>0</v>
      </c>
      <c r="I582" t="s">
        <v>736</v>
      </c>
      <c r="J582" s="44" t="b">
        <v>0</v>
      </c>
    </row>
    <row r="583" spans="1:10" ht="18.75" x14ac:dyDescent="0.3">
      <c r="A583" s="45" t="s">
        <v>789</v>
      </c>
      <c r="B583" s="50" t="s">
        <v>53</v>
      </c>
      <c r="C583" t="s">
        <v>788</v>
      </c>
      <c r="D583" t="s">
        <v>677</v>
      </c>
      <c r="E583" t="s">
        <v>735</v>
      </c>
      <c r="H583" s="44" t="b">
        <v>0</v>
      </c>
      <c r="I583" t="s">
        <v>736</v>
      </c>
      <c r="J583" s="44" t="b">
        <v>0</v>
      </c>
    </row>
    <row r="584" spans="1:10" ht="18.75" x14ac:dyDescent="0.3">
      <c r="A584" s="45" t="s">
        <v>790</v>
      </c>
      <c r="B584" s="50" t="s">
        <v>64</v>
      </c>
      <c r="C584" t="s">
        <v>788</v>
      </c>
      <c r="D584" t="s">
        <v>677</v>
      </c>
      <c r="E584" t="s">
        <v>735</v>
      </c>
      <c r="G584">
        <v>1</v>
      </c>
      <c r="H584" s="44" t="b">
        <v>0</v>
      </c>
      <c r="I584" t="s">
        <v>736</v>
      </c>
      <c r="J584" s="44" t="b">
        <v>0</v>
      </c>
    </row>
    <row r="585" spans="1:10" ht="18.75" x14ac:dyDescent="0.3">
      <c r="A585" s="45" t="s">
        <v>791</v>
      </c>
      <c r="B585" s="50" t="s">
        <v>68</v>
      </c>
      <c r="C585" t="s">
        <v>788</v>
      </c>
      <c r="D585" t="s">
        <v>677</v>
      </c>
      <c r="E585" t="s">
        <v>735</v>
      </c>
      <c r="G585">
        <v>1</v>
      </c>
      <c r="H585" s="44" t="b">
        <v>0</v>
      </c>
      <c r="I585" t="s">
        <v>736</v>
      </c>
      <c r="J585" s="44" t="b">
        <v>0</v>
      </c>
    </row>
    <row r="586" spans="1:10" ht="18.75" x14ac:dyDescent="0.3">
      <c r="A586" s="45" t="s">
        <v>792</v>
      </c>
      <c r="B586" s="50" t="s">
        <v>107</v>
      </c>
      <c r="C586" t="s">
        <v>788</v>
      </c>
      <c r="D586" t="s">
        <v>677</v>
      </c>
      <c r="E586" t="s">
        <v>735</v>
      </c>
      <c r="G586">
        <v>1</v>
      </c>
      <c r="H586" s="44" t="b">
        <v>0</v>
      </c>
      <c r="I586" t="s">
        <v>736</v>
      </c>
      <c r="J586" s="44" t="b">
        <v>0</v>
      </c>
    </row>
    <row r="587" spans="1:10" ht="18.75" x14ac:dyDescent="0.3">
      <c r="A587" s="45" t="s">
        <v>793</v>
      </c>
      <c r="B587" s="50" t="s">
        <v>111</v>
      </c>
      <c r="C587" t="s">
        <v>788</v>
      </c>
      <c r="D587" t="s">
        <v>677</v>
      </c>
      <c r="E587" t="s">
        <v>735</v>
      </c>
      <c r="G587">
        <v>1</v>
      </c>
      <c r="H587" s="44" t="b">
        <v>0</v>
      </c>
      <c r="I587" t="s">
        <v>736</v>
      </c>
      <c r="J587" s="44" t="b">
        <v>0</v>
      </c>
    </row>
    <row r="588" spans="1:10" ht="18.75" x14ac:dyDescent="0.3">
      <c r="A588" s="45" t="s">
        <v>794</v>
      </c>
      <c r="B588" s="50" t="s">
        <v>115</v>
      </c>
      <c r="C588" t="s">
        <v>788</v>
      </c>
      <c r="D588" t="s">
        <v>677</v>
      </c>
      <c r="E588" t="s">
        <v>735</v>
      </c>
      <c r="G588">
        <v>1</v>
      </c>
      <c r="H588" s="44" t="b">
        <v>0</v>
      </c>
      <c r="I588" t="s">
        <v>736</v>
      </c>
      <c r="J588" s="44" t="b">
        <v>0</v>
      </c>
    </row>
    <row r="589" spans="1:10" ht="18.75" x14ac:dyDescent="0.3">
      <c r="A589" s="45" t="s">
        <v>795</v>
      </c>
      <c r="B589" s="50" t="s">
        <v>120</v>
      </c>
      <c r="C589" t="s">
        <v>788</v>
      </c>
      <c r="D589" t="s">
        <v>677</v>
      </c>
      <c r="E589" t="s">
        <v>735</v>
      </c>
      <c r="G589">
        <v>1</v>
      </c>
      <c r="H589" s="44" t="b">
        <v>0</v>
      </c>
      <c r="I589" t="s">
        <v>736</v>
      </c>
      <c r="J589" s="44" t="b">
        <v>0</v>
      </c>
    </row>
    <row r="590" spans="1:10" ht="18.75" x14ac:dyDescent="0.3">
      <c r="A590" s="45" t="s">
        <v>796</v>
      </c>
      <c r="B590" s="50" t="s">
        <v>125</v>
      </c>
      <c r="C590" t="s">
        <v>788</v>
      </c>
      <c r="D590" t="s">
        <v>677</v>
      </c>
      <c r="E590" t="s">
        <v>735</v>
      </c>
      <c r="G590">
        <v>1</v>
      </c>
      <c r="H590" s="44" t="b">
        <v>0</v>
      </c>
      <c r="I590" t="s">
        <v>736</v>
      </c>
      <c r="J590" s="44" t="b">
        <v>0</v>
      </c>
    </row>
    <row r="591" spans="1:10" ht="18.75" x14ac:dyDescent="0.3">
      <c r="A591" s="45" t="s">
        <v>797</v>
      </c>
      <c r="B591" s="50" t="s">
        <v>126</v>
      </c>
      <c r="C591" t="s">
        <v>788</v>
      </c>
      <c r="D591" t="s">
        <v>677</v>
      </c>
      <c r="E591" t="s">
        <v>735</v>
      </c>
      <c r="G591">
        <v>1</v>
      </c>
      <c r="H591" s="44" t="b">
        <v>0</v>
      </c>
      <c r="I591" t="s">
        <v>736</v>
      </c>
      <c r="J591" s="44" t="b">
        <v>0</v>
      </c>
    </row>
    <row r="592" spans="1:10" ht="18.75" x14ac:dyDescent="0.3">
      <c r="A592" s="45" t="s">
        <v>798</v>
      </c>
      <c r="B592" s="50" t="s">
        <v>128</v>
      </c>
      <c r="C592" t="s">
        <v>788</v>
      </c>
      <c r="D592" t="s">
        <v>677</v>
      </c>
      <c r="E592" t="s">
        <v>735</v>
      </c>
      <c r="G592">
        <v>1</v>
      </c>
      <c r="H592" s="44" t="b">
        <v>0</v>
      </c>
      <c r="I592" t="s">
        <v>736</v>
      </c>
      <c r="J592" s="44" t="b">
        <v>0</v>
      </c>
    </row>
    <row r="593" spans="1:10" ht="18.75" x14ac:dyDescent="0.3">
      <c r="A593" s="45" t="s">
        <v>799</v>
      </c>
      <c r="B593" s="50" t="s">
        <v>131</v>
      </c>
      <c r="C593" t="s">
        <v>788</v>
      </c>
      <c r="D593" t="s">
        <v>677</v>
      </c>
      <c r="E593" t="s">
        <v>735</v>
      </c>
      <c r="G593">
        <v>1</v>
      </c>
      <c r="H593" s="44" t="b">
        <v>0</v>
      </c>
      <c r="I593" t="s">
        <v>736</v>
      </c>
      <c r="J593" s="44" t="b">
        <v>0</v>
      </c>
    </row>
    <row r="594" spans="1:10" ht="18.75" x14ac:dyDescent="0.3">
      <c r="A594" s="45" t="s">
        <v>800</v>
      </c>
      <c r="B594" s="50" t="s">
        <v>134</v>
      </c>
      <c r="C594" t="s">
        <v>788</v>
      </c>
      <c r="D594" t="s">
        <v>677</v>
      </c>
      <c r="E594" t="s">
        <v>735</v>
      </c>
      <c r="G594">
        <v>1</v>
      </c>
      <c r="H594" s="44" t="b">
        <v>0</v>
      </c>
      <c r="I594" t="s">
        <v>736</v>
      </c>
      <c r="J594" s="44" t="b">
        <v>0</v>
      </c>
    </row>
    <row r="595" spans="1:10" ht="18.75" x14ac:dyDescent="0.3">
      <c r="A595" s="45" t="s">
        <v>801</v>
      </c>
      <c r="B595" s="50" t="s">
        <v>137</v>
      </c>
      <c r="C595" t="s">
        <v>788</v>
      </c>
      <c r="D595" t="s">
        <v>677</v>
      </c>
      <c r="E595" t="s">
        <v>735</v>
      </c>
      <c r="G595">
        <v>1</v>
      </c>
      <c r="H595" s="44" t="b">
        <v>0</v>
      </c>
      <c r="I595" t="s">
        <v>736</v>
      </c>
      <c r="J595" s="44" t="b">
        <v>0</v>
      </c>
    </row>
    <row r="596" spans="1:10" ht="18.75" x14ac:dyDescent="0.3">
      <c r="A596" s="45" t="s">
        <v>802</v>
      </c>
      <c r="B596" s="50" t="s">
        <v>145</v>
      </c>
      <c r="C596" t="s">
        <v>788</v>
      </c>
      <c r="D596" t="s">
        <v>677</v>
      </c>
      <c r="E596" t="s">
        <v>735</v>
      </c>
      <c r="G596">
        <v>1</v>
      </c>
      <c r="H596" s="44" t="b">
        <v>0</v>
      </c>
      <c r="I596" t="s">
        <v>736</v>
      </c>
      <c r="J596" s="44" t="b">
        <v>0</v>
      </c>
    </row>
    <row r="597" spans="1:10" ht="18.75" x14ac:dyDescent="0.3">
      <c r="A597" s="45" t="s">
        <v>803</v>
      </c>
      <c r="B597" s="50" t="s">
        <v>147</v>
      </c>
      <c r="C597" t="s">
        <v>788</v>
      </c>
      <c r="D597" t="s">
        <v>677</v>
      </c>
      <c r="E597" t="s">
        <v>735</v>
      </c>
      <c r="G597">
        <v>1</v>
      </c>
      <c r="H597" s="44" t="b">
        <v>0</v>
      </c>
      <c r="I597" t="s">
        <v>736</v>
      </c>
      <c r="J597" s="44" t="b">
        <v>0</v>
      </c>
    </row>
    <row r="598" spans="1:10" ht="18.75" x14ac:dyDescent="0.3">
      <c r="A598" s="45" t="s">
        <v>804</v>
      </c>
      <c r="B598" s="50" t="s">
        <v>149</v>
      </c>
      <c r="C598" t="s">
        <v>788</v>
      </c>
      <c r="D598" t="s">
        <v>677</v>
      </c>
      <c r="E598" t="s">
        <v>735</v>
      </c>
      <c r="G598">
        <v>1</v>
      </c>
      <c r="H598" s="44" t="b">
        <v>0</v>
      </c>
      <c r="I598" t="s">
        <v>736</v>
      </c>
      <c r="J598" s="44" t="b">
        <v>0</v>
      </c>
    </row>
    <row r="599" spans="1:10" ht="18.75" x14ac:dyDescent="0.3">
      <c r="A599" s="45" t="s">
        <v>805</v>
      </c>
      <c r="B599" s="50" t="s">
        <v>93</v>
      </c>
      <c r="C599" t="s">
        <v>788</v>
      </c>
      <c r="D599" t="s">
        <v>677</v>
      </c>
      <c r="E599" t="s">
        <v>735</v>
      </c>
      <c r="G599">
        <v>1</v>
      </c>
      <c r="H599" s="44" t="b">
        <v>0</v>
      </c>
      <c r="I599" t="s">
        <v>736</v>
      </c>
      <c r="J599" s="44" t="b">
        <v>0</v>
      </c>
    </row>
    <row r="600" spans="1:10" ht="18.75" x14ac:dyDescent="0.3">
      <c r="A600" s="45" t="s">
        <v>806</v>
      </c>
      <c r="B600" s="50" t="s">
        <v>512</v>
      </c>
      <c r="C600" t="s">
        <v>807</v>
      </c>
      <c r="D600" t="s">
        <v>677</v>
      </c>
      <c r="E600" t="s">
        <v>735</v>
      </c>
      <c r="G600">
        <v>1</v>
      </c>
      <c r="H600" s="44" t="b">
        <v>0</v>
      </c>
      <c r="I600" t="s">
        <v>736</v>
      </c>
      <c r="J600" s="44" t="b">
        <v>0</v>
      </c>
    </row>
    <row r="601" spans="1:10" ht="18.75" x14ac:dyDescent="0.3">
      <c r="A601" s="45" t="s">
        <v>808</v>
      </c>
      <c r="B601" s="50" t="s">
        <v>518</v>
      </c>
      <c r="C601" t="s">
        <v>809</v>
      </c>
      <c r="D601" t="s">
        <v>677</v>
      </c>
      <c r="E601" t="s">
        <v>735</v>
      </c>
      <c r="G601">
        <v>1</v>
      </c>
      <c r="H601" s="44" t="b">
        <v>0</v>
      </c>
      <c r="I601" t="s">
        <v>736</v>
      </c>
      <c r="J601" s="44" t="b">
        <v>0</v>
      </c>
    </row>
    <row r="602" spans="1:10" ht="18.75" x14ac:dyDescent="0.3">
      <c r="A602" s="45" t="s">
        <v>810</v>
      </c>
      <c r="B602" s="50" t="s">
        <v>524</v>
      </c>
      <c r="C602" t="s">
        <v>811</v>
      </c>
      <c r="D602" t="s">
        <v>677</v>
      </c>
      <c r="E602" t="s">
        <v>735</v>
      </c>
      <c r="G602">
        <v>1</v>
      </c>
      <c r="H602" s="44" t="b">
        <v>0</v>
      </c>
      <c r="I602" t="s">
        <v>736</v>
      </c>
      <c r="J602" s="44" t="b">
        <v>0</v>
      </c>
    </row>
    <row r="603" spans="1:10" ht="18.75" x14ac:dyDescent="0.3">
      <c r="A603" s="45" t="s">
        <v>790</v>
      </c>
      <c r="B603" s="50" t="s">
        <v>107</v>
      </c>
      <c r="C603" t="s">
        <v>788</v>
      </c>
      <c r="D603" t="s">
        <v>677</v>
      </c>
      <c r="E603" t="s">
        <v>735</v>
      </c>
      <c r="G603">
        <v>2</v>
      </c>
      <c r="H603" s="44" t="b">
        <v>0</v>
      </c>
      <c r="I603" t="s">
        <v>736</v>
      </c>
      <c r="J603" s="44" t="b">
        <v>0</v>
      </c>
    </row>
    <row r="604" spans="1:10" ht="18.75" x14ac:dyDescent="0.3">
      <c r="A604" s="45" t="s">
        <v>791</v>
      </c>
      <c r="B604" s="50" t="s">
        <v>111</v>
      </c>
      <c r="C604" t="s">
        <v>788</v>
      </c>
      <c r="D604" t="s">
        <v>677</v>
      </c>
      <c r="E604" t="s">
        <v>735</v>
      </c>
      <c r="G604">
        <v>2</v>
      </c>
      <c r="H604" s="44" t="b">
        <v>0</v>
      </c>
      <c r="I604" t="s">
        <v>736</v>
      </c>
      <c r="J604" s="44" t="b">
        <v>0</v>
      </c>
    </row>
    <row r="605" spans="1:10" ht="18.75" x14ac:dyDescent="0.3">
      <c r="A605" s="45" t="s">
        <v>792</v>
      </c>
      <c r="B605" s="50" t="s">
        <v>115</v>
      </c>
      <c r="C605" t="s">
        <v>788</v>
      </c>
      <c r="D605" t="s">
        <v>677</v>
      </c>
      <c r="E605" t="s">
        <v>735</v>
      </c>
      <c r="G605">
        <v>2</v>
      </c>
      <c r="H605" s="44" t="b">
        <v>0</v>
      </c>
      <c r="I605" t="s">
        <v>736</v>
      </c>
      <c r="J605" s="44" t="b">
        <v>0</v>
      </c>
    </row>
    <row r="606" spans="1:10" ht="18.75" x14ac:dyDescent="0.3">
      <c r="A606" s="45" t="s">
        <v>793</v>
      </c>
      <c r="B606" s="50" t="s">
        <v>120</v>
      </c>
      <c r="C606" t="s">
        <v>788</v>
      </c>
      <c r="D606" t="s">
        <v>677</v>
      </c>
      <c r="E606" t="s">
        <v>735</v>
      </c>
      <c r="G606">
        <v>2</v>
      </c>
      <c r="H606" s="44" t="b">
        <v>0</v>
      </c>
      <c r="I606" t="s">
        <v>736</v>
      </c>
      <c r="J606" s="44" t="b">
        <v>0</v>
      </c>
    </row>
    <row r="607" spans="1:10" ht="18.75" x14ac:dyDescent="0.3">
      <c r="A607" s="45" t="s">
        <v>794</v>
      </c>
      <c r="B607" s="50" t="s">
        <v>125</v>
      </c>
      <c r="C607" t="s">
        <v>788</v>
      </c>
      <c r="D607" t="s">
        <v>677</v>
      </c>
      <c r="E607" t="s">
        <v>735</v>
      </c>
      <c r="G607">
        <v>2</v>
      </c>
      <c r="H607" s="44" t="b">
        <v>0</v>
      </c>
      <c r="I607" t="s">
        <v>736</v>
      </c>
      <c r="J607" s="44" t="b">
        <v>0</v>
      </c>
    </row>
    <row r="608" spans="1:10" ht="18.75" x14ac:dyDescent="0.3">
      <c r="A608" s="45" t="s">
        <v>795</v>
      </c>
      <c r="B608" s="50" t="s">
        <v>126</v>
      </c>
      <c r="C608" t="s">
        <v>788</v>
      </c>
      <c r="D608" t="s">
        <v>677</v>
      </c>
      <c r="E608" t="s">
        <v>735</v>
      </c>
      <c r="G608">
        <v>2</v>
      </c>
      <c r="H608" s="44" t="b">
        <v>0</v>
      </c>
      <c r="I608" t="s">
        <v>736</v>
      </c>
      <c r="J608" s="44" t="b">
        <v>0</v>
      </c>
    </row>
    <row r="609" spans="1:10" ht="18.75" x14ac:dyDescent="0.3">
      <c r="A609" s="45" t="s">
        <v>796</v>
      </c>
      <c r="B609" s="50" t="s">
        <v>128</v>
      </c>
      <c r="C609" t="s">
        <v>788</v>
      </c>
      <c r="D609" t="s">
        <v>677</v>
      </c>
      <c r="E609" t="s">
        <v>735</v>
      </c>
      <c r="G609">
        <v>2</v>
      </c>
      <c r="H609" s="44" t="b">
        <v>0</v>
      </c>
      <c r="I609" t="s">
        <v>736</v>
      </c>
      <c r="J609" s="44" t="b">
        <v>0</v>
      </c>
    </row>
    <row r="610" spans="1:10" ht="18.75" x14ac:dyDescent="0.3">
      <c r="A610" s="45" t="s">
        <v>797</v>
      </c>
      <c r="B610" s="50" t="s">
        <v>131</v>
      </c>
      <c r="C610" t="s">
        <v>788</v>
      </c>
      <c r="D610" t="s">
        <v>677</v>
      </c>
      <c r="E610" t="s">
        <v>735</v>
      </c>
      <c r="G610">
        <v>2</v>
      </c>
      <c r="H610" s="44" t="b">
        <v>0</v>
      </c>
      <c r="I610" t="s">
        <v>736</v>
      </c>
      <c r="J610" s="44" t="b">
        <v>0</v>
      </c>
    </row>
    <row r="611" spans="1:10" ht="18.75" x14ac:dyDescent="0.3">
      <c r="A611" s="45" t="s">
        <v>798</v>
      </c>
      <c r="B611" s="50" t="s">
        <v>134</v>
      </c>
      <c r="C611" t="s">
        <v>788</v>
      </c>
      <c r="D611" t="s">
        <v>677</v>
      </c>
      <c r="E611" t="s">
        <v>735</v>
      </c>
      <c r="G611">
        <v>2</v>
      </c>
      <c r="H611" s="44" t="b">
        <v>0</v>
      </c>
      <c r="I611" t="s">
        <v>736</v>
      </c>
      <c r="J611" s="44" t="b">
        <v>0</v>
      </c>
    </row>
    <row r="612" spans="1:10" ht="18.75" x14ac:dyDescent="0.3">
      <c r="A612" s="45" t="s">
        <v>799</v>
      </c>
      <c r="B612" s="50" t="s">
        <v>137</v>
      </c>
      <c r="C612" t="s">
        <v>788</v>
      </c>
      <c r="D612" t="s">
        <v>677</v>
      </c>
      <c r="E612" t="s">
        <v>735</v>
      </c>
      <c r="G612">
        <v>2</v>
      </c>
      <c r="H612" s="44" t="b">
        <v>0</v>
      </c>
      <c r="I612" t="s">
        <v>736</v>
      </c>
      <c r="J612" s="44" t="b">
        <v>0</v>
      </c>
    </row>
    <row r="613" spans="1:10" ht="18.75" x14ac:dyDescent="0.3">
      <c r="A613" s="45" t="s">
        <v>800</v>
      </c>
      <c r="B613" s="50" t="s">
        <v>145</v>
      </c>
      <c r="C613" t="s">
        <v>788</v>
      </c>
      <c r="D613" t="s">
        <v>677</v>
      </c>
      <c r="E613" t="s">
        <v>735</v>
      </c>
      <c r="G613">
        <v>2</v>
      </c>
      <c r="H613" s="44" t="b">
        <v>0</v>
      </c>
      <c r="I613" t="s">
        <v>736</v>
      </c>
      <c r="J613" s="44" t="b">
        <v>0</v>
      </c>
    </row>
    <row r="614" spans="1:10" ht="18.75" x14ac:dyDescent="0.3">
      <c r="A614" s="45" t="s">
        <v>801</v>
      </c>
      <c r="B614" s="50" t="s">
        <v>147</v>
      </c>
      <c r="C614" t="s">
        <v>788</v>
      </c>
      <c r="D614" t="s">
        <v>677</v>
      </c>
      <c r="E614" t="s">
        <v>735</v>
      </c>
      <c r="G614">
        <v>2</v>
      </c>
      <c r="H614" s="44" t="b">
        <v>0</v>
      </c>
      <c r="I614" t="s">
        <v>736</v>
      </c>
      <c r="J614" s="44" t="b">
        <v>0</v>
      </c>
    </row>
    <row r="615" spans="1:10" ht="18.75" x14ac:dyDescent="0.3">
      <c r="A615" s="45" t="s">
        <v>802</v>
      </c>
      <c r="B615" s="50" t="s">
        <v>149</v>
      </c>
      <c r="C615" t="s">
        <v>788</v>
      </c>
      <c r="D615" t="s">
        <v>677</v>
      </c>
      <c r="E615" t="s">
        <v>735</v>
      </c>
      <c r="G615">
        <v>2</v>
      </c>
      <c r="H615" s="44" t="b">
        <v>0</v>
      </c>
      <c r="I615" t="s">
        <v>736</v>
      </c>
      <c r="J615" s="44" t="b">
        <v>0</v>
      </c>
    </row>
    <row r="616" spans="1:10" ht="18.75" x14ac:dyDescent="0.3">
      <c r="A616" s="45" t="s">
        <v>803</v>
      </c>
      <c r="B616" s="50" t="s">
        <v>93</v>
      </c>
      <c r="C616" t="s">
        <v>788</v>
      </c>
      <c r="D616" t="s">
        <v>677</v>
      </c>
      <c r="E616" t="s">
        <v>735</v>
      </c>
      <c r="G616">
        <v>2</v>
      </c>
      <c r="H616" s="44" t="b">
        <v>0</v>
      </c>
      <c r="I616" t="s">
        <v>736</v>
      </c>
      <c r="J616" s="44" t="b">
        <v>0</v>
      </c>
    </row>
    <row r="617" spans="1:10" ht="18.75" x14ac:dyDescent="0.3">
      <c r="A617" s="45" t="s">
        <v>804</v>
      </c>
      <c r="B617" s="50" t="s">
        <v>512</v>
      </c>
      <c r="C617" t="s">
        <v>807</v>
      </c>
      <c r="D617" t="s">
        <v>677</v>
      </c>
      <c r="E617" t="s">
        <v>735</v>
      </c>
      <c r="G617">
        <v>2</v>
      </c>
      <c r="H617" s="44" t="b">
        <v>0</v>
      </c>
      <c r="I617" t="s">
        <v>736</v>
      </c>
      <c r="J617" s="44" t="b">
        <v>0</v>
      </c>
    </row>
    <row r="618" spans="1:10" ht="18.75" x14ac:dyDescent="0.3">
      <c r="A618" s="45" t="s">
        <v>805</v>
      </c>
      <c r="B618" s="50" t="s">
        <v>518</v>
      </c>
      <c r="C618" t="s">
        <v>809</v>
      </c>
      <c r="D618" t="s">
        <v>677</v>
      </c>
      <c r="E618" t="s">
        <v>735</v>
      </c>
      <c r="G618">
        <v>2</v>
      </c>
      <c r="H618" s="44" t="b">
        <v>0</v>
      </c>
      <c r="I618" t="s">
        <v>736</v>
      </c>
      <c r="J618" s="44" t="b">
        <v>0</v>
      </c>
    </row>
    <row r="619" spans="1:10" ht="18.75" x14ac:dyDescent="0.3">
      <c r="A619" s="45" t="s">
        <v>812</v>
      </c>
      <c r="B619" s="50" t="s">
        <v>813</v>
      </c>
      <c r="C619" t="s">
        <v>814</v>
      </c>
      <c r="D619" t="s">
        <v>677</v>
      </c>
      <c r="E619" t="s">
        <v>735</v>
      </c>
      <c r="H619" s="44" t="b">
        <v>0</v>
      </c>
      <c r="I619" t="s">
        <v>736</v>
      </c>
      <c r="J619" s="44" t="b">
        <v>0</v>
      </c>
    </row>
    <row r="620" spans="1:10" ht="18.75" x14ac:dyDescent="0.3">
      <c r="A620" s="45" t="s">
        <v>815</v>
      </c>
      <c r="B620" s="50" t="s">
        <v>816</v>
      </c>
      <c r="C620" t="s">
        <v>817</v>
      </c>
      <c r="D620" t="s">
        <v>677</v>
      </c>
      <c r="E620" t="s">
        <v>735</v>
      </c>
      <c r="H620" s="44" t="b">
        <v>0</v>
      </c>
      <c r="I620" t="s">
        <v>736</v>
      </c>
      <c r="J620" s="44" t="b">
        <v>0</v>
      </c>
    </row>
    <row r="621" spans="1:10" ht="18.75" x14ac:dyDescent="0.3">
      <c r="A621" s="45" t="s">
        <v>818</v>
      </c>
      <c r="B621" s="50" t="s">
        <v>819</v>
      </c>
      <c r="C621" t="s">
        <v>820</v>
      </c>
      <c r="D621" t="s">
        <v>677</v>
      </c>
      <c r="E621" t="s">
        <v>735</v>
      </c>
      <c r="H621" s="44" t="b">
        <v>0</v>
      </c>
      <c r="I621" t="s">
        <v>736</v>
      </c>
      <c r="J621" s="44" t="b">
        <v>0</v>
      </c>
    </row>
    <row r="622" spans="1:10" ht="18.75" x14ac:dyDescent="0.3">
      <c r="A622" s="45" t="s">
        <v>821</v>
      </c>
      <c r="B622" s="50" t="s">
        <v>822</v>
      </c>
      <c r="C622" t="s">
        <v>823</v>
      </c>
      <c r="D622" t="s">
        <v>677</v>
      </c>
      <c r="E622" t="s">
        <v>735</v>
      </c>
      <c r="H622" s="44" t="b">
        <v>0</v>
      </c>
      <c r="I622" t="s">
        <v>736</v>
      </c>
      <c r="J622" s="44" t="b">
        <v>0</v>
      </c>
    </row>
    <row r="623" spans="1:10" ht="18.75" x14ac:dyDescent="0.3">
      <c r="A623" s="45" t="s">
        <v>824</v>
      </c>
      <c r="B623" s="50" t="s">
        <v>825</v>
      </c>
      <c r="C623" t="s">
        <v>826</v>
      </c>
      <c r="D623" t="s">
        <v>677</v>
      </c>
      <c r="E623" t="s">
        <v>735</v>
      </c>
      <c r="H623" s="44" t="b">
        <v>0</v>
      </c>
      <c r="I623" t="s">
        <v>736</v>
      </c>
      <c r="J623" s="44" t="b">
        <v>0</v>
      </c>
    </row>
    <row r="624" spans="1:10" ht="18.75" x14ac:dyDescent="0.3">
      <c r="A624" s="45" t="s">
        <v>827</v>
      </c>
      <c r="B624" s="50" t="s">
        <v>828</v>
      </c>
      <c r="C624" t="s">
        <v>829</v>
      </c>
      <c r="D624" t="s">
        <v>677</v>
      </c>
      <c r="E624" t="s">
        <v>735</v>
      </c>
      <c r="H624" s="44" t="b">
        <v>0</v>
      </c>
      <c r="I624" t="s">
        <v>736</v>
      </c>
      <c r="J624" s="44" t="b">
        <v>0</v>
      </c>
    </row>
    <row r="625" spans="1:10" ht="18.75" x14ac:dyDescent="0.3">
      <c r="A625" s="45" t="s">
        <v>830</v>
      </c>
      <c r="B625" s="50" t="s">
        <v>831</v>
      </c>
      <c r="C625" t="s">
        <v>832</v>
      </c>
      <c r="D625" t="s">
        <v>677</v>
      </c>
      <c r="E625" t="s">
        <v>735</v>
      </c>
      <c r="H625" s="44" t="b">
        <v>0</v>
      </c>
      <c r="I625" t="s">
        <v>736</v>
      </c>
      <c r="J625" s="44" t="b">
        <v>0</v>
      </c>
    </row>
    <row r="626" spans="1:10" ht="18.75" x14ac:dyDescent="0.3">
      <c r="A626" s="45" t="s">
        <v>833</v>
      </c>
      <c r="B626" s="50" t="s">
        <v>834</v>
      </c>
      <c r="C626" t="s">
        <v>835</v>
      </c>
      <c r="D626" t="s">
        <v>677</v>
      </c>
      <c r="E626" t="s">
        <v>735</v>
      </c>
      <c r="H626" s="44" t="b">
        <v>0</v>
      </c>
      <c r="I626" t="s">
        <v>736</v>
      </c>
      <c r="J626" s="44" t="b">
        <v>0</v>
      </c>
    </row>
    <row r="627" spans="1:10" ht="18.75" x14ac:dyDescent="0.3">
      <c r="A627" s="45" t="s">
        <v>836</v>
      </c>
      <c r="B627" s="50" t="s">
        <v>837</v>
      </c>
      <c r="C627" t="s">
        <v>838</v>
      </c>
      <c r="D627" t="s">
        <v>677</v>
      </c>
      <c r="E627" t="s">
        <v>735</v>
      </c>
      <c r="H627" s="44" t="b">
        <v>0</v>
      </c>
      <c r="I627" t="s">
        <v>736</v>
      </c>
      <c r="J627" s="44" t="b">
        <v>0</v>
      </c>
    </row>
    <row r="628" spans="1:10" ht="18.75" x14ac:dyDescent="0.3">
      <c r="A628" s="45" t="s">
        <v>839</v>
      </c>
      <c r="B628" s="50" t="s">
        <v>840</v>
      </c>
      <c r="C628" t="s">
        <v>841</v>
      </c>
      <c r="D628" t="s">
        <v>677</v>
      </c>
      <c r="E628" t="s">
        <v>735</v>
      </c>
      <c r="H628" s="44" t="b">
        <v>0</v>
      </c>
      <c r="I628" t="s">
        <v>736</v>
      </c>
      <c r="J628" s="44" t="b">
        <v>0</v>
      </c>
    </row>
    <row r="629" spans="1:10" ht="18.75" x14ac:dyDescent="0.3">
      <c r="A629" s="45" t="s">
        <v>842</v>
      </c>
      <c r="B629" s="50" t="s">
        <v>843</v>
      </c>
      <c r="C629" t="s">
        <v>844</v>
      </c>
      <c r="D629" t="s">
        <v>677</v>
      </c>
      <c r="E629" t="s">
        <v>735</v>
      </c>
      <c r="H629" s="44" t="b">
        <v>0</v>
      </c>
      <c r="I629" t="s">
        <v>736</v>
      </c>
      <c r="J629" s="44" t="b">
        <v>0</v>
      </c>
    </row>
    <row r="630" spans="1:10" ht="18.75" x14ac:dyDescent="0.3">
      <c r="A630" s="45" t="s">
        <v>845</v>
      </c>
      <c r="B630" s="50" t="s">
        <v>846</v>
      </c>
      <c r="C630" t="s">
        <v>847</v>
      </c>
      <c r="D630" t="s">
        <v>677</v>
      </c>
      <c r="E630" t="s">
        <v>735</v>
      </c>
      <c r="H630" s="44" t="b">
        <v>0</v>
      </c>
      <c r="I630" t="s">
        <v>736</v>
      </c>
      <c r="J630" s="44" t="b">
        <v>0</v>
      </c>
    </row>
    <row r="631" spans="1:10" ht="18.75" x14ac:dyDescent="0.3">
      <c r="A631" s="45" t="s">
        <v>848</v>
      </c>
      <c r="B631" s="50" t="s">
        <v>849</v>
      </c>
      <c r="C631" t="s">
        <v>653</v>
      </c>
      <c r="D631" t="s">
        <v>677</v>
      </c>
      <c r="E631" t="s">
        <v>735</v>
      </c>
      <c r="H631" s="44" t="b">
        <v>0</v>
      </c>
      <c r="I631" t="s">
        <v>736</v>
      </c>
      <c r="J631" s="44" t="b">
        <v>0</v>
      </c>
    </row>
    <row r="632" spans="1:10" ht="18.75" x14ac:dyDescent="0.3">
      <c r="A632" s="45" t="s">
        <v>850</v>
      </c>
      <c r="B632" s="50" t="s">
        <v>851</v>
      </c>
      <c r="C632" t="s">
        <v>852</v>
      </c>
      <c r="D632" t="s">
        <v>677</v>
      </c>
      <c r="E632" t="s">
        <v>735</v>
      </c>
      <c r="H632" s="44" t="b">
        <v>0</v>
      </c>
      <c r="I632" t="s">
        <v>736</v>
      </c>
      <c r="J632" s="44" t="b">
        <v>0</v>
      </c>
    </row>
    <row r="633" spans="1:10" ht="18.75" x14ac:dyDescent="0.3">
      <c r="A633" s="45" t="s">
        <v>853</v>
      </c>
      <c r="B633" s="50" t="s">
        <v>59</v>
      </c>
      <c r="C633" t="s">
        <v>60</v>
      </c>
      <c r="D633" t="s">
        <v>677</v>
      </c>
      <c r="E633" t="s">
        <v>735</v>
      </c>
      <c r="H633" s="44" t="b">
        <v>0</v>
      </c>
      <c r="I633" t="s">
        <v>736</v>
      </c>
      <c r="J633" s="44" t="b">
        <v>0</v>
      </c>
    </row>
    <row r="634" spans="1:10" ht="18.75" x14ac:dyDescent="0.3">
      <c r="A634" s="45" t="s">
        <v>854</v>
      </c>
      <c r="B634" s="50" t="s">
        <v>50</v>
      </c>
      <c r="C634" t="s">
        <v>859</v>
      </c>
      <c r="D634" t="s">
        <v>677</v>
      </c>
      <c r="E634" t="s">
        <v>735</v>
      </c>
      <c r="H634" s="44" t="b">
        <v>0</v>
      </c>
      <c r="I634" t="s">
        <v>736</v>
      </c>
      <c r="J634" s="44" t="b">
        <v>0</v>
      </c>
    </row>
    <row r="635" spans="1:10" ht="18.75" x14ac:dyDescent="0.3">
      <c r="A635" s="45" t="s">
        <v>856</v>
      </c>
      <c r="B635" s="50" t="s">
        <v>55</v>
      </c>
      <c r="C635" t="s">
        <v>861</v>
      </c>
      <c r="D635" t="s">
        <v>677</v>
      </c>
      <c r="E635" t="s">
        <v>735</v>
      </c>
      <c r="H635" s="44" t="b">
        <v>0</v>
      </c>
      <c r="I635" t="s">
        <v>736</v>
      </c>
      <c r="J635" s="44" t="b">
        <v>0</v>
      </c>
    </row>
    <row r="636" spans="1:10" ht="60.75" x14ac:dyDescent="0.3">
      <c r="A636" s="45" t="s">
        <v>862</v>
      </c>
      <c r="B636" s="50" t="s">
        <v>4560</v>
      </c>
      <c r="C636" t="s">
        <v>864</v>
      </c>
      <c r="D636" t="s">
        <v>865</v>
      </c>
      <c r="E636" t="s">
        <v>246</v>
      </c>
      <c r="H636" s="44" t="b">
        <v>0</v>
      </c>
      <c r="J636" s="44" t="b">
        <v>1</v>
      </c>
    </row>
    <row r="637" spans="1:10" ht="75.75" x14ac:dyDescent="0.3">
      <c r="A637" s="45" t="s">
        <v>866</v>
      </c>
      <c r="B637" s="50" t="s">
        <v>4559</v>
      </c>
      <c r="C637" t="s">
        <v>868</v>
      </c>
      <c r="D637" t="s">
        <v>865</v>
      </c>
      <c r="E637" t="s">
        <v>246</v>
      </c>
      <c r="H637" s="44" t="b">
        <v>0</v>
      </c>
      <c r="J637" s="44" t="b">
        <v>1</v>
      </c>
    </row>
    <row r="638" spans="1:10" ht="30.75" x14ac:dyDescent="0.3">
      <c r="A638" s="45" t="s">
        <v>869</v>
      </c>
      <c r="B638" s="50" t="s">
        <v>2115</v>
      </c>
      <c r="C638" t="s">
        <v>871</v>
      </c>
      <c r="D638" t="s">
        <v>865</v>
      </c>
      <c r="E638" t="s">
        <v>246</v>
      </c>
      <c r="H638" s="44" t="b">
        <v>0</v>
      </c>
      <c r="J638" s="44" t="b">
        <v>1</v>
      </c>
    </row>
  </sheetData>
  <mergeCells count="15">
    <mergeCell ref="F190:G190"/>
    <mergeCell ref="A175:G186"/>
    <mergeCell ref="A201:G212"/>
    <mergeCell ref="A1:C4"/>
    <mergeCell ref="C114:G114"/>
    <mergeCell ref="A128:G139"/>
    <mergeCell ref="C142:G142"/>
    <mergeCell ref="A152:G163"/>
    <mergeCell ref="C166:G166"/>
    <mergeCell ref="A100:G111"/>
    <mergeCell ref="C85:G85"/>
    <mergeCell ref="B75:C75"/>
    <mergeCell ref="D75:E75"/>
    <mergeCell ref="F75:G75"/>
    <mergeCell ref="B190:D190"/>
  </mergeCells>
  <phoneticPr fontId="2" type="noConversion"/>
  <pageMargins left="0.7" right="0.7" top="0.75" bottom="0.75" header="0.3" footer="0.3"/>
  <pageSetup scale="42" fitToHeight="0" orientation="landscape" r:id="rId1"/>
  <rowBreaks count="2" manualBreakCount="2">
    <brk id="73" max="9" man="1"/>
    <brk id="150" max="9" man="1"/>
  </rowBreaks>
  <drawing r:id="rId2"/>
  <tableParts count="14">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B93C8-122B-4775-9E02-170E76305A71}">
  <sheetPr>
    <pageSetUpPr fitToPage="1"/>
  </sheetPr>
  <dimension ref="A1:J1353"/>
  <sheetViews>
    <sheetView showGridLines="0" topLeftCell="A780" zoomScaleNormal="100" workbookViewId="0">
      <selection activeCell="B792" sqref="B792"/>
    </sheetView>
  </sheetViews>
  <sheetFormatPr defaultColWidth="9.140625" defaultRowHeight="15" x14ac:dyDescent="0.25"/>
  <cols>
    <col min="1" max="9" width="30.7109375" style="65" customWidth="1"/>
    <col min="10" max="10" width="9.140625" style="65" customWidth="1"/>
    <col min="11" max="16384" width="9.140625" style="65"/>
  </cols>
  <sheetData>
    <row r="1" spans="1:5" ht="15" customHeight="1" x14ac:dyDescent="0.25">
      <c r="A1" s="128" t="s">
        <v>2116</v>
      </c>
      <c r="B1" s="128"/>
      <c r="C1" s="128"/>
    </row>
    <row r="2" spans="1:5" ht="15" customHeight="1" x14ac:dyDescent="0.25">
      <c r="A2" s="128"/>
      <c r="B2" s="128"/>
      <c r="C2" s="128"/>
    </row>
    <row r="3" spans="1:5" ht="15" customHeight="1" x14ac:dyDescent="0.25">
      <c r="A3" s="128"/>
      <c r="B3" s="128"/>
      <c r="C3" s="128"/>
    </row>
    <row r="4" spans="1:5" ht="15" customHeight="1" x14ac:dyDescent="0.25">
      <c r="A4" s="128"/>
      <c r="B4" s="128"/>
      <c r="C4" s="128"/>
    </row>
    <row r="7" spans="1:5" x14ac:dyDescent="0.25">
      <c r="A7" s="3" t="s">
        <v>26</v>
      </c>
    </row>
    <row r="8" spans="1:5" x14ac:dyDescent="0.25">
      <c r="A8" s="40" t="s">
        <v>27</v>
      </c>
      <c r="B8" t="s">
        <v>28</v>
      </c>
    </row>
    <row r="9" spans="1:5" x14ac:dyDescent="0.25">
      <c r="A9" s="40" t="s">
        <v>29</v>
      </c>
      <c r="B9" t="s">
        <v>2117</v>
      </c>
    </row>
    <row r="10" spans="1:5" x14ac:dyDescent="0.25">
      <c r="A10" s="40" t="s">
        <v>31</v>
      </c>
      <c r="B10" t="s">
        <v>2118</v>
      </c>
    </row>
    <row r="11" spans="1:5" x14ac:dyDescent="0.25">
      <c r="A11" s="40" t="s">
        <v>33</v>
      </c>
      <c r="B11" t="s">
        <v>2119</v>
      </c>
    </row>
    <row r="13" spans="1:5" x14ac:dyDescent="0.25">
      <c r="A13" s="3" t="s">
        <v>35</v>
      </c>
      <c r="E13" s="3" t="s">
        <v>36</v>
      </c>
    </row>
    <row r="14" spans="1:5" x14ac:dyDescent="0.25">
      <c r="A14"/>
    </row>
    <row r="34" spans="1:6" x14ac:dyDescent="0.25">
      <c r="A34" s="3" t="s">
        <v>37</v>
      </c>
    </row>
    <row r="35" spans="1:6" x14ac:dyDescent="0.25">
      <c r="A35" s="29" t="s">
        <v>38</v>
      </c>
      <c r="B35" s="29" t="s">
        <v>39</v>
      </c>
      <c r="C35" s="29" t="s">
        <v>40</v>
      </c>
      <c r="D35" s="29" t="s">
        <v>2120</v>
      </c>
    </row>
    <row r="36" spans="1:6" x14ac:dyDescent="0.25">
      <c r="A36" t="s">
        <v>2121</v>
      </c>
      <c r="B36" s="1" t="s">
        <v>10</v>
      </c>
      <c r="C36" s="1">
        <v>2</v>
      </c>
      <c r="D36" s="1" t="s">
        <v>4569</v>
      </c>
    </row>
    <row r="39" spans="1:6" x14ac:dyDescent="0.25">
      <c r="A39" s="3" t="s">
        <v>43</v>
      </c>
      <c r="D39" s="3" t="s">
        <v>44</v>
      </c>
    </row>
    <row r="40" spans="1:6" x14ac:dyDescent="0.25">
      <c r="A40" s="29" t="s">
        <v>45</v>
      </c>
      <c r="B40" s="29" t="s">
        <v>23</v>
      </c>
      <c r="D40" s="4" t="s">
        <v>46</v>
      </c>
      <c r="E40" s="4" t="s">
        <v>23</v>
      </c>
      <c r="F40" s="4" t="s">
        <v>47</v>
      </c>
    </row>
    <row r="41" spans="1:6" x14ac:dyDescent="0.25">
      <c r="A41" t="s">
        <v>48</v>
      </c>
      <c r="B41" t="s">
        <v>2122</v>
      </c>
      <c r="D41" t="s">
        <v>878</v>
      </c>
      <c r="E41" t="s">
        <v>2123</v>
      </c>
      <c r="F41" t="s">
        <v>52</v>
      </c>
    </row>
    <row r="42" spans="1:6" x14ac:dyDescent="0.25">
      <c r="A42" t="s">
        <v>53</v>
      </c>
      <c r="B42" t="s">
        <v>2124</v>
      </c>
      <c r="D42" t="s">
        <v>2125</v>
      </c>
      <c r="E42" t="s">
        <v>2126</v>
      </c>
      <c r="F42" t="s">
        <v>52</v>
      </c>
    </row>
    <row r="43" spans="1:6" x14ac:dyDescent="0.25">
      <c r="A43" t="s">
        <v>57</v>
      </c>
      <c r="B43" t="s">
        <v>2127</v>
      </c>
      <c r="D43" t="s">
        <v>2128</v>
      </c>
      <c r="E43" t="s">
        <v>2129</v>
      </c>
      <c r="F43" t="s">
        <v>52</v>
      </c>
    </row>
    <row r="44" spans="1:6" x14ac:dyDescent="0.25">
      <c r="A44" t="s">
        <v>61</v>
      </c>
      <c r="B44" t="s">
        <v>2130</v>
      </c>
      <c r="D44" t="s">
        <v>2131</v>
      </c>
      <c r="E44" t="s">
        <v>2132</v>
      </c>
      <c r="F44" t="s">
        <v>52</v>
      </c>
    </row>
    <row r="45" spans="1:6" x14ac:dyDescent="0.25">
      <c r="A45" t="s">
        <v>64</v>
      </c>
      <c r="B45" t="s">
        <v>58</v>
      </c>
      <c r="D45" t="s">
        <v>2133</v>
      </c>
      <c r="E45" t="s">
        <v>2134</v>
      </c>
      <c r="F45" t="s">
        <v>52</v>
      </c>
    </row>
    <row r="46" spans="1:6" x14ac:dyDescent="0.25">
      <c r="A46" t="s">
        <v>68</v>
      </c>
      <c r="B46" t="s">
        <v>58</v>
      </c>
      <c r="D46" t="s">
        <v>2135</v>
      </c>
      <c r="E46" t="s">
        <v>2136</v>
      </c>
      <c r="F46" t="s">
        <v>52</v>
      </c>
    </row>
    <row r="47" spans="1:6" x14ac:dyDescent="0.25">
      <c r="A47" t="s">
        <v>882</v>
      </c>
      <c r="B47" t="s">
        <v>58</v>
      </c>
      <c r="D47" t="s">
        <v>2137</v>
      </c>
      <c r="E47" t="s">
        <v>2138</v>
      </c>
      <c r="F47" t="s">
        <v>52</v>
      </c>
    </row>
    <row r="48" spans="1:6" x14ac:dyDescent="0.25">
      <c r="A48" t="s">
        <v>70</v>
      </c>
      <c r="B48" t="s">
        <v>2139</v>
      </c>
      <c r="D48" t="s">
        <v>2140</v>
      </c>
      <c r="E48" t="s">
        <v>2141</v>
      </c>
      <c r="F48" t="s">
        <v>52</v>
      </c>
    </row>
    <row r="49" spans="1:6" x14ac:dyDescent="0.25">
      <c r="A49" t="s">
        <v>72</v>
      </c>
      <c r="B49" t="s">
        <v>2142</v>
      </c>
      <c r="D49" t="s">
        <v>2143</v>
      </c>
      <c r="E49" t="s">
        <v>2144</v>
      </c>
      <c r="F49" t="s">
        <v>52</v>
      </c>
    </row>
    <row r="50" spans="1:6" x14ac:dyDescent="0.25">
      <c r="A50" t="s">
        <v>75</v>
      </c>
      <c r="B50" t="s">
        <v>2145</v>
      </c>
      <c r="D50" t="s">
        <v>2146</v>
      </c>
      <c r="E50" t="s">
        <v>2147</v>
      </c>
      <c r="F50" t="s">
        <v>52</v>
      </c>
    </row>
    <row r="51" spans="1:6" x14ac:dyDescent="0.25">
      <c r="A51" t="s">
        <v>78</v>
      </c>
      <c r="B51" t="s">
        <v>2148</v>
      </c>
      <c r="D51" t="s">
        <v>2149</v>
      </c>
      <c r="E51" t="s">
        <v>2150</v>
      </c>
      <c r="F51" t="s">
        <v>52</v>
      </c>
    </row>
    <row r="52" spans="1:6" x14ac:dyDescent="0.25">
      <c r="A52" t="s">
        <v>83</v>
      </c>
      <c r="B52" t="s">
        <v>2151</v>
      </c>
      <c r="D52" t="s">
        <v>2152</v>
      </c>
      <c r="E52" t="s">
        <v>2153</v>
      </c>
      <c r="F52" t="s">
        <v>52</v>
      </c>
    </row>
    <row r="53" spans="1:6" x14ac:dyDescent="0.25">
      <c r="A53" t="s">
        <v>88</v>
      </c>
      <c r="B53" t="s">
        <v>2154</v>
      </c>
      <c r="D53" t="s">
        <v>2155</v>
      </c>
      <c r="E53" t="s">
        <v>2156</v>
      </c>
      <c r="F53" t="s">
        <v>52</v>
      </c>
    </row>
    <row r="54" spans="1:6" x14ac:dyDescent="0.25">
      <c r="A54" t="s">
        <v>93</v>
      </c>
      <c r="B54" t="s">
        <v>58</v>
      </c>
      <c r="D54" t="s">
        <v>2157</v>
      </c>
      <c r="E54" t="s">
        <v>2158</v>
      </c>
      <c r="F54" t="s">
        <v>52</v>
      </c>
    </row>
    <row r="55" spans="1:6" x14ac:dyDescent="0.25">
      <c r="A55" t="s">
        <v>894</v>
      </c>
      <c r="B55" t="s">
        <v>2159</v>
      </c>
      <c r="D55" t="s">
        <v>2160</v>
      </c>
      <c r="E55" t="s">
        <v>60</v>
      </c>
      <c r="F55" t="s">
        <v>52</v>
      </c>
    </row>
    <row r="56" spans="1:6" x14ac:dyDescent="0.25">
      <c r="A56" t="s">
        <v>102</v>
      </c>
      <c r="B56" t="s">
        <v>2161</v>
      </c>
    </row>
    <row r="57" spans="1:6" x14ac:dyDescent="0.25">
      <c r="A57" t="s">
        <v>107</v>
      </c>
      <c r="B57" t="s">
        <v>2162</v>
      </c>
    </row>
    <row r="58" spans="1:6" x14ac:dyDescent="0.25">
      <c r="A58" t="s">
        <v>111</v>
      </c>
      <c r="B58" t="s">
        <v>2163</v>
      </c>
      <c r="D58" s="3" t="s">
        <v>74</v>
      </c>
    </row>
    <row r="59" spans="1:6" x14ac:dyDescent="0.25">
      <c r="A59" t="s">
        <v>115</v>
      </c>
      <c r="B59" t="s">
        <v>2164</v>
      </c>
      <c r="D59" s="4" t="s">
        <v>46</v>
      </c>
      <c r="E59" s="4" t="s">
        <v>23</v>
      </c>
      <c r="F59" s="4" t="s">
        <v>77</v>
      </c>
    </row>
    <row r="60" spans="1:6" x14ac:dyDescent="0.25">
      <c r="A60" t="s">
        <v>120</v>
      </c>
      <c r="B60" t="s">
        <v>2165</v>
      </c>
      <c r="D60" t="s">
        <v>80</v>
      </c>
      <c r="E60" s="5" t="s">
        <v>2166</v>
      </c>
      <c r="F60" t="s">
        <v>884</v>
      </c>
    </row>
    <row r="61" spans="1:6" x14ac:dyDescent="0.25">
      <c r="A61" t="s">
        <v>125</v>
      </c>
      <c r="B61" t="s">
        <v>2167</v>
      </c>
      <c r="D61" t="s">
        <v>85</v>
      </c>
      <c r="E61" s="5" t="s">
        <v>86</v>
      </c>
      <c r="F61" t="s">
        <v>886</v>
      </c>
    </row>
    <row r="62" spans="1:6" x14ac:dyDescent="0.25">
      <c r="A62" t="s">
        <v>126</v>
      </c>
      <c r="B62" t="s">
        <v>2168</v>
      </c>
      <c r="D62" t="s">
        <v>90</v>
      </c>
      <c r="E62" s="5" t="s">
        <v>91</v>
      </c>
      <c r="F62" t="s">
        <v>888</v>
      </c>
    </row>
    <row r="63" spans="1:6" x14ac:dyDescent="0.25">
      <c r="A63" t="s">
        <v>128</v>
      </c>
      <c r="B63" t="s">
        <v>2169</v>
      </c>
      <c r="D63" t="s">
        <v>95</v>
      </c>
      <c r="E63" s="5" t="s">
        <v>2170</v>
      </c>
      <c r="F63" t="s">
        <v>889</v>
      </c>
    </row>
    <row r="64" spans="1:6" x14ac:dyDescent="0.25">
      <c r="A64" t="s">
        <v>131</v>
      </c>
      <c r="B64" t="s">
        <v>2171</v>
      </c>
      <c r="D64" t="s">
        <v>99</v>
      </c>
      <c r="E64" s="5" t="s">
        <v>2172</v>
      </c>
      <c r="F64" t="s">
        <v>890</v>
      </c>
    </row>
    <row r="65" spans="1:6" x14ac:dyDescent="0.25">
      <c r="A65" t="s">
        <v>134</v>
      </c>
      <c r="B65" t="s">
        <v>2173</v>
      </c>
      <c r="D65" t="s">
        <v>104</v>
      </c>
      <c r="E65" s="5" t="s">
        <v>2174</v>
      </c>
      <c r="F65" t="s">
        <v>891</v>
      </c>
    </row>
    <row r="66" spans="1:6" ht="30" x14ac:dyDescent="0.25">
      <c r="A66" t="s">
        <v>137</v>
      </c>
      <c r="B66" t="s">
        <v>2175</v>
      </c>
      <c r="D66" t="s">
        <v>109</v>
      </c>
      <c r="E66" s="5" t="s">
        <v>2176</v>
      </c>
      <c r="F66" t="s">
        <v>893</v>
      </c>
    </row>
    <row r="67" spans="1:6" x14ac:dyDescent="0.25">
      <c r="A67" t="s">
        <v>140</v>
      </c>
      <c r="B67" t="s">
        <v>2177</v>
      </c>
      <c r="D67" t="s">
        <v>113</v>
      </c>
      <c r="E67" s="5" t="s">
        <v>2178</v>
      </c>
      <c r="F67" t="s">
        <v>896</v>
      </c>
    </row>
    <row r="68" spans="1:6" x14ac:dyDescent="0.25">
      <c r="A68" t="s">
        <v>143</v>
      </c>
      <c r="B68" t="s">
        <v>2179</v>
      </c>
      <c r="D68" t="s">
        <v>117</v>
      </c>
      <c r="E68" s="5" t="s">
        <v>2180</v>
      </c>
      <c r="F68" t="s">
        <v>897</v>
      </c>
    </row>
    <row r="69" spans="1:6" x14ac:dyDescent="0.25">
      <c r="A69" t="s">
        <v>145</v>
      </c>
      <c r="B69" t="s">
        <v>2181</v>
      </c>
      <c r="D69" t="s">
        <v>122</v>
      </c>
      <c r="E69" s="5" t="s">
        <v>2182</v>
      </c>
      <c r="F69" t="s">
        <v>2183</v>
      </c>
    </row>
    <row r="70" spans="1:6" x14ac:dyDescent="0.25">
      <c r="A70" t="s">
        <v>147</v>
      </c>
      <c r="B70" t="s">
        <v>2184</v>
      </c>
      <c r="D70" t="s">
        <v>899</v>
      </c>
      <c r="E70" s="5" t="s">
        <v>58</v>
      </c>
      <c r="F70" t="s">
        <v>2185</v>
      </c>
    </row>
    <row r="71" spans="1:6" x14ac:dyDescent="0.25">
      <c r="A71" t="s">
        <v>149</v>
      </c>
      <c r="B71" t="s">
        <v>2186</v>
      </c>
      <c r="D71" t="s">
        <v>902</v>
      </c>
      <c r="E71" s="5" t="s">
        <v>58</v>
      </c>
      <c r="F71" t="s">
        <v>2187</v>
      </c>
    </row>
    <row r="72" spans="1:6" x14ac:dyDescent="0.25">
      <c r="A72" t="s">
        <v>913</v>
      </c>
      <c r="B72" t="s">
        <v>2188</v>
      </c>
    </row>
    <row r="73" spans="1:6" x14ac:dyDescent="0.25">
      <c r="A73" t="s">
        <v>915</v>
      </c>
      <c r="B73" t="s">
        <v>2189</v>
      </c>
    </row>
    <row r="74" spans="1:6" x14ac:dyDescent="0.25">
      <c r="A74" t="s">
        <v>917</v>
      </c>
      <c r="B74" t="s">
        <v>2190</v>
      </c>
      <c r="D74"/>
      <c r="E74"/>
    </row>
    <row r="75" spans="1:6" x14ac:dyDescent="0.25">
      <c r="A75" t="s">
        <v>919</v>
      </c>
      <c r="B75" t="s">
        <v>2191</v>
      </c>
      <c r="C75"/>
      <c r="D75"/>
      <c r="E75"/>
    </row>
    <row r="76" spans="1:6" x14ac:dyDescent="0.25">
      <c r="A76" t="s">
        <v>921</v>
      </c>
      <c r="B76" t="s">
        <v>2192</v>
      </c>
      <c r="D76"/>
      <c r="E76"/>
    </row>
    <row r="77" spans="1:6" x14ac:dyDescent="0.25">
      <c r="A77" t="s">
        <v>923</v>
      </c>
      <c r="B77" t="s">
        <v>2193</v>
      </c>
      <c r="D77"/>
      <c r="E77"/>
    </row>
    <row r="78" spans="1:6" x14ac:dyDescent="0.25">
      <c r="A78" t="s">
        <v>924</v>
      </c>
      <c r="B78" t="s">
        <v>2194</v>
      </c>
      <c r="D78"/>
      <c r="E78"/>
    </row>
    <row r="79" spans="1:6" x14ac:dyDescent="0.25">
      <c r="A79" t="s">
        <v>925</v>
      </c>
      <c r="B79" t="s">
        <v>2195</v>
      </c>
      <c r="D79"/>
      <c r="E79"/>
    </row>
    <row r="80" spans="1:6" x14ac:dyDescent="0.25">
      <c r="A80" t="s">
        <v>151</v>
      </c>
      <c r="B80" t="s">
        <v>2196</v>
      </c>
    </row>
    <row r="81" spans="1:2" x14ac:dyDescent="0.25">
      <c r="A81" t="s">
        <v>153</v>
      </c>
      <c r="B81" t="s">
        <v>2197</v>
      </c>
    </row>
    <row r="82" spans="1:2" x14ac:dyDescent="0.25">
      <c r="A82" t="s">
        <v>155</v>
      </c>
      <c r="B82" t="s">
        <v>2198</v>
      </c>
    </row>
    <row r="83" spans="1:2" x14ac:dyDescent="0.25">
      <c r="A83" t="s">
        <v>156</v>
      </c>
      <c r="B83" t="s">
        <v>2199</v>
      </c>
    </row>
    <row r="84" spans="1:2" x14ac:dyDescent="0.25">
      <c r="A84" t="s">
        <v>1780</v>
      </c>
      <c r="B84" t="s">
        <v>2200</v>
      </c>
    </row>
    <row r="85" spans="1:2" x14ac:dyDescent="0.25">
      <c r="A85" t="s">
        <v>1783</v>
      </c>
      <c r="B85" t="s">
        <v>2201</v>
      </c>
    </row>
    <row r="86" spans="1:2" x14ac:dyDescent="0.25">
      <c r="A86" t="s">
        <v>1785</v>
      </c>
      <c r="B86" t="s">
        <v>2202</v>
      </c>
    </row>
    <row r="87" spans="1:2" x14ac:dyDescent="0.25">
      <c r="A87" t="s">
        <v>1787</v>
      </c>
      <c r="B87" t="s">
        <v>2203</v>
      </c>
    </row>
    <row r="88" spans="1:2" x14ac:dyDescent="0.25">
      <c r="A88" t="s">
        <v>2204</v>
      </c>
      <c r="B88" t="s">
        <v>2205</v>
      </c>
    </row>
    <row r="89" spans="1:2" x14ac:dyDescent="0.25">
      <c r="A89" t="s">
        <v>2206</v>
      </c>
      <c r="B89" t="s">
        <v>2207</v>
      </c>
    </row>
    <row r="90" spans="1:2" x14ac:dyDescent="0.25">
      <c r="A90" t="s">
        <v>2208</v>
      </c>
      <c r="B90" t="s">
        <v>2209</v>
      </c>
    </row>
    <row r="91" spans="1:2" x14ac:dyDescent="0.25">
      <c r="A91" t="s">
        <v>2210</v>
      </c>
      <c r="B91" t="s">
        <v>2211</v>
      </c>
    </row>
    <row r="92" spans="1:2" x14ac:dyDescent="0.25">
      <c r="A92" t="s">
        <v>2212</v>
      </c>
      <c r="B92" t="s">
        <v>2213</v>
      </c>
    </row>
    <row r="93" spans="1:2" x14ac:dyDescent="0.25">
      <c r="A93" t="s">
        <v>2214</v>
      </c>
      <c r="B93" t="s">
        <v>2215</v>
      </c>
    </row>
    <row r="94" spans="1:2" x14ac:dyDescent="0.25">
      <c r="A94" t="s">
        <v>2216</v>
      </c>
      <c r="B94" t="s">
        <v>2217</v>
      </c>
    </row>
    <row r="95" spans="1:2" x14ac:dyDescent="0.25">
      <c r="A95" t="s">
        <v>2218</v>
      </c>
      <c r="B95" t="s">
        <v>2219</v>
      </c>
    </row>
    <row r="96" spans="1:2" x14ac:dyDescent="0.25">
      <c r="A96" t="s">
        <v>2220</v>
      </c>
      <c r="B96" t="s">
        <v>58</v>
      </c>
    </row>
    <row r="97" spans="1:2" x14ac:dyDescent="0.25">
      <c r="A97" t="s">
        <v>2221</v>
      </c>
      <c r="B97" t="s">
        <v>58</v>
      </c>
    </row>
    <row r="98" spans="1:2" x14ac:dyDescent="0.25">
      <c r="A98" t="s">
        <v>2222</v>
      </c>
      <c r="B98" t="s">
        <v>58</v>
      </c>
    </row>
    <row r="99" spans="1:2" x14ac:dyDescent="0.25">
      <c r="A99" t="s">
        <v>2223</v>
      </c>
      <c r="B99" t="s">
        <v>58</v>
      </c>
    </row>
    <row r="100" spans="1:2" x14ac:dyDescent="0.25">
      <c r="A100" t="s">
        <v>2224</v>
      </c>
      <c r="B100" t="s">
        <v>58</v>
      </c>
    </row>
    <row r="101" spans="1:2" x14ac:dyDescent="0.25">
      <c r="A101" t="s">
        <v>2225</v>
      </c>
      <c r="B101" t="s">
        <v>58</v>
      </c>
    </row>
    <row r="102" spans="1:2" x14ac:dyDescent="0.25">
      <c r="A102" t="s">
        <v>2226</v>
      </c>
      <c r="B102" t="s">
        <v>58</v>
      </c>
    </row>
    <row r="103" spans="1:2" x14ac:dyDescent="0.25">
      <c r="A103" t="s">
        <v>2227</v>
      </c>
      <c r="B103" t="s">
        <v>58</v>
      </c>
    </row>
    <row r="104" spans="1:2" x14ac:dyDescent="0.25">
      <c r="A104" t="s">
        <v>2228</v>
      </c>
      <c r="B104" t="s">
        <v>58</v>
      </c>
    </row>
    <row r="105" spans="1:2" x14ac:dyDescent="0.25">
      <c r="A105" t="s">
        <v>2229</v>
      </c>
      <c r="B105" t="s">
        <v>58</v>
      </c>
    </row>
    <row r="106" spans="1:2" x14ac:dyDescent="0.25">
      <c r="A106" t="s">
        <v>2230</v>
      </c>
      <c r="B106" t="s">
        <v>58</v>
      </c>
    </row>
    <row r="107" spans="1:2" x14ac:dyDescent="0.25">
      <c r="A107" t="s">
        <v>2231</v>
      </c>
      <c r="B107" t="s">
        <v>58</v>
      </c>
    </row>
    <row r="108" spans="1:2" x14ac:dyDescent="0.25">
      <c r="A108" t="s">
        <v>1789</v>
      </c>
      <c r="B108" t="s">
        <v>2232</v>
      </c>
    </row>
    <row r="109" spans="1:2" x14ac:dyDescent="0.25">
      <c r="A109" t="s">
        <v>1791</v>
      </c>
      <c r="B109" t="s">
        <v>2233</v>
      </c>
    </row>
    <row r="110" spans="1:2" x14ac:dyDescent="0.25">
      <c r="A110" t="s">
        <v>1793</v>
      </c>
      <c r="B110" t="s">
        <v>2234</v>
      </c>
    </row>
    <row r="111" spans="1:2" x14ac:dyDescent="0.25">
      <c r="A111" t="s">
        <v>1795</v>
      </c>
      <c r="B111" t="s">
        <v>2235</v>
      </c>
    </row>
    <row r="112" spans="1:2" x14ac:dyDescent="0.25">
      <c r="A112" t="s">
        <v>2236</v>
      </c>
      <c r="B112" t="s">
        <v>58</v>
      </c>
    </row>
    <row r="113" spans="1:7" x14ac:dyDescent="0.25">
      <c r="A113" t="s">
        <v>2237</v>
      </c>
      <c r="B113" t="s">
        <v>58</v>
      </c>
    </row>
    <row r="114" spans="1:7" x14ac:dyDescent="0.25">
      <c r="A114" t="s">
        <v>2238</v>
      </c>
      <c r="B114" t="s">
        <v>58</v>
      </c>
    </row>
    <row r="115" spans="1:7" x14ac:dyDescent="0.25">
      <c r="A115" t="s">
        <v>2239</v>
      </c>
      <c r="B115" t="s">
        <v>58</v>
      </c>
    </row>
    <row r="118" spans="1:7" x14ac:dyDescent="0.25">
      <c r="A118" s="56" t="s">
        <v>2240</v>
      </c>
      <c r="B118"/>
      <c r="C118" s="145" t="s">
        <v>39</v>
      </c>
      <c r="D118" s="145"/>
      <c r="E118" s="145"/>
      <c r="F118" s="145"/>
      <c r="G118" s="145"/>
    </row>
    <row r="119" spans="1:7" x14ac:dyDescent="0.25">
      <c r="A119" s="51" t="s">
        <v>984</v>
      </c>
      <c r="B119" s="25" t="s">
        <v>46</v>
      </c>
      <c r="C119" s="25" t="s">
        <v>10</v>
      </c>
      <c r="D119" s="25" t="s">
        <v>165</v>
      </c>
      <c r="E119" s="25" t="s">
        <v>166</v>
      </c>
      <c r="F119" s="25" t="s">
        <v>167</v>
      </c>
      <c r="G119" s="9" t="s">
        <v>168</v>
      </c>
    </row>
    <row r="120" spans="1:7" x14ac:dyDescent="0.25">
      <c r="A120" s="31" t="s">
        <v>1222</v>
      </c>
      <c r="B120" s="26" t="s">
        <v>2241</v>
      </c>
      <c r="C120" s="26">
        <v>240</v>
      </c>
      <c r="D120" s="26"/>
      <c r="E120" s="26"/>
      <c r="F120" s="26"/>
      <c r="G120" s="7"/>
    </row>
    <row r="121" spans="1:7" x14ac:dyDescent="0.25">
      <c r="A121" s="51"/>
      <c r="B121" s="25" t="s">
        <v>993</v>
      </c>
      <c r="C121" s="26">
        <v>34.5</v>
      </c>
      <c r="D121" s="26"/>
      <c r="E121" s="26"/>
      <c r="F121" s="26"/>
      <c r="G121" s="7"/>
    </row>
    <row r="122" spans="1:7" x14ac:dyDescent="0.25">
      <c r="A122" s="31" t="s">
        <v>278</v>
      </c>
      <c r="B122" s="26" t="s">
        <v>2242</v>
      </c>
      <c r="C122" s="26">
        <v>300</v>
      </c>
      <c r="D122" s="26"/>
      <c r="E122" s="26"/>
      <c r="F122" s="26"/>
      <c r="G122" s="7"/>
    </row>
    <row r="123" spans="1:7" x14ac:dyDescent="0.25">
      <c r="A123" s="31" t="s">
        <v>278</v>
      </c>
      <c r="B123" s="26" t="s">
        <v>2243</v>
      </c>
      <c r="C123" s="53">
        <f>C121*1000/(C122)</f>
        <v>115</v>
      </c>
      <c r="D123" s="53"/>
      <c r="E123" s="53"/>
      <c r="F123" s="26"/>
      <c r="G123" s="7"/>
    </row>
    <row r="124" spans="1:7" x14ac:dyDescent="0.25">
      <c r="A124" s="51"/>
      <c r="B124" s="25" t="s">
        <v>2244</v>
      </c>
      <c r="C124" s="54"/>
      <c r="D124" s="54"/>
      <c r="E124" s="54"/>
      <c r="F124" s="26"/>
      <c r="G124" s="7"/>
    </row>
    <row r="125" spans="1:7" x14ac:dyDescent="0.25">
      <c r="A125" s="31" t="s">
        <v>998</v>
      </c>
      <c r="B125" s="26" t="s">
        <v>2245</v>
      </c>
      <c r="C125" s="26">
        <v>175</v>
      </c>
      <c r="D125" s="26"/>
      <c r="E125" s="26"/>
      <c r="F125" s="26"/>
      <c r="G125" s="7"/>
    </row>
    <row r="126" spans="1:7" x14ac:dyDescent="0.25">
      <c r="A126" s="31" t="s">
        <v>998</v>
      </c>
      <c r="B126" s="26" t="s">
        <v>2246</v>
      </c>
      <c r="C126" s="53"/>
      <c r="D126" s="54"/>
      <c r="E126" s="54"/>
      <c r="F126" s="26"/>
      <c r="G126" s="7"/>
    </row>
    <row r="127" spans="1:7" x14ac:dyDescent="0.25">
      <c r="A127" s="31" t="s">
        <v>998</v>
      </c>
      <c r="B127" s="26" t="s">
        <v>2247</v>
      </c>
      <c r="C127" s="26"/>
      <c r="D127" s="26"/>
      <c r="E127" s="26"/>
      <c r="F127" s="58"/>
      <c r="G127"/>
    </row>
    <row r="128" spans="1:7" x14ac:dyDescent="0.25">
      <c r="A128" s="89"/>
      <c r="B128" s="25" t="s">
        <v>2248</v>
      </c>
      <c r="C128" s="58"/>
      <c r="D128" s="58"/>
      <c r="E128" s="58"/>
      <c r="F128" s="58"/>
      <c r="G128"/>
    </row>
    <row r="129" spans="1:7" x14ac:dyDescent="0.25">
      <c r="A129" s="41"/>
      <c r="B129" s="26" t="s">
        <v>2249</v>
      </c>
      <c r="C129" s="26">
        <v>11</v>
      </c>
      <c r="D129" s="26"/>
      <c r="E129" s="26"/>
      <c r="F129" s="26"/>
      <c r="G129" s="7"/>
    </row>
    <row r="130" spans="1:7" x14ac:dyDescent="0.25">
      <c r="A130" s="41"/>
      <c r="B130" s="26" t="s">
        <v>2250</v>
      </c>
      <c r="C130" s="26">
        <v>11</v>
      </c>
      <c r="D130" s="26"/>
      <c r="E130" s="26"/>
      <c r="F130" s="26"/>
      <c r="G130" s="7"/>
    </row>
    <row r="133" spans="1:7" x14ac:dyDescent="0.25">
      <c r="A133" s="3" t="s">
        <v>157</v>
      </c>
    </row>
    <row r="134" spans="1:7" x14ac:dyDescent="0.25">
      <c r="A134" s="30" t="s">
        <v>1001</v>
      </c>
      <c r="B134" s="21" t="s">
        <v>1002</v>
      </c>
      <c r="C134" s="8" t="s">
        <v>158</v>
      </c>
      <c r="D134" s="55" t="s">
        <v>159</v>
      </c>
      <c r="E134" s="60"/>
      <c r="F134" s="60"/>
      <c r="G134" s="60"/>
    </row>
    <row r="135" spans="1:7" x14ac:dyDescent="0.25">
      <c r="A135" s="31" t="s">
        <v>2121</v>
      </c>
      <c r="B135" s="26" t="s">
        <v>2251</v>
      </c>
      <c r="C135" s="62">
        <v>20937.0134231339</v>
      </c>
      <c r="D135" s="62">
        <v>12399.1367997335</v>
      </c>
      <c r="E135" s="61"/>
      <c r="F135" s="61"/>
      <c r="G135" s="61"/>
    </row>
    <row r="136" spans="1:7" x14ac:dyDescent="0.25">
      <c r="A136" s="68"/>
      <c r="B136" s="68"/>
      <c r="C136" s="68"/>
      <c r="D136" s="61"/>
      <c r="E136" s="61"/>
      <c r="F136" s="61"/>
      <c r="G136" s="61"/>
    </row>
    <row r="137" spans="1:7" x14ac:dyDescent="0.25">
      <c r="A137" s="68"/>
      <c r="B137" s="68"/>
      <c r="C137" s="68"/>
      <c r="D137" s="61"/>
      <c r="E137" s="61"/>
      <c r="F137" s="61"/>
      <c r="G137" s="82"/>
    </row>
    <row r="138" spans="1:7" x14ac:dyDescent="0.25">
      <c r="A138" s="3" t="s">
        <v>2252</v>
      </c>
      <c r="B138" s="68"/>
      <c r="C138" s="68"/>
      <c r="D138" s="61"/>
      <c r="E138" s="61"/>
      <c r="F138" s="61"/>
      <c r="G138" s="82"/>
    </row>
    <row r="139" spans="1:7" x14ac:dyDescent="0.25">
      <c r="A139" s="10" t="s">
        <v>2253</v>
      </c>
      <c r="B139" s="16">
        <v>0</v>
      </c>
      <c r="C139" s="21">
        <v>1</v>
      </c>
      <c r="D139" s="21">
        <v>2</v>
      </c>
      <c r="E139" s="88">
        <v>3</v>
      </c>
      <c r="F139" s="87"/>
      <c r="G139" s="60"/>
    </row>
    <row r="140" spans="1:7" x14ac:dyDescent="0.25">
      <c r="A140" s="13" t="s">
        <v>2254</v>
      </c>
      <c r="B140" s="31">
        <v>0</v>
      </c>
      <c r="C140" s="26">
        <v>686.85</v>
      </c>
      <c r="D140" s="26">
        <v>1422.76</v>
      </c>
      <c r="E140" s="7">
        <v>2213.1799999999998</v>
      </c>
      <c r="F140" s="74"/>
      <c r="G140" s="68"/>
    </row>
    <row r="141" spans="1:7" x14ac:dyDescent="0.25">
      <c r="A141" s="13" t="s">
        <v>2255</v>
      </c>
      <c r="B141" s="31">
        <v>0</v>
      </c>
      <c r="C141" s="26">
        <v>3.92</v>
      </c>
      <c r="D141" s="26">
        <v>8.1300000000000008</v>
      </c>
      <c r="E141" s="7">
        <v>12.65</v>
      </c>
      <c r="F141" s="74"/>
      <c r="G141" s="68"/>
    </row>
    <row r="142" spans="1:7" ht="30" customHeight="1" x14ac:dyDescent="0.25">
      <c r="A142" s="63" t="s">
        <v>2256</v>
      </c>
      <c r="B142" s="31">
        <v>0</v>
      </c>
      <c r="C142" s="26"/>
      <c r="D142" s="26"/>
      <c r="E142" s="7"/>
      <c r="F142" s="74"/>
      <c r="G142" s="68"/>
    </row>
    <row r="143" spans="1:7" ht="30" customHeight="1" x14ac:dyDescent="0.25">
      <c r="A143" s="63" t="s">
        <v>2257</v>
      </c>
      <c r="B143" s="31">
        <v>0</v>
      </c>
      <c r="C143" s="26"/>
      <c r="D143" s="26"/>
      <c r="E143" s="7"/>
      <c r="F143" s="74"/>
      <c r="G143" s="68"/>
    </row>
    <row r="144" spans="1:7" x14ac:dyDescent="0.25">
      <c r="A144" s="13" t="s">
        <v>2258</v>
      </c>
      <c r="B144" s="31">
        <v>19920</v>
      </c>
      <c r="C144" s="26">
        <v>20607</v>
      </c>
      <c r="D144" s="26">
        <v>21343</v>
      </c>
      <c r="E144" s="7">
        <v>22133</v>
      </c>
      <c r="F144" s="61"/>
      <c r="G144" s="82"/>
    </row>
    <row r="145" spans="1:7" x14ac:dyDescent="0.25">
      <c r="A145" s="68"/>
      <c r="B145" s="68"/>
      <c r="C145" s="68"/>
      <c r="D145" s="61"/>
      <c r="E145" s="61"/>
      <c r="F145" s="61"/>
      <c r="G145" s="82"/>
    </row>
    <row r="146" spans="1:7" x14ac:dyDescent="0.25">
      <c r="A146" s="68"/>
      <c r="B146" s="68"/>
      <c r="C146" s="68"/>
      <c r="D146" s="61"/>
      <c r="E146" s="61"/>
      <c r="F146" s="61"/>
      <c r="G146" s="82"/>
    </row>
    <row r="147" spans="1:7" x14ac:dyDescent="0.25">
      <c r="A147" s="3" t="s">
        <v>2259</v>
      </c>
      <c r="C147" s="145" t="s">
        <v>39</v>
      </c>
      <c r="D147" s="145"/>
      <c r="E147" s="145"/>
      <c r="F147" s="145"/>
      <c r="G147" s="145"/>
    </row>
    <row r="148" spans="1:7" x14ac:dyDescent="0.25">
      <c r="A148" s="10" t="s">
        <v>2260</v>
      </c>
      <c r="B148" s="8"/>
      <c r="C148" s="16" t="s">
        <v>10</v>
      </c>
      <c r="D148" s="21" t="s">
        <v>165</v>
      </c>
      <c r="E148" s="25" t="s">
        <v>166</v>
      </c>
      <c r="F148" s="25" t="s">
        <v>167</v>
      </c>
      <c r="G148" s="9" t="s">
        <v>168</v>
      </c>
    </row>
    <row r="149" spans="1:7" x14ac:dyDescent="0.25">
      <c r="A149" s="13" t="s">
        <v>169</v>
      </c>
      <c r="B149" s="27" t="s">
        <v>2261</v>
      </c>
      <c r="C149" s="19">
        <v>3.14</v>
      </c>
      <c r="D149" s="22"/>
      <c r="E149" s="26"/>
      <c r="F149" s="26"/>
      <c r="G149" s="7"/>
    </row>
    <row r="150" spans="1:7" x14ac:dyDescent="0.25">
      <c r="A150" s="14" t="s">
        <v>172</v>
      </c>
      <c r="B150" s="21" t="s">
        <v>2262</v>
      </c>
      <c r="C150" s="20">
        <v>5</v>
      </c>
      <c r="D150" s="24"/>
      <c r="E150" s="48"/>
      <c r="F150" s="26"/>
      <c r="G150" s="7"/>
    </row>
    <row r="151" spans="1:7" x14ac:dyDescent="0.25">
      <c r="A151" s="10" t="s">
        <v>2263</v>
      </c>
      <c r="B151" s="8"/>
      <c r="C151" s="16"/>
      <c r="D151" s="21"/>
      <c r="E151" s="25"/>
      <c r="F151" s="25"/>
      <c r="G151" s="9"/>
    </row>
    <row r="152" spans="1:7" x14ac:dyDescent="0.25">
      <c r="A152" s="13" t="s">
        <v>169</v>
      </c>
      <c r="B152" s="21" t="s">
        <v>2264</v>
      </c>
      <c r="C152" s="19">
        <v>6.5</v>
      </c>
      <c r="D152" s="64"/>
      <c r="E152" s="48"/>
      <c r="F152" s="26"/>
      <c r="G152" s="7"/>
    </row>
    <row r="153" spans="1:7" x14ac:dyDescent="0.25">
      <c r="A153" s="14" t="s">
        <v>172</v>
      </c>
      <c r="B153" s="21" t="s">
        <v>2265</v>
      </c>
      <c r="C153" s="20">
        <v>1</v>
      </c>
      <c r="D153" s="24"/>
      <c r="E153" s="48"/>
      <c r="F153" s="26"/>
      <c r="G153" s="7"/>
    </row>
    <row r="154" spans="1:7" x14ac:dyDescent="0.25">
      <c r="A154" s="10" t="s">
        <v>2266</v>
      </c>
      <c r="B154" s="8"/>
      <c r="C154" s="16"/>
      <c r="D154" s="21"/>
      <c r="E154" s="25"/>
      <c r="F154" s="25"/>
      <c r="G154" s="9"/>
    </row>
    <row r="155" spans="1:7" x14ac:dyDescent="0.25">
      <c r="A155" s="13" t="s">
        <v>169</v>
      </c>
      <c r="B155" s="21" t="s">
        <v>2267</v>
      </c>
      <c r="C155" s="17">
        <v>10.119999999999999</v>
      </c>
      <c r="D155" s="22"/>
      <c r="E155" s="26"/>
      <c r="F155" s="26"/>
      <c r="G155" s="7"/>
    </row>
    <row r="156" spans="1:7" x14ac:dyDescent="0.25">
      <c r="A156" s="14" t="s">
        <v>172</v>
      </c>
      <c r="B156" s="21" t="s">
        <v>2268</v>
      </c>
      <c r="C156" s="20">
        <v>0.17</v>
      </c>
      <c r="D156" s="24"/>
      <c r="E156" s="26"/>
      <c r="F156" s="26"/>
      <c r="G156" s="7"/>
    </row>
    <row r="157" spans="1:7" x14ac:dyDescent="0.25">
      <c r="A157" s="10" t="s">
        <v>2269</v>
      </c>
      <c r="B157" s="8"/>
      <c r="C157" s="16"/>
      <c r="D157" s="21"/>
      <c r="E157" s="25"/>
      <c r="F157" s="25"/>
      <c r="G157" s="9"/>
    </row>
    <row r="158" spans="1:7" x14ac:dyDescent="0.25">
      <c r="A158" s="13" t="s">
        <v>169</v>
      </c>
      <c r="B158" s="27" t="s">
        <v>2270</v>
      </c>
      <c r="C158" s="19">
        <v>3.14</v>
      </c>
      <c r="D158" s="22"/>
      <c r="E158" s="26"/>
      <c r="F158" s="26"/>
      <c r="G158" s="7"/>
    </row>
    <row r="159" spans="1:7" x14ac:dyDescent="0.25">
      <c r="A159" s="14" t="s">
        <v>172</v>
      </c>
      <c r="B159" s="21" t="s">
        <v>2271</v>
      </c>
      <c r="C159" s="20">
        <v>5</v>
      </c>
      <c r="D159" s="24"/>
      <c r="E159" s="48"/>
      <c r="F159" s="26"/>
      <c r="G159" s="7"/>
    </row>
    <row r="160" spans="1:7" x14ac:dyDescent="0.25">
      <c r="A160" s="10" t="s">
        <v>2272</v>
      </c>
      <c r="B160" s="8"/>
      <c r="C160" s="16"/>
      <c r="D160" s="21"/>
      <c r="E160" s="25"/>
      <c r="F160" s="25"/>
      <c r="G160" s="9"/>
    </row>
    <row r="161" spans="1:7" x14ac:dyDescent="0.25">
      <c r="A161" s="13" t="s">
        <v>169</v>
      </c>
      <c r="B161" s="21" t="s">
        <v>2273</v>
      </c>
      <c r="C161" s="19">
        <v>6.5</v>
      </c>
      <c r="D161" s="22"/>
      <c r="E161" s="26"/>
      <c r="F161" s="26"/>
      <c r="G161" s="7"/>
    </row>
    <row r="162" spans="1:7" x14ac:dyDescent="0.25">
      <c r="A162" s="14" t="s">
        <v>172</v>
      </c>
      <c r="B162" s="21" t="s">
        <v>2274</v>
      </c>
      <c r="C162" s="20">
        <v>1</v>
      </c>
      <c r="D162" s="24"/>
      <c r="E162" s="48"/>
      <c r="F162" s="26"/>
      <c r="G162" s="7"/>
    </row>
    <row r="163" spans="1:7" x14ac:dyDescent="0.25">
      <c r="A163" s="10" t="s">
        <v>2275</v>
      </c>
      <c r="B163" s="8"/>
      <c r="C163" s="16"/>
      <c r="D163" s="21"/>
      <c r="E163" s="25"/>
      <c r="F163" s="25"/>
      <c r="G163" s="9"/>
    </row>
    <row r="164" spans="1:7" x14ac:dyDescent="0.25">
      <c r="A164" s="13" t="s">
        <v>169</v>
      </c>
      <c r="B164" s="21" t="s">
        <v>2276</v>
      </c>
      <c r="C164" s="17">
        <v>10.119999999999999</v>
      </c>
      <c r="D164" s="22"/>
      <c r="E164" s="26"/>
      <c r="F164" s="26"/>
      <c r="G164" s="7"/>
    </row>
    <row r="165" spans="1:7" x14ac:dyDescent="0.25">
      <c r="A165" s="14" t="s">
        <v>172</v>
      </c>
      <c r="B165" s="21" t="s">
        <v>2277</v>
      </c>
      <c r="C165" s="20">
        <v>0.17</v>
      </c>
      <c r="D165" s="24"/>
      <c r="E165" s="26"/>
      <c r="F165" s="26"/>
      <c r="G165" s="7"/>
    </row>
    <row r="166" spans="1:7" x14ac:dyDescent="0.25">
      <c r="A166" s="68"/>
      <c r="B166" s="68"/>
      <c r="C166" s="68"/>
      <c r="D166" s="61"/>
      <c r="E166" s="61"/>
      <c r="F166" s="61"/>
      <c r="G166" s="82"/>
    </row>
    <row r="167" spans="1:7" x14ac:dyDescent="0.25">
      <c r="A167" s="68"/>
      <c r="B167" s="68"/>
      <c r="C167" s="68"/>
      <c r="D167" s="61"/>
      <c r="E167" s="61"/>
      <c r="F167" s="61"/>
      <c r="G167" s="82"/>
    </row>
    <row r="168" spans="1:7" x14ac:dyDescent="0.25">
      <c r="A168" s="3" t="s">
        <v>2278</v>
      </c>
      <c r="C168" s="145" t="s">
        <v>39</v>
      </c>
      <c r="D168" s="145"/>
      <c r="E168" s="145"/>
      <c r="F168" s="145"/>
      <c r="G168" s="145"/>
    </row>
    <row r="169" spans="1:7" x14ac:dyDescent="0.25">
      <c r="A169" s="10" t="s">
        <v>179</v>
      </c>
      <c r="B169" s="8"/>
      <c r="C169" s="16" t="s">
        <v>10</v>
      </c>
      <c r="D169" s="21" t="s">
        <v>165</v>
      </c>
      <c r="E169" s="25" t="s">
        <v>166</v>
      </c>
      <c r="F169" s="25" t="s">
        <v>167</v>
      </c>
      <c r="G169" s="9" t="s">
        <v>168</v>
      </c>
    </row>
    <row r="170" spans="1:7" x14ac:dyDescent="0.25">
      <c r="A170" s="13" t="s">
        <v>2279</v>
      </c>
      <c r="B170" s="27" t="s">
        <v>185</v>
      </c>
      <c r="C170" s="19">
        <f>SUM(C129:C130)*1000/(SQRT(3)*C121)</f>
        <v>368.16538904845703</v>
      </c>
      <c r="D170" s="79" t="str">
        <f>IFERROR(SUM(D129:D130)*1000/(SQRT(3)*D121),"")</f>
        <v/>
      </c>
      <c r="E170" s="79" t="str">
        <f>IFERROR(SUM(E129:E130)*1000/(SQRT(3)*E121),"")</f>
        <v/>
      </c>
      <c r="F170" s="26"/>
      <c r="G170" s="7"/>
    </row>
    <row r="171" spans="1:7" x14ac:dyDescent="0.25">
      <c r="A171" s="14" t="s">
        <v>1060</v>
      </c>
      <c r="B171" s="21" t="s">
        <v>185</v>
      </c>
      <c r="C171" s="90">
        <f>$C$135</f>
        <v>20937.0134231339</v>
      </c>
      <c r="D171" s="90"/>
      <c r="E171" s="90"/>
      <c r="F171" s="26"/>
      <c r="G171" s="7"/>
    </row>
    <row r="172" spans="1:7" x14ac:dyDescent="0.25">
      <c r="A172" s="13" t="s">
        <v>169</v>
      </c>
      <c r="B172" s="27" t="s">
        <v>2280</v>
      </c>
      <c r="C172" s="19">
        <f>ROUND(4*C170/C120,2)</f>
        <v>6.14</v>
      </c>
      <c r="D172" s="19" t="str">
        <f>IFERROR(4*D170/D120,"")</f>
        <v/>
      </c>
      <c r="E172" s="19" t="str">
        <f>IFERROR(4*E170/E120,"")</f>
        <v/>
      </c>
      <c r="F172" s="26"/>
      <c r="G172" s="7"/>
    </row>
    <row r="173" spans="1:7" x14ac:dyDescent="0.25">
      <c r="A173" s="14" t="s">
        <v>172</v>
      </c>
      <c r="B173" s="21" t="s">
        <v>2281</v>
      </c>
      <c r="C173" s="18">
        <v>0</v>
      </c>
      <c r="D173" s="23"/>
      <c r="E173" s="26"/>
      <c r="F173" s="26"/>
      <c r="G173" s="7"/>
    </row>
    <row r="174" spans="1:7" x14ac:dyDescent="0.25">
      <c r="A174" s="10" t="s">
        <v>2282</v>
      </c>
      <c r="B174" s="8"/>
      <c r="C174" s="16" t="s">
        <v>10</v>
      </c>
      <c r="D174" s="21" t="s">
        <v>165</v>
      </c>
      <c r="E174" s="25" t="s">
        <v>166</v>
      </c>
      <c r="F174" s="25" t="s">
        <v>167</v>
      </c>
      <c r="G174" s="9" t="s">
        <v>168</v>
      </c>
    </row>
    <row r="175" spans="1:7" x14ac:dyDescent="0.25">
      <c r="A175" s="13" t="s">
        <v>169</v>
      </c>
      <c r="B175" s="27" t="s">
        <v>2283</v>
      </c>
      <c r="C175" s="19">
        <f>0.5*C172</f>
        <v>3.07</v>
      </c>
      <c r="D175" s="19" t="str">
        <f>IFERROR(0.5*D172,"")</f>
        <v/>
      </c>
      <c r="E175" s="19" t="str">
        <f>IFERROR(0.5*E172,"")</f>
        <v/>
      </c>
      <c r="F175" s="26"/>
      <c r="G175" s="7"/>
    </row>
    <row r="176" spans="1:7" x14ac:dyDescent="0.25">
      <c r="A176" s="14" t="s">
        <v>172</v>
      </c>
      <c r="B176" s="21" t="s">
        <v>2284</v>
      </c>
      <c r="C176" s="18">
        <v>0</v>
      </c>
      <c r="D176" s="23"/>
      <c r="E176" s="26"/>
      <c r="F176" s="26"/>
      <c r="G176" s="7"/>
    </row>
    <row r="178" spans="1:7" ht="15.75" customHeight="1" thickBot="1" x14ac:dyDescent="0.3">
      <c r="A178" s="3" t="s">
        <v>2285</v>
      </c>
    </row>
    <row r="179" spans="1:7" ht="15" customHeight="1" x14ac:dyDescent="0.25">
      <c r="A179" s="132" t="s">
        <v>2286</v>
      </c>
      <c r="B179" s="133"/>
      <c r="C179" s="133"/>
      <c r="D179" s="133"/>
      <c r="E179" s="133"/>
      <c r="F179" s="133"/>
      <c r="G179" s="134"/>
    </row>
    <row r="180" spans="1:7" x14ac:dyDescent="0.25">
      <c r="A180" s="135"/>
      <c r="B180" s="136"/>
      <c r="C180" s="136"/>
      <c r="D180" s="136"/>
      <c r="E180" s="136"/>
      <c r="F180" s="136"/>
      <c r="G180" s="137"/>
    </row>
    <row r="181" spans="1:7" x14ac:dyDescent="0.25">
      <c r="A181" s="135"/>
      <c r="B181" s="136"/>
      <c r="C181" s="136"/>
      <c r="D181" s="136"/>
      <c r="E181" s="136"/>
      <c r="F181" s="136"/>
      <c r="G181" s="137"/>
    </row>
    <row r="182" spans="1:7" x14ac:dyDescent="0.25">
      <c r="A182" s="135"/>
      <c r="B182" s="136"/>
      <c r="C182" s="136"/>
      <c r="D182" s="136"/>
      <c r="E182" s="136"/>
      <c r="F182" s="136"/>
      <c r="G182" s="137"/>
    </row>
    <row r="183" spans="1:7" x14ac:dyDescent="0.25">
      <c r="A183" s="135"/>
      <c r="B183" s="136"/>
      <c r="C183" s="136"/>
      <c r="D183" s="136"/>
      <c r="E183" s="136"/>
      <c r="F183" s="136"/>
      <c r="G183" s="137"/>
    </row>
    <row r="184" spans="1:7" x14ac:dyDescent="0.25">
      <c r="A184" s="135"/>
      <c r="B184" s="136"/>
      <c r="C184" s="136"/>
      <c r="D184" s="136"/>
      <c r="E184" s="136"/>
      <c r="F184" s="136"/>
      <c r="G184" s="137"/>
    </row>
    <row r="185" spans="1:7" x14ac:dyDescent="0.25">
      <c r="A185" s="135"/>
      <c r="B185" s="136"/>
      <c r="C185" s="136"/>
      <c r="D185" s="136"/>
      <c r="E185" s="136"/>
      <c r="F185" s="136"/>
      <c r="G185" s="137"/>
    </row>
    <row r="186" spans="1:7" x14ac:dyDescent="0.25">
      <c r="A186" s="135"/>
      <c r="B186" s="136"/>
      <c r="C186" s="136"/>
      <c r="D186" s="136"/>
      <c r="E186" s="136"/>
      <c r="F186" s="136"/>
      <c r="G186" s="137"/>
    </row>
    <row r="187" spans="1:7" x14ac:dyDescent="0.25">
      <c r="A187" s="135"/>
      <c r="B187" s="136"/>
      <c r="C187" s="136"/>
      <c r="D187" s="136"/>
      <c r="E187" s="136"/>
      <c r="F187" s="136"/>
      <c r="G187" s="137"/>
    </row>
    <row r="188" spans="1:7" x14ac:dyDescent="0.25">
      <c r="A188" s="135"/>
      <c r="B188" s="136"/>
      <c r="C188" s="136"/>
      <c r="D188" s="136"/>
      <c r="E188" s="136"/>
      <c r="F188" s="136"/>
      <c r="G188" s="137"/>
    </row>
    <row r="189" spans="1:7" x14ac:dyDescent="0.25">
      <c r="A189" s="135"/>
      <c r="B189" s="136"/>
      <c r="C189" s="136"/>
      <c r="D189" s="136"/>
      <c r="E189" s="136"/>
      <c r="F189" s="136"/>
      <c r="G189" s="137"/>
    </row>
    <row r="190" spans="1:7" ht="15.75" customHeight="1" thickBot="1" x14ac:dyDescent="0.3">
      <c r="A190" s="138"/>
      <c r="B190" s="139"/>
      <c r="C190" s="139"/>
      <c r="D190" s="139"/>
      <c r="E190" s="139"/>
      <c r="F190" s="139"/>
      <c r="G190" s="140"/>
    </row>
    <row r="193" spans="1:7" x14ac:dyDescent="0.25">
      <c r="A193" s="3" t="s">
        <v>2287</v>
      </c>
      <c r="C193" s="145" t="s">
        <v>39</v>
      </c>
      <c r="D193" s="145"/>
      <c r="E193" s="145"/>
      <c r="F193" s="145"/>
      <c r="G193" s="145"/>
    </row>
    <row r="194" spans="1:7" x14ac:dyDescent="0.25">
      <c r="A194" s="10" t="s">
        <v>2288</v>
      </c>
      <c r="B194" s="8"/>
      <c r="C194" s="16" t="s">
        <v>10</v>
      </c>
      <c r="D194" s="21" t="s">
        <v>165</v>
      </c>
      <c r="E194" s="25" t="s">
        <v>166</v>
      </c>
      <c r="F194" s="25" t="s">
        <v>167</v>
      </c>
      <c r="G194" s="9" t="s">
        <v>168</v>
      </c>
    </row>
    <row r="195" spans="1:7" x14ac:dyDescent="0.25">
      <c r="A195" s="13" t="s">
        <v>2279</v>
      </c>
      <c r="B195" s="27"/>
      <c r="C195" s="79">
        <f>C170</f>
        <v>368.16538904845703</v>
      </c>
      <c r="D195" s="79" t="str">
        <f t="shared" ref="D195:E195" si="0">D170</f>
        <v/>
      </c>
      <c r="E195" s="79" t="str">
        <f t="shared" si="0"/>
        <v/>
      </c>
      <c r="F195" s="26"/>
      <c r="G195" s="7"/>
    </row>
    <row r="196" spans="1:7" x14ac:dyDescent="0.25">
      <c r="A196" s="13" t="s">
        <v>1039</v>
      </c>
      <c r="B196" s="27" t="s">
        <v>1062</v>
      </c>
      <c r="C196" s="17" t="s">
        <v>2289</v>
      </c>
      <c r="D196" s="17"/>
      <c r="E196" s="26"/>
      <c r="F196" s="26"/>
      <c r="G196" s="7"/>
    </row>
    <row r="197" spans="1:7" x14ac:dyDescent="0.25">
      <c r="A197" s="13" t="s">
        <v>169</v>
      </c>
      <c r="B197" s="27" t="s">
        <v>1064</v>
      </c>
      <c r="C197" s="19">
        <f>1.3*C195/C120</f>
        <v>1.9942291906791423</v>
      </c>
      <c r="D197" s="19" t="str">
        <f>IFERROR(1.3*D195/D120,"")</f>
        <v/>
      </c>
      <c r="E197" s="19" t="str">
        <f>IFERROR(1.3*E195/E120,"")</f>
        <v/>
      </c>
      <c r="F197" s="26"/>
      <c r="G197" s="7"/>
    </row>
    <row r="198" spans="1:7" x14ac:dyDescent="0.25">
      <c r="A198" s="13" t="s">
        <v>187</v>
      </c>
      <c r="B198" s="27" t="s">
        <v>1065</v>
      </c>
      <c r="C198" s="37" t="s">
        <v>189</v>
      </c>
      <c r="D198" s="37"/>
      <c r="E198" s="26"/>
      <c r="F198" s="26"/>
      <c r="G198" s="7"/>
    </row>
    <row r="199" spans="1:7" x14ac:dyDescent="0.25">
      <c r="A199" s="14" t="s">
        <v>190</v>
      </c>
      <c r="B199" s="27" t="s">
        <v>1066</v>
      </c>
      <c r="C199" s="19">
        <v>1</v>
      </c>
      <c r="D199" s="19"/>
      <c r="E199" s="48"/>
      <c r="F199" s="26"/>
      <c r="G199" s="7"/>
    </row>
    <row r="200" spans="1:7" x14ac:dyDescent="0.25">
      <c r="A200" s="13" t="s">
        <v>174</v>
      </c>
      <c r="B200" s="28" t="s">
        <v>1067</v>
      </c>
      <c r="C200" s="31">
        <v>1</v>
      </c>
      <c r="D200" s="31"/>
      <c r="E200" s="26"/>
      <c r="F200" s="26"/>
      <c r="G200" s="7"/>
    </row>
    <row r="201" spans="1:7" x14ac:dyDescent="0.25">
      <c r="A201" s="10" t="s">
        <v>2290</v>
      </c>
      <c r="B201" s="8"/>
      <c r="C201" s="16" t="s">
        <v>10</v>
      </c>
      <c r="D201" s="21" t="s">
        <v>165</v>
      </c>
      <c r="E201" s="25" t="s">
        <v>166</v>
      </c>
      <c r="F201" s="25" t="s">
        <v>167</v>
      </c>
      <c r="G201" s="9" t="s">
        <v>168</v>
      </c>
    </row>
    <row r="202" spans="1:7" x14ac:dyDescent="0.25">
      <c r="A202" s="13" t="s">
        <v>1039</v>
      </c>
      <c r="B202" s="27" t="s">
        <v>1071</v>
      </c>
      <c r="C202" s="31" t="s">
        <v>2291</v>
      </c>
      <c r="D202" s="31"/>
      <c r="E202" s="26"/>
      <c r="F202" s="26"/>
      <c r="G202" s="2"/>
    </row>
    <row r="203" spans="1:7" x14ac:dyDescent="0.25">
      <c r="A203" s="13" t="s">
        <v>169</v>
      </c>
      <c r="B203" s="27" t="s">
        <v>1073</v>
      </c>
      <c r="C203" s="91">
        <f>0.3*(C129*1000/(C121*SQRT(3)))/$C$120</f>
        <v>0.23010336815528562</v>
      </c>
      <c r="D203" s="91" t="str">
        <f>IFERROR(0.3*D197,"")</f>
        <v/>
      </c>
      <c r="E203" s="91" t="str">
        <f>IFERROR(0.3*E197,"")</f>
        <v/>
      </c>
      <c r="F203" s="26"/>
      <c r="G203" s="2"/>
    </row>
    <row r="204" spans="1:7" x14ac:dyDescent="0.25">
      <c r="A204" s="13" t="s">
        <v>187</v>
      </c>
      <c r="B204" s="27" t="s">
        <v>1074</v>
      </c>
      <c r="C204" s="31" t="s">
        <v>189</v>
      </c>
      <c r="D204" s="31"/>
      <c r="E204" s="26"/>
      <c r="F204" s="26"/>
      <c r="G204" s="7"/>
    </row>
    <row r="205" spans="1:7" x14ac:dyDescent="0.25">
      <c r="A205" s="14" t="s">
        <v>190</v>
      </c>
      <c r="B205" s="27" t="s">
        <v>1075</v>
      </c>
      <c r="C205" s="19">
        <v>1</v>
      </c>
      <c r="D205" s="19"/>
      <c r="E205" s="48"/>
      <c r="F205" s="26"/>
      <c r="G205" s="7"/>
    </row>
    <row r="206" spans="1:7" x14ac:dyDescent="0.25">
      <c r="A206" s="13" t="s">
        <v>174</v>
      </c>
      <c r="B206" s="27" t="s">
        <v>1076</v>
      </c>
      <c r="C206" s="31">
        <v>1</v>
      </c>
      <c r="D206" s="31"/>
      <c r="E206" s="26"/>
      <c r="F206" s="26"/>
      <c r="G206" s="7"/>
    </row>
    <row r="207" spans="1:7" x14ac:dyDescent="0.25">
      <c r="C207" s="68"/>
      <c r="D207" s="68"/>
      <c r="E207" s="68"/>
      <c r="F207" s="68"/>
      <c r="G207" s="68"/>
    </row>
    <row r="208" spans="1:7" ht="15.75" customHeight="1" thickBot="1" x14ac:dyDescent="0.3">
      <c r="A208" s="3" t="s">
        <v>2292</v>
      </c>
    </row>
    <row r="209" spans="1:7" ht="15" customHeight="1" x14ac:dyDescent="0.25">
      <c r="A209" s="132" t="s">
        <v>2293</v>
      </c>
      <c r="B209" s="133"/>
      <c r="C209" s="133"/>
      <c r="D209" s="133"/>
      <c r="E209" s="133"/>
      <c r="F209" s="133"/>
      <c r="G209" s="134"/>
    </row>
    <row r="210" spans="1:7" x14ac:dyDescent="0.25">
      <c r="A210" s="135"/>
      <c r="B210" s="136"/>
      <c r="C210" s="136"/>
      <c r="D210" s="136"/>
      <c r="E210" s="136"/>
      <c r="F210" s="136"/>
      <c r="G210" s="137"/>
    </row>
    <row r="211" spans="1:7" x14ac:dyDescent="0.25">
      <c r="A211" s="135"/>
      <c r="B211" s="136"/>
      <c r="C211" s="136"/>
      <c r="D211" s="136"/>
      <c r="E211" s="136"/>
      <c r="F211" s="136"/>
      <c r="G211" s="137"/>
    </row>
    <row r="212" spans="1:7" x14ac:dyDescent="0.25">
      <c r="A212" s="135"/>
      <c r="B212" s="136"/>
      <c r="C212" s="136"/>
      <c r="D212" s="136"/>
      <c r="E212" s="136"/>
      <c r="F212" s="136"/>
      <c r="G212" s="137"/>
    </row>
    <row r="213" spans="1:7" x14ac:dyDescent="0.25">
      <c r="A213" s="135"/>
      <c r="B213" s="136"/>
      <c r="C213" s="136"/>
      <c r="D213" s="136"/>
      <c r="E213" s="136"/>
      <c r="F213" s="136"/>
      <c r="G213" s="137"/>
    </row>
    <row r="214" spans="1:7" x14ac:dyDescent="0.25">
      <c r="A214" s="135"/>
      <c r="B214" s="136"/>
      <c r="C214" s="136"/>
      <c r="D214" s="136"/>
      <c r="E214" s="136"/>
      <c r="F214" s="136"/>
      <c r="G214" s="137"/>
    </row>
    <row r="215" spans="1:7" x14ac:dyDescent="0.25">
      <c r="A215" s="135"/>
      <c r="B215" s="136"/>
      <c r="C215" s="136"/>
      <c r="D215" s="136"/>
      <c r="E215" s="136"/>
      <c r="F215" s="136"/>
      <c r="G215" s="137"/>
    </row>
    <row r="216" spans="1:7" x14ac:dyDescent="0.25">
      <c r="A216" s="135"/>
      <c r="B216" s="136"/>
      <c r="C216" s="136"/>
      <c r="D216" s="136"/>
      <c r="E216" s="136"/>
      <c r="F216" s="136"/>
      <c r="G216" s="137"/>
    </row>
    <row r="217" spans="1:7" x14ac:dyDescent="0.25">
      <c r="A217" s="135"/>
      <c r="B217" s="136"/>
      <c r="C217" s="136"/>
      <c r="D217" s="136"/>
      <c r="E217" s="136"/>
      <c r="F217" s="136"/>
      <c r="G217" s="137"/>
    </row>
    <row r="218" spans="1:7" x14ac:dyDescent="0.25">
      <c r="A218" s="135"/>
      <c r="B218" s="136"/>
      <c r="C218" s="136"/>
      <c r="D218" s="136"/>
      <c r="E218" s="136"/>
      <c r="F218" s="136"/>
      <c r="G218" s="137"/>
    </row>
    <row r="219" spans="1:7" x14ac:dyDescent="0.25">
      <c r="A219" s="135"/>
      <c r="B219" s="136"/>
      <c r="C219" s="136"/>
      <c r="D219" s="136"/>
      <c r="E219" s="136"/>
      <c r="F219" s="136"/>
      <c r="G219" s="137"/>
    </row>
    <row r="220" spans="1:7" ht="15.75" customHeight="1" thickBot="1" x14ac:dyDescent="0.3">
      <c r="A220" s="138"/>
      <c r="B220" s="139"/>
      <c r="C220" s="139"/>
      <c r="D220" s="139"/>
      <c r="E220" s="139"/>
      <c r="F220" s="139"/>
      <c r="G220" s="140"/>
    </row>
    <row r="223" spans="1:7" x14ac:dyDescent="0.25">
      <c r="A223" s="3" t="s">
        <v>2294</v>
      </c>
      <c r="C223" s="145" t="s">
        <v>39</v>
      </c>
      <c r="D223" s="145"/>
      <c r="E223" s="145"/>
      <c r="F223" s="145"/>
      <c r="G223" s="145"/>
    </row>
    <row r="224" spans="1:7" x14ac:dyDescent="0.25">
      <c r="A224" s="10" t="s">
        <v>179</v>
      </c>
      <c r="B224" s="8"/>
      <c r="C224" s="16" t="s">
        <v>10</v>
      </c>
      <c r="D224" s="21" t="s">
        <v>165</v>
      </c>
      <c r="E224" s="25" t="s">
        <v>166</v>
      </c>
      <c r="F224" s="25" t="s">
        <v>167</v>
      </c>
      <c r="G224" s="9" t="s">
        <v>168</v>
      </c>
    </row>
    <row r="225" spans="1:7" x14ac:dyDescent="0.25">
      <c r="A225" s="13" t="s">
        <v>169</v>
      </c>
      <c r="B225" s="27" t="s">
        <v>2295</v>
      </c>
      <c r="C225" s="19">
        <f>0.3*C172</f>
        <v>1.8419999999999999</v>
      </c>
      <c r="D225" s="19" t="str">
        <f>IFERROR(0.3*D172,"")</f>
        <v/>
      </c>
      <c r="E225" s="19" t="str">
        <f>IFERROR(0.3*E172,"")</f>
        <v/>
      </c>
      <c r="F225" s="26"/>
      <c r="G225" s="7"/>
    </row>
    <row r="226" spans="1:7" x14ac:dyDescent="0.25">
      <c r="A226" s="14" t="s">
        <v>172</v>
      </c>
      <c r="B226" s="21" t="s">
        <v>2296</v>
      </c>
      <c r="C226" s="18">
        <v>0</v>
      </c>
      <c r="D226" s="23"/>
      <c r="E226" s="26"/>
      <c r="F226" s="26"/>
      <c r="G226" s="7"/>
    </row>
    <row r="227" spans="1:7" x14ac:dyDescent="0.25">
      <c r="A227" s="10" t="s">
        <v>2297</v>
      </c>
      <c r="B227" s="8"/>
      <c r="C227" s="16" t="s">
        <v>10</v>
      </c>
      <c r="D227" s="21" t="s">
        <v>165</v>
      </c>
      <c r="E227" s="25" t="s">
        <v>166</v>
      </c>
      <c r="F227" s="25" t="s">
        <v>167</v>
      </c>
      <c r="G227" s="9" t="s">
        <v>168</v>
      </c>
    </row>
    <row r="228" spans="1:7" x14ac:dyDescent="0.25">
      <c r="A228" s="13" t="s">
        <v>169</v>
      </c>
      <c r="B228" s="27" t="s">
        <v>2298</v>
      </c>
      <c r="C228" s="19">
        <f>IF(C203&gt;0.25,C203,0.25)</f>
        <v>0.25</v>
      </c>
      <c r="D228" s="19" t="str">
        <f t="shared" ref="D228:E228" si="1">D203</f>
        <v/>
      </c>
      <c r="E228" s="19" t="str">
        <f t="shared" si="1"/>
        <v/>
      </c>
      <c r="F228" s="26"/>
      <c r="G228" s="7"/>
    </row>
    <row r="229" spans="1:7" x14ac:dyDescent="0.25">
      <c r="A229" s="14" t="s">
        <v>172</v>
      </c>
      <c r="B229" s="21" t="s">
        <v>2299</v>
      </c>
      <c r="C229" s="18">
        <v>0</v>
      </c>
      <c r="D229" s="23"/>
      <c r="E229" s="26"/>
      <c r="F229" s="26"/>
      <c r="G229" s="7"/>
    </row>
    <row r="231" spans="1:7" ht="15.75" customHeight="1" thickBot="1" x14ac:dyDescent="0.3">
      <c r="A231" s="3" t="s">
        <v>199</v>
      </c>
    </row>
    <row r="232" spans="1:7" ht="15" customHeight="1" x14ac:dyDescent="0.25">
      <c r="A232" s="132" t="s">
        <v>2300</v>
      </c>
      <c r="B232" s="133"/>
      <c r="C232" s="133"/>
      <c r="D232" s="133"/>
      <c r="E232" s="133"/>
      <c r="F232" s="133"/>
      <c r="G232" s="134"/>
    </row>
    <row r="233" spans="1:7" x14ac:dyDescent="0.25">
      <c r="A233" s="135"/>
      <c r="B233" s="136"/>
      <c r="C233" s="136"/>
      <c r="D233" s="136"/>
      <c r="E233" s="136"/>
      <c r="F233" s="136"/>
      <c r="G233" s="137"/>
    </row>
    <row r="234" spans="1:7" x14ac:dyDescent="0.25">
      <c r="A234" s="135"/>
      <c r="B234" s="136"/>
      <c r="C234" s="136"/>
      <c r="D234" s="136"/>
      <c r="E234" s="136"/>
      <c r="F234" s="136"/>
      <c r="G234" s="137"/>
    </row>
    <row r="235" spans="1:7" x14ac:dyDescent="0.25">
      <c r="A235" s="135"/>
      <c r="B235" s="136"/>
      <c r="C235" s="136"/>
      <c r="D235" s="136"/>
      <c r="E235" s="136"/>
      <c r="F235" s="136"/>
      <c r="G235" s="137"/>
    </row>
    <row r="236" spans="1:7" x14ac:dyDescent="0.25">
      <c r="A236" s="135"/>
      <c r="B236" s="136"/>
      <c r="C236" s="136"/>
      <c r="D236" s="136"/>
      <c r="E236" s="136"/>
      <c r="F236" s="136"/>
      <c r="G236" s="137"/>
    </row>
    <row r="237" spans="1:7" x14ac:dyDescent="0.25">
      <c r="A237" s="135"/>
      <c r="B237" s="136"/>
      <c r="C237" s="136"/>
      <c r="D237" s="136"/>
      <c r="E237" s="136"/>
      <c r="F237" s="136"/>
      <c r="G237" s="137"/>
    </row>
    <row r="238" spans="1:7" x14ac:dyDescent="0.25">
      <c r="A238" s="135"/>
      <c r="B238" s="136"/>
      <c r="C238" s="136"/>
      <c r="D238" s="136"/>
      <c r="E238" s="136"/>
      <c r="F238" s="136"/>
      <c r="G238" s="137"/>
    </row>
    <row r="239" spans="1:7" x14ac:dyDescent="0.25">
      <c r="A239" s="135"/>
      <c r="B239" s="136"/>
      <c r="C239" s="136"/>
      <c r="D239" s="136"/>
      <c r="E239" s="136"/>
      <c r="F239" s="136"/>
      <c r="G239" s="137"/>
    </row>
    <row r="240" spans="1:7" x14ac:dyDescent="0.25">
      <c r="A240" s="135"/>
      <c r="B240" s="136"/>
      <c r="C240" s="136"/>
      <c r="D240" s="136"/>
      <c r="E240" s="136"/>
      <c r="F240" s="136"/>
      <c r="G240" s="137"/>
    </row>
    <row r="241" spans="1:7" x14ac:dyDescent="0.25">
      <c r="A241" s="135"/>
      <c r="B241" s="136"/>
      <c r="C241" s="136"/>
      <c r="D241" s="136"/>
      <c r="E241" s="136"/>
      <c r="F241" s="136"/>
      <c r="G241" s="137"/>
    </row>
    <row r="242" spans="1:7" x14ac:dyDescent="0.25">
      <c r="A242" s="135"/>
      <c r="B242" s="136"/>
      <c r="C242" s="136"/>
      <c r="D242" s="136"/>
      <c r="E242" s="136"/>
      <c r="F242" s="136"/>
      <c r="G242" s="137"/>
    </row>
    <row r="243" spans="1:7" ht="15.75" customHeight="1" thickBot="1" x14ac:dyDescent="0.3">
      <c r="A243" s="138"/>
      <c r="B243" s="139"/>
      <c r="C243" s="139"/>
      <c r="D243" s="139"/>
      <c r="E243" s="139"/>
      <c r="F243" s="139"/>
      <c r="G243" s="140"/>
    </row>
    <row r="246" spans="1:7" x14ac:dyDescent="0.25">
      <c r="A246" s="3" t="s">
        <v>2301</v>
      </c>
    </row>
    <row r="247" spans="1:7" x14ac:dyDescent="0.25">
      <c r="A247" s="40" t="s">
        <v>23</v>
      </c>
      <c r="B247" s="129" t="s">
        <v>169</v>
      </c>
      <c r="C247" s="131"/>
      <c r="D247" s="129" t="s">
        <v>215</v>
      </c>
      <c r="E247" s="130"/>
      <c r="F247" s="129" t="s">
        <v>1039</v>
      </c>
      <c r="G247" s="130"/>
    </row>
    <row r="248" spans="1:7" x14ac:dyDescent="0.25">
      <c r="A248" s="40"/>
      <c r="B248" s="25" t="s">
        <v>46</v>
      </c>
      <c r="C248" s="25" t="s">
        <v>133</v>
      </c>
      <c r="D248" s="25" t="s">
        <v>214</v>
      </c>
      <c r="E248" s="9" t="s">
        <v>219</v>
      </c>
      <c r="F248" s="25" t="s">
        <v>46</v>
      </c>
      <c r="G248" s="25" t="s">
        <v>214</v>
      </c>
    </row>
    <row r="249" spans="1:7" x14ac:dyDescent="0.25">
      <c r="A249" s="59" t="s">
        <v>2302</v>
      </c>
      <c r="B249" s="26" t="s">
        <v>2303</v>
      </c>
      <c r="C249" s="48">
        <f>0.4*C123</f>
        <v>46</v>
      </c>
      <c r="D249" s="26" t="s">
        <v>2304</v>
      </c>
      <c r="E249" s="26">
        <v>300</v>
      </c>
      <c r="F249" s="7" t="s">
        <v>2305</v>
      </c>
      <c r="G249" s="26" t="s">
        <v>2306</v>
      </c>
    </row>
    <row r="250" spans="1:7" x14ac:dyDescent="0.25">
      <c r="A250" s="59" t="s">
        <v>2307</v>
      </c>
      <c r="B250" s="26" t="s">
        <v>2308</v>
      </c>
      <c r="C250" s="48">
        <f>1.15*C123</f>
        <v>132.25</v>
      </c>
      <c r="D250" s="26" t="s">
        <v>2309</v>
      </c>
      <c r="E250" s="54">
        <v>60</v>
      </c>
      <c r="F250" s="49" t="s">
        <v>2310</v>
      </c>
      <c r="G250" s="26" t="s">
        <v>2311</v>
      </c>
    </row>
    <row r="252" spans="1:7" ht="15" customHeight="1" x14ac:dyDescent="0.25">
      <c r="A252" s="132" t="s">
        <v>2312</v>
      </c>
      <c r="B252" s="133"/>
      <c r="C252" s="133"/>
      <c r="D252" s="133"/>
      <c r="E252" s="133"/>
      <c r="F252" s="133"/>
      <c r="G252" s="134"/>
    </row>
    <row r="253" spans="1:7" x14ac:dyDescent="0.25">
      <c r="A253" s="135"/>
      <c r="B253" s="136"/>
      <c r="C253" s="136"/>
      <c r="D253" s="136"/>
      <c r="E253" s="136"/>
      <c r="F253" s="136"/>
      <c r="G253" s="137"/>
    </row>
    <row r="254" spans="1:7" x14ac:dyDescent="0.25">
      <c r="A254" s="135"/>
      <c r="B254" s="136"/>
      <c r="C254" s="136"/>
      <c r="D254" s="136"/>
      <c r="E254" s="136"/>
      <c r="F254" s="136"/>
      <c r="G254" s="137"/>
    </row>
    <row r="255" spans="1:7" x14ac:dyDescent="0.25">
      <c r="A255" s="135"/>
      <c r="B255" s="136"/>
      <c r="C255" s="136"/>
      <c r="D255" s="136"/>
      <c r="E255" s="136"/>
      <c r="F255" s="136"/>
      <c r="G255" s="137"/>
    </row>
    <row r="256" spans="1:7" x14ac:dyDescent="0.25">
      <c r="A256" s="135"/>
      <c r="B256" s="136"/>
      <c r="C256" s="136"/>
      <c r="D256" s="136"/>
      <c r="E256" s="136"/>
      <c r="F256" s="136"/>
      <c r="G256" s="137"/>
    </row>
    <row r="257" spans="1:10" x14ac:dyDescent="0.25">
      <c r="A257" s="135"/>
      <c r="B257" s="136"/>
      <c r="C257" s="136"/>
      <c r="D257" s="136"/>
      <c r="E257" s="136"/>
      <c r="F257" s="136"/>
      <c r="G257" s="137"/>
    </row>
    <row r="258" spans="1:10" x14ac:dyDescent="0.25">
      <c r="A258" s="135"/>
      <c r="B258" s="136"/>
      <c r="C258" s="136"/>
      <c r="D258" s="136"/>
      <c r="E258" s="136"/>
      <c r="F258" s="136"/>
      <c r="G258" s="137"/>
    </row>
    <row r="259" spans="1:10" x14ac:dyDescent="0.25">
      <c r="A259" s="135"/>
      <c r="B259" s="136"/>
      <c r="C259" s="136"/>
      <c r="D259" s="136"/>
      <c r="E259" s="136"/>
      <c r="F259" s="136"/>
      <c r="G259" s="137"/>
    </row>
    <row r="260" spans="1:10" x14ac:dyDescent="0.25">
      <c r="A260" s="135"/>
      <c r="B260" s="136"/>
      <c r="C260" s="136"/>
      <c r="D260" s="136"/>
      <c r="E260" s="136"/>
      <c r="F260" s="136"/>
      <c r="G260" s="137"/>
    </row>
    <row r="261" spans="1:10" x14ac:dyDescent="0.25">
      <c r="A261" s="135"/>
      <c r="B261" s="136"/>
      <c r="C261" s="136"/>
      <c r="D261" s="136"/>
      <c r="E261" s="136"/>
      <c r="F261" s="136"/>
      <c r="G261" s="137"/>
    </row>
    <row r="262" spans="1:10" x14ac:dyDescent="0.25">
      <c r="A262" s="135"/>
      <c r="B262" s="136"/>
      <c r="C262" s="136"/>
      <c r="D262" s="136"/>
      <c r="E262" s="136"/>
      <c r="F262" s="136"/>
      <c r="G262" s="137"/>
    </row>
    <row r="263" spans="1:10" ht="15.75" customHeight="1" thickBot="1" x14ac:dyDescent="0.3">
      <c r="A263" s="138"/>
      <c r="B263" s="139"/>
      <c r="C263" s="139"/>
      <c r="D263" s="139"/>
      <c r="E263" s="139"/>
      <c r="F263" s="139"/>
      <c r="G263" s="140"/>
    </row>
    <row r="266" spans="1:10" x14ac:dyDescent="0.25">
      <c r="A266" s="3" t="s">
        <v>241</v>
      </c>
    </row>
    <row r="267" spans="1:10" x14ac:dyDescent="0.25">
      <c r="A267" s="29" t="s">
        <v>242</v>
      </c>
      <c r="B267" s="29" t="s">
        <v>133</v>
      </c>
      <c r="C267" s="29" t="s">
        <v>23</v>
      </c>
      <c r="D267" s="29" t="s">
        <v>243</v>
      </c>
      <c r="E267" s="29" t="s">
        <v>33</v>
      </c>
      <c r="F267" s="29" t="s">
        <v>39</v>
      </c>
      <c r="G267" s="29" t="s">
        <v>40</v>
      </c>
      <c r="H267" s="29" t="s">
        <v>244</v>
      </c>
      <c r="I267" s="29" t="s">
        <v>245</v>
      </c>
      <c r="J267" s="29" t="s">
        <v>246</v>
      </c>
    </row>
    <row r="268" spans="1:10" ht="18.75" x14ac:dyDescent="0.3">
      <c r="A268" s="45" t="s">
        <v>1104</v>
      </c>
      <c r="B268" s="50" t="str">
        <f>Reference!B16</f>
        <v>GRVR HL WND</v>
      </c>
      <c r="C268" t="s">
        <v>1105</v>
      </c>
      <c r="D268" t="s">
        <v>250</v>
      </c>
      <c r="E268" t="s">
        <v>251</v>
      </c>
      <c r="F268"/>
      <c r="G268"/>
      <c r="H268" s="44" t="b">
        <v>0</v>
      </c>
      <c r="I268"/>
      <c r="J268" s="44" t="b">
        <v>0</v>
      </c>
    </row>
    <row r="269" spans="1:10" ht="18.75" x14ac:dyDescent="0.3">
      <c r="A269" s="45" t="s">
        <v>252</v>
      </c>
      <c r="B269" s="50">
        <v>60</v>
      </c>
      <c r="C269" t="s">
        <v>253</v>
      </c>
      <c r="D269" t="s">
        <v>250</v>
      </c>
      <c r="E269" t="s">
        <v>251</v>
      </c>
      <c r="F269"/>
      <c r="G269"/>
      <c r="H269" s="44" t="b">
        <v>0</v>
      </c>
      <c r="I269"/>
      <c r="J269" s="44" t="b">
        <v>0</v>
      </c>
    </row>
    <row r="270" spans="1:10" ht="18.75" x14ac:dyDescent="0.3">
      <c r="A270" s="45" t="s">
        <v>254</v>
      </c>
      <c r="B270" s="50" t="s">
        <v>255</v>
      </c>
      <c r="C270" t="s">
        <v>256</v>
      </c>
      <c r="D270" t="s">
        <v>250</v>
      </c>
      <c r="E270" t="s">
        <v>251</v>
      </c>
      <c r="F270"/>
      <c r="G270"/>
      <c r="H270" s="44" t="b">
        <v>0</v>
      </c>
      <c r="I270"/>
      <c r="J270" s="44" t="b">
        <v>0</v>
      </c>
    </row>
    <row r="271" spans="1:10" ht="18.75" x14ac:dyDescent="0.3">
      <c r="A271" s="45" t="s">
        <v>550</v>
      </c>
      <c r="B271" s="50">
        <v>1</v>
      </c>
      <c r="C271" t="s">
        <v>551</v>
      </c>
      <c r="D271" t="s">
        <v>250</v>
      </c>
      <c r="E271" t="s">
        <v>300</v>
      </c>
      <c r="F271"/>
      <c r="G271"/>
      <c r="H271" s="44" t="b">
        <v>0</v>
      </c>
      <c r="I271"/>
      <c r="J271" s="44" t="b">
        <v>0</v>
      </c>
    </row>
    <row r="272" spans="1:10" ht="18.75" x14ac:dyDescent="0.3">
      <c r="A272" s="45" t="s">
        <v>1107</v>
      </c>
      <c r="B272" s="50" t="s">
        <v>278</v>
      </c>
      <c r="C272" t="s">
        <v>1108</v>
      </c>
      <c r="D272" t="s">
        <v>250</v>
      </c>
      <c r="E272" t="s">
        <v>251</v>
      </c>
      <c r="F272"/>
      <c r="G272"/>
      <c r="H272" s="44" t="b">
        <v>0</v>
      </c>
      <c r="I272"/>
      <c r="J272" s="44" t="b">
        <v>0</v>
      </c>
    </row>
    <row r="273" spans="1:10" ht="18.75" x14ac:dyDescent="0.3">
      <c r="A273" s="45" t="s">
        <v>615</v>
      </c>
      <c r="B273" s="50" t="s">
        <v>2160</v>
      </c>
      <c r="C273" t="s">
        <v>60</v>
      </c>
      <c r="D273" t="s">
        <v>250</v>
      </c>
      <c r="E273" t="s">
        <v>396</v>
      </c>
      <c r="F273"/>
      <c r="G273"/>
      <c r="H273" s="44" t="b">
        <v>0</v>
      </c>
      <c r="I273"/>
      <c r="J273" s="44" t="b">
        <v>0</v>
      </c>
    </row>
    <row r="274" spans="1:10" ht="18.75" x14ac:dyDescent="0.3">
      <c r="A274" s="45" t="s">
        <v>1142</v>
      </c>
      <c r="B274" s="50">
        <f>Reference!B18</f>
        <v>-5</v>
      </c>
      <c r="C274" s="5" t="s">
        <v>262</v>
      </c>
      <c r="D274" t="s">
        <v>250</v>
      </c>
      <c r="E274" t="s">
        <v>263</v>
      </c>
      <c r="F274"/>
      <c r="G274"/>
      <c r="H274" s="44" t="b">
        <v>1</v>
      </c>
      <c r="I274"/>
      <c r="J274" s="44" t="b">
        <v>0</v>
      </c>
    </row>
    <row r="275" spans="1:10" ht="18.75" x14ac:dyDescent="0.3">
      <c r="A275" s="45" t="s">
        <v>1109</v>
      </c>
      <c r="B275" s="115" t="s">
        <v>297</v>
      </c>
      <c r="C275" t="s">
        <v>1110</v>
      </c>
      <c r="D275" t="s">
        <v>250</v>
      </c>
      <c r="E275" t="s">
        <v>1111</v>
      </c>
      <c r="F275"/>
      <c r="G275"/>
      <c r="H275" s="44" t="b">
        <v>0</v>
      </c>
      <c r="I275"/>
      <c r="J275" s="44" t="b">
        <v>0</v>
      </c>
    </row>
    <row r="276" spans="1:10" ht="18.75" x14ac:dyDescent="0.3">
      <c r="A276" s="45" t="s">
        <v>1112</v>
      </c>
      <c r="B276" s="115" t="s">
        <v>1113</v>
      </c>
      <c r="C276" t="s">
        <v>1114</v>
      </c>
      <c r="D276" t="s">
        <v>250</v>
      </c>
      <c r="E276" t="s">
        <v>1111</v>
      </c>
      <c r="F276"/>
      <c r="G276"/>
      <c r="H276" s="44" t="b">
        <v>0</v>
      </c>
      <c r="I276"/>
      <c r="J276" s="44" t="b">
        <v>0</v>
      </c>
    </row>
    <row r="277" spans="1:10" ht="18.75" x14ac:dyDescent="0.3">
      <c r="A277" s="45" t="s">
        <v>1115</v>
      </c>
      <c r="B277" s="115">
        <v>60</v>
      </c>
      <c r="C277" t="s">
        <v>1116</v>
      </c>
      <c r="D277" t="s">
        <v>250</v>
      </c>
      <c r="E277" t="s">
        <v>1111</v>
      </c>
      <c r="F277"/>
      <c r="G277"/>
      <c r="H277" s="44" t="b">
        <v>0</v>
      </c>
      <c r="I277"/>
      <c r="J277" s="44" t="b">
        <v>0</v>
      </c>
    </row>
    <row r="278" spans="1:10" ht="18.75" x14ac:dyDescent="0.3">
      <c r="A278" s="45" t="s">
        <v>1117</v>
      </c>
      <c r="B278" s="115" t="s">
        <v>297</v>
      </c>
      <c r="C278" t="s">
        <v>1118</v>
      </c>
      <c r="D278" t="s">
        <v>250</v>
      </c>
      <c r="E278" t="s">
        <v>1111</v>
      </c>
      <c r="F278"/>
      <c r="G278"/>
      <c r="H278" s="44" t="b">
        <v>0</v>
      </c>
      <c r="I278"/>
      <c r="J278" s="44" t="b">
        <v>0</v>
      </c>
    </row>
    <row r="279" spans="1:10" ht="18.75" x14ac:dyDescent="0.3">
      <c r="A279" s="45" t="s">
        <v>1119</v>
      </c>
      <c r="B279" s="115" t="s">
        <v>278</v>
      </c>
      <c r="C279" t="s">
        <v>1120</v>
      </c>
      <c r="D279" t="s">
        <v>250</v>
      </c>
      <c r="E279" t="s">
        <v>1111</v>
      </c>
      <c r="F279"/>
      <c r="G279"/>
      <c r="H279" s="44" t="b">
        <v>0</v>
      </c>
      <c r="I279"/>
      <c r="J279" s="44" t="b">
        <v>0</v>
      </c>
    </row>
    <row r="280" spans="1:10" ht="18.75" x14ac:dyDescent="0.3">
      <c r="A280" s="45" t="s">
        <v>1121</v>
      </c>
      <c r="B280" s="115">
        <v>1</v>
      </c>
      <c r="C280" t="s">
        <v>1122</v>
      </c>
      <c r="D280" t="s">
        <v>250</v>
      </c>
      <c r="E280" t="s">
        <v>1111</v>
      </c>
      <c r="F280"/>
      <c r="G280"/>
      <c r="H280" s="44" t="b">
        <v>0</v>
      </c>
      <c r="I280"/>
      <c r="J280" s="44" t="b">
        <v>0</v>
      </c>
    </row>
    <row r="281" spans="1:10" ht="18.75" x14ac:dyDescent="0.3">
      <c r="A281" s="45" t="s">
        <v>1123</v>
      </c>
      <c r="B281" s="115" t="s">
        <v>278</v>
      </c>
      <c r="C281" t="s">
        <v>1125</v>
      </c>
      <c r="D281" t="s">
        <v>250</v>
      </c>
      <c r="E281" t="s">
        <v>1111</v>
      </c>
      <c r="F281"/>
      <c r="G281"/>
      <c r="H281" s="44" t="b">
        <v>0</v>
      </c>
      <c r="I281"/>
      <c r="J281" s="44" t="b">
        <v>0</v>
      </c>
    </row>
    <row r="282" spans="1:10" ht="18.75" x14ac:dyDescent="0.3">
      <c r="A282" s="45" t="s">
        <v>1126</v>
      </c>
      <c r="B282" s="115" t="s">
        <v>1222</v>
      </c>
      <c r="C282" t="s">
        <v>1128</v>
      </c>
      <c r="D282" t="s">
        <v>250</v>
      </c>
      <c r="E282" t="s">
        <v>1111</v>
      </c>
      <c r="F282"/>
      <c r="G282"/>
      <c r="H282" s="44" t="b">
        <v>0</v>
      </c>
      <c r="I282"/>
      <c r="J282" s="44" t="b">
        <v>0</v>
      </c>
    </row>
    <row r="283" spans="1:10" ht="18.75" x14ac:dyDescent="0.3">
      <c r="A283" s="45" t="s">
        <v>1129</v>
      </c>
      <c r="B283" s="115" t="s">
        <v>1130</v>
      </c>
      <c r="C283" t="s">
        <v>1131</v>
      </c>
      <c r="D283" t="s">
        <v>250</v>
      </c>
      <c r="E283" t="s">
        <v>1111</v>
      </c>
      <c r="F283"/>
      <c r="G283"/>
      <c r="H283" s="44" t="b">
        <v>0</v>
      </c>
      <c r="I283"/>
      <c r="J283" s="44" t="b">
        <v>0</v>
      </c>
    </row>
    <row r="284" spans="1:10" ht="18.75" x14ac:dyDescent="0.3">
      <c r="A284" s="45" t="s">
        <v>1132</v>
      </c>
      <c r="B284" s="115" t="s">
        <v>1130</v>
      </c>
      <c r="C284" t="s">
        <v>1133</v>
      </c>
      <c r="D284" t="s">
        <v>250</v>
      </c>
      <c r="E284" t="s">
        <v>1111</v>
      </c>
      <c r="F284"/>
      <c r="G284"/>
      <c r="H284" s="44" t="b">
        <v>0</v>
      </c>
      <c r="I284"/>
      <c r="J284" s="44" t="b">
        <v>0</v>
      </c>
    </row>
    <row r="285" spans="1:10" ht="18.75" x14ac:dyDescent="0.3">
      <c r="A285" s="45" t="s">
        <v>1134</v>
      </c>
      <c r="B285" s="115" t="s">
        <v>1135</v>
      </c>
      <c r="C285" t="s">
        <v>1136</v>
      </c>
      <c r="D285" t="s">
        <v>250</v>
      </c>
      <c r="E285" t="s">
        <v>1111</v>
      </c>
      <c r="F285"/>
      <c r="G285"/>
      <c r="H285" s="44" t="b">
        <v>0</v>
      </c>
      <c r="I285"/>
      <c r="J285" s="44" t="b">
        <v>0</v>
      </c>
    </row>
    <row r="286" spans="1:10" ht="18.75" x14ac:dyDescent="0.3">
      <c r="A286" s="45" t="s">
        <v>1137</v>
      </c>
      <c r="B286" s="115" t="s">
        <v>1138</v>
      </c>
      <c r="C286" t="s">
        <v>1139</v>
      </c>
      <c r="D286" t="s">
        <v>250</v>
      </c>
      <c r="E286" t="s">
        <v>1111</v>
      </c>
      <c r="F286"/>
      <c r="G286"/>
      <c r="H286" s="44" t="b">
        <v>0</v>
      </c>
      <c r="I286"/>
      <c r="J286" s="44" t="b">
        <v>0</v>
      </c>
    </row>
    <row r="287" spans="1:10" ht="18.75" x14ac:dyDescent="0.3">
      <c r="A287" s="45" t="s">
        <v>1140</v>
      </c>
      <c r="B287" s="115" t="s">
        <v>1135</v>
      </c>
      <c r="C287" t="s">
        <v>1141</v>
      </c>
      <c r="D287" t="s">
        <v>250</v>
      </c>
      <c r="E287" t="s">
        <v>1111</v>
      </c>
      <c r="F287"/>
      <c r="G287"/>
      <c r="H287" s="44" t="b">
        <v>0</v>
      </c>
      <c r="I287"/>
      <c r="J287" s="44" t="b">
        <v>0</v>
      </c>
    </row>
    <row r="288" spans="1:10" ht="18.75" x14ac:dyDescent="0.3">
      <c r="A288" s="45" t="s">
        <v>1146</v>
      </c>
      <c r="B288" s="50">
        <v>2</v>
      </c>
      <c r="C288" t="s">
        <v>1147</v>
      </c>
      <c r="D288" t="s">
        <v>865</v>
      </c>
      <c r="E288" t="s">
        <v>1145</v>
      </c>
      <c r="F288"/>
      <c r="G288"/>
      <c r="H288" s="44" t="b">
        <v>0</v>
      </c>
      <c r="I288"/>
      <c r="J288" s="44" t="b">
        <v>0</v>
      </c>
    </row>
    <row r="289" spans="1:10" ht="18.75" x14ac:dyDescent="0.3">
      <c r="A289" s="45" t="s">
        <v>257</v>
      </c>
      <c r="B289" s="50">
        <v>2</v>
      </c>
      <c r="C289" t="s">
        <v>2313</v>
      </c>
      <c r="D289" t="s">
        <v>865</v>
      </c>
      <c r="E289" t="s">
        <v>1145</v>
      </c>
      <c r="F289"/>
      <c r="G289"/>
      <c r="H289" s="44" t="b">
        <v>1</v>
      </c>
      <c r="I289"/>
      <c r="J289" s="44" t="b">
        <v>0</v>
      </c>
    </row>
    <row r="290" spans="1:10" ht="18.75" x14ac:dyDescent="0.3">
      <c r="A290" s="45" t="s">
        <v>259</v>
      </c>
      <c r="B290" s="50">
        <v>0.25</v>
      </c>
      <c r="C290" t="s">
        <v>2314</v>
      </c>
      <c r="D290" t="s">
        <v>865</v>
      </c>
      <c r="E290" t="s">
        <v>1145</v>
      </c>
      <c r="F290"/>
      <c r="G290"/>
      <c r="H290" s="44" t="b">
        <v>1</v>
      </c>
      <c r="I290"/>
      <c r="J290" s="44" t="b">
        <v>0</v>
      </c>
    </row>
    <row r="291" spans="1:10" ht="18.75" x14ac:dyDescent="0.3">
      <c r="A291" s="45" t="s">
        <v>2315</v>
      </c>
      <c r="B291" s="50" t="s">
        <v>2316</v>
      </c>
      <c r="C291" t="s">
        <v>2317</v>
      </c>
      <c r="D291" t="s">
        <v>1152</v>
      </c>
      <c r="E291" t="s">
        <v>300</v>
      </c>
      <c r="F291"/>
      <c r="G291"/>
      <c r="H291" s="44" t="b">
        <v>0</v>
      </c>
      <c r="I291"/>
      <c r="J291" s="44" t="b">
        <v>0</v>
      </c>
    </row>
    <row r="292" spans="1:10" ht="18.75" x14ac:dyDescent="0.3">
      <c r="A292" s="45" t="s">
        <v>1161</v>
      </c>
      <c r="B292" s="50" t="s">
        <v>1222</v>
      </c>
      <c r="C292" t="s">
        <v>2318</v>
      </c>
      <c r="D292" t="s">
        <v>1152</v>
      </c>
      <c r="E292" t="s">
        <v>300</v>
      </c>
      <c r="F292"/>
      <c r="G292"/>
      <c r="H292" s="44" t="b">
        <v>0</v>
      </c>
      <c r="I292"/>
      <c r="J292" s="44" t="b">
        <v>0</v>
      </c>
    </row>
    <row r="293" spans="1:10" ht="18.75" x14ac:dyDescent="0.3">
      <c r="A293" s="45" t="s">
        <v>1163</v>
      </c>
      <c r="B293" s="50">
        <v>2</v>
      </c>
      <c r="C293" t="s">
        <v>2319</v>
      </c>
      <c r="D293" t="s">
        <v>1152</v>
      </c>
      <c r="E293" t="s">
        <v>300</v>
      </c>
      <c r="F293"/>
      <c r="G293"/>
      <c r="H293" s="44" t="b">
        <v>0</v>
      </c>
      <c r="I293"/>
      <c r="J293" s="44" t="b">
        <v>0</v>
      </c>
    </row>
    <row r="294" spans="1:10" ht="18.75" x14ac:dyDescent="0.3">
      <c r="A294" s="45" t="s">
        <v>2320</v>
      </c>
      <c r="B294" s="50">
        <v>1</v>
      </c>
      <c r="C294" t="s">
        <v>2321</v>
      </c>
      <c r="D294" t="s">
        <v>1152</v>
      </c>
      <c r="E294" t="s">
        <v>300</v>
      </c>
      <c r="F294"/>
      <c r="G294"/>
      <c r="H294" s="44" t="b">
        <v>0</v>
      </c>
      <c r="I294"/>
      <c r="J294" s="44" t="b">
        <v>0</v>
      </c>
    </row>
    <row r="295" spans="1:10" ht="18.75" x14ac:dyDescent="0.3">
      <c r="A295" s="45" t="s">
        <v>2322</v>
      </c>
      <c r="B295" s="50">
        <v>1</v>
      </c>
      <c r="C295" t="s">
        <v>2323</v>
      </c>
      <c r="D295" t="s">
        <v>1152</v>
      </c>
      <c r="E295" t="s">
        <v>300</v>
      </c>
      <c r="F295"/>
      <c r="G295"/>
      <c r="H295" s="44" t="b">
        <v>0</v>
      </c>
      <c r="I295"/>
      <c r="J295" s="44" t="b">
        <v>0</v>
      </c>
    </row>
    <row r="296" spans="1:10" ht="18.75" x14ac:dyDescent="0.3">
      <c r="A296" s="45" t="s">
        <v>2241</v>
      </c>
      <c r="B296" s="50">
        <f>C120</f>
        <v>240</v>
      </c>
      <c r="C296" t="s">
        <v>2324</v>
      </c>
      <c r="D296" t="s">
        <v>2325</v>
      </c>
      <c r="E296" t="s">
        <v>269</v>
      </c>
      <c r="F296"/>
      <c r="G296"/>
      <c r="H296" s="44" t="b">
        <v>0</v>
      </c>
      <c r="I296"/>
      <c r="J296" s="44" t="b">
        <v>0</v>
      </c>
    </row>
    <row r="297" spans="1:10" ht="18.75" x14ac:dyDescent="0.3">
      <c r="A297" s="45" t="s">
        <v>2242</v>
      </c>
      <c r="B297" s="50">
        <f>C122</f>
        <v>300</v>
      </c>
      <c r="C297" t="s">
        <v>2326</v>
      </c>
      <c r="D297" t="s">
        <v>2325</v>
      </c>
      <c r="E297" t="s">
        <v>269</v>
      </c>
      <c r="F297"/>
      <c r="G297"/>
      <c r="H297" s="44" t="b">
        <v>1</v>
      </c>
      <c r="I297"/>
      <c r="J297" s="44" t="b">
        <v>0</v>
      </c>
    </row>
    <row r="298" spans="1:10" ht="18.75" x14ac:dyDescent="0.3">
      <c r="A298" s="45" t="s">
        <v>2245</v>
      </c>
      <c r="B298" s="126">
        <f>IF(C125,C125,1)</f>
        <v>175</v>
      </c>
      <c r="C298" t="s">
        <v>2327</v>
      </c>
      <c r="D298" t="s">
        <v>2325</v>
      </c>
      <c r="E298" t="s">
        <v>269</v>
      </c>
      <c r="F298"/>
      <c r="G298"/>
      <c r="H298" s="44" t="b">
        <v>1</v>
      </c>
      <c r="I298"/>
      <c r="J298" s="44" t="b">
        <v>0</v>
      </c>
    </row>
    <row r="299" spans="1:10" ht="18.75" x14ac:dyDescent="0.3">
      <c r="A299" s="45" t="s">
        <v>2246</v>
      </c>
      <c r="B299" s="126">
        <f>IF(C126,C126,1)</f>
        <v>1</v>
      </c>
      <c r="C299" t="s">
        <v>2328</v>
      </c>
      <c r="D299" t="s">
        <v>2325</v>
      </c>
      <c r="E299" t="s">
        <v>269</v>
      </c>
      <c r="F299"/>
      <c r="G299"/>
      <c r="H299" s="44" t="b">
        <v>1</v>
      </c>
      <c r="I299"/>
      <c r="J299" s="44" t="b">
        <v>0</v>
      </c>
    </row>
    <row r="300" spans="1:10" ht="18.75" x14ac:dyDescent="0.3">
      <c r="A300" s="45" t="s">
        <v>2247</v>
      </c>
      <c r="B300" s="126">
        <f>IF(C127,C127,1)</f>
        <v>1</v>
      </c>
      <c r="C300" t="s">
        <v>2329</v>
      </c>
      <c r="D300" t="s">
        <v>2325</v>
      </c>
      <c r="E300" t="s">
        <v>269</v>
      </c>
      <c r="F300"/>
      <c r="G300"/>
      <c r="H300" s="44" t="b">
        <v>1</v>
      </c>
      <c r="I300"/>
      <c r="J300" s="44" t="b">
        <v>0</v>
      </c>
    </row>
    <row r="301" spans="1:10" ht="18.75" x14ac:dyDescent="0.3">
      <c r="A301" s="45" t="s">
        <v>2330</v>
      </c>
      <c r="B301" s="117">
        <f>C123</f>
        <v>115</v>
      </c>
      <c r="C301" t="s">
        <v>2331</v>
      </c>
      <c r="D301" t="s">
        <v>2325</v>
      </c>
      <c r="E301" t="s">
        <v>269</v>
      </c>
      <c r="F301"/>
      <c r="G301"/>
      <c r="H301" s="44" t="b">
        <v>1</v>
      </c>
      <c r="I301"/>
      <c r="J301" s="44" t="b">
        <v>0</v>
      </c>
    </row>
    <row r="302" spans="1:10" ht="18.75" x14ac:dyDescent="0.3">
      <c r="A302" s="45" t="s">
        <v>1188</v>
      </c>
      <c r="B302" s="117">
        <v>110</v>
      </c>
      <c r="C302" t="s">
        <v>2332</v>
      </c>
      <c r="D302" t="s">
        <v>2325</v>
      </c>
      <c r="E302" t="s">
        <v>269</v>
      </c>
      <c r="F302"/>
      <c r="G302"/>
      <c r="H302" s="44" t="b">
        <v>1</v>
      </c>
      <c r="I302"/>
      <c r="J302" s="44" t="b">
        <v>0</v>
      </c>
    </row>
    <row r="303" spans="1:10" ht="18.75" x14ac:dyDescent="0.3">
      <c r="A303" s="45" t="s">
        <v>2333</v>
      </c>
      <c r="B303" s="86" t="s">
        <v>2334</v>
      </c>
      <c r="C303" t="s">
        <v>2335</v>
      </c>
      <c r="D303" t="s">
        <v>2336</v>
      </c>
      <c r="E303" t="s">
        <v>2337</v>
      </c>
      <c r="F303"/>
      <c r="G303">
        <v>1</v>
      </c>
      <c r="H303" s="44" t="b">
        <v>0</v>
      </c>
      <c r="I303"/>
      <c r="J303" s="44" t="b">
        <v>0</v>
      </c>
    </row>
    <row r="304" spans="1:10" ht="18.75" x14ac:dyDescent="0.3">
      <c r="A304" s="45" t="s">
        <v>2333</v>
      </c>
      <c r="B304" s="117" t="s">
        <v>2338</v>
      </c>
      <c r="C304" t="s">
        <v>2335</v>
      </c>
      <c r="D304" t="s">
        <v>2336</v>
      </c>
      <c r="E304" t="s">
        <v>2337</v>
      </c>
      <c r="F304"/>
      <c r="G304">
        <v>2</v>
      </c>
      <c r="H304" s="44" t="b">
        <v>0</v>
      </c>
      <c r="I304"/>
      <c r="J304" s="44" t="b">
        <v>0</v>
      </c>
    </row>
    <row r="305" spans="1:10" ht="18.75" x14ac:dyDescent="0.3">
      <c r="A305" s="45" t="s">
        <v>2333</v>
      </c>
      <c r="B305" s="86" t="s">
        <v>2339</v>
      </c>
      <c r="C305" t="s">
        <v>2335</v>
      </c>
      <c r="D305" t="s">
        <v>2336</v>
      </c>
      <c r="E305" t="s">
        <v>2337</v>
      </c>
      <c r="F305"/>
      <c r="G305">
        <v>3</v>
      </c>
      <c r="H305" s="44" t="b">
        <v>0</v>
      </c>
      <c r="I305"/>
      <c r="J305" s="44" t="b">
        <v>0</v>
      </c>
    </row>
    <row r="306" spans="1:10" ht="18.75" x14ac:dyDescent="0.3">
      <c r="A306" s="45" t="s">
        <v>2340</v>
      </c>
      <c r="B306" s="117">
        <f>C149</f>
        <v>3.14</v>
      </c>
      <c r="C306" t="s">
        <v>2341</v>
      </c>
      <c r="D306" t="s">
        <v>2336</v>
      </c>
      <c r="E306" t="s">
        <v>2337</v>
      </c>
      <c r="F306" t="s">
        <v>10</v>
      </c>
      <c r="G306"/>
      <c r="H306" s="44" t="b">
        <v>1</v>
      </c>
      <c r="I306"/>
      <c r="J306" s="44" t="b">
        <v>0</v>
      </c>
    </row>
    <row r="307" spans="1:10" ht="18.75" x14ac:dyDescent="0.3">
      <c r="A307" s="45" t="s">
        <v>2340</v>
      </c>
      <c r="B307" s="86">
        <f>D149</f>
        <v>0</v>
      </c>
      <c r="C307" t="s">
        <v>2341</v>
      </c>
      <c r="D307" t="s">
        <v>2336</v>
      </c>
      <c r="E307" t="s">
        <v>2337</v>
      </c>
      <c r="F307" t="s">
        <v>165</v>
      </c>
      <c r="G307"/>
      <c r="H307" s="44" t="b">
        <v>1</v>
      </c>
      <c r="I307"/>
      <c r="J307" s="44" t="b">
        <v>0</v>
      </c>
    </row>
    <row r="308" spans="1:10" ht="18.75" x14ac:dyDescent="0.3">
      <c r="A308" s="45" t="s">
        <v>2340</v>
      </c>
      <c r="B308" s="86">
        <f>E149</f>
        <v>0</v>
      </c>
      <c r="C308" t="s">
        <v>2341</v>
      </c>
      <c r="D308" t="s">
        <v>2336</v>
      </c>
      <c r="E308" t="s">
        <v>2337</v>
      </c>
      <c r="F308" t="s">
        <v>166</v>
      </c>
      <c r="G308"/>
      <c r="H308" s="44" t="b">
        <v>1</v>
      </c>
      <c r="I308"/>
      <c r="J308" s="44" t="b">
        <v>0</v>
      </c>
    </row>
    <row r="309" spans="1:10" ht="18.75" x14ac:dyDescent="0.3">
      <c r="A309" s="45" t="s">
        <v>2342</v>
      </c>
      <c r="B309" s="117">
        <f>C150</f>
        <v>5</v>
      </c>
      <c r="C309" t="s">
        <v>2343</v>
      </c>
      <c r="D309" t="s">
        <v>2336</v>
      </c>
      <c r="E309" t="s">
        <v>2337</v>
      </c>
      <c r="F309" t="s">
        <v>10</v>
      </c>
      <c r="G309"/>
      <c r="H309" s="44" t="b">
        <v>1</v>
      </c>
      <c r="I309"/>
      <c r="J309" s="44" t="b">
        <v>0</v>
      </c>
    </row>
    <row r="310" spans="1:10" ht="18.75" x14ac:dyDescent="0.3">
      <c r="A310" s="45" t="s">
        <v>2342</v>
      </c>
      <c r="B310" s="86">
        <f>D150</f>
        <v>0</v>
      </c>
      <c r="C310" t="s">
        <v>2343</v>
      </c>
      <c r="D310" t="s">
        <v>2336</v>
      </c>
      <c r="E310" t="s">
        <v>2337</v>
      </c>
      <c r="F310" t="s">
        <v>165</v>
      </c>
      <c r="G310"/>
      <c r="H310" s="44" t="b">
        <v>1</v>
      </c>
      <c r="I310"/>
      <c r="J310" s="44" t="b">
        <v>0</v>
      </c>
    </row>
    <row r="311" spans="1:10" ht="18.75" x14ac:dyDescent="0.3">
      <c r="A311" s="45" t="s">
        <v>2342</v>
      </c>
      <c r="B311" s="86">
        <f>E150</f>
        <v>0</v>
      </c>
      <c r="C311" t="s">
        <v>2343</v>
      </c>
      <c r="D311" t="s">
        <v>2336</v>
      </c>
      <c r="E311" t="s">
        <v>2337</v>
      </c>
      <c r="F311" t="s">
        <v>166</v>
      </c>
      <c r="G311"/>
      <c r="H311" s="44" t="b">
        <v>1</v>
      </c>
      <c r="I311"/>
      <c r="J311" s="44" t="b">
        <v>0</v>
      </c>
    </row>
    <row r="312" spans="1:10" ht="18.75" x14ac:dyDescent="0.3">
      <c r="A312" s="45" t="s">
        <v>2344</v>
      </c>
      <c r="B312" s="117">
        <f>C152</f>
        <v>6.5</v>
      </c>
      <c r="C312" t="s">
        <v>2345</v>
      </c>
      <c r="D312" t="s">
        <v>2336</v>
      </c>
      <c r="E312" t="s">
        <v>2337</v>
      </c>
      <c r="F312" t="s">
        <v>10</v>
      </c>
      <c r="G312"/>
      <c r="H312" s="44" t="b">
        <v>1</v>
      </c>
      <c r="I312"/>
      <c r="J312" s="44" t="b">
        <v>0</v>
      </c>
    </row>
    <row r="313" spans="1:10" ht="18.75" x14ac:dyDescent="0.3">
      <c r="A313" s="45" t="s">
        <v>2344</v>
      </c>
      <c r="B313" s="86">
        <f>D152</f>
        <v>0</v>
      </c>
      <c r="C313" t="s">
        <v>2345</v>
      </c>
      <c r="D313" t="s">
        <v>2336</v>
      </c>
      <c r="E313" t="s">
        <v>2337</v>
      </c>
      <c r="F313" t="s">
        <v>165</v>
      </c>
      <c r="G313"/>
      <c r="H313" s="44" t="b">
        <v>1</v>
      </c>
      <c r="I313"/>
      <c r="J313" s="44" t="b">
        <v>0</v>
      </c>
    </row>
    <row r="314" spans="1:10" ht="18.75" x14ac:dyDescent="0.3">
      <c r="A314" s="45" t="s">
        <v>2344</v>
      </c>
      <c r="B314" s="86">
        <f>E152</f>
        <v>0</v>
      </c>
      <c r="C314" t="s">
        <v>2345</v>
      </c>
      <c r="D314" t="s">
        <v>2336</v>
      </c>
      <c r="E314" t="s">
        <v>2337</v>
      </c>
      <c r="F314" t="s">
        <v>166</v>
      </c>
      <c r="G314"/>
      <c r="H314" s="44" t="b">
        <v>1</v>
      </c>
      <c r="I314"/>
      <c r="J314" s="44" t="b">
        <v>0</v>
      </c>
    </row>
    <row r="315" spans="1:10" ht="18.75" x14ac:dyDescent="0.3">
      <c r="A315" s="45" t="s">
        <v>2346</v>
      </c>
      <c r="B315" s="117">
        <f>C153</f>
        <v>1</v>
      </c>
      <c r="C315" t="s">
        <v>2347</v>
      </c>
      <c r="D315" t="s">
        <v>2336</v>
      </c>
      <c r="E315" t="s">
        <v>2337</v>
      </c>
      <c r="F315" t="s">
        <v>10</v>
      </c>
      <c r="G315"/>
      <c r="H315" s="44" t="b">
        <v>1</v>
      </c>
      <c r="I315"/>
      <c r="J315" s="44" t="b">
        <v>0</v>
      </c>
    </row>
    <row r="316" spans="1:10" ht="18.75" x14ac:dyDescent="0.3">
      <c r="A316" s="45" t="s">
        <v>2346</v>
      </c>
      <c r="B316" s="86">
        <f>D153</f>
        <v>0</v>
      </c>
      <c r="C316" t="s">
        <v>2347</v>
      </c>
      <c r="D316" t="s">
        <v>2336</v>
      </c>
      <c r="E316" t="s">
        <v>2337</v>
      </c>
      <c r="F316" t="s">
        <v>165</v>
      </c>
      <c r="G316"/>
      <c r="H316" s="44" t="b">
        <v>1</v>
      </c>
      <c r="I316"/>
      <c r="J316" s="44" t="b">
        <v>0</v>
      </c>
    </row>
    <row r="317" spans="1:10" ht="18.75" x14ac:dyDescent="0.3">
      <c r="A317" s="45" t="s">
        <v>2346</v>
      </c>
      <c r="B317" s="86">
        <f>E153</f>
        <v>0</v>
      </c>
      <c r="C317" t="s">
        <v>2347</v>
      </c>
      <c r="D317" t="s">
        <v>2336</v>
      </c>
      <c r="E317" t="s">
        <v>2337</v>
      </c>
      <c r="F317" t="s">
        <v>166</v>
      </c>
      <c r="G317"/>
      <c r="H317" s="44" t="b">
        <v>1</v>
      </c>
      <c r="I317"/>
      <c r="J317" s="44" t="b">
        <v>0</v>
      </c>
    </row>
    <row r="318" spans="1:10" ht="18.75" x14ac:dyDescent="0.3">
      <c r="A318" s="45" t="s">
        <v>2348</v>
      </c>
      <c r="B318" s="117">
        <f>C155</f>
        <v>10.119999999999999</v>
      </c>
      <c r="C318" t="s">
        <v>2349</v>
      </c>
      <c r="D318" t="s">
        <v>2336</v>
      </c>
      <c r="E318" t="s">
        <v>2337</v>
      </c>
      <c r="F318" t="s">
        <v>10</v>
      </c>
      <c r="G318"/>
      <c r="H318" s="44" t="b">
        <v>1</v>
      </c>
      <c r="I318"/>
      <c r="J318" s="44" t="b">
        <v>0</v>
      </c>
    </row>
    <row r="319" spans="1:10" ht="18.75" x14ac:dyDescent="0.3">
      <c r="A319" s="45" t="s">
        <v>2348</v>
      </c>
      <c r="B319" s="86">
        <f>D155</f>
        <v>0</v>
      </c>
      <c r="C319" t="s">
        <v>2349</v>
      </c>
      <c r="D319" t="s">
        <v>2336</v>
      </c>
      <c r="E319" t="s">
        <v>2337</v>
      </c>
      <c r="F319" t="s">
        <v>165</v>
      </c>
      <c r="G319"/>
      <c r="H319" s="44" t="b">
        <v>1</v>
      </c>
      <c r="I319"/>
      <c r="J319" s="44" t="b">
        <v>0</v>
      </c>
    </row>
    <row r="320" spans="1:10" ht="18.75" x14ac:dyDescent="0.3">
      <c r="A320" s="45" t="s">
        <v>2348</v>
      </c>
      <c r="B320" s="86">
        <f>E155</f>
        <v>0</v>
      </c>
      <c r="C320" t="s">
        <v>2349</v>
      </c>
      <c r="D320" t="s">
        <v>2336</v>
      </c>
      <c r="E320" t="s">
        <v>2337</v>
      </c>
      <c r="F320" t="s">
        <v>166</v>
      </c>
      <c r="G320"/>
      <c r="H320" s="44" t="b">
        <v>1</v>
      </c>
      <c r="I320"/>
      <c r="J320" s="44" t="b">
        <v>0</v>
      </c>
    </row>
    <row r="321" spans="1:10" ht="18.75" x14ac:dyDescent="0.3">
      <c r="A321" s="45" t="s">
        <v>2350</v>
      </c>
      <c r="B321" s="117">
        <f>C156</f>
        <v>0.17</v>
      </c>
      <c r="C321" t="s">
        <v>2351</v>
      </c>
      <c r="D321" t="s">
        <v>2336</v>
      </c>
      <c r="E321" t="s">
        <v>2337</v>
      </c>
      <c r="F321" t="s">
        <v>10</v>
      </c>
      <c r="G321"/>
      <c r="H321" s="44" t="b">
        <v>1</v>
      </c>
      <c r="I321"/>
      <c r="J321" s="44" t="b">
        <v>0</v>
      </c>
    </row>
    <row r="322" spans="1:10" ht="18.75" x14ac:dyDescent="0.3">
      <c r="A322" s="45" t="s">
        <v>2350</v>
      </c>
      <c r="B322" s="86">
        <f>D156</f>
        <v>0</v>
      </c>
      <c r="C322" t="s">
        <v>2351</v>
      </c>
      <c r="D322" t="s">
        <v>2336</v>
      </c>
      <c r="E322" t="s">
        <v>2337</v>
      </c>
      <c r="F322" t="s">
        <v>165</v>
      </c>
      <c r="G322"/>
      <c r="H322" s="44" t="b">
        <v>1</v>
      </c>
      <c r="I322"/>
      <c r="J322" s="44" t="b">
        <v>0</v>
      </c>
    </row>
    <row r="323" spans="1:10" ht="18.75" x14ac:dyDescent="0.3">
      <c r="A323" s="45" t="s">
        <v>2350</v>
      </c>
      <c r="B323" s="86">
        <f>E156</f>
        <v>0</v>
      </c>
      <c r="C323" t="s">
        <v>2351</v>
      </c>
      <c r="D323" t="s">
        <v>2336</v>
      </c>
      <c r="E323" t="s">
        <v>2337</v>
      </c>
      <c r="F323" t="s">
        <v>166</v>
      </c>
      <c r="G323"/>
      <c r="H323" s="44" t="b">
        <v>1</v>
      </c>
      <c r="I323"/>
      <c r="J323" s="44" t="b">
        <v>0</v>
      </c>
    </row>
    <row r="324" spans="1:10" ht="30.75" x14ac:dyDescent="0.3">
      <c r="A324" s="45" t="s">
        <v>2352</v>
      </c>
      <c r="B324" s="50" t="s">
        <v>149</v>
      </c>
      <c r="C324" s="5" t="s">
        <v>2353</v>
      </c>
      <c r="D324" t="s">
        <v>2336</v>
      </c>
      <c r="E324" t="s">
        <v>2337</v>
      </c>
      <c r="F324"/>
      <c r="G324"/>
      <c r="H324" s="44" t="b">
        <v>0</v>
      </c>
      <c r="I324"/>
      <c r="J324" s="44" t="b">
        <v>0</v>
      </c>
    </row>
    <row r="325" spans="1:10" ht="30.75" x14ac:dyDescent="0.3">
      <c r="A325" s="45" t="s">
        <v>2354</v>
      </c>
      <c r="B325" s="50" t="s">
        <v>149</v>
      </c>
      <c r="C325" s="5" t="s">
        <v>2355</v>
      </c>
      <c r="D325" t="s">
        <v>2336</v>
      </c>
      <c r="E325" t="s">
        <v>2337</v>
      </c>
      <c r="F325"/>
      <c r="G325"/>
      <c r="H325" s="44" t="b">
        <v>0</v>
      </c>
      <c r="I325"/>
      <c r="J325" s="44" t="b">
        <v>0</v>
      </c>
    </row>
    <row r="326" spans="1:10" ht="30.75" x14ac:dyDescent="0.3">
      <c r="A326" s="45" t="s">
        <v>2356</v>
      </c>
      <c r="B326" s="50" t="s">
        <v>149</v>
      </c>
      <c r="C326" s="5" t="s">
        <v>2357</v>
      </c>
      <c r="D326" t="s">
        <v>2336</v>
      </c>
      <c r="E326" t="s">
        <v>2337</v>
      </c>
      <c r="F326"/>
      <c r="G326"/>
      <c r="H326" s="44" t="b">
        <v>0</v>
      </c>
      <c r="I326"/>
      <c r="J326" s="44" t="b">
        <v>0</v>
      </c>
    </row>
    <row r="327" spans="1:10" ht="30.75" x14ac:dyDescent="0.3">
      <c r="A327" s="45" t="s">
        <v>2358</v>
      </c>
      <c r="B327" s="50" t="s">
        <v>278</v>
      </c>
      <c r="C327" s="5" t="s">
        <v>2359</v>
      </c>
      <c r="D327" t="s">
        <v>2336</v>
      </c>
      <c r="E327" t="s">
        <v>2337</v>
      </c>
      <c r="F327"/>
      <c r="G327"/>
      <c r="H327" s="44" t="b">
        <v>0</v>
      </c>
      <c r="I327"/>
      <c r="J327" s="44" t="b">
        <v>0</v>
      </c>
    </row>
    <row r="328" spans="1:10" ht="18.75" x14ac:dyDescent="0.3">
      <c r="A328" s="45" t="s">
        <v>2360</v>
      </c>
      <c r="B328" s="1">
        <f>D158</f>
        <v>0</v>
      </c>
      <c r="C328" s="5" t="s">
        <v>2361</v>
      </c>
      <c r="D328" t="s">
        <v>2336</v>
      </c>
      <c r="E328" t="s">
        <v>2337</v>
      </c>
      <c r="F328" t="s">
        <v>165</v>
      </c>
      <c r="G328"/>
      <c r="H328" s="44" t="b">
        <v>1</v>
      </c>
      <c r="I328"/>
      <c r="J328" s="44" t="b">
        <v>0</v>
      </c>
    </row>
    <row r="329" spans="1:10" ht="18.75" x14ac:dyDescent="0.3">
      <c r="A329" s="45" t="s">
        <v>2360</v>
      </c>
      <c r="B329" s="1">
        <f>E158</f>
        <v>0</v>
      </c>
      <c r="C329" s="5" t="s">
        <v>2361</v>
      </c>
      <c r="D329" t="s">
        <v>2336</v>
      </c>
      <c r="E329" t="s">
        <v>2337</v>
      </c>
      <c r="F329" t="s">
        <v>166</v>
      </c>
      <c r="G329"/>
      <c r="H329" s="44" t="b">
        <v>1</v>
      </c>
      <c r="I329"/>
      <c r="J329" s="44" t="b">
        <v>0</v>
      </c>
    </row>
    <row r="330" spans="1:10" ht="18.75" x14ac:dyDescent="0.3">
      <c r="A330" s="45" t="s">
        <v>2362</v>
      </c>
      <c r="B330" s="43">
        <f>D159</f>
        <v>0</v>
      </c>
      <c r="C330" s="5" t="s">
        <v>2363</v>
      </c>
      <c r="D330" t="s">
        <v>2336</v>
      </c>
      <c r="E330" t="s">
        <v>2337</v>
      </c>
      <c r="F330" t="s">
        <v>165</v>
      </c>
      <c r="G330"/>
      <c r="H330" s="44" t="b">
        <v>1</v>
      </c>
      <c r="I330"/>
      <c r="J330" s="44" t="b">
        <v>0</v>
      </c>
    </row>
    <row r="331" spans="1:10" ht="18.75" x14ac:dyDescent="0.3">
      <c r="A331" s="45" t="s">
        <v>2362</v>
      </c>
      <c r="B331" s="43">
        <f>E159</f>
        <v>0</v>
      </c>
      <c r="C331" s="5" t="s">
        <v>2363</v>
      </c>
      <c r="D331" t="s">
        <v>2336</v>
      </c>
      <c r="E331" t="s">
        <v>2337</v>
      </c>
      <c r="F331" t="s">
        <v>166</v>
      </c>
      <c r="G331"/>
      <c r="H331" s="44" t="b">
        <v>1</v>
      </c>
      <c r="I331"/>
      <c r="J331" s="44" t="b">
        <v>0</v>
      </c>
    </row>
    <row r="332" spans="1:10" ht="18.75" x14ac:dyDescent="0.3">
      <c r="A332" s="45" t="s">
        <v>2364</v>
      </c>
      <c r="B332" s="43">
        <f>D161</f>
        <v>0</v>
      </c>
      <c r="C332" s="5" t="s">
        <v>2365</v>
      </c>
      <c r="D332" t="s">
        <v>2336</v>
      </c>
      <c r="E332" t="s">
        <v>2337</v>
      </c>
      <c r="F332" t="s">
        <v>165</v>
      </c>
      <c r="G332"/>
      <c r="H332" s="44" t="b">
        <v>1</v>
      </c>
      <c r="I332"/>
      <c r="J332" s="44" t="b">
        <v>0</v>
      </c>
    </row>
    <row r="333" spans="1:10" ht="18.75" x14ac:dyDescent="0.3">
      <c r="A333" s="45" t="s">
        <v>2364</v>
      </c>
      <c r="B333" s="43">
        <f>E161</f>
        <v>0</v>
      </c>
      <c r="C333" s="5" t="s">
        <v>2365</v>
      </c>
      <c r="D333" t="s">
        <v>2336</v>
      </c>
      <c r="E333" t="s">
        <v>2337</v>
      </c>
      <c r="F333" t="s">
        <v>166</v>
      </c>
      <c r="G333"/>
      <c r="H333" s="44" t="b">
        <v>1</v>
      </c>
      <c r="I333"/>
      <c r="J333" s="44" t="b">
        <v>0</v>
      </c>
    </row>
    <row r="334" spans="1:10" ht="18.75" x14ac:dyDescent="0.3">
      <c r="A334" s="45" t="s">
        <v>2366</v>
      </c>
      <c r="B334" s="43">
        <f>D162</f>
        <v>0</v>
      </c>
      <c r="C334" s="5" t="s">
        <v>2367</v>
      </c>
      <c r="D334" t="s">
        <v>2336</v>
      </c>
      <c r="E334" t="s">
        <v>2337</v>
      </c>
      <c r="F334" t="s">
        <v>165</v>
      </c>
      <c r="G334"/>
      <c r="H334" s="44" t="b">
        <v>1</v>
      </c>
      <c r="I334"/>
      <c r="J334" s="44" t="b">
        <v>0</v>
      </c>
    </row>
    <row r="335" spans="1:10" ht="18.75" x14ac:dyDescent="0.3">
      <c r="A335" s="45" t="s">
        <v>2366</v>
      </c>
      <c r="B335" s="43">
        <f>E162</f>
        <v>0</v>
      </c>
      <c r="C335" s="5" t="s">
        <v>2367</v>
      </c>
      <c r="D335" t="s">
        <v>2336</v>
      </c>
      <c r="E335" t="s">
        <v>2337</v>
      </c>
      <c r="F335" t="s">
        <v>166</v>
      </c>
      <c r="G335"/>
      <c r="H335" s="44" t="b">
        <v>1</v>
      </c>
      <c r="I335"/>
      <c r="J335" s="44" t="b">
        <v>0</v>
      </c>
    </row>
    <row r="336" spans="1:10" ht="18.75" x14ac:dyDescent="0.3">
      <c r="A336" s="45" t="s">
        <v>2368</v>
      </c>
      <c r="B336" s="43">
        <f>D164</f>
        <v>0</v>
      </c>
      <c r="C336" s="5" t="s">
        <v>2369</v>
      </c>
      <c r="D336" t="s">
        <v>2336</v>
      </c>
      <c r="E336" t="s">
        <v>2337</v>
      </c>
      <c r="F336" t="s">
        <v>165</v>
      </c>
      <c r="G336"/>
      <c r="H336" s="44" t="b">
        <v>1</v>
      </c>
      <c r="I336"/>
      <c r="J336" s="44" t="b">
        <v>0</v>
      </c>
    </row>
    <row r="337" spans="1:10" ht="18.75" x14ac:dyDescent="0.3">
      <c r="A337" s="45" t="s">
        <v>2368</v>
      </c>
      <c r="B337" s="43">
        <f>E164</f>
        <v>0</v>
      </c>
      <c r="C337" s="5" t="s">
        <v>2369</v>
      </c>
      <c r="D337" t="s">
        <v>2336</v>
      </c>
      <c r="E337" t="s">
        <v>2337</v>
      </c>
      <c r="F337" t="s">
        <v>166</v>
      </c>
      <c r="G337"/>
      <c r="H337" s="44" t="b">
        <v>1</v>
      </c>
      <c r="I337"/>
      <c r="J337" s="44" t="b">
        <v>0</v>
      </c>
    </row>
    <row r="338" spans="1:10" ht="18.75" x14ac:dyDescent="0.3">
      <c r="A338" s="45" t="s">
        <v>2370</v>
      </c>
      <c r="B338" s="43">
        <f>D165</f>
        <v>0</v>
      </c>
      <c r="C338" s="5" t="s">
        <v>2371</v>
      </c>
      <c r="D338" t="s">
        <v>2336</v>
      </c>
      <c r="E338" t="s">
        <v>2337</v>
      </c>
      <c r="F338" t="s">
        <v>165</v>
      </c>
      <c r="G338"/>
      <c r="H338" s="44" t="b">
        <v>1</v>
      </c>
      <c r="I338"/>
      <c r="J338" s="44" t="b">
        <v>0</v>
      </c>
    </row>
    <row r="339" spans="1:10" ht="18.75" x14ac:dyDescent="0.3">
      <c r="A339" s="45" t="s">
        <v>2370</v>
      </c>
      <c r="B339" s="43">
        <f>E165</f>
        <v>0</v>
      </c>
      <c r="C339" s="5" t="s">
        <v>2371</v>
      </c>
      <c r="D339" t="s">
        <v>2336</v>
      </c>
      <c r="E339" t="s">
        <v>2337</v>
      </c>
      <c r="F339" t="s">
        <v>166</v>
      </c>
      <c r="G339"/>
      <c r="H339" s="44" t="b">
        <v>1</v>
      </c>
      <c r="I339"/>
      <c r="J339" s="44" t="b">
        <v>0</v>
      </c>
    </row>
    <row r="340" spans="1:10" ht="30.75" x14ac:dyDescent="0.3">
      <c r="A340" s="45" t="s">
        <v>2372</v>
      </c>
      <c r="B340" s="1" t="s">
        <v>1787</v>
      </c>
      <c r="C340" s="5" t="s">
        <v>2373</v>
      </c>
      <c r="D340" t="s">
        <v>2336</v>
      </c>
      <c r="E340" t="s">
        <v>2337</v>
      </c>
      <c r="F340"/>
      <c r="G340" t="s">
        <v>4561</v>
      </c>
      <c r="H340" s="44" t="b">
        <v>0</v>
      </c>
      <c r="I340"/>
      <c r="J340" s="44" t="b">
        <v>0</v>
      </c>
    </row>
    <row r="341" spans="1:10" ht="30.75" x14ac:dyDescent="0.3">
      <c r="A341" s="45" t="s">
        <v>2374</v>
      </c>
      <c r="B341" s="1" t="s">
        <v>1787</v>
      </c>
      <c r="C341" s="5" t="s">
        <v>2375</v>
      </c>
      <c r="D341" t="s">
        <v>2336</v>
      </c>
      <c r="E341" t="s">
        <v>2337</v>
      </c>
      <c r="F341"/>
      <c r="G341" t="s">
        <v>4561</v>
      </c>
      <c r="H341" s="44" t="b">
        <v>0</v>
      </c>
      <c r="I341"/>
      <c r="J341" s="44" t="b">
        <v>0</v>
      </c>
    </row>
    <row r="342" spans="1:10" ht="30.75" x14ac:dyDescent="0.3">
      <c r="A342" s="45" t="s">
        <v>2376</v>
      </c>
      <c r="B342" s="1" t="s">
        <v>1787</v>
      </c>
      <c r="C342" s="5" t="s">
        <v>2377</v>
      </c>
      <c r="D342" t="s">
        <v>2336</v>
      </c>
      <c r="E342" t="s">
        <v>2337</v>
      </c>
      <c r="F342"/>
      <c r="G342" t="s">
        <v>4561</v>
      </c>
      <c r="H342" s="44" t="b">
        <v>0</v>
      </c>
      <c r="I342"/>
      <c r="J342" s="44" t="b">
        <v>0</v>
      </c>
    </row>
    <row r="343" spans="1:10" ht="30.75" x14ac:dyDescent="0.3">
      <c r="A343" s="45" t="s">
        <v>2378</v>
      </c>
      <c r="B343" s="1" t="s">
        <v>278</v>
      </c>
      <c r="C343" s="5" t="s">
        <v>2379</v>
      </c>
      <c r="D343" t="s">
        <v>2336</v>
      </c>
      <c r="E343" t="s">
        <v>2337</v>
      </c>
      <c r="F343"/>
      <c r="G343" t="s">
        <v>4561</v>
      </c>
      <c r="H343" s="44" t="b">
        <v>0</v>
      </c>
      <c r="I343"/>
      <c r="J343" s="44" t="b">
        <v>0</v>
      </c>
    </row>
    <row r="344" spans="1:10" ht="18.75" x14ac:dyDescent="0.3">
      <c r="A344" s="45" t="s">
        <v>2380</v>
      </c>
      <c r="B344" s="43" t="e">
        <f>#REF!</f>
        <v>#REF!</v>
      </c>
      <c r="C344" s="5" t="s">
        <v>2381</v>
      </c>
      <c r="D344" t="s">
        <v>2336</v>
      </c>
      <c r="E344" t="s">
        <v>2337</v>
      </c>
      <c r="F344"/>
      <c r="G344">
        <v>3</v>
      </c>
      <c r="H344" s="44" t="b">
        <v>1</v>
      </c>
      <c r="I344"/>
      <c r="J344" s="44" t="b">
        <v>0</v>
      </c>
    </row>
    <row r="345" spans="1:10" ht="18.75" x14ac:dyDescent="0.3">
      <c r="A345" s="45" t="s">
        <v>2382</v>
      </c>
      <c r="B345" s="43" t="e">
        <f>#REF!</f>
        <v>#REF!</v>
      </c>
      <c r="C345" s="5" t="s">
        <v>2383</v>
      </c>
      <c r="D345" t="s">
        <v>2336</v>
      </c>
      <c r="E345" t="s">
        <v>2337</v>
      </c>
      <c r="F345"/>
      <c r="G345">
        <v>3</v>
      </c>
      <c r="H345" s="44" t="b">
        <v>1</v>
      </c>
      <c r="I345"/>
      <c r="J345" s="44" t="b">
        <v>0</v>
      </c>
    </row>
    <row r="346" spans="1:10" ht="18.75" x14ac:dyDescent="0.3">
      <c r="A346" s="45" t="s">
        <v>2384</v>
      </c>
      <c r="B346" s="43" t="e">
        <f>#REF!</f>
        <v>#REF!</v>
      </c>
      <c r="C346" s="5" t="s">
        <v>2385</v>
      </c>
      <c r="D346" t="s">
        <v>2336</v>
      </c>
      <c r="E346" t="s">
        <v>2337</v>
      </c>
      <c r="F346"/>
      <c r="G346">
        <v>3</v>
      </c>
      <c r="H346" s="44" t="b">
        <v>1</v>
      </c>
      <c r="I346"/>
      <c r="J346" s="44" t="b">
        <v>0</v>
      </c>
    </row>
    <row r="347" spans="1:10" ht="18.75" x14ac:dyDescent="0.3">
      <c r="A347" s="45" t="s">
        <v>2386</v>
      </c>
      <c r="B347" s="43" t="e">
        <f>#REF!</f>
        <v>#REF!</v>
      </c>
      <c r="C347" s="5" t="s">
        <v>2387</v>
      </c>
      <c r="D347" t="s">
        <v>2336</v>
      </c>
      <c r="E347" t="s">
        <v>2337</v>
      </c>
      <c r="F347"/>
      <c r="G347">
        <v>3</v>
      </c>
      <c r="H347" s="44" t="b">
        <v>1</v>
      </c>
      <c r="I347"/>
      <c r="J347" s="44" t="b">
        <v>0</v>
      </c>
    </row>
    <row r="348" spans="1:10" ht="18.75" x14ac:dyDescent="0.3">
      <c r="A348" s="45" t="s">
        <v>2388</v>
      </c>
      <c r="B348" s="43" t="e">
        <f>#REF!</f>
        <v>#REF!</v>
      </c>
      <c r="C348" s="5" t="s">
        <v>2389</v>
      </c>
      <c r="D348" t="s">
        <v>2336</v>
      </c>
      <c r="E348" t="s">
        <v>2337</v>
      </c>
      <c r="F348"/>
      <c r="G348">
        <v>3</v>
      </c>
      <c r="H348" s="44" t="b">
        <v>1</v>
      </c>
      <c r="I348"/>
      <c r="J348" s="44" t="b">
        <v>0</v>
      </c>
    </row>
    <row r="349" spans="1:10" ht="18.75" x14ac:dyDescent="0.3">
      <c r="A349" s="45" t="s">
        <v>2390</v>
      </c>
      <c r="B349" s="43" t="e">
        <f>#REF!</f>
        <v>#REF!</v>
      </c>
      <c r="C349" s="5" t="s">
        <v>2391</v>
      </c>
      <c r="D349" t="s">
        <v>2336</v>
      </c>
      <c r="E349" t="s">
        <v>2337</v>
      </c>
      <c r="F349"/>
      <c r="G349">
        <v>3</v>
      </c>
      <c r="H349" s="44" t="b">
        <v>1</v>
      </c>
      <c r="I349"/>
      <c r="J349" s="44" t="b">
        <v>0</v>
      </c>
    </row>
    <row r="350" spans="1:10" ht="30.75" x14ac:dyDescent="0.3">
      <c r="A350" s="45" t="s">
        <v>2392</v>
      </c>
      <c r="B350" s="1" t="s">
        <v>2223</v>
      </c>
      <c r="C350" s="5" t="s">
        <v>2393</v>
      </c>
      <c r="D350" t="s">
        <v>2336</v>
      </c>
      <c r="E350" t="s">
        <v>2337</v>
      </c>
      <c r="F350"/>
      <c r="G350">
        <v>3</v>
      </c>
      <c r="H350" s="44" t="b">
        <v>0</v>
      </c>
      <c r="I350"/>
      <c r="J350" s="44" t="b">
        <v>0</v>
      </c>
    </row>
    <row r="351" spans="1:10" ht="30.75" x14ac:dyDescent="0.3">
      <c r="A351" s="45" t="s">
        <v>2394</v>
      </c>
      <c r="B351" s="1" t="s">
        <v>2223</v>
      </c>
      <c r="C351" s="5" t="s">
        <v>2395</v>
      </c>
      <c r="D351" t="s">
        <v>2336</v>
      </c>
      <c r="E351" t="s">
        <v>2337</v>
      </c>
      <c r="F351"/>
      <c r="G351">
        <v>3</v>
      </c>
      <c r="H351" s="44" t="b">
        <v>0</v>
      </c>
      <c r="I351"/>
      <c r="J351" s="44" t="b">
        <v>0</v>
      </c>
    </row>
    <row r="352" spans="1:10" ht="30.75" x14ac:dyDescent="0.3">
      <c r="A352" s="45" t="s">
        <v>2396</v>
      </c>
      <c r="B352" s="1" t="s">
        <v>2223</v>
      </c>
      <c r="C352" s="5" t="s">
        <v>2397</v>
      </c>
      <c r="D352" t="s">
        <v>2336</v>
      </c>
      <c r="E352" t="s">
        <v>2337</v>
      </c>
      <c r="F352"/>
      <c r="G352">
        <v>3</v>
      </c>
      <c r="H352" s="44" t="b">
        <v>0</v>
      </c>
      <c r="I352"/>
      <c r="J352" s="44" t="b">
        <v>0</v>
      </c>
    </row>
    <row r="353" spans="1:10" ht="30.75" x14ac:dyDescent="0.3">
      <c r="A353" s="45" t="s">
        <v>2398</v>
      </c>
      <c r="B353" s="1" t="s">
        <v>278</v>
      </c>
      <c r="C353" s="5" t="s">
        <v>2399</v>
      </c>
      <c r="D353" t="s">
        <v>2336</v>
      </c>
      <c r="E353" t="s">
        <v>2337</v>
      </c>
      <c r="F353"/>
      <c r="G353">
        <v>3</v>
      </c>
      <c r="H353" s="44" t="b">
        <v>0</v>
      </c>
      <c r="I353"/>
      <c r="J353" s="44" t="b">
        <v>0</v>
      </c>
    </row>
    <row r="354" spans="1:10" ht="18.75" x14ac:dyDescent="0.3">
      <c r="A354" s="45" t="s">
        <v>2400</v>
      </c>
      <c r="B354" s="50" t="s">
        <v>2401</v>
      </c>
      <c r="C354" s="5" t="s">
        <v>2402</v>
      </c>
      <c r="D354"/>
      <c r="E354"/>
      <c r="F354"/>
      <c r="G354"/>
      <c r="H354" s="44" t="b">
        <v>0</v>
      </c>
      <c r="I354"/>
      <c r="J354" s="44" t="b">
        <v>0</v>
      </c>
    </row>
    <row r="355" spans="1:10" ht="18.75" x14ac:dyDescent="0.3">
      <c r="A355" s="45" t="s">
        <v>2403</v>
      </c>
      <c r="B355" s="116">
        <f>C172</f>
        <v>6.14</v>
      </c>
      <c r="C355" s="5" t="s">
        <v>628</v>
      </c>
      <c r="D355" t="s">
        <v>620</v>
      </c>
      <c r="E355" t="s">
        <v>1891</v>
      </c>
      <c r="F355" t="s">
        <v>10</v>
      </c>
      <c r="G355"/>
      <c r="H355" s="44" t="b">
        <v>1</v>
      </c>
      <c r="I355"/>
      <c r="J355" s="44" t="b">
        <v>0</v>
      </c>
    </row>
    <row r="356" spans="1:10" ht="18.75" x14ac:dyDescent="0.3">
      <c r="A356" s="45" t="s">
        <v>2403</v>
      </c>
      <c r="B356" s="43" t="str">
        <f>D172</f>
        <v/>
      </c>
      <c r="C356" s="5" t="s">
        <v>628</v>
      </c>
      <c r="D356" t="s">
        <v>620</v>
      </c>
      <c r="E356" t="s">
        <v>1891</v>
      </c>
      <c r="F356" t="s">
        <v>165</v>
      </c>
      <c r="G356"/>
      <c r="H356" s="44" t="b">
        <v>1</v>
      </c>
      <c r="I356"/>
      <c r="J356" s="44" t="b">
        <v>0</v>
      </c>
    </row>
    <row r="357" spans="1:10" ht="18.75" x14ac:dyDescent="0.3">
      <c r="A357" s="45" t="s">
        <v>2403</v>
      </c>
      <c r="B357" s="43" t="str">
        <f>E172</f>
        <v/>
      </c>
      <c r="C357" s="5" t="s">
        <v>628</v>
      </c>
      <c r="D357" t="s">
        <v>620</v>
      </c>
      <c r="E357" t="s">
        <v>1891</v>
      </c>
      <c r="F357" t="s">
        <v>166</v>
      </c>
      <c r="G357"/>
      <c r="H357" s="44" t="b">
        <v>1</v>
      </c>
      <c r="I357"/>
      <c r="J357" s="44" t="b">
        <v>0</v>
      </c>
    </row>
    <row r="358" spans="1:10" ht="18.75" x14ac:dyDescent="0.3">
      <c r="A358" s="45" t="s">
        <v>2404</v>
      </c>
      <c r="B358" s="50">
        <f>C173</f>
        <v>0</v>
      </c>
      <c r="C358" s="5" t="s">
        <v>631</v>
      </c>
      <c r="D358" t="s">
        <v>620</v>
      </c>
      <c r="E358" t="s">
        <v>1891</v>
      </c>
      <c r="F358" t="s">
        <v>10</v>
      </c>
      <c r="G358"/>
      <c r="H358" s="44" t="b">
        <v>1</v>
      </c>
      <c r="I358"/>
      <c r="J358" s="44" t="b">
        <v>0</v>
      </c>
    </row>
    <row r="359" spans="1:10" ht="18.75" x14ac:dyDescent="0.3">
      <c r="A359" s="45" t="s">
        <v>2404</v>
      </c>
      <c r="B359" s="1">
        <f>D173</f>
        <v>0</v>
      </c>
      <c r="C359" s="5" t="s">
        <v>631</v>
      </c>
      <c r="D359" t="s">
        <v>620</v>
      </c>
      <c r="E359" t="s">
        <v>1891</v>
      </c>
      <c r="F359" t="s">
        <v>165</v>
      </c>
      <c r="G359"/>
      <c r="H359" s="44" t="b">
        <v>1</v>
      </c>
      <c r="I359"/>
      <c r="J359" s="44" t="b">
        <v>0</v>
      </c>
    </row>
    <row r="360" spans="1:10" ht="18.75" x14ac:dyDescent="0.3">
      <c r="A360" s="45" t="s">
        <v>2404</v>
      </c>
      <c r="B360" s="1">
        <f>E173</f>
        <v>0</v>
      </c>
      <c r="C360" s="5" t="s">
        <v>631</v>
      </c>
      <c r="D360" t="s">
        <v>620</v>
      </c>
      <c r="E360" t="s">
        <v>1891</v>
      </c>
      <c r="F360" t="s">
        <v>166</v>
      </c>
      <c r="G360"/>
      <c r="H360" s="44" t="b">
        <v>1</v>
      </c>
      <c r="I360"/>
      <c r="J360" s="44" t="b">
        <v>0</v>
      </c>
    </row>
    <row r="361" spans="1:10" ht="18.75" x14ac:dyDescent="0.3">
      <c r="A361" s="45" t="s">
        <v>2405</v>
      </c>
      <c r="B361" s="116">
        <f>C175</f>
        <v>3.07</v>
      </c>
      <c r="C361" s="5" t="s">
        <v>2406</v>
      </c>
      <c r="D361" t="s">
        <v>620</v>
      </c>
      <c r="E361" t="s">
        <v>1891</v>
      </c>
      <c r="F361" t="s">
        <v>10</v>
      </c>
      <c r="G361"/>
      <c r="H361" s="44" t="b">
        <v>1</v>
      </c>
      <c r="I361"/>
      <c r="J361" s="44" t="b">
        <v>0</v>
      </c>
    </row>
    <row r="362" spans="1:10" ht="18.75" x14ac:dyDescent="0.3">
      <c r="A362" s="45" t="s">
        <v>2405</v>
      </c>
      <c r="B362" s="43" t="str">
        <f>D175</f>
        <v/>
      </c>
      <c r="C362" s="5" t="s">
        <v>2406</v>
      </c>
      <c r="D362" t="s">
        <v>620</v>
      </c>
      <c r="E362" t="s">
        <v>1891</v>
      </c>
      <c r="F362" t="s">
        <v>165</v>
      </c>
      <c r="G362"/>
      <c r="H362" s="44" t="b">
        <v>1</v>
      </c>
      <c r="I362"/>
      <c r="J362" s="44" t="b">
        <v>0</v>
      </c>
    </row>
    <row r="363" spans="1:10" ht="18.75" x14ac:dyDescent="0.3">
      <c r="A363" s="45" t="s">
        <v>2405</v>
      </c>
      <c r="B363" s="43" t="str">
        <f>E175</f>
        <v/>
      </c>
      <c r="C363" s="5" t="s">
        <v>2406</v>
      </c>
      <c r="D363" t="s">
        <v>620</v>
      </c>
      <c r="E363" t="s">
        <v>1891</v>
      </c>
      <c r="F363" t="s">
        <v>166</v>
      </c>
      <c r="G363"/>
      <c r="H363" s="44" t="b">
        <v>1</v>
      </c>
      <c r="I363"/>
      <c r="J363" s="44" t="b">
        <v>0</v>
      </c>
    </row>
    <row r="364" spans="1:10" ht="18.75" x14ac:dyDescent="0.3">
      <c r="A364" s="45" t="s">
        <v>2407</v>
      </c>
      <c r="B364" s="50">
        <f>C176</f>
        <v>0</v>
      </c>
      <c r="C364" s="5" t="s">
        <v>2408</v>
      </c>
      <c r="D364" t="s">
        <v>620</v>
      </c>
      <c r="E364" t="s">
        <v>1891</v>
      </c>
      <c r="F364" t="s">
        <v>10</v>
      </c>
      <c r="G364"/>
      <c r="H364" s="44" t="b">
        <v>1</v>
      </c>
      <c r="I364"/>
      <c r="J364" s="44" t="b">
        <v>0</v>
      </c>
    </row>
    <row r="365" spans="1:10" ht="18.75" x14ac:dyDescent="0.3">
      <c r="A365" s="45" t="s">
        <v>2407</v>
      </c>
      <c r="B365" s="1">
        <f>D176</f>
        <v>0</v>
      </c>
      <c r="C365" s="5" t="s">
        <v>2408</v>
      </c>
      <c r="D365" t="s">
        <v>620</v>
      </c>
      <c r="E365" t="s">
        <v>1891</v>
      </c>
      <c r="F365" t="s">
        <v>165</v>
      </c>
      <c r="G365"/>
      <c r="H365" s="44" t="b">
        <v>1</v>
      </c>
      <c r="I365"/>
      <c r="J365" s="44" t="b">
        <v>0</v>
      </c>
    </row>
    <row r="366" spans="1:10" ht="18.75" x14ac:dyDescent="0.3">
      <c r="A366" s="45" t="s">
        <v>2407</v>
      </c>
      <c r="B366" s="1">
        <f>E176</f>
        <v>0</v>
      </c>
      <c r="C366" s="5" t="s">
        <v>2408</v>
      </c>
      <c r="D366" t="s">
        <v>620</v>
      </c>
      <c r="E366" t="s">
        <v>1891</v>
      </c>
      <c r="F366" t="s">
        <v>166</v>
      </c>
      <c r="G366"/>
      <c r="H366" s="44" t="b">
        <v>1</v>
      </c>
      <c r="I366"/>
      <c r="J366" s="44" t="b">
        <v>0</v>
      </c>
    </row>
    <row r="367" spans="1:10" ht="18.75" x14ac:dyDescent="0.3">
      <c r="A367" s="45" t="s">
        <v>1062</v>
      </c>
      <c r="B367" s="50" t="str">
        <f>C196</f>
        <v>IMAXWF</v>
      </c>
      <c r="C367" s="5" t="s">
        <v>2409</v>
      </c>
      <c r="D367" t="s">
        <v>620</v>
      </c>
      <c r="E367" t="s">
        <v>1891</v>
      </c>
      <c r="F367" t="s">
        <v>10</v>
      </c>
      <c r="G367"/>
      <c r="H367" s="44" t="b">
        <v>0</v>
      </c>
      <c r="I367"/>
      <c r="J367" s="44" t="b">
        <v>0</v>
      </c>
    </row>
    <row r="368" spans="1:10" ht="18.75" x14ac:dyDescent="0.3">
      <c r="A368" s="45" t="s">
        <v>1062</v>
      </c>
      <c r="B368" s="1">
        <f>D196</f>
        <v>0</v>
      </c>
      <c r="C368" s="5" t="s">
        <v>2409</v>
      </c>
      <c r="D368" t="s">
        <v>620</v>
      </c>
      <c r="E368" t="s">
        <v>1891</v>
      </c>
      <c r="F368" t="s">
        <v>165</v>
      </c>
      <c r="G368"/>
      <c r="H368" s="44" t="b">
        <v>0</v>
      </c>
      <c r="I368"/>
      <c r="J368" s="44" t="b">
        <v>0</v>
      </c>
    </row>
    <row r="369" spans="1:10" ht="18.75" x14ac:dyDescent="0.3">
      <c r="A369" s="45" t="s">
        <v>1062</v>
      </c>
      <c r="B369" s="1">
        <f>E196</f>
        <v>0</v>
      </c>
      <c r="C369" s="5" t="s">
        <v>2409</v>
      </c>
      <c r="D369" t="s">
        <v>620</v>
      </c>
      <c r="E369" t="s">
        <v>1891</v>
      </c>
      <c r="F369" t="s">
        <v>166</v>
      </c>
      <c r="G369"/>
      <c r="H369" s="44" t="b">
        <v>0</v>
      </c>
      <c r="I369"/>
      <c r="J369" s="44" t="b">
        <v>0</v>
      </c>
    </row>
    <row r="370" spans="1:10" ht="18.75" x14ac:dyDescent="0.3">
      <c r="A370" s="45" t="s">
        <v>1259</v>
      </c>
      <c r="B370" s="116">
        <f>C197</f>
        <v>1.9942291906791423</v>
      </c>
      <c r="C370" s="5" t="s">
        <v>634</v>
      </c>
      <c r="D370" t="s">
        <v>620</v>
      </c>
      <c r="E370" t="s">
        <v>1891</v>
      </c>
      <c r="F370" t="s">
        <v>10</v>
      </c>
      <c r="G370"/>
      <c r="H370" s="44" t="b">
        <v>1</v>
      </c>
      <c r="I370"/>
      <c r="J370" s="44" t="b">
        <v>0</v>
      </c>
    </row>
    <row r="371" spans="1:10" ht="18.75" x14ac:dyDescent="0.3">
      <c r="A371" s="45" t="s">
        <v>1259</v>
      </c>
      <c r="B371" s="43" t="str">
        <f>D197</f>
        <v/>
      </c>
      <c r="C371" s="5" t="s">
        <v>634</v>
      </c>
      <c r="D371" t="s">
        <v>620</v>
      </c>
      <c r="E371" t="s">
        <v>1891</v>
      </c>
      <c r="F371" t="s">
        <v>165</v>
      </c>
      <c r="G371"/>
      <c r="H371" s="44" t="b">
        <v>1</v>
      </c>
      <c r="I371"/>
      <c r="J371" s="44" t="b">
        <v>0</v>
      </c>
    </row>
    <row r="372" spans="1:10" ht="18.75" x14ac:dyDescent="0.3">
      <c r="A372" s="45" t="s">
        <v>1259</v>
      </c>
      <c r="B372" s="43" t="str">
        <f>E197</f>
        <v/>
      </c>
      <c r="C372" s="5" t="s">
        <v>634</v>
      </c>
      <c r="D372" t="s">
        <v>620</v>
      </c>
      <c r="E372" t="s">
        <v>1891</v>
      </c>
      <c r="F372" t="s">
        <v>166</v>
      </c>
      <c r="G372"/>
      <c r="H372" s="44" t="b">
        <v>1</v>
      </c>
      <c r="I372"/>
      <c r="J372" s="44" t="b">
        <v>0</v>
      </c>
    </row>
    <row r="373" spans="1:10" ht="18.75" x14ac:dyDescent="0.3">
      <c r="A373" s="45" t="s">
        <v>1065</v>
      </c>
      <c r="B373" s="127" t="str">
        <f>C198</f>
        <v>U3</v>
      </c>
      <c r="C373" s="5" t="s">
        <v>635</v>
      </c>
      <c r="D373" t="s">
        <v>620</v>
      </c>
      <c r="E373" t="s">
        <v>1891</v>
      </c>
      <c r="F373" t="s">
        <v>10</v>
      </c>
      <c r="G373"/>
      <c r="H373" s="44" t="b">
        <v>0</v>
      </c>
      <c r="I373"/>
      <c r="J373" s="44" t="b">
        <v>0</v>
      </c>
    </row>
    <row r="374" spans="1:10" ht="18.75" x14ac:dyDescent="0.3">
      <c r="A374" s="45" t="s">
        <v>1065</v>
      </c>
      <c r="B374" s="92">
        <f>D198</f>
        <v>0</v>
      </c>
      <c r="C374" s="5" t="s">
        <v>635</v>
      </c>
      <c r="D374" t="s">
        <v>620</v>
      </c>
      <c r="E374" t="s">
        <v>1891</v>
      </c>
      <c r="F374" t="s">
        <v>165</v>
      </c>
      <c r="G374"/>
      <c r="H374" s="44" t="b">
        <v>0</v>
      </c>
      <c r="I374"/>
      <c r="J374" s="44" t="b">
        <v>0</v>
      </c>
    </row>
    <row r="375" spans="1:10" ht="18.75" x14ac:dyDescent="0.3">
      <c r="A375" s="45" t="s">
        <v>1065</v>
      </c>
      <c r="B375" s="1">
        <f>E198</f>
        <v>0</v>
      </c>
      <c r="C375" s="5" t="s">
        <v>635</v>
      </c>
      <c r="D375" t="s">
        <v>620</v>
      </c>
      <c r="E375" t="s">
        <v>1891</v>
      </c>
      <c r="F375" t="s">
        <v>166</v>
      </c>
      <c r="G375"/>
      <c r="H375" s="44" t="b">
        <v>0</v>
      </c>
      <c r="I375"/>
      <c r="J375" s="44" t="b">
        <v>0</v>
      </c>
    </row>
    <row r="376" spans="1:10" ht="18.75" x14ac:dyDescent="0.3">
      <c r="A376" s="45" t="s">
        <v>1066</v>
      </c>
      <c r="B376" s="116">
        <f>C199</f>
        <v>1</v>
      </c>
      <c r="C376" s="5" t="s">
        <v>636</v>
      </c>
      <c r="D376" t="s">
        <v>620</v>
      </c>
      <c r="E376" t="s">
        <v>1891</v>
      </c>
      <c r="F376" t="s">
        <v>10</v>
      </c>
      <c r="G376"/>
      <c r="H376" s="44" t="b">
        <v>1</v>
      </c>
      <c r="I376"/>
      <c r="J376" s="44" t="b">
        <v>0</v>
      </c>
    </row>
    <row r="377" spans="1:10" ht="18.75" x14ac:dyDescent="0.3">
      <c r="A377" s="45" t="s">
        <v>1066</v>
      </c>
      <c r="B377" s="43">
        <f>D199</f>
        <v>0</v>
      </c>
      <c r="C377" s="5" t="s">
        <v>636</v>
      </c>
      <c r="D377" t="s">
        <v>620</v>
      </c>
      <c r="E377" t="s">
        <v>1891</v>
      </c>
      <c r="F377" t="s">
        <v>165</v>
      </c>
      <c r="G377"/>
      <c r="H377" s="44" t="b">
        <v>1</v>
      </c>
      <c r="I377"/>
      <c r="J377" s="44" t="b">
        <v>0</v>
      </c>
    </row>
    <row r="378" spans="1:10" ht="18.75" x14ac:dyDescent="0.3">
      <c r="A378" s="45" t="s">
        <v>1066</v>
      </c>
      <c r="B378" s="43">
        <f>E199</f>
        <v>0</v>
      </c>
      <c r="C378" s="5" t="s">
        <v>636</v>
      </c>
      <c r="D378" t="s">
        <v>620</v>
      </c>
      <c r="E378" t="s">
        <v>1891</v>
      </c>
      <c r="F378" t="s">
        <v>166</v>
      </c>
      <c r="G378"/>
      <c r="H378" s="44" t="b">
        <v>1</v>
      </c>
      <c r="I378"/>
      <c r="J378" s="44" t="b">
        <v>0</v>
      </c>
    </row>
    <row r="379" spans="1:10" ht="18.75" x14ac:dyDescent="0.3">
      <c r="A379" s="45" t="s">
        <v>1067</v>
      </c>
      <c r="B379" s="50">
        <f>C200</f>
        <v>1</v>
      </c>
      <c r="C379" s="5" t="s">
        <v>639</v>
      </c>
      <c r="D379" t="s">
        <v>620</v>
      </c>
      <c r="E379" t="s">
        <v>1891</v>
      </c>
      <c r="F379" t="s">
        <v>10</v>
      </c>
      <c r="G379"/>
      <c r="H379" s="44" t="b">
        <v>0</v>
      </c>
      <c r="I379"/>
      <c r="J379" s="44" t="b">
        <v>0</v>
      </c>
    </row>
    <row r="380" spans="1:10" ht="18.75" x14ac:dyDescent="0.3">
      <c r="A380" s="45" t="s">
        <v>1067</v>
      </c>
      <c r="B380" s="1">
        <f>D200</f>
        <v>0</v>
      </c>
      <c r="C380" s="5" t="s">
        <v>639</v>
      </c>
      <c r="D380" t="s">
        <v>620</v>
      </c>
      <c r="E380" t="s">
        <v>1891</v>
      </c>
      <c r="F380" t="s">
        <v>165</v>
      </c>
      <c r="G380"/>
      <c r="H380" s="44" t="b">
        <v>0</v>
      </c>
      <c r="I380"/>
      <c r="J380" s="44" t="b">
        <v>0</v>
      </c>
    </row>
    <row r="381" spans="1:10" ht="18.75" x14ac:dyDescent="0.3">
      <c r="A381" s="45" t="s">
        <v>1067</v>
      </c>
      <c r="B381" s="1">
        <f>E200</f>
        <v>0</v>
      </c>
      <c r="C381" s="5" t="s">
        <v>639</v>
      </c>
      <c r="D381" t="s">
        <v>620</v>
      </c>
      <c r="E381" t="s">
        <v>1891</v>
      </c>
      <c r="F381" t="s">
        <v>166</v>
      </c>
      <c r="G381"/>
      <c r="H381" s="44" t="b">
        <v>0</v>
      </c>
      <c r="I381"/>
      <c r="J381" s="44" t="b">
        <v>0</v>
      </c>
    </row>
    <row r="382" spans="1:10" ht="18.75" x14ac:dyDescent="0.3">
      <c r="A382" s="45" t="s">
        <v>1071</v>
      </c>
      <c r="B382" s="50" t="str">
        <f>C202</f>
        <v>3I0WM</v>
      </c>
      <c r="C382" s="5" t="s">
        <v>2410</v>
      </c>
      <c r="D382" t="s">
        <v>620</v>
      </c>
      <c r="E382" t="s">
        <v>1891</v>
      </c>
      <c r="F382" t="s">
        <v>10</v>
      </c>
      <c r="G382"/>
      <c r="H382" s="44" t="b">
        <v>0</v>
      </c>
      <c r="I382"/>
      <c r="J382" s="44" t="b">
        <v>0</v>
      </c>
    </row>
    <row r="383" spans="1:10" ht="18.75" x14ac:dyDescent="0.3">
      <c r="A383" s="45" t="s">
        <v>1071</v>
      </c>
      <c r="B383" s="1">
        <f>D202</f>
        <v>0</v>
      </c>
      <c r="C383" s="5" t="s">
        <v>2410</v>
      </c>
      <c r="D383" t="s">
        <v>620</v>
      </c>
      <c r="E383" t="s">
        <v>1891</v>
      </c>
      <c r="F383" t="s">
        <v>165</v>
      </c>
      <c r="G383"/>
      <c r="H383" s="44" t="b">
        <v>0</v>
      </c>
      <c r="I383"/>
      <c r="J383" s="44" t="b">
        <v>0</v>
      </c>
    </row>
    <row r="384" spans="1:10" ht="18.75" x14ac:dyDescent="0.3">
      <c r="A384" s="45" t="s">
        <v>1071</v>
      </c>
      <c r="B384" s="1">
        <f>E202</f>
        <v>0</v>
      </c>
      <c r="C384" s="5" t="s">
        <v>2410</v>
      </c>
      <c r="D384" t="s">
        <v>620</v>
      </c>
      <c r="E384" t="s">
        <v>1891</v>
      </c>
      <c r="F384" t="s">
        <v>166</v>
      </c>
      <c r="G384"/>
      <c r="H384" s="44" t="b">
        <v>0</v>
      </c>
      <c r="I384"/>
      <c r="J384" s="44" t="b">
        <v>0</v>
      </c>
    </row>
    <row r="385" spans="1:10" ht="18.75" x14ac:dyDescent="0.3">
      <c r="A385" s="45" t="s">
        <v>1265</v>
      </c>
      <c r="B385" s="116">
        <f>C203</f>
        <v>0.23010336815528562</v>
      </c>
      <c r="C385" s="5" t="s">
        <v>2411</v>
      </c>
      <c r="D385" t="s">
        <v>620</v>
      </c>
      <c r="E385" t="s">
        <v>1891</v>
      </c>
      <c r="F385" t="s">
        <v>10</v>
      </c>
      <c r="G385"/>
      <c r="H385" s="44" t="b">
        <v>1</v>
      </c>
      <c r="I385"/>
      <c r="J385" s="44" t="b">
        <v>0</v>
      </c>
    </row>
    <row r="386" spans="1:10" ht="18.75" x14ac:dyDescent="0.3">
      <c r="A386" s="45" t="s">
        <v>1265</v>
      </c>
      <c r="B386" s="43" t="str">
        <f>D203</f>
        <v/>
      </c>
      <c r="C386" s="5" t="s">
        <v>2411</v>
      </c>
      <c r="D386" t="s">
        <v>620</v>
      </c>
      <c r="E386" t="s">
        <v>1891</v>
      </c>
      <c r="F386" t="s">
        <v>165</v>
      </c>
      <c r="G386"/>
      <c r="H386" s="44" t="b">
        <v>1</v>
      </c>
      <c r="I386"/>
      <c r="J386" s="44" t="b">
        <v>0</v>
      </c>
    </row>
    <row r="387" spans="1:10" ht="18.75" x14ac:dyDescent="0.3">
      <c r="A387" s="45" t="s">
        <v>1265</v>
      </c>
      <c r="B387" s="43" t="str">
        <f>E203</f>
        <v/>
      </c>
      <c r="C387" s="5" t="s">
        <v>2411</v>
      </c>
      <c r="D387" t="s">
        <v>620</v>
      </c>
      <c r="E387" t="s">
        <v>1891</v>
      </c>
      <c r="F387" t="s">
        <v>166</v>
      </c>
      <c r="G387"/>
      <c r="H387" s="44" t="b">
        <v>1</v>
      </c>
      <c r="I387"/>
      <c r="J387" s="44" t="b">
        <v>0</v>
      </c>
    </row>
    <row r="388" spans="1:10" ht="18.75" x14ac:dyDescent="0.3">
      <c r="A388" s="45" t="s">
        <v>1074</v>
      </c>
      <c r="B388" s="50" t="str">
        <f>C204</f>
        <v>U3</v>
      </c>
      <c r="C388" s="5" t="s">
        <v>2412</v>
      </c>
      <c r="D388" t="s">
        <v>620</v>
      </c>
      <c r="E388" t="s">
        <v>1891</v>
      </c>
      <c r="F388" t="s">
        <v>10</v>
      </c>
      <c r="G388"/>
      <c r="H388" s="44" t="b">
        <v>0</v>
      </c>
      <c r="I388"/>
      <c r="J388" s="44" t="b">
        <v>0</v>
      </c>
    </row>
    <row r="389" spans="1:10" ht="18.75" x14ac:dyDescent="0.3">
      <c r="A389" s="45" t="s">
        <v>1074</v>
      </c>
      <c r="B389" s="1">
        <f>D204</f>
        <v>0</v>
      </c>
      <c r="C389" s="5" t="s">
        <v>2412</v>
      </c>
      <c r="D389" t="s">
        <v>620</v>
      </c>
      <c r="E389" t="s">
        <v>1891</v>
      </c>
      <c r="F389" t="s">
        <v>165</v>
      </c>
      <c r="G389"/>
      <c r="H389" s="44" t="b">
        <v>0</v>
      </c>
      <c r="I389"/>
      <c r="J389" s="44" t="b">
        <v>0</v>
      </c>
    </row>
    <row r="390" spans="1:10" ht="18.75" x14ac:dyDescent="0.3">
      <c r="A390" s="45" t="s">
        <v>1074</v>
      </c>
      <c r="B390" s="1">
        <f>E204</f>
        <v>0</v>
      </c>
      <c r="C390" s="5" t="s">
        <v>2412</v>
      </c>
      <c r="D390" t="s">
        <v>620</v>
      </c>
      <c r="E390" t="s">
        <v>1891</v>
      </c>
      <c r="F390" t="s">
        <v>166</v>
      </c>
      <c r="G390"/>
      <c r="H390" s="44" t="b">
        <v>0</v>
      </c>
      <c r="I390"/>
      <c r="J390" s="44" t="b">
        <v>0</v>
      </c>
    </row>
    <row r="391" spans="1:10" ht="18.75" x14ac:dyDescent="0.3">
      <c r="A391" s="45" t="s">
        <v>1075</v>
      </c>
      <c r="B391" s="116">
        <f>C205</f>
        <v>1</v>
      </c>
      <c r="C391" s="5" t="s">
        <v>2413</v>
      </c>
      <c r="D391" t="s">
        <v>620</v>
      </c>
      <c r="E391" t="s">
        <v>1891</v>
      </c>
      <c r="F391" t="s">
        <v>10</v>
      </c>
      <c r="G391"/>
      <c r="H391" s="44" t="b">
        <v>1</v>
      </c>
      <c r="I391"/>
      <c r="J391" s="44" t="b">
        <v>0</v>
      </c>
    </row>
    <row r="392" spans="1:10" ht="18.75" x14ac:dyDescent="0.3">
      <c r="A392" s="45" t="s">
        <v>1075</v>
      </c>
      <c r="B392" s="43">
        <f>D205</f>
        <v>0</v>
      </c>
      <c r="C392" s="5" t="s">
        <v>2413</v>
      </c>
      <c r="D392" t="s">
        <v>620</v>
      </c>
      <c r="E392" t="s">
        <v>1891</v>
      </c>
      <c r="F392" t="s">
        <v>165</v>
      </c>
      <c r="G392"/>
      <c r="H392" s="44" t="b">
        <v>1</v>
      </c>
      <c r="I392"/>
      <c r="J392" s="44" t="b">
        <v>0</v>
      </c>
    </row>
    <row r="393" spans="1:10" ht="18.75" x14ac:dyDescent="0.3">
      <c r="A393" s="45" t="s">
        <v>1075</v>
      </c>
      <c r="B393" s="43">
        <f>E205</f>
        <v>0</v>
      </c>
      <c r="C393" s="5" t="s">
        <v>2413</v>
      </c>
      <c r="D393" t="s">
        <v>620</v>
      </c>
      <c r="E393" t="s">
        <v>1891</v>
      </c>
      <c r="F393" t="s">
        <v>166</v>
      </c>
      <c r="G393"/>
      <c r="H393" s="44" t="b">
        <v>1</v>
      </c>
      <c r="I393"/>
      <c r="J393" s="44" t="b">
        <v>0</v>
      </c>
    </row>
    <row r="394" spans="1:10" ht="18.75" x14ac:dyDescent="0.3">
      <c r="A394" s="45" t="s">
        <v>1076</v>
      </c>
      <c r="B394" s="50">
        <f>C206</f>
        <v>1</v>
      </c>
      <c r="C394" s="5" t="s">
        <v>2414</v>
      </c>
      <c r="D394" t="s">
        <v>620</v>
      </c>
      <c r="E394" t="s">
        <v>1891</v>
      </c>
      <c r="F394" t="s">
        <v>10</v>
      </c>
      <c r="G394"/>
      <c r="H394" s="44" t="b">
        <v>0</v>
      </c>
      <c r="I394"/>
      <c r="J394" s="44" t="b">
        <v>0</v>
      </c>
    </row>
    <row r="395" spans="1:10" ht="18.75" x14ac:dyDescent="0.3">
      <c r="A395" s="45" t="s">
        <v>1076</v>
      </c>
      <c r="B395" s="1">
        <f>D206</f>
        <v>0</v>
      </c>
      <c r="C395" s="5" t="s">
        <v>2414</v>
      </c>
      <c r="D395" t="s">
        <v>620</v>
      </c>
      <c r="E395" t="s">
        <v>1891</v>
      </c>
      <c r="F395" t="s">
        <v>165</v>
      </c>
      <c r="G395"/>
      <c r="H395" s="44" t="b">
        <v>0</v>
      </c>
      <c r="I395"/>
      <c r="J395" s="44" t="b">
        <v>0</v>
      </c>
    </row>
    <row r="396" spans="1:10" ht="18.75" x14ac:dyDescent="0.3">
      <c r="A396" s="45" t="s">
        <v>1076</v>
      </c>
      <c r="B396" s="1">
        <f>E206</f>
        <v>0</v>
      </c>
      <c r="C396" s="5" t="s">
        <v>2414</v>
      </c>
      <c r="D396" t="s">
        <v>620</v>
      </c>
      <c r="E396" t="s">
        <v>1891</v>
      </c>
      <c r="F396" t="s">
        <v>166</v>
      </c>
      <c r="G396"/>
      <c r="H396" s="44" t="b">
        <v>0</v>
      </c>
      <c r="I396"/>
      <c r="J396" s="44" t="b">
        <v>0</v>
      </c>
    </row>
    <row r="397" spans="1:10" ht="18.75" x14ac:dyDescent="0.3">
      <c r="A397" s="45" t="s">
        <v>2415</v>
      </c>
      <c r="B397" s="116">
        <f>C225</f>
        <v>1.8419999999999999</v>
      </c>
      <c r="C397" s="5" t="s">
        <v>641</v>
      </c>
      <c r="D397" t="s">
        <v>620</v>
      </c>
      <c r="E397" t="s">
        <v>1891</v>
      </c>
      <c r="F397" t="s">
        <v>10</v>
      </c>
      <c r="G397"/>
      <c r="H397" s="44" t="b">
        <v>1</v>
      </c>
      <c r="I397"/>
      <c r="J397" s="44" t="b">
        <v>0</v>
      </c>
    </row>
    <row r="398" spans="1:10" ht="18.75" x14ac:dyDescent="0.3">
      <c r="A398" s="45" t="s">
        <v>2415</v>
      </c>
      <c r="B398" s="43" t="str">
        <f>D225</f>
        <v/>
      </c>
      <c r="C398" s="5" t="s">
        <v>641</v>
      </c>
      <c r="D398" t="s">
        <v>620</v>
      </c>
      <c r="E398" t="s">
        <v>1891</v>
      </c>
      <c r="F398" t="s">
        <v>165</v>
      </c>
      <c r="G398"/>
      <c r="H398" s="44" t="b">
        <v>1</v>
      </c>
      <c r="I398"/>
      <c r="J398" s="44" t="b">
        <v>0</v>
      </c>
    </row>
    <row r="399" spans="1:10" ht="18.75" x14ac:dyDescent="0.3">
      <c r="A399" s="45" t="s">
        <v>2415</v>
      </c>
      <c r="B399" s="43" t="str">
        <f>E225</f>
        <v/>
      </c>
      <c r="C399" s="5" t="s">
        <v>641</v>
      </c>
      <c r="D399" t="s">
        <v>620</v>
      </c>
      <c r="E399" t="s">
        <v>1891</v>
      </c>
      <c r="F399" t="s">
        <v>166</v>
      </c>
      <c r="G399"/>
      <c r="H399" s="44" t="b">
        <v>1</v>
      </c>
      <c r="I399"/>
      <c r="J399" s="44" t="b">
        <v>0</v>
      </c>
    </row>
    <row r="400" spans="1:10" ht="18.75" x14ac:dyDescent="0.3">
      <c r="A400" s="45" t="s">
        <v>2416</v>
      </c>
      <c r="B400" s="50">
        <f>C226</f>
        <v>0</v>
      </c>
      <c r="C400" s="5" t="s">
        <v>643</v>
      </c>
      <c r="D400" t="s">
        <v>620</v>
      </c>
      <c r="E400" t="s">
        <v>1891</v>
      </c>
      <c r="F400" t="s">
        <v>10</v>
      </c>
      <c r="G400"/>
      <c r="H400" s="44" t="b">
        <v>1</v>
      </c>
      <c r="I400"/>
      <c r="J400" s="44" t="b">
        <v>0</v>
      </c>
    </row>
    <row r="401" spans="1:10" ht="18.75" x14ac:dyDescent="0.3">
      <c r="A401" s="45" t="s">
        <v>2416</v>
      </c>
      <c r="B401" s="1">
        <f>D226</f>
        <v>0</v>
      </c>
      <c r="C401" s="5" t="s">
        <v>643</v>
      </c>
      <c r="D401" t="s">
        <v>620</v>
      </c>
      <c r="E401" t="s">
        <v>1891</v>
      </c>
      <c r="F401" t="s">
        <v>165</v>
      </c>
      <c r="G401"/>
      <c r="H401" s="44" t="b">
        <v>1</v>
      </c>
      <c r="I401"/>
      <c r="J401" s="44" t="b">
        <v>0</v>
      </c>
    </row>
    <row r="402" spans="1:10" ht="18.75" x14ac:dyDescent="0.3">
      <c r="A402" s="45" t="s">
        <v>2416</v>
      </c>
      <c r="B402" s="1">
        <f>E226</f>
        <v>0</v>
      </c>
      <c r="C402" s="5" t="s">
        <v>643</v>
      </c>
      <c r="D402" t="s">
        <v>620</v>
      </c>
      <c r="E402" t="s">
        <v>1891</v>
      </c>
      <c r="F402" t="s">
        <v>166</v>
      </c>
      <c r="G402"/>
      <c r="H402" s="44" t="b">
        <v>1</v>
      </c>
      <c r="I402"/>
      <c r="J402" s="44" t="b">
        <v>0</v>
      </c>
    </row>
    <row r="403" spans="1:10" ht="18.75" x14ac:dyDescent="0.3">
      <c r="A403" s="45" t="s">
        <v>2417</v>
      </c>
      <c r="B403" s="116">
        <f>C228</f>
        <v>0.25</v>
      </c>
      <c r="C403" s="5" t="s">
        <v>2418</v>
      </c>
      <c r="D403" t="s">
        <v>620</v>
      </c>
      <c r="E403" t="s">
        <v>1891</v>
      </c>
      <c r="F403" t="s">
        <v>10</v>
      </c>
      <c r="G403"/>
      <c r="H403" s="44" t="b">
        <v>1</v>
      </c>
      <c r="I403"/>
      <c r="J403" s="44" t="b">
        <v>0</v>
      </c>
    </row>
    <row r="404" spans="1:10" ht="18.75" x14ac:dyDescent="0.3">
      <c r="A404" s="45" t="s">
        <v>2417</v>
      </c>
      <c r="B404" s="43" t="str">
        <f>D228</f>
        <v/>
      </c>
      <c r="C404" s="5" t="s">
        <v>2418</v>
      </c>
      <c r="D404" t="s">
        <v>620</v>
      </c>
      <c r="E404" t="s">
        <v>1891</v>
      </c>
      <c r="F404" t="s">
        <v>165</v>
      </c>
      <c r="G404"/>
      <c r="H404" s="44" t="b">
        <v>1</v>
      </c>
      <c r="I404"/>
      <c r="J404" s="44" t="b">
        <v>0</v>
      </c>
    </row>
    <row r="405" spans="1:10" ht="18.75" x14ac:dyDescent="0.3">
      <c r="A405" s="45" t="s">
        <v>2417</v>
      </c>
      <c r="B405" s="43" t="str">
        <f>E228</f>
        <v/>
      </c>
      <c r="C405" s="5" t="s">
        <v>2418</v>
      </c>
      <c r="D405" t="s">
        <v>620</v>
      </c>
      <c r="E405" t="s">
        <v>1891</v>
      </c>
      <c r="F405" t="s">
        <v>166</v>
      </c>
      <c r="G405"/>
      <c r="H405" s="44" t="b">
        <v>1</v>
      </c>
      <c r="I405"/>
      <c r="J405" s="44" t="b">
        <v>0</v>
      </c>
    </row>
    <row r="406" spans="1:10" ht="18.75" x14ac:dyDescent="0.3">
      <c r="A406" s="45" t="s">
        <v>2419</v>
      </c>
      <c r="B406" s="50">
        <f>C229</f>
        <v>0</v>
      </c>
      <c r="C406" s="5" t="s">
        <v>2420</v>
      </c>
      <c r="D406" t="s">
        <v>620</v>
      </c>
      <c r="E406" t="s">
        <v>1891</v>
      </c>
      <c r="F406" t="s">
        <v>10</v>
      </c>
      <c r="G406"/>
      <c r="H406" s="44" t="b">
        <v>1</v>
      </c>
      <c r="I406"/>
      <c r="J406" s="44" t="b">
        <v>0</v>
      </c>
    </row>
    <row r="407" spans="1:10" ht="18.75" x14ac:dyDescent="0.3">
      <c r="A407" s="45" t="s">
        <v>2419</v>
      </c>
      <c r="B407" s="1">
        <f>D229</f>
        <v>0</v>
      </c>
      <c r="C407" s="5" t="s">
        <v>2420</v>
      </c>
      <c r="D407" t="s">
        <v>620</v>
      </c>
      <c r="E407" t="s">
        <v>1891</v>
      </c>
      <c r="F407" t="s">
        <v>165</v>
      </c>
      <c r="G407"/>
      <c r="H407" s="44" t="b">
        <v>1</v>
      </c>
      <c r="I407"/>
      <c r="J407" s="44" t="b">
        <v>0</v>
      </c>
    </row>
    <row r="408" spans="1:10" ht="18.75" x14ac:dyDescent="0.3">
      <c r="A408" s="45" t="s">
        <v>2419</v>
      </c>
      <c r="B408" s="1">
        <f>E229</f>
        <v>0</v>
      </c>
      <c r="C408" s="5" t="s">
        <v>2420</v>
      </c>
      <c r="D408" t="s">
        <v>620</v>
      </c>
      <c r="E408" t="s">
        <v>1891</v>
      </c>
      <c r="F408" t="s">
        <v>166</v>
      </c>
      <c r="G408"/>
      <c r="H408" s="44" t="b">
        <v>1</v>
      </c>
      <c r="I408"/>
      <c r="J408" s="44" t="b">
        <v>0</v>
      </c>
    </row>
    <row r="409" spans="1:10" ht="18.75" x14ac:dyDescent="0.3">
      <c r="A409" s="45" t="s">
        <v>2305</v>
      </c>
      <c r="B409" s="50" t="str">
        <f>G249</f>
        <v>VNMINYF</v>
      </c>
      <c r="C409" s="5" t="s">
        <v>2421</v>
      </c>
      <c r="D409" t="s">
        <v>620</v>
      </c>
      <c r="E409" t="s">
        <v>666</v>
      </c>
      <c r="F409"/>
      <c r="G409"/>
      <c r="H409" s="44" t="b">
        <v>0</v>
      </c>
      <c r="I409"/>
      <c r="J409" s="44" t="b">
        <v>0</v>
      </c>
    </row>
    <row r="410" spans="1:10" ht="18.75" x14ac:dyDescent="0.3">
      <c r="A410" s="45" t="s">
        <v>2422</v>
      </c>
      <c r="B410" s="116">
        <f>C249</f>
        <v>46</v>
      </c>
      <c r="C410" s="5" t="s">
        <v>2423</v>
      </c>
      <c r="D410" t="s">
        <v>620</v>
      </c>
      <c r="E410" t="s">
        <v>666</v>
      </c>
      <c r="F410"/>
      <c r="G410"/>
      <c r="H410" s="44" t="b">
        <v>1</v>
      </c>
      <c r="I410"/>
      <c r="J410" s="44" t="b">
        <v>0</v>
      </c>
    </row>
    <row r="411" spans="1:10" ht="18.75" x14ac:dyDescent="0.3">
      <c r="A411" s="45" t="s">
        <v>2424</v>
      </c>
      <c r="B411" s="50">
        <f>E249</f>
        <v>300</v>
      </c>
      <c r="C411" s="5" t="s">
        <v>2425</v>
      </c>
      <c r="D411" t="s">
        <v>620</v>
      </c>
      <c r="E411" t="s">
        <v>666</v>
      </c>
      <c r="F411"/>
      <c r="G411"/>
      <c r="H411" s="44" t="b">
        <v>1</v>
      </c>
      <c r="I411"/>
      <c r="J411" s="44" t="b">
        <v>0</v>
      </c>
    </row>
    <row r="412" spans="1:10" ht="18.75" x14ac:dyDescent="0.3">
      <c r="A412" s="45" t="s">
        <v>2310</v>
      </c>
      <c r="B412" s="50" t="str">
        <f>G250</f>
        <v>VNMAXYF</v>
      </c>
      <c r="C412" s="5" t="s">
        <v>2426</v>
      </c>
      <c r="D412" t="s">
        <v>620</v>
      </c>
      <c r="E412" t="s">
        <v>666</v>
      </c>
      <c r="F412"/>
      <c r="G412"/>
      <c r="H412" s="44" t="b">
        <v>0</v>
      </c>
      <c r="I412"/>
      <c r="J412" s="44" t="b">
        <v>0</v>
      </c>
    </row>
    <row r="413" spans="1:10" ht="18.75" x14ac:dyDescent="0.3">
      <c r="A413" s="45" t="s">
        <v>2427</v>
      </c>
      <c r="B413" s="116">
        <f>C250</f>
        <v>132.25</v>
      </c>
      <c r="C413" s="5" t="s">
        <v>2428</v>
      </c>
      <c r="D413" t="s">
        <v>620</v>
      </c>
      <c r="E413" t="s">
        <v>666</v>
      </c>
      <c r="F413"/>
      <c r="G413"/>
      <c r="H413" s="44" t="b">
        <v>1</v>
      </c>
      <c r="I413"/>
      <c r="J413" s="44" t="b">
        <v>0</v>
      </c>
    </row>
    <row r="414" spans="1:10" ht="18.75" x14ac:dyDescent="0.3">
      <c r="A414" s="45" t="s">
        <v>2429</v>
      </c>
      <c r="B414" s="126">
        <f>E250</f>
        <v>60</v>
      </c>
      <c r="C414" s="5" t="s">
        <v>2430</v>
      </c>
      <c r="D414" t="s">
        <v>620</v>
      </c>
      <c r="E414" t="s">
        <v>666</v>
      </c>
      <c r="F414"/>
      <c r="G414"/>
      <c r="H414" s="44" t="b">
        <v>1</v>
      </c>
      <c r="I414"/>
      <c r="J414" s="44" t="b">
        <v>0</v>
      </c>
    </row>
    <row r="415" spans="1:10" ht="45.75" x14ac:dyDescent="0.3">
      <c r="A415" s="45" t="s">
        <v>2431</v>
      </c>
      <c r="B415" s="50" t="s">
        <v>2432</v>
      </c>
      <c r="C415" t="s">
        <v>2433</v>
      </c>
      <c r="D415" t="s">
        <v>303</v>
      </c>
      <c r="E415"/>
      <c r="F415"/>
      <c r="G415"/>
      <c r="H415" s="44" t="b">
        <v>0</v>
      </c>
      <c r="I415"/>
      <c r="J415" s="44" t="b">
        <v>1</v>
      </c>
    </row>
    <row r="416" spans="1:10" ht="45.75" x14ac:dyDescent="0.3">
      <c r="A416" s="45" t="s">
        <v>2434</v>
      </c>
      <c r="B416" s="50" t="s">
        <v>2435</v>
      </c>
      <c r="C416" t="s">
        <v>2436</v>
      </c>
      <c r="D416" t="s">
        <v>303</v>
      </c>
      <c r="E416"/>
      <c r="F416"/>
      <c r="G416"/>
      <c r="H416" s="44" t="b">
        <v>0</v>
      </c>
      <c r="I416"/>
      <c r="J416" s="44" t="b">
        <v>0</v>
      </c>
    </row>
    <row r="417" spans="1:10" ht="18.75" x14ac:dyDescent="0.3">
      <c r="A417" s="45" t="s">
        <v>1305</v>
      </c>
      <c r="B417" s="50">
        <v>9</v>
      </c>
      <c r="C417" t="s">
        <v>2437</v>
      </c>
      <c r="D417" t="s">
        <v>303</v>
      </c>
      <c r="E417"/>
      <c r="F417"/>
      <c r="G417"/>
      <c r="H417" s="44" t="b">
        <v>1</v>
      </c>
      <c r="I417"/>
      <c r="J417" s="44" t="b">
        <v>0</v>
      </c>
    </row>
    <row r="418" spans="1:10" ht="90.75" x14ac:dyDescent="0.3">
      <c r="A418" s="45" t="s">
        <v>610</v>
      </c>
      <c r="B418" s="50" t="s">
        <v>2438</v>
      </c>
      <c r="C418" t="s">
        <v>2439</v>
      </c>
      <c r="D418" t="s">
        <v>303</v>
      </c>
      <c r="E418"/>
      <c r="F418"/>
      <c r="G418"/>
      <c r="H418" s="44" t="b">
        <v>0</v>
      </c>
      <c r="I418"/>
      <c r="J418" s="44" t="b">
        <v>0</v>
      </c>
    </row>
    <row r="419" spans="1:10" ht="30.75" x14ac:dyDescent="0.3">
      <c r="A419" s="45" t="s">
        <v>2440</v>
      </c>
      <c r="B419" s="50" t="s">
        <v>2441</v>
      </c>
      <c r="C419" t="s">
        <v>2442</v>
      </c>
      <c r="D419" t="s">
        <v>303</v>
      </c>
      <c r="E419"/>
      <c r="F419"/>
      <c r="G419"/>
      <c r="H419" s="44" t="b">
        <v>0</v>
      </c>
      <c r="I419"/>
      <c r="J419" s="44" t="b">
        <v>0</v>
      </c>
    </row>
    <row r="420" spans="1:10" ht="30.75" x14ac:dyDescent="0.3">
      <c r="A420" s="45" t="s">
        <v>1318</v>
      </c>
      <c r="B420" s="50" t="s">
        <v>2443</v>
      </c>
      <c r="C420" t="s">
        <v>2129</v>
      </c>
      <c r="D420" t="s">
        <v>2444</v>
      </c>
      <c r="E420"/>
      <c r="F420"/>
      <c r="G420"/>
      <c r="H420" s="44" t="b">
        <v>0</v>
      </c>
      <c r="I420"/>
      <c r="J420" s="44" t="b">
        <v>1</v>
      </c>
    </row>
    <row r="421" spans="1:10" ht="30.75" x14ac:dyDescent="0.3">
      <c r="A421" s="45" t="s">
        <v>1321</v>
      </c>
      <c r="B421" s="50" t="s">
        <v>2445</v>
      </c>
      <c r="C421" t="s">
        <v>2446</v>
      </c>
      <c r="D421" t="s">
        <v>2444</v>
      </c>
      <c r="E421"/>
      <c r="F421"/>
      <c r="G421"/>
      <c r="H421" s="44" t="b">
        <v>0</v>
      </c>
      <c r="I421"/>
      <c r="J421" s="44" t="b">
        <v>1</v>
      </c>
    </row>
    <row r="422" spans="1:10" ht="30.75" x14ac:dyDescent="0.3">
      <c r="A422" s="45" t="s">
        <v>1323</v>
      </c>
      <c r="B422" s="50" t="s">
        <v>2447</v>
      </c>
      <c r="C422" t="s">
        <v>2448</v>
      </c>
      <c r="D422" t="s">
        <v>2444</v>
      </c>
      <c r="E422"/>
      <c r="F422"/>
      <c r="G422"/>
      <c r="H422" s="44" t="b">
        <v>0</v>
      </c>
      <c r="I422"/>
      <c r="J422" s="44" t="b">
        <v>1</v>
      </c>
    </row>
    <row r="423" spans="1:10" ht="30.75" x14ac:dyDescent="0.3">
      <c r="A423" s="45" t="s">
        <v>1325</v>
      </c>
      <c r="B423" s="50" t="s">
        <v>2449</v>
      </c>
      <c r="C423" t="s">
        <v>2450</v>
      </c>
      <c r="D423" t="s">
        <v>2444</v>
      </c>
      <c r="E423"/>
      <c r="F423"/>
      <c r="G423"/>
      <c r="H423" s="44" t="b">
        <v>0</v>
      </c>
      <c r="I423"/>
      <c r="J423" s="44" t="b">
        <v>1</v>
      </c>
    </row>
    <row r="424" spans="1:10" ht="30.75" x14ac:dyDescent="0.3">
      <c r="A424" s="45" t="s">
        <v>1327</v>
      </c>
      <c r="B424" s="50" t="s">
        <v>2451</v>
      </c>
      <c r="C424" t="s">
        <v>2138</v>
      </c>
      <c r="D424" t="s">
        <v>2444</v>
      </c>
      <c r="E424"/>
      <c r="F424"/>
      <c r="G424" t="s">
        <v>4561</v>
      </c>
      <c r="H424" s="44" t="b">
        <v>0</v>
      </c>
      <c r="I424"/>
      <c r="J424" s="44" t="b">
        <v>1</v>
      </c>
    </row>
    <row r="425" spans="1:10" ht="30.75" x14ac:dyDescent="0.3">
      <c r="A425" s="45" t="s">
        <v>1329</v>
      </c>
      <c r="B425" s="50" t="s">
        <v>2452</v>
      </c>
      <c r="C425" t="s">
        <v>2453</v>
      </c>
      <c r="D425" t="s">
        <v>2444</v>
      </c>
      <c r="E425"/>
      <c r="F425"/>
      <c r="G425" t="s">
        <v>4561</v>
      </c>
      <c r="H425" s="44" t="b">
        <v>0</v>
      </c>
      <c r="I425"/>
      <c r="J425" s="44" t="b">
        <v>1</v>
      </c>
    </row>
    <row r="426" spans="1:10" ht="30.75" x14ac:dyDescent="0.3">
      <c r="A426" s="45" t="s">
        <v>1331</v>
      </c>
      <c r="B426" s="50" t="s">
        <v>2454</v>
      </c>
      <c r="C426" t="s">
        <v>2455</v>
      </c>
      <c r="D426" t="s">
        <v>2444</v>
      </c>
      <c r="E426"/>
      <c r="F426"/>
      <c r="G426" t="s">
        <v>4561</v>
      </c>
      <c r="H426" s="44" t="b">
        <v>0</v>
      </c>
      <c r="I426"/>
      <c r="J426" s="44" t="b">
        <v>1</v>
      </c>
    </row>
    <row r="427" spans="1:10" ht="30.75" x14ac:dyDescent="0.3">
      <c r="A427" s="45" t="s">
        <v>1333</v>
      </c>
      <c r="B427" s="50" t="s">
        <v>2456</v>
      </c>
      <c r="C427" t="s">
        <v>2457</v>
      </c>
      <c r="D427" t="s">
        <v>2444</v>
      </c>
      <c r="E427"/>
      <c r="F427"/>
      <c r="G427" t="s">
        <v>4561</v>
      </c>
      <c r="H427" s="44" t="b">
        <v>0</v>
      </c>
      <c r="I427"/>
      <c r="J427" s="44" t="b">
        <v>1</v>
      </c>
    </row>
    <row r="428" spans="1:10" ht="30.75" x14ac:dyDescent="0.3">
      <c r="A428" s="45" t="s">
        <v>1334</v>
      </c>
      <c r="B428" s="50" t="s">
        <v>2458</v>
      </c>
      <c r="C428" t="s">
        <v>2150</v>
      </c>
      <c r="D428" t="s">
        <v>2444</v>
      </c>
      <c r="E428"/>
      <c r="F428"/>
      <c r="G428">
        <v>3</v>
      </c>
      <c r="H428" s="44" t="b">
        <v>0</v>
      </c>
      <c r="I428"/>
      <c r="J428" s="44" t="b">
        <v>1</v>
      </c>
    </row>
    <row r="429" spans="1:10" ht="30.75" x14ac:dyDescent="0.3">
      <c r="A429" s="45" t="s">
        <v>1335</v>
      </c>
      <c r="B429" s="50" t="s">
        <v>2459</v>
      </c>
      <c r="C429" t="s">
        <v>2460</v>
      </c>
      <c r="D429" t="s">
        <v>2444</v>
      </c>
      <c r="E429"/>
      <c r="F429"/>
      <c r="G429">
        <v>3</v>
      </c>
      <c r="H429" s="44" t="b">
        <v>0</v>
      </c>
      <c r="I429"/>
      <c r="J429" s="44" t="b">
        <v>1</v>
      </c>
    </row>
    <row r="430" spans="1:10" ht="30.75" x14ac:dyDescent="0.3">
      <c r="A430" s="45" t="s">
        <v>1336</v>
      </c>
      <c r="B430" s="50" t="s">
        <v>2461</v>
      </c>
      <c r="C430" t="s">
        <v>2462</v>
      </c>
      <c r="D430" t="s">
        <v>2444</v>
      </c>
      <c r="E430"/>
      <c r="F430"/>
      <c r="G430">
        <v>3</v>
      </c>
      <c r="H430" s="44" t="b">
        <v>0</v>
      </c>
      <c r="I430"/>
      <c r="J430" s="44" t="b">
        <v>1</v>
      </c>
    </row>
    <row r="431" spans="1:10" ht="30.75" x14ac:dyDescent="0.3">
      <c r="A431" s="45" t="s">
        <v>1337</v>
      </c>
      <c r="B431" s="50" t="s">
        <v>2463</v>
      </c>
      <c r="C431" t="s">
        <v>2464</v>
      </c>
      <c r="D431" t="s">
        <v>2444</v>
      </c>
      <c r="E431"/>
      <c r="F431"/>
      <c r="G431">
        <v>3</v>
      </c>
      <c r="H431" s="44" t="b">
        <v>0</v>
      </c>
      <c r="I431"/>
      <c r="J431" s="44" t="b">
        <v>1</v>
      </c>
    </row>
    <row r="432" spans="1:10" ht="45.75" x14ac:dyDescent="0.3">
      <c r="A432" s="45" t="s">
        <v>1338</v>
      </c>
      <c r="B432" s="50" t="s">
        <v>2465</v>
      </c>
      <c r="C432" t="s">
        <v>2466</v>
      </c>
      <c r="D432" t="s">
        <v>2444</v>
      </c>
      <c r="E432"/>
      <c r="F432"/>
      <c r="G432"/>
      <c r="H432" s="44" t="b">
        <v>0</v>
      </c>
      <c r="I432"/>
      <c r="J432" s="44" t="b">
        <v>1</v>
      </c>
    </row>
    <row r="433" spans="1:10" ht="18.75" x14ac:dyDescent="0.3">
      <c r="A433" s="45" t="s">
        <v>1339</v>
      </c>
      <c r="B433" s="50" t="s">
        <v>1332</v>
      </c>
      <c r="C433"/>
      <c r="D433"/>
      <c r="E433"/>
      <c r="F433"/>
      <c r="G433"/>
      <c r="H433" s="44" t="b">
        <v>0</v>
      </c>
      <c r="I433"/>
      <c r="J433" s="44" t="b">
        <v>0</v>
      </c>
    </row>
    <row r="434" spans="1:10" ht="18.75" x14ac:dyDescent="0.3">
      <c r="A434" s="45" t="s">
        <v>1340</v>
      </c>
      <c r="B434" s="50" t="s">
        <v>1332</v>
      </c>
      <c r="C434"/>
      <c r="D434"/>
      <c r="E434"/>
      <c r="F434"/>
      <c r="G434"/>
      <c r="H434" s="44" t="b">
        <v>0</v>
      </c>
      <c r="I434"/>
      <c r="J434" s="44" t="b">
        <v>0</v>
      </c>
    </row>
    <row r="435" spans="1:10" ht="18.75" x14ac:dyDescent="0.3">
      <c r="A435" s="45" t="s">
        <v>1341</v>
      </c>
      <c r="B435" s="50" t="s">
        <v>2467</v>
      </c>
      <c r="C435"/>
      <c r="D435"/>
      <c r="E435"/>
      <c r="F435"/>
      <c r="G435"/>
      <c r="H435" s="44" t="b">
        <v>0</v>
      </c>
      <c r="I435"/>
      <c r="J435" s="44" t="b">
        <v>0</v>
      </c>
    </row>
    <row r="436" spans="1:10" ht="30.75" x14ac:dyDescent="0.3">
      <c r="A436" s="45" t="s">
        <v>1342</v>
      </c>
      <c r="B436" s="50" t="s">
        <v>2468</v>
      </c>
      <c r="C436" t="s">
        <v>2469</v>
      </c>
      <c r="D436" t="s">
        <v>2470</v>
      </c>
      <c r="E436"/>
      <c r="F436"/>
      <c r="G436"/>
      <c r="H436" s="44" t="b">
        <v>0</v>
      </c>
      <c r="I436"/>
      <c r="J436" s="44" t="b">
        <v>0</v>
      </c>
    </row>
    <row r="437" spans="1:10" ht="30.75" x14ac:dyDescent="0.3">
      <c r="A437" s="45" t="s">
        <v>1343</v>
      </c>
      <c r="B437" s="50" t="s">
        <v>2471</v>
      </c>
      <c r="C437" t="s">
        <v>2469</v>
      </c>
      <c r="D437" t="s">
        <v>2470</v>
      </c>
      <c r="E437"/>
      <c r="F437"/>
      <c r="G437"/>
      <c r="H437" s="44" t="b">
        <v>0</v>
      </c>
      <c r="I437"/>
      <c r="J437" s="44" t="b">
        <v>0</v>
      </c>
    </row>
    <row r="438" spans="1:10" ht="30.75" x14ac:dyDescent="0.3">
      <c r="A438" s="45" t="s">
        <v>1344</v>
      </c>
      <c r="B438" s="50" t="s">
        <v>2472</v>
      </c>
      <c r="C438" t="s">
        <v>2469</v>
      </c>
      <c r="D438" t="s">
        <v>2470</v>
      </c>
      <c r="E438"/>
      <c r="F438"/>
      <c r="G438"/>
      <c r="H438" s="44" t="b">
        <v>0</v>
      </c>
      <c r="I438"/>
      <c r="J438" s="44" t="b">
        <v>1</v>
      </c>
    </row>
    <row r="439" spans="1:10" ht="30.75" x14ac:dyDescent="0.3">
      <c r="A439" s="45" t="s">
        <v>1345</v>
      </c>
      <c r="B439" s="50" t="s">
        <v>2473</v>
      </c>
      <c r="C439" t="s">
        <v>2474</v>
      </c>
      <c r="D439" t="s">
        <v>2470</v>
      </c>
      <c r="E439"/>
      <c r="F439"/>
      <c r="G439"/>
      <c r="H439" s="44" t="b">
        <v>0</v>
      </c>
      <c r="I439"/>
      <c r="J439" s="44" t="b">
        <v>0</v>
      </c>
    </row>
    <row r="440" spans="1:10" ht="30.75" x14ac:dyDescent="0.3">
      <c r="A440" s="45" t="s">
        <v>1346</v>
      </c>
      <c r="B440" s="50" t="s">
        <v>2475</v>
      </c>
      <c r="C440" t="s">
        <v>2474</v>
      </c>
      <c r="D440" t="s">
        <v>2470</v>
      </c>
      <c r="E440"/>
      <c r="F440"/>
      <c r="G440"/>
      <c r="H440" s="44" t="b">
        <v>0</v>
      </c>
      <c r="I440"/>
      <c r="J440" s="44" t="b">
        <v>0</v>
      </c>
    </row>
    <row r="441" spans="1:10" ht="30.75" x14ac:dyDescent="0.3">
      <c r="A441" s="45" t="s">
        <v>1347</v>
      </c>
      <c r="B441" s="50" t="s">
        <v>2476</v>
      </c>
      <c r="C441" t="s">
        <v>2474</v>
      </c>
      <c r="D441" t="s">
        <v>2470</v>
      </c>
      <c r="E441"/>
      <c r="F441"/>
      <c r="G441"/>
      <c r="H441" s="44" t="b">
        <v>0</v>
      </c>
      <c r="I441"/>
      <c r="J441" s="44" t="b">
        <v>1</v>
      </c>
    </row>
    <row r="442" spans="1:10" ht="30.75" x14ac:dyDescent="0.3">
      <c r="A442" s="45" t="s">
        <v>1348</v>
      </c>
      <c r="B442" s="50" t="s">
        <v>2477</v>
      </c>
      <c r="C442" t="s">
        <v>2478</v>
      </c>
      <c r="D442" t="s">
        <v>2470</v>
      </c>
      <c r="E442"/>
      <c r="F442"/>
      <c r="G442" t="s">
        <v>4561</v>
      </c>
      <c r="H442" s="44" t="b">
        <v>0</v>
      </c>
      <c r="I442"/>
      <c r="J442" s="44" t="b">
        <v>0</v>
      </c>
    </row>
    <row r="443" spans="1:10" ht="30.75" x14ac:dyDescent="0.3">
      <c r="A443" s="45" t="s">
        <v>1349</v>
      </c>
      <c r="B443" s="50" t="s">
        <v>2479</v>
      </c>
      <c r="C443" t="s">
        <v>2478</v>
      </c>
      <c r="D443" t="s">
        <v>2470</v>
      </c>
      <c r="E443"/>
      <c r="F443"/>
      <c r="G443" t="s">
        <v>4561</v>
      </c>
      <c r="H443" s="44" t="b">
        <v>0</v>
      </c>
      <c r="I443"/>
      <c r="J443" s="44" t="b">
        <v>0</v>
      </c>
    </row>
    <row r="444" spans="1:10" ht="30.75" x14ac:dyDescent="0.3">
      <c r="A444" s="45" t="s">
        <v>1350</v>
      </c>
      <c r="B444" s="50" t="s">
        <v>2480</v>
      </c>
      <c r="C444" t="s">
        <v>2478</v>
      </c>
      <c r="D444" t="s">
        <v>2470</v>
      </c>
      <c r="E444"/>
      <c r="F444"/>
      <c r="G444" t="s">
        <v>4561</v>
      </c>
      <c r="H444" s="44" t="b">
        <v>0</v>
      </c>
      <c r="I444"/>
      <c r="J444" s="44" t="b">
        <v>1</v>
      </c>
    </row>
    <row r="445" spans="1:10" ht="30.75" x14ac:dyDescent="0.3">
      <c r="A445" s="45" t="s">
        <v>2481</v>
      </c>
      <c r="B445" s="50" t="s">
        <v>2482</v>
      </c>
      <c r="C445" t="s">
        <v>2483</v>
      </c>
      <c r="D445" t="s">
        <v>2470</v>
      </c>
      <c r="E445"/>
      <c r="F445"/>
      <c r="G445">
        <v>3</v>
      </c>
      <c r="H445" s="44" t="b">
        <v>0</v>
      </c>
      <c r="I445"/>
      <c r="J445" s="44" t="b">
        <v>0</v>
      </c>
    </row>
    <row r="446" spans="1:10" ht="30.75" x14ac:dyDescent="0.3">
      <c r="A446" s="45" t="s">
        <v>2484</v>
      </c>
      <c r="B446" s="50" t="s">
        <v>2485</v>
      </c>
      <c r="C446" t="s">
        <v>2483</v>
      </c>
      <c r="D446" t="s">
        <v>2470</v>
      </c>
      <c r="E446"/>
      <c r="F446"/>
      <c r="G446">
        <v>3</v>
      </c>
      <c r="H446" s="44" t="b">
        <v>0</v>
      </c>
      <c r="I446"/>
      <c r="J446" s="44" t="b">
        <v>0</v>
      </c>
    </row>
    <row r="447" spans="1:10" ht="30.75" x14ac:dyDescent="0.3">
      <c r="A447" s="45" t="s">
        <v>2486</v>
      </c>
      <c r="B447" s="50" t="s">
        <v>2487</v>
      </c>
      <c r="C447" t="s">
        <v>2483</v>
      </c>
      <c r="D447" t="s">
        <v>2470</v>
      </c>
      <c r="E447"/>
      <c r="F447"/>
      <c r="G447">
        <v>3</v>
      </c>
      <c r="H447" s="44" t="b">
        <v>0</v>
      </c>
      <c r="I447"/>
      <c r="J447" s="44" t="b">
        <v>1</v>
      </c>
    </row>
    <row r="448" spans="1:10" ht="30.75" x14ac:dyDescent="0.3">
      <c r="A448" s="45" t="s">
        <v>2488</v>
      </c>
      <c r="B448" s="50" t="s">
        <v>2489</v>
      </c>
      <c r="C448" t="s">
        <v>2490</v>
      </c>
      <c r="D448" t="s">
        <v>2470</v>
      </c>
      <c r="E448"/>
      <c r="F448"/>
      <c r="G448"/>
      <c r="H448" s="44" t="b">
        <v>0</v>
      </c>
      <c r="I448"/>
      <c r="J448" s="44" t="b">
        <v>0</v>
      </c>
    </row>
    <row r="449" spans="1:10" ht="30.75" x14ac:dyDescent="0.3">
      <c r="A449" s="45" t="s">
        <v>2491</v>
      </c>
      <c r="B449" s="50" t="s">
        <v>2492</v>
      </c>
      <c r="C449" t="s">
        <v>2490</v>
      </c>
      <c r="D449" t="s">
        <v>2470</v>
      </c>
      <c r="E449"/>
      <c r="F449"/>
      <c r="G449"/>
      <c r="H449" s="44" t="b">
        <v>0</v>
      </c>
      <c r="I449"/>
      <c r="J449" s="44" t="b">
        <v>0</v>
      </c>
    </row>
    <row r="450" spans="1:10" ht="30.75" x14ac:dyDescent="0.3">
      <c r="A450" s="45" t="s">
        <v>2493</v>
      </c>
      <c r="B450" s="50" t="s">
        <v>2494</v>
      </c>
      <c r="C450" t="s">
        <v>2490</v>
      </c>
      <c r="D450" t="s">
        <v>2470</v>
      </c>
      <c r="E450"/>
      <c r="F450"/>
      <c r="G450"/>
      <c r="H450" s="44" t="b">
        <v>0</v>
      </c>
      <c r="I450"/>
      <c r="J450" s="44" t="b">
        <v>1</v>
      </c>
    </row>
    <row r="451" spans="1:10" ht="30.75" x14ac:dyDescent="0.3">
      <c r="A451" s="45" t="s">
        <v>2495</v>
      </c>
      <c r="B451" s="50" t="s">
        <v>2496</v>
      </c>
      <c r="C451" t="s">
        <v>2497</v>
      </c>
      <c r="D451" t="s">
        <v>2470</v>
      </c>
      <c r="E451"/>
      <c r="F451"/>
      <c r="G451"/>
      <c r="H451" s="44" t="b">
        <v>0</v>
      </c>
      <c r="I451"/>
      <c r="J451" s="44" t="b">
        <v>0</v>
      </c>
    </row>
    <row r="452" spans="1:10" ht="30.75" x14ac:dyDescent="0.3">
      <c r="A452" s="45" t="s">
        <v>2498</v>
      </c>
      <c r="B452" s="50" t="s">
        <v>2499</v>
      </c>
      <c r="C452" t="s">
        <v>2497</v>
      </c>
      <c r="D452" t="s">
        <v>2470</v>
      </c>
      <c r="E452"/>
      <c r="F452"/>
      <c r="G452"/>
      <c r="H452" s="44" t="b">
        <v>0</v>
      </c>
      <c r="I452"/>
      <c r="J452" s="44" t="b">
        <v>0</v>
      </c>
    </row>
    <row r="453" spans="1:10" ht="30.75" x14ac:dyDescent="0.3">
      <c r="A453" s="45" t="s">
        <v>2500</v>
      </c>
      <c r="B453" s="50" t="s">
        <v>2501</v>
      </c>
      <c r="C453" t="s">
        <v>2497</v>
      </c>
      <c r="D453" t="s">
        <v>2470</v>
      </c>
      <c r="E453"/>
      <c r="F453"/>
      <c r="G453"/>
      <c r="H453" s="44" t="b">
        <v>0</v>
      </c>
      <c r="I453"/>
      <c r="J453" s="44" t="b">
        <v>1</v>
      </c>
    </row>
    <row r="454" spans="1:10" ht="18.75" x14ac:dyDescent="0.3">
      <c r="A454" s="45" t="s">
        <v>2502</v>
      </c>
      <c r="B454" s="50" t="s">
        <v>2503</v>
      </c>
      <c r="C454" t="s">
        <v>2195</v>
      </c>
      <c r="D454" t="s">
        <v>2470</v>
      </c>
      <c r="E454"/>
      <c r="F454"/>
      <c r="G454"/>
      <c r="H454" s="44" t="b">
        <v>0</v>
      </c>
      <c r="I454"/>
      <c r="J454" s="44" t="b">
        <v>0</v>
      </c>
    </row>
    <row r="455" spans="1:10" ht="18.75" x14ac:dyDescent="0.3">
      <c r="A455" s="45" t="s">
        <v>2504</v>
      </c>
      <c r="B455" s="50" t="s">
        <v>2505</v>
      </c>
      <c r="C455" t="s">
        <v>2195</v>
      </c>
      <c r="D455" t="s">
        <v>2470</v>
      </c>
      <c r="E455"/>
      <c r="F455"/>
      <c r="G455"/>
      <c r="H455" s="44" t="b">
        <v>0</v>
      </c>
      <c r="I455"/>
      <c r="J455" s="44" t="b">
        <v>0</v>
      </c>
    </row>
    <row r="456" spans="1:10" ht="30.75" x14ac:dyDescent="0.3">
      <c r="A456" s="45" t="s">
        <v>2506</v>
      </c>
      <c r="B456" s="50" t="s">
        <v>2507</v>
      </c>
      <c r="C456" t="s">
        <v>2195</v>
      </c>
      <c r="D456" t="s">
        <v>2470</v>
      </c>
      <c r="E456"/>
      <c r="F456"/>
      <c r="G456"/>
      <c r="H456" s="44" t="b">
        <v>0</v>
      </c>
      <c r="I456"/>
      <c r="J456" s="44" t="b">
        <v>1</v>
      </c>
    </row>
    <row r="457" spans="1:10" ht="18.75" x14ac:dyDescent="0.3">
      <c r="A457" s="45" t="s">
        <v>2508</v>
      </c>
      <c r="B457" s="50" t="s">
        <v>2509</v>
      </c>
      <c r="C457" t="s">
        <v>2219</v>
      </c>
      <c r="D457" t="s">
        <v>2470</v>
      </c>
      <c r="E457"/>
      <c r="F457"/>
      <c r="G457" t="s">
        <v>4561</v>
      </c>
      <c r="H457" s="44" t="b">
        <v>0</v>
      </c>
      <c r="I457"/>
      <c r="J457" s="44" t="b">
        <v>0</v>
      </c>
    </row>
    <row r="458" spans="1:10" ht="18.75" x14ac:dyDescent="0.3">
      <c r="A458" s="45" t="s">
        <v>2510</v>
      </c>
      <c r="B458" s="50" t="s">
        <v>2511</v>
      </c>
      <c r="C458" t="s">
        <v>2219</v>
      </c>
      <c r="D458" t="s">
        <v>2470</v>
      </c>
      <c r="E458"/>
      <c r="F458"/>
      <c r="G458" t="s">
        <v>4561</v>
      </c>
      <c r="H458" s="44" t="b">
        <v>0</v>
      </c>
      <c r="I458"/>
      <c r="J458" s="44" t="b">
        <v>0</v>
      </c>
    </row>
    <row r="459" spans="1:10" ht="30.75" x14ac:dyDescent="0.3">
      <c r="A459" s="45" t="s">
        <v>2512</v>
      </c>
      <c r="B459" s="50" t="s">
        <v>2513</v>
      </c>
      <c r="C459" t="s">
        <v>2219</v>
      </c>
      <c r="D459" t="s">
        <v>2470</v>
      </c>
      <c r="E459"/>
      <c r="F459"/>
      <c r="G459" t="s">
        <v>4561</v>
      </c>
      <c r="H459" s="44" t="b">
        <v>0</v>
      </c>
      <c r="I459"/>
      <c r="J459" s="44" t="b">
        <v>1</v>
      </c>
    </row>
    <row r="460" spans="1:10" ht="18.75" x14ac:dyDescent="0.3">
      <c r="A460" s="45" t="s">
        <v>2514</v>
      </c>
      <c r="B460" s="50" t="s">
        <v>2515</v>
      </c>
      <c r="C460" t="s">
        <v>2516</v>
      </c>
      <c r="D460" t="s">
        <v>2470</v>
      </c>
      <c r="E460"/>
      <c r="F460"/>
      <c r="G460">
        <v>3</v>
      </c>
      <c r="H460" s="44" t="b">
        <v>0</v>
      </c>
      <c r="I460"/>
      <c r="J460" s="44" t="b">
        <v>0</v>
      </c>
    </row>
    <row r="461" spans="1:10" ht="18.75" x14ac:dyDescent="0.3">
      <c r="A461" s="45" t="s">
        <v>2517</v>
      </c>
      <c r="B461" s="50" t="s">
        <v>2518</v>
      </c>
      <c r="C461" t="s">
        <v>2516</v>
      </c>
      <c r="D461" t="s">
        <v>2470</v>
      </c>
      <c r="E461"/>
      <c r="F461"/>
      <c r="G461">
        <v>3</v>
      </c>
      <c r="H461" s="44" t="b">
        <v>0</v>
      </c>
      <c r="I461"/>
      <c r="J461" s="44" t="b">
        <v>0</v>
      </c>
    </row>
    <row r="462" spans="1:10" ht="30.75" x14ac:dyDescent="0.3">
      <c r="A462" s="45" t="s">
        <v>2519</v>
      </c>
      <c r="B462" s="50" t="s">
        <v>2520</v>
      </c>
      <c r="C462" t="s">
        <v>2516</v>
      </c>
      <c r="D462" t="s">
        <v>2470</v>
      </c>
      <c r="E462"/>
      <c r="F462"/>
      <c r="G462">
        <v>3</v>
      </c>
      <c r="H462" s="44" t="b">
        <v>0</v>
      </c>
      <c r="I462"/>
      <c r="J462" s="44" t="b">
        <v>1</v>
      </c>
    </row>
    <row r="463" spans="1:10" ht="30.75" x14ac:dyDescent="0.3">
      <c r="A463" s="45" t="s">
        <v>2521</v>
      </c>
      <c r="B463" s="50" t="s">
        <v>2522</v>
      </c>
      <c r="C463" t="s">
        <v>2523</v>
      </c>
      <c r="D463" t="s">
        <v>2470</v>
      </c>
      <c r="E463"/>
      <c r="F463"/>
      <c r="G463"/>
      <c r="H463" s="44" t="b">
        <v>0</v>
      </c>
      <c r="I463"/>
      <c r="J463" s="44" t="b">
        <v>0</v>
      </c>
    </row>
    <row r="464" spans="1:10" ht="30.75" x14ac:dyDescent="0.3">
      <c r="A464" s="45" t="s">
        <v>2524</v>
      </c>
      <c r="B464" s="50" t="s">
        <v>2525</v>
      </c>
      <c r="C464" t="s">
        <v>2523</v>
      </c>
      <c r="D464" t="s">
        <v>2470</v>
      </c>
      <c r="E464"/>
      <c r="F464"/>
      <c r="G464"/>
      <c r="H464" s="44" t="b">
        <v>0</v>
      </c>
      <c r="I464"/>
      <c r="J464" s="44" t="b">
        <v>0</v>
      </c>
    </row>
    <row r="465" spans="1:10" ht="30.75" x14ac:dyDescent="0.3">
      <c r="A465" s="45" t="s">
        <v>2526</v>
      </c>
      <c r="B465" s="50" t="s">
        <v>2527</v>
      </c>
      <c r="C465" t="s">
        <v>2523</v>
      </c>
      <c r="D465" t="s">
        <v>2470</v>
      </c>
      <c r="E465"/>
      <c r="F465"/>
      <c r="G465"/>
      <c r="H465" s="44" t="b">
        <v>0</v>
      </c>
      <c r="I465"/>
      <c r="J465" s="44" t="b">
        <v>1</v>
      </c>
    </row>
    <row r="466" spans="1:10" ht="30.75" x14ac:dyDescent="0.3">
      <c r="A466" s="45" t="s">
        <v>2528</v>
      </c>
      <c r="B466" s="50" t="s">
        <v>2529</v>
      </c>
      <c r="C466" t="s">
        <v>2530</v>
      </c>
      <c r="D466" t="s">
        <v>2470</v>
      </c>
      <c r="E466"/>
      <c r="F466"/>
      <c r="G466"/>
      <c r="H466" s="44" t="b">
        <v>0</v>
      </c>
      <c r="I466"/>
      <c r="J466" s="44" t="b">
        <v>0</v>
      </c>
    </row>
    <row r="467" spans="1:10" ht="30.75" x14ac:dyDescent="0.3">
      <c r="A467" s="45" t="s">
        <v>2531</v>
      </c>
      <c r="B467" s="50" t="s">
        <v>2532</v>
      </c>
      <c r="C467" t="s">
        <v>2530</v>
      </c>
      <c r="D467" t="s">
        <v>2470</v>
      </c>
      <c r="E467"/>
      <c r="F467"/>
      <c r="G467"/>
      <c r="H467" s="44" t="b">
        <v>0</v>
      </c>
      <c r="I467"/>
      <c r="J467" s="44" t="b">
        <v>0</v>
      </c>
    </row>
    <row r="468" spans="1:10" ht="75.75" x14ac:dyDescent="0.3">
      <c r="A468" s="45" t="s">
        <v>2533</v>
      </c>
      <c r="B468" s="50" t="s">
        <v>2534</v>
      </c>
      <c r="C468" t="s">
        <v>2530</v>
      </c>
      <c r="D468" t="s">
        <v>2470</v>
      </c>
      <c r="E468"/>
      <c r="F468"/>
      <c r="G468"/>
      <c r="H468" s="44" t="b">
        <v>0</v>
      </c>
      <c r="I468"/>
      <c r="J468" s="44" t="b">
        <v>1</v>
      </c>
    </row>
    <row r="469" spans="1:10" ht="30.75" x14ac:dyDescent="0.3">
      <c r="A469" s="45" t="s">
        <v>2535</v>
      </c>
      <c r="B469" s="50" t="s">
        <v>2536</v>
      </c>
      <c r="C469" t="s">
        <v>2537</v>
      </c>
      <c r="D469" t="s">
        <v>2470</v>
      </c>
      <c r="E469"/>
      <c r="F469"/>
      <c r="G469"/>
      <c r="H469" s="44" t="b">
        <v>0</v>
      </c>
      <c r="I469"/>
      <c r="J469" s="44" t="b">
        <v>0</v>
      </c>
    </row>
    <row r="470" spans="1:10" ht="30.75" x14ac:dyDescent="0.3">
      <c r="A470" s="45" t="s">
        <v>2538</v>
      </c>
      <c r="B470" s="50" t="s">
        <v>2539</v>
      </c>
      <c r="C470" t="s">
        <v>2537</v>
      </c>
      <c r="D470" t="s">
        <v>2470</v>
      </c>
      <c r="E470"/>
      <c r="F470"/>
      <c r="G470"/>
      <c r="H470" s="44" t="b">
        <v>0</v>
      </c>
      <c r="I470"/>
      <c r="J470" s="44" t="b">
        <v>0</v>
      </c>
    </row>
    <row r="471" spans="1:10" ht="30.75" x14ac:dyDescent="0.3">
      <c r="A471" s="45" t="s">
        <v>2540</v>
      </c>
      <c r="B471" s="50" t="s">
        <v>2541</v>
      </c>
      <c r="C471" t="s">
        <v>2537</v>
      </c>
      <c r="D471" t="s">
        <v>2470</v>
      </c>
      <c r="E471"/>
      <c r="F471"/>
      <c r="G471"/>
      <c r="H471" s="44" t="b">
        <v>0</v>
      </c>
      <c r="I471"/>
      <c r="J471" s="44" t="b">
        <v>1</v>
      </c>
    </row>
    <row r="472" spans="1:10" ht="30.75" x14ac:dyDescent="0.3">
      <c r="A472" s="45" t="s">
        <v>2542</v>
      </c>
      <c r="B472" s="50" t="s">
        <v>2543</v>
      </c>
      <c r="C472" t="s">
        <v>2544</v>
      </c>
      <c r="D472" t="s">
        <v>2470</v>
      </c>
      <c r="E472"/>
      <c r="F472"/>
      <c r="G472" t="s">
        <v>4561</v>
      </c>
      <c r="H472" s="44" t="b">
        <v>0</v>
      </c>
      <c r="I472"/>
      <c r="J472" s="44" t="b">
        <v>0</v>
      </c>
    </row>
    <row r="473" spans="1:10" ht="30.75" x14ac:dyDescent="0.3">
      <c r="A473" s="45" t="s">
        <v>2545</v>
      </c>
      <c r="B473" s="50" t="s">
        <v>2546</v>
      </c>
      <c r="C473" t="s">
        <v>2544</v>
      </c>
      <c r="D473" t="s">
        <v>2470</v>
      </c>
      <c r="E473"/>
      <c r="F473"/>
      <c r="G473" t="s">
        <v>4561</v>
      </c>
      <c r="H473" s="44" t="b">
        <v>0</v>
      </c>
      <c r="I473"/>
      <c r="J473" s="44" t="b">
        <v>0</v>
      </c>
    </row>
    <row r="474" spans="1:10" ht="30.75" x14ac:dyDescent="0.3">
      <c r="A474" s="45" t="s">
        <v>2547</v>
      </c>
      <c r="B474" s="50" t="s">
        <v>2548</v>
      </c>
      <c r="C474" t="s">
        <v>2544</v>
      </c>
      <c r="D474" t="s">
        <v>2470</v>
      </c>
      <c r="E474"/>
      <c r="F474"/>
      <c r="G474" t="s">
        <v>4561</v>
      </c>
      <c r="H474" s="44" t="b">
        <v>0</v>
      </c>
      <c r="I474"/>
      <c r="J474" s="44" t="b">
        <v>1</v>
      </c>
    </row>
    <row r="475" spans="1:10" ht="30.75" x14ac:dyDescent="0.3">
      <c r="A475" s="45" t="s">
        <v>2549</v>
      </c>
      <c r="B475" s="50" t="s">
        <v>2550</v>
      </c>
      <c r="C475" t="s">
        <v>2551</v>
      </c>
      <c r="D475" t="s">
        <v>2470</v>
      </c>
      <c r="E475"/>
      <c r="F475"/>
      <c r="G475">
        <v>3</v>
      </c>
      <c r="H475" s="44" t="b">
        <v>0</v>
      </c>
      <c r="I475"/>
      <c r="J475" s="44" t="b">
        <v>0</v>
      </c>
    </row>
    <row r="476" spans="1:10" ht="30.75" x14ac:dyDescent="0.3">
      <c r="A476" s="45" t="s">
        <v>2552</v>
      </c>
      <c r="B476" s="50" t="s">
        <v>2553</v>
      </c>
      <c r="C476" t="s">
        <v>2551</v>
      </c>
      <c r="D476" t="s">
        <v>2470</v>
      </c>
      <c r="E476"/>
      <c r="F476"/>
      <c r="G476">
        <v>3</v>
      </c>
      <c r="H476" s="44" t="b">
        <v>0</v>
      </c>
      <c r="I476"/>
      <c r="J476" s="44" t="b">
        <v>0</v>
      </c>
    </row>
    <row r="477" spans="1:10" ht="30.75" x14ac:dyDescent="0.3">
      <c r="A477" s="45" t="s">
        <v>2554</v>
      </c>
      <c r="B477" s="50" t="s">
        <v>2555</v>
      </c>
      <c r="C477" t="s">
        <v>2551</v>
      </c>
      <c r="D477" t="s">
        <v>2470</v>
      </c>
      <c r="E477"/>
      <c r="F477"/>
      <c r="G477">
        <v>3</v>
      </c>
      <c r="H477" s="44" t="b">
        <v>0</v>
      </c>
      <c r="I477"/>
      <c r="J477" s="44" t="b">
        <v>1</v>
      </c>
    </row>
    <row r="478" spans="1:10" ht="18.75" x14ac:dyDescent="0.3">
      <c r="A478" s="45" t="s">
        <v>2556</v>
      </c>
      <c r="B478" s="50" t="s">
        <v>2557</v>
      </c>
      <c r="C478" t="s">
        <v>2558</v>
      </c>
      <c r="D478" t="s">
        <v>2470</v>
      </c>
      <c r="E478"/>
      <c r="F478"/>
      <c r="G478"/>
      <c r="H478" s="44" t="b">
        <v>0</v>
      </c>
      <c r="I478"/>
      <c r="J478" s="44" t="b">
        <v>0</v>
      </c>
    </row>
    <row r="479" spans="1:10" ht="18.75" x14ac:dyDescent="0.3">
      <c r="A479" s="45" t="s">
        <v>2559</v>
      </c>
      <c r="B479" s="50" t="s">
        <v>2560</v>
      </c>
      <c r="C479" t="s">
        <v>2558</v>
      </c>
      <c r="D479" t="s">
        <v>2470</v>
      </c>
      <c r="E479"/>
      <c r="F479"/>
      <c r="G479"/>
      <c r="H479" s="44" t="b">
        <v>0</v>
      </c>
      <c r="I479"/>
      <c r="J479" s="44" t="b">
        <v>0</v>
      </c>
    </row>
    <row r="480" spans="1:10" ht="30.75" x14ac:dyDescent="0.3">
      <c r="A480" s="45" t="s">
        <v>2561</v>
      </c>
      <c r="B480" s="50" t="s">
        <v>2562</v>
      </c>
      <c r="C480" t="s">
        <v>2558</v>
      </c>
      <c r="D480" t="s">
        <v>2470</v>
      </c>
      <c r="E480"/>
      <c r="F480"/>
      <c r="G480"/>
      <c r="H480" s="44" t="b">
        <v>0</v>
      </c>
      <c r="I480"/>
      <c r="J480" s="44" t="b">
        <v>1</v>
      </c>
    </row>
    <row r="481" spans="1:10" ht="18.75" x14ac:dyDescent="0.3">
      <c r="A481" s="45" t="s">
        <v>2563</v>
      </c>
      <c r="B481" s="50" t="s">
        <v>2564</v>
      </c>
      <c r="C481" t="s">
        <v>2565</v>
      </c>
      <c r="D481" t="s">
        <v>2470</v>
      </c>
      <c r="E481"/>
      <c r="F481"/>
      <c r="G481"/>
      <c r="H481" s="44" t="b">
        <v>0</v>
      </c>
      <c r="I481"/>
      <c r="J481" s="44" t="b">
        <v>0</v>
      </c>
    </row>
    <row r="482" spans="1:10" ht="18.75" x14ac:dyDescent="0.3">
      <c r="A482" s="45" t="s">
        <v>2566</v>
      </c>
      <c r="B482" s="50" t="s">
        <v>2567</v>
      </c>
      <c r="C482" t="s">
        <v>2565</v>
      </c>
      <c r="D482" t="s">
        <v>2470</v>
      </c>
      <c r="E482"/>
      <c r="F482"/>
      <c r="G482"/>
      <c r="H482" s="44" t="b">
        <v>0</v>
      </c>
      <c r="I482"/>
      <c r="J482" s="44" t="b">
        <v>0</v>
      </c>
    </row>
    <row r="483" spans="1:10" ht="30.75" x14ac:dyDescent="0.3">
      <c r="A483" s="45" t="s">
        <v>2568</v>
      </c>
      <c r="B483" s="50" t="s">
        <v>2569</v>
      </c>
      <c r="C483" t="s">
        <v>2565</v>
      </c>
      <c r="D483" t="s">
        <v>2470</v>
      </c>
      <c r="E483"/>
      <c r="F483"/>
      <c r="G483"/>
      <c r="H483" s="44" t="b">
        <v>0</v>
      </c>
      <c r="I483"/>
      <c r="J483" s="44" t="b">
        <v>1</v>
      </c>
    </row>
    <row r="484" spans="1:10" ht="30.75" x14ac:dyDescent="0.3">
      <c r="A484" s="45" t="s">
        <v>2570</v>
      </c>
      <c r="B484" s="50" t="s">
        <v>2571</v>
      </c>
      <c r="C484" t="s">
        <v>2572</v>
      </c>
      <c r="D484" t="s">
        <v>2470</v>
      </c>
      <c r="E484"/>
      <c r="F484"/>
      <c r="G484"/>
      <c r="H484" s="44" t="b">
        <v>0</v>
      </c>
      <c r="I484"/>
      <c r="J484" s="44" t="b">
        <v>0</v>
      </c>
    </row>
    <row r="485" spans="1:10" ht="30.75" x14ac:dyDescent="0.3">
      <c r="A485" s="45" t="s">
        <v>2573</v>
      </c>
      <c r="B485" s="50" t="s">
        <v>2574</v>
      </c>
      <c r="C485" t="s">
        <v>2572</v>
      </c>
      <c r="D485" t="s">
        <v>2470</v>
      </c>
      <c r="E485"/>
      <c r="F485"/>
      <c r="G485"/>
      <c r="H485" s="44" t="b">
        <v>0</v>
      </c>
      <c r="I485"/>
      <c r="J485" s="44" t="b">
        <v>0</v>
      </c>
    </row>
    <row r="486" spans="1:10" ht="30.75" x14ac:dyDescent="0.3">
      <c r="A486" s="45" t="s">
        <v>2575</v>
      </c>
      <c r="B486" s="50" t="s">
        <v>2576</v>
      </c>
      <c r="C486" t="s">
        <v>2572</v>
      </c>
      <c r="D486" t="s">
        <v>2470</v>
      </c>
      <c r="E486"/>
      <c r="F486"/>
      <c r="G486"/>
      <c r="H486" s="44" t="b">
        <v>0</v>
      </c>
      <c r="I486"/>
      <c r="J486" s="44" t="b">
        <v>1</v>
      </c>
    </row>
    <row r="487" spans="1:10" ht="30.75" x14ac:dyDescent="0.3">
      <c r="A487" s="45" t="s">
        <v>2577</v>
      </c>
      <c r="B487" s="50" t="s">
        <v>2578</v>
      </c>
      <c r="C487" t="s">
        <v>2145</v>
      </c>
      <c r="D487" t="s">
        <v>2470</v>
      </c>
      <c r="E487"/>
      <c r="F487"/>
      <c r="G487"/>
      <c r="H487" s="44" t="b">
        <v>0</v>
      </c>
      <c r="I487"/>
      <c r="J487" s="44" t="b">
        <v>0</v>
      </c>
    </row>
    <row r="488" spans="1:10" ht="30.75" x14ac:dyDescent="0.3">
      <c r="A488" s="45" t="s">
        <v>2579</v>
      </c>
      <c r="B488" s="50" t="s">
        <v>2580</v>
      </c>
      <c r="C488" t="s">
        <v>2145</v>
      </c>
      <c r="D488" t="s">
        <v>2470</v>
      </c>
      <c r="E488"/>
      <c r="F488"/>
      <c r="G488"/>
      <c r="H488" s="44" t="b">
        <v>0</v>
      </c>
      <c r="I488"/>
      <c r="J488" s="44" t="b">
        <v>0</v>
      </c>
    </row>
    <row r="489" spans="1:10" ht="30.75" x14ac:dyDescent="0.3">
      <c r="A489" s="45" t="s">
        <v>2581</v>
      </c>
      <c r="B489" s="50" t="s">
        <v>2582</v>
      </c>
      <c r="C489" t="s">
        <v>2145</v>
      </c>
      <c r="D489" t="s">
        <v>2470</v>
      </c>
      <c r="E489"/>
      <c r="F489"/>
      <c r="G489"/>
      <c r="H489" s="44" t="b">
        <v>0</v>
      </c>
      <c r="I489"/>
      <c r="J489" s="44" t="b">
        <v>1</v>
      </c>
    </row>
    <row r="490" spans="1:10" ht="18.75" x14ac:dyDescent="0.3">
      <c r="A490" s="45" t="s">
        <v>2583</v>
      </c>
      <c r="B490" s="50" t="s">
        <v>2584</v>
      </c>
      <c r="C490" t="s">
        <v>2585</v>
      </c>
      <c r="D490" t="s">
        <v>2470</v>
      </c>
      <c r="E490"/>
      <c r="F490"/>
      <c r="G490"/>
      <c r="H490" s="44" t="b">
        <v>0</v>
      </c>
      <c r="I490"/>
      <c r="J490" s="44" t="b">
        <v>0</v>
      </c>
    </row>
    <row r="491" spans="1:10" ht="18.75" x14ac:dyDescent="0.3">
      <c r="A491" s="45" t="s">
        <v>2586</v>
      </c>
      <c r="B491" s="50" t="s">
        <v>2587</v>
      </c>
      <c r="C491" t="s">
        <v>2585</v>
      </c>
      <c r="D491" t="s">
        <v>2470</v>
      </c>
      <c r="E491"/>
      <c r="F491"/>
      <c r="G491"/>
      <c r="H491" s="44" t="b">
        <v>0</v>
      </c>
      <c r="I491"/>
      <c r="J491" s="44" t="b">
        <v>0</v>
      </c>
    </row>
    <row r="492" spans="1:10" ht="30.75" x14ac:dyDescent="0.3">
      <c r="A492" s="45" t="s">
        <v>2588</v>
      </c>
      <c r="B492" s="50" t="s">
        <v>2589</v>
      </c>
      <c r="C492" t="s">
        <v>2585</v>
      </c>
      <c r="D492" t="s">
        <v>2470</v>
      </c>
      <c r="E492"/>
      <c r="F492"/>
      <c r="G492"/>
      <c r="H492" s="44" t="b">
        <v>0</v>
      </c>
      <c r="I492"/>
      <c r="J492" s="44" t="b">
        <v>1</v>
      </c>
    </row>
    <row r="493" spans="1:10" ht="18.75" x14ac:dyDescent="0.3">
      <c r="A493" s="45" t="s">
        <v>2590</v>
      </c>
      <c r="B493" s="50" t="s">
        <v>2591</v>
      </c>
      <c r="C493" t="s">
        <v>2198</v>
      </c>
      <c r="D493" t="s">
        <v>2470</v>
      </c>
      <c r="E493"/>
      <c r="F493"/>
      <c r="G493"/>
      <c r="H493" s="44" t="b">
        <v>0</v>
      </c>
      <c r="I493"/>
      <c r="J493" s="44" t="b">
        <v>0</v>
      </c>
    </row>
    <row r="494" spans="1:10" ht="18.75" x14ac:dyDescent="0.3">
      <c r="A494" s="45" t="s">
        <v>2592</v>
      </c>
      <c r="B494" s="50" t="s">
        <v>2593</v>
      </c>
      <c r="C494" t="s">
        <v>2198</v>
      </c>
      <c r="D494" t="s">
        <v>2470</v>
      </c>
      <c r="E494"/>
      <c r="F494"/>
      <c r="G494"/>
      <c r="H494" s="44" t="b">
        <v>0</v>
      </c>
      <c r="I494"/>
      <c r="J494" s="44" t="b">
        <v>0</v>
      </c>
    </row>
    <row r="495" spans="1:10" ht="30.75" x14ac:dyDescent="0.3">
      <c r="A495" s="45" t="s">
        <v>2594</v>
      </c>
      <c r="B495" s="50" t="s">
        <v>2595</v>
      </c>
      <c r="C495" t="s">
        <v>2198</v>
      </c>
      <c r="D495" t="s">
        <v>2470</v>
      </c>
      <c r="E495"/>
      <c r="F495"/>
      <c r="G495"/>
      <c r="H495" s="44" t="b">
        <v>0</v>
      </c>
      <c r="I495"/>
      <c r="J495" s="44" t="b">
        <v>1</v>
      </c>
    </row>
    <row r="496" spans="1:10" ht="18.75" x14ac:dyDescent="0.3">
      <c r="A496" s="45" t="s">
        <v>2596</v>
      </c>
      <c r="B496" s="50" t="s">
        <v>2597</v>
      </c>
      <c r="C496" t="s">
        <v>2598</v>
      </c>
      <c r="D496" t="s">
        <v>2470</v>
      </c>
      <c r="E496"/>
      <c r="F496"/>
      <c r="G496" t="s">
        <v>4561</v>
      </c>
      <c r="H496" s="44" t="b">
        <v>0</v>
      </c>
      <c r="I496"/>
      <c r="J496" s="44" t="b">
        <v>0</v>
      </c>
    </row>
    <row r="497" spans="1:10" ht="18.75" x14ac:dyDescent="0.3">
      <c r="A497" s="45" t="s">
        <v>2599</v>
      </c>
      <c r="B497" s="50" t="s">
        <v>2600</v>
      </c>
      <c r="C497" t="s">
        <v>2598</v>
      </c>
      <c r="D497" t="s">
        <v>2470</v>
      </c>
      <c r="E497"/>
      <c r="F497"/>
      <c r="G497" t="s">
        <v>4561</v>
      </c>
      <c r="H497" s="44" t="b">
        <v>0</v>
      </c>
      <c r="I497"/>
      <c r="J497" s="44" t="b">
        <v>0</v>
      </c>
    </row>
    <row r="498" spans="1:10" ht="30.75" x14ac:dyDescent="0.3">
      <c r="A498" s="45" t="s">
        <v>2601</v>
      </c>
      <c r="B498" s="50" t="s">
        <v>2602</v>
      </c>
      <c r="C498" t="s">
        <v>2598</v>
      </c>
      <c r="D498" t="s">
        <v>2470</v>
      </c>
      <c r="E498"/>
      <c r="F498"/>
      <c r="G498" t="s">
        <v>4561</v>
      </c>
      <c r="H498" s="44" t="b">
        <v>0</v>
      </c>
      <c r="I498"/>
      <c r="J498" s="44" t="b">
        <v>1</v>
      </c>
    </row>
    <row r="499" spans="1:10" ht="18.75" x14ac:dyDescent="0.3">
      <c r="A499" s="45" t="s">
        <v>2603</v>
      </c>
      <c r="B499" s="50" t="s">
        <v>2604</v>
      </c>
      <c r="C499" t="s">
        <v>2234</v>
      </c>
      <c r="D499" t="s">
        <v>2470</v>
      </c>
      <c r="E499"/>
      <c r="F499"/>
      <c r="G499" t="s">
        <v>4561</v>
      </c>
      <c r="H499" s="44" t="b">
        <v>0</v>
      </c>
      <c r="I499"/>
      <c r="J499" s="44" t="b">
        <v>0</v>
      </c>
    </row>
    <row r="500" spans="1:10" ht="18.75" x14ac:dyDescent="0.3">
      <c r="A500" s="45" t="s">
        <v>2605</v>
      </c>
      <c r="B500" s="50" t="s">
        <v>2606</v>
      </c>
      <c r="C500" t="s">
        <v>2234</v>
      </c>
      <c r="D500" t="s">
        <v>2470</v>
      </c>
      <c r="E500"/>
      <c r="F500"/>
      <c r="G500" t="s">
        <v>4561</v>
      </c>
      <c r="H500" s="44" t="b">
        <v>0</v>
      </c>
      <c r="I500"/>
      <c r="J500" s="44" t="b">
        <v>0</v>
      </c>
    </row>
    <row r="501" spans="1:10" ht="30.75" x14ac:dyDescent="0.3">
      <c r="A501" s="45" t="s">
        <v>2607</v>
      </c>
      <c r="B501" s="50" t="s">
        <v>2608</v>
      </c>
      <c r="C501" t="s">
        <v>2234</v>
      </c>
      <c r="D501" t="s">
        <v>2470</v>
      </c>
      <c r="E501"/>
      <c r="F501"/>
      <c r="G501" t="s">
        <v>4561</v>
      </c>
      <c r="H501" s="44" t="b">
        <v>0</v>
      </c>
      <c r="I501"/>
      <c r="J501" s="44" t="b">
        <v>1</v>
      </c>
    </row>
    <row r="502" spans="1:10" ht="18.75" x14ac:dyDescent="0.3">
      <c r="A502" s="45" t="s">
        <v>2609</v>
      </c>
      <c r="B502" s="50" t="s">
        <v>2610</v>
      </c>
      <c r="C502" t="s">
        <v>2611</v>
      </c>
      <c r="D502" t="s">
        <v>2470</v>
      </c>
      <c r="E502"/>
      <c r="F502"/>
      <c r="G502">
        <v>3</v>
      </c>
      <c r="H502" s="44" t="b">
        <v>0</v>
      </c>
      <c r="I502"/>
      <c r="J502" s="44" t="b">
        <v>0</v>
      </c>
    </row>
    <row r="503" spans="1:10" ht="18.75" x14ac:dyDescent="0.3">
      <c r="A503" s="45" t="s">
        <v>2612</v>
      </c>
      <c r="B503" s="50" t="s">
        <v>2613</v>
      </c>
      <c r="C503" t="s">
        <v>2611</v>
      </c>
      <c r="D503" t="s">
        <v>2470</v>
      </c>
      <c r="E503"/>
      <c r="F503"/>
      <c r="G503">
        <v>3</v>
      </c>
      <c r="H503" s="44" t="b">
        <v>0</v>
      </c>
      <c r="I503"/>
      <c r="J503" s="44" t="b">
        <v>0</v>
      </c>
    </row>
    <row r="504" spans="1:10" ht="30.75" x14ac:dyDescent="0.3">
      <c r="A504" s="45" t="s">
        <v>2614</v>
      </c>
      <c r="B504" s="50" t="s">
        <v>2615</v>
      </c>
      <c r="C504" t="s">
        <v>2611</v>
      </c>
      <c r="D504" t="s">
        <v>2470</v>
      </c>
      <c r="E504"/>
      <c r="F504"/>
      <c r="G504">
        <v>3</v>
      </c>
      <c r="H504" s="44" t="b">
        <v>0</v>
      </c>
      <c r="I504"/>
      <c r="J504" s="44" t="b">
        <v>1</v>
      </c>
    </row>
    <row r="505" spans="1:10" ht="18.75" x14ac:dyDescent="0.3">
      <c r="A505" s="45" t="s">
        <v>2616</v>
      </c>
      <c r="B505" s="50" t="s">
        <v>2617</v>
      </c>
      <c r="C505" t="s">
        <v>2618</v>
      </c>
      <c r="D505" t="s">
        <v>2470</v>
      </c>
      <c r="E505"/>
      <c r="F505"/>
      <c r="G505">
        <v>3</v>
      </c>
      <c r="H505" s="44" t="b">
        <v>0</v>
      </c>
      <c r="I505"/>
      <c r="J505" s="44" t="b">
        <v>0</v>
      </c>
    </row>
    <row r="506" spans="1:10" ht="18.75" x14ac:dyDescent="0.3">
      <c r="A506" s="45" t="s">
        <v>2619</v>
      </c>
      <c r="B506" s="50" t="s">
        <v>2620</v>
      </c>
      <c r="C506" t="s">
        <v>2618</v>
      </c>
      <c r="D506" t="s">
        <v>2470</v>
      </c>
      <c r="E506"/>
      <c r="F506"/>
      <c r="G506">
        <v>3</v>
      </c>
      <c r="H506" s="44" t="b">
        <v>0</v>
      </c>
      <c r="I506"/>
      <c r="J506" s="44" t="b">
        <v>0</v>
      </c>
    </row>
    <row r="507" spans="1:10" ht="30.75" x14ac:dyDescent="0.3">
      <c r="A507" s="45" t="s">
        <v>2621</v>
      </c>
      <c r="B507" s="50" t="s">
        <v>2622</v>
      </c>
      <c r="C507" t="s">
        <v>2618</v>
      </c>
      <c r="D507" t="s">
        <v>2470</v>
      </c>
      <c r="E507"/>
      <c r="F507"/>
      <c r="G507">
        <v>3</v>
      </c>
      <c r="H507" s="44" t="b">
        <v>0</v>
      </c>
      <c r="I507"/>
      <c r="J507" s="44" t="b">
        <v>1</v>
      </c>
    </row>
    <row r="508" spans="1:10" ht="30.75" x14ac:dyDescent="0.3">
      <c r="A508" s="45" t="s">
        <v>2623</v>
      </c>
      <c r="B508" s="50" t="s">
        <v>2624</v>
      </c>
      <c r="C508" t="s">
        <v>2625</v>
      </c>
      <c r="D508" t="s">
        <v>2470</v>
      </c>
      <c r="E508"/>
      <c r="F508"/>
      <c r="G508"/>
      <c r="H508" s="44" t="b">
        <v>0</v>
      </c>
      <c r="I508"/>
      <c r="J508" s="44" t="b">
        <v>0</v>
      </c>
    </row>
    <row r="509" spans="1:10" ht="30.75" x14ac:dyDescent="0.3">
      <c r="A509" s="45" t="s">
        <v>2626</v>
      </c>
      <c r="B509" s="50" t="s">
        <v>2627</v>
      </c>
      <c r="C509" t="s">
        <v>2625</v>
      </c>
      <c r="D509" t="s">
        <v>2470</v>
      </c>
      <c r="E509"/>
      <c r="F509"/>
      <c r="G509"/>
      <c r="H509" s="44" t="b">
        <v>0</v>
      </c>
      <c r="I509"/>
      <c r="J509" s="44" t="b">
        <v>0</v>
      </c>
    </row>
    <row r="510" spans="1:10" ht="45.75" x14ac:dyDescent="0.3">
      <c r="A510" s="45" t="s">
        <v>2628</v>
      </c>
      <c r="B510" s="50" t="s">
        <v>2629</v>
      </c>
      <c r="C510" t="s">
        <v>2625</v>
      </c>
      <c r="D510" t="s">
        <v>2470</v>
      </c>
      <c r="E510"/>
      <c r="F510"/>
      <c r="G510"/>
      <c r="H510" s="44" t="b">
        <v>0</v>
      </c>
      <c r="I510"/>
      <c r="J510" s="44" t="b">
        <v>1</v>
      </c>
    </row>
    <row r="511" spans="1:10" ht="30.75" x14ac:dyDescent="0.3">
      <c r="A511" s="45" t="s">
        <v>2630</v>
      </c>
      <c r="B511" s="50" t="s">
        <v>2631</v>
      </c>
      <c r="C511" t="s">
        <v>2632</v>
      </c>
      <c r="D511" t="s">
        <v>2470</v>
      </c>
      <c r="E511"/>
      <c r="F511"/>
      <c r="G511"/>
      <c r="H511" s="44" t="b">
        <v>0</v>
      </c>
      <c r="I511"/>
      <c r="J511" s="44" t="b">
        <v>0</v>
      </c>
    </row>
    <row r="512" spans="1:10" ht="30.75" x14ac:dyDescent="0.3">
      <c r="A512" s="45" t="s">
        <v>2633</v>
      </c>
      <c r="B512" s="50" t="s">
        <v>2634</v>
      </c>
      <c r="C512" t="s">
        <v>2632</v>
      </c>
      <c r="D512" t="s">
        <v>2470</v>
      </c>
      <c r="E512"/>
      <c r="F512"/>
      <c r="G512"/>
      <c r="H512" s="44" t="b">
        <v>0</v>
      </c>
      <c r="I512"/>
      <c r="J512" s="44" t="b">
        <v>0</v>
      </c>
    </row>
    <row r="513" spans="1:10" ht="45.75" x14ac:dyDescent="0.3">
      <c r="A513" s="45" t="s">
        <v>2635</v>
      </c>
      <c r="B513" s="50" t="s">
        <v>2636</v>
      </c>
      <c r="C513" t="s">
        <v>2632</v>
      </c>
      <c r="D513" t="s">
        <v>2470</v>
      </c>
      <c r="E513"/>
      <c r="F513"/>
      <c r="G513">
        <v>1</v>
      </c>
      <c r="H513" s="44" t="b">
        <v>0</v>
      </c>
      <c r="I513"/>
      <c r="J513" s="44" t="b">
        <v>1</v>
      </c>
    </row>
    <row r="514" spans="1:10" ht="60.75" x14ac:dyDescent="0.3">
      <c r="A514" s="45" t="s">
        <v>2635</v>
      </c>
      <c r="B514" s="50" t="s">
        <v>2637</v>
      </c>
      <c r="C514" t="s">
        <v>2632</v>
      </c>
      <c r="D514" t="s">
        <v>2470</v>
      </c>
      <c r="E514"/>
      <c r="F514"/>
      <c r="G514">
        <v>2</v>
      </c>
      <c r="H514" s="44" t="b">
        <v>0</v>
      </c>
      <c r="I514"/>
      <c r="J514" s="44" t="b">
        <v>1</v>
      </c>
    </row>
    <row r="515" spans="1:10" ht="90.75" x14ac:dyDescent="0.3">
      <c r="A515" s="45" t="s">
        <v>2635</v>
      </c>
      <c r="B515" s="50" t="s">
        <v>2638</v>
      </c>
      <c r="C515" t="s">
        <v>2632</v>
      </c>
      <c r="D515" t="s">
        <v>2470</v>
      </c>
      <c r="E515"/>
      <c r="F515"/>
      <c r="G515">
        <v>3</v>
      </c>
      <c r="H515" s="44" t="b">
        <v>0</v>
      </c>
      <c r="I515"/>
      <c r="J515" s="44" t="b">
        <v>1</v>
      </c>
    </row>
    <row r="516" spans="1:10" ht="30.75" x14ac:dyDescent="0.3">
      <c r="A516" s="45" t="s">
        <v>2639</v>
      </c>
      <c r="B516" s="50" t="s">
        <v>2640</v>
      </c>
      <c r="C516"/>
      <c r="D516"/>
      <c r="E516"/>
      <c r="F516"/>
      <c r="G516"/>
      <c r="H516" s="44" t="b">
        <v>0</v>
      </c>
      <c r="I516"/>
      <c r="J516" s="44" t="b">
        <v>0</v>
      </c>
    </row>
    <row r="517" spans="1:10" ht="45.75" x14ac:dyDescent="0.3">
      <c r="A517" s="45" t="s">
        <v>2641</v>
      </c>
      <c r="B517" s="50" t="s">
        <v>2642</v>
      </c>
      <c r="C517" t="s">
        <v>2166</v>
      </c>
      <c r="D517" t="s">
        <v>1936</v>
      </c>
      <c r="E517"/>
      <c r="F517"/>
      <c r="G517"/>
      <c r="H517" s="44" t="b">
        <v>0</v>
      </c>
      <c r="I517"/>
      <c r="J517" s="44" t="b">
        <v>1</v>
      </c>
    </row>
    <row r="518" spans="1:10" ht="30.75" x14ac:dyDescent="0.3">
      <c r="A518" s="45" t="s">
        <v>2643</v>
      </c>
      <c r="B518" s="50" t="s">
        <v>2644</v>
      </c>
      <c r="C518" t="s">
        <v>2166</v>
      </c>
      <c r="D518" t="s">
        <v>1936</v>
      </c>
      <c r="E518"/>
      <c r="F518"/>
      <c r="G518"/>
      <c r="H518" s="44" t="b">
        <v>0</v>
      </c>
      <c r="I518"/>
      <c r="J518" s="44" t="b">
        <v>0</v>
      </c>
    </row>
    <row r="519" spans="1:10" ht="45.75" x14ac:dyDescent="0.3">
      <c r="A519" s="45" t="s">
        <v>2645</v>
      </c>
      <c r="B519" s="50" t="s">
        <v>2646</v>
      </c>
      <c r="C519" t="s">
        <v>86</v>
      </c>
      <c r="D519" t="s">
        <v>1936</v>
      </c>
      <c r="E519"/>
      <c r="F519"/>
      <c r="G519"/>
      <c r="H519" s="44" t="b">
        <v>0</v>
      </c>
      <c r="I519"/>
      <c r="J519" s="44" t="b">
        <v>1</v>
      </c>
    </row>
    <row r="520" spans="1:10" ht="45.75" x14ac:dyDescent="0.3">
      <c r="A520" s="45" t="s">
        <v>2647</v>
      </c>
      <c r="B520" s="50" t="s">
        <v>2648</v>
      </c>
      <c r="C520" t="s">
        <v>86</v>
      </c>
      <c r="D520" t="s">
        <v>1936</v>
      </c>
      <c r="E520"/>
      <c r="F520"/>
      <c r="G520"/>
      <c r="H520" s="44" t="b">
        <v>0</v>
      </c>
      <c r="I520"/>
      <c r="J520" s="44" t="b">
        <v>0</v>
      </c>
    </row>
    <row r="521" spans="1:10" ht="45.75" x14ac:dyDescent="0.3">
      <c r="A521" s="45" t="s">
        <v>2649</v>
      </c>
      <c r="B521" s="50" t="s">
        <v>2650</v>
      </c>
      <c r="C521" t="s">
        <v>91</v>
      </c>
      <c r="D521" t="s">
        <v>1936</v>
      </c>
      <c r="E521"/>
      <c r="F521"/>
      <c r="G521"/>
      <c r="H521" s="44" t="b">
        <v>0</v>
      </c>
      <c r="I521"/>
      <c r="J521" s="44" t="b">
        <v>1</v>
      </c>
    </row>
    <row r="522" spans="1:10" ht="45.75" x14ac:dyDescent="0.3">
      <c r="A522" s="45" t="s">
        <v>2651</v>
      </c>
      <c r="B522" s="50" t="s">
        <v>2652</v>
      </c>
      <c r="C522" t="s">
        <v>91</v>
      </c>
      <c r="D522" t="s">
        <v>1936</v>
      </c>
      <c r="E522"/>
      <c r="F522"/>
      <c r="G522"/>
      <c r="H522" s="44" t="b">
        <v>0</v>
      </c>
      <c r="I522"/>
      <c r="J522" s="44" t="b">
        <v>0</v>
      </c>
    </row>
    <row r="523" spans="1:10" ht="30.75" x14ac:dyDescent="0.3">
      <c r="A523" s="45" t="s">
        <v>2653</v>
      </c>
      <c r="B523" s="50" t="s">
        <v>2654</v>
      </c>
      <c r="C523" t="s">
        <v>280</v>
      </c>
      <c r="D523" t="s">
        <v>1936</v>
      </c>
      <c r="E523"/>
      <c r="F523"/>
      <c r="G523"/>
      <c r="H523" s="44" t="b">
        <v>0</v>
      </c>
      <c r="I523"/>
      <c r="J523" s="44" t="b">
        <v>1</v>
      </c>
    </row>
    <row r="524" spans="1:10" ht="30.75" x14ac:dyDescent="0.3">
      <c r="A524" s="45" t="s">
        <v>2655</v>
      </c>
      <c r="B524" s="50" t="s">
        <v>2656</v>
      </c>
      <c r="C524" t="s">
        <v>280</v>
      </c>
      <c r="D524" t="s">
        <v>1936</v>
      </c>
      <c r="E524"/>
      <c r="F524"/>
      <c r="G524"/>
      <c r="H524" s="44" t="b">
        <v>0</v>
      </c>
      <c r="I524"/>
      <c r="J524" s="44" t="b">
        <v>0</v>
      </c>
    </row>
    <row r="525" spans="1:10" ht="45.75" x14ac:dyDescent="0.3">
      <c r="A525" s="45" t="s">
        <v>2657</v>
      </c>
      <c r="B525" s="50" t="s">
        <v>2658</v>
      </c>
      <c r="C525" t="s">
        <v>2659</v>
      </c>
      <c r="D525" t="s">
        <v>1936</v>
      </c>
      <c r="E525"/>
      <c r="F525"/>
      <c r="G525">
        <v>1</v>
      </c>
      <c r="H525" s="44" t="b">
        <v>0</v>
      </c>
      <c r="I525"/>
      <c r="J525" s="44" t="b">
        <v>1</v>
      </c>
    </row>
    <row r="526" spans="1:10" ht="45.75" x14ac:dyDescent="0.3">
      <c r="A526" s="45" t="s">
        <v>2657</v>
      </c>
      <c r="B526" s="50" t="s">
        <v>2660</v>
      </c>
      <c r="C526" t="s">
        <v>2659</v>
      </c>
      <c r="D526" t="s">
        <v>1936</v>
      </c>
      <c r="E526"/>
      <c r="F526"/>
      <c r="G526">
        <v>2</v>
      </c>
      <c r="H526" s="44" t="b">
        <v>0</v>
      </c>
      <c r="I526"/>
      <c r="J526" s="44" t="b">
        <v>1</v>
      </c>
    </row>
    <row r="527" spans="1:10" ht="60.75" x14ac:dyDescent="0.3">
      <c r="A527" s="45" t="s">
        <v>2657</v>
      </c>
      <c r="B527" s="50" t="s">
        <v>2661</v>
      </c>
      <c r="C527" t="s">
        <v>2659</v>
      </c>
      <c r="D527" t="s">
        <v>1936</v>
      </c>
      <c r="E527"/>
      <c r="F527"/>
      <c r="G527">
        <v>3</v>
      </c>
      <c r="H527" s="44" t="b">
        <v>0</v>
      </c>
      <c r="I527"/>
      <c r="J527" s="44" t="b">
        <v>1</v>
      </c>
    </row>
    <row r="528" spans="1:10" ht="30.75" x14ac:dyDescent="0.3">
      <c r="A528" s="45" t="s">
        <v>2662</v>
      </c>
      <c r="B528" s="50" t="s">
        <v>2663</v>
      </c>
      <c r="C528" t="s">
        <v>2659</v>
      </c>
      <c r="D528" t="s">
        <v>1936</v>
      </c>
      <c r="E528"/>
      <c r="F528"/>
      <c r="G528"/>
      <c r="H528" s="44" t="b">
        <v>0</v>
      </c>
      <c r="I528"/>
      <c r="J528" s="44" t="b">
        <v>0</v>
      </c>
    </row>
    <row r="529" spans="1:10" ht="30.75" x14ac:dyDescent="0.3">
      <c r="A529" s="45" t="s">
        <v>2664</v>
      </c>
      <c r="B529" s="50" t="s">
        <v>2665</v>
      </c>
      <c r="C529" t="s">
        <v>2666</v>
      </c>
      <c r="D529" t="s">
        <v>1936</v>
      </c>
      <c r="E529"/>
      <c r="F529"/>
      <c r="G529"/>
      <c r="H529" s="44" t="b">
        <v>0</v>
      </c>
      <c r="I529"/>
      <c r="J529" s="44" t="b">
        <v>1</v>
      </c>
    </row>
    <row r="530" spans="1:10" ht="45.75" x14ac:dyDescent="0.3">
      <c r="A530" s="45" t="s">
        <v>2667</v>
      </c>
      <c r="B530" s="50" t="s">
        <v>2668</v>
      </c>
      <c r="C530" t="s">
        <v>2666</v>
      </c>
      <c r="D530" t="s">
        <v>1936</v>
      </c>
      <c r="E530"/>
      <c r="F530"/>
      <c r="G530"/>
      <c r="H530" s="44" t="b">
        <v>0</v>
      </c>
      <c r="I530"/>
      <c r="J530" s="44" t="b">
        <v>0</v>
      </c>
    </row>
    <row r="531" spans="1:10" ht="30.75" x14ac:dyDescent="0.3">
      <c r="A531" s="45" t="s">
        <v>2669</v>
      </c>
      <c r="B531" s="50" t="s">
        <v>2670</v>
      </c>
      <c r="C531" t="s">
        <v>2671</v>
      </c>
      <c r="D531" t="s">
        <v>1936</v>
      </c>
      <c r="E531"/>
      <c r="F531"/>
      <c r="G531"/>
      <c r="H531" s="44" t="b">
        <v>0</v>
      </c>
      <c r="I531"/>
      <c r="J531" s="44" t="b">
        <v>1</v>
      </c>
    </row>
    <row r="532" spans="1:10" ht="30.75" x14ac:dyDescent="0.3">
      <c r="A532" s="45" t="s">
        <v>2672</v>
      </c>
      <c r="B532" s="50" t="s">
        <v>2673</v>
      </c>
      <c r="C532" t="s">
        <v>2671</v>
      </c>
      <c r="D532" t="s">
        <v>1936</v>
      </c>
      <c r="E532"/>
      <c r="F532"/>
      <c r="G532"/>
      <c r="H532" s="44" t="b">
        <v>0</v>
      </c>
      <c r="I532"/>
      <c r="J532" s="44" t="b">
        <v>0</v>
      </c>
    </row>
    <row r="533" spans="1:10" ht="30.75" x14ac:dyDescent="0.3">
      <c r="A533" s="45" t="s">
        <v>2674</v>
      </c>
      <c r="B533" s="50" t="s">
        <v>2675</v>
      </c>
      <c r="C533" t="s">
        <v>2676</v>
      </c>
      <c r="D533" t="s">
        <v>1936</v>
      </c>
      <c r="E533"/>
      <c r="F533"/>
      <c r="G533" t="s">
        <v>4561</v>
      </c>
      <c r="H533" s="44" t="b">
        <v>0</v>
      </c>
      <c r="I533"/>
      <c r="J533" s="44" t="b">
        <v>1</v>
      </c>
    </row>
    <row r="534" spans="1:10" ht="30.75" x14ac:dyDescent="0.3">
      <c r="A534" s="45" t="s">
        <v>2677</v>
      </c>
      <c r="B534" s="50" t="s">
        <v>2678</v>
      </c>
      <c r="C534" t="s">
        <v>2676</v>
      </c>
      <c r="D534" t="s">
        <v>1936</v>
      </c>
      <c r="E534"/>
      <c r="F534"/>
      <c r="G534" t="s">
        <v>4561</v>
      </c>
      <c r="H534" s="44" t="b">
        <v>0</v>
      </c>
      <c r="I534"/>
      <c r="J534" s="44" t="b">
        <v>0</v>
      </c>
    </row>
    <row r="535" spans="1:10" ht="30.75" x14ac:dyDescent="0.3">
      <c r="A535" s="45" t="s">
        <v>2679</v>
      </c>
      <c r="B535" s="50" t="s">
        <v>2680</v>
      </c>
      <c r="C535" t="s">
        <v>2681</v>
      </c>
      <c r="D535" t="s">
        <v>1936</v>
      </c>
      <c r="E535"/>
      <c r="F535"/>
      <c r="G535">
        <v>3</v>
      </c>
      <c r="H535" s="44" t="b">
        <v>0</v>
      </c>
      <c r="I535"/>
      <c r="J535" s="44" t="b">
        <v>1</v>
      </c>
    </row>
    <row r="536" spans="1:10" ht="30.75" x14ac:dyDescent="0.3">
      <c r="A536" s="45" t="s">
        <v>2682</v>
      </c>
      <c r="B536" s="50" t="s">
        <v>2683</v>
      </c>
      <c r="C536" t="s">
        <v>2681</v>
      </c>
      <c r="D536" t="s">
        <v>1936</v>
      </c>
      <c r="E536"/>
      <c r="F536"/>
      <c r="G536">
        <v>3</v>
      </c>
      <c r="H536" s="44" t="b">
        <v>0</v>
      </c>
      <c r="I536"/>
      <c r="J536" s="44" t="b">
        <v>0</v>
      </c>
    </row>
    <row r="537" spans="1:10" ht="45.75" x14ac:dyDescent="0.3">
      <c r="A537" s="45" t="s">
        <v>2684</v>
      </c>
      <c r="B537" s="50" t="s">
        <v>2685</v>
      </c>
      <c r="C537" t="s">
        <v>2178</v>
      </c>
      <c r="D537" t="s">
        <v>1936</v>
      </c>
      <c r="E537"/>
      <c r="F537"/>
      <c r="G537"/>
      <c r="H537" s="44" t="b">
        <v>0</v>
      </c>
      <c r="I537"/>
      <c r="J537" s="44" t="b">
        <v>1</v>
      </c>
    </row>
    <row r="538" spans="1:10" ht="30.75" x14ac:dyDescent="0.3">
      <c r="A538" s="45" t="s">
        <v>2686</v>
      </c>
      <c r="B538" s="50" t="s">
        <v>2687</v>
      </c>
      <c r="C538" t="s">
        <v>2178</v>
      </c>
      <c r="D538" t="s">
        <v>1936</v>
      </c>
      <c r="E538"/>
      <c r="F538"/>
      <c r="G538"/>
      <c r="H538" s="44" t="b">
        <v>0</v>
      </c>
      <c r="I538"/>
      <c r="J538" s="44" t="b">
        <v>0</v>
      </c>
    </row>
    <row r="539" spans="1:10" ht="45.75" x14ac:dyDescent="0.3">
      <c r="A539" s="45" t="s">
        <v>2688</v>
      </c>
      <c r="B539" s="50" t="s">
        <v>2689</v>
      </c>
      <c r="C539" t="s">
        <v>2690</v>
      </c>
      <c r="D539" t="s">
        <v>1936</v>
      </c>
      <c r="E539"/>
      <c r="F539"/>
      <c r="G539"/>
      <c r="H539" s="44" t="b">
        <v>0</v>
      </c>
      <c r="I539"/>
      <c r="J539" s="44" t="b">
        <v>1</v>
      </c>
    </row>
    <row r="540" spans="1:10" ht="45.75" x14ac:dyDescent="0.3">
      <c r="A540" s="45" t="s">
        <v>2691</v>
      </c>
      <c r="B540" s="50" t="s">
        <v>2692</v>
      </c>
      <c r="C540" t="s">
        <v>2690</v>
      </c>
      <c r="D540" t="s">
        <v>1936</v>
      </c>
      <c r="E540"/>
      <c r="F540"/>
      <c r="G540"/>
      <c r="H540" s="44" t="b">
        <v>0</v>
      </c>
      <c r="I540"/>
      <c r="J540" s="44" t="b">
        <v>0</v>
      </c>
    </row>
    <row r="541" spans="1:10" ht="45.75" x14ac:dyDescent="0.3">
      <c r="A541" s="45" t="s">
        <v>2693</v>
      </c>
      <c r="B541" s="50" t="s">
        <v>2694</v>
      </c>
      <c r="C541" t="s">
        <v>2695</v>
      </c>
      <c r="D541" t="s">
        <v>1936</v>
      </c>
      <c r="E541"/>
      <c r="F541"/>
      <c r="G541" t="s">
        <v>4561</v>
      </c>
      <c r="H541" s="44" t="b">
        <v>0</v>
      </c>
      <c r="I541"/>
      <c r="J541" s="44" t="b">
        <v>1</v>
      </c>
    </row>
    <row r="542" spans="1:10" ht="45.75" x14ac:dyDescent="0.3">
      <c r="A542" s="45" t="s">
        <v>2696</v>
      </c>
      <c r="B542" s="50" t="s">
        <v>2697</v>
      </c>
      <c r="C542" t="s">
        <v>2695</v>
      </c>
      <c r="D542" t="s">
        <v>1936</v>
      </c>
      <c r="E542"/>
      <c r="F542"/>
      <c r="G542" t="s">
        <v>4561</v>
      </c>
      <c r="H542" s="44" t="b">
        <v>0</v>
      </c>
      <c r="I542"/>
      <c r="J542" s="44" t="b">
        <v>0</v>
      </c>
    </row>
    <row r="543" spans="1:10" ht="45.75" x14ac:dyDescent="0.3">
      <c r="A543" s="45" t="s">
        <v>2698</v>
      </c>
      <c r="B543" s="50" t="s">
        <v>2699</v>
      </c>
      <c r="C543" t="s">
        <v>2700</v>
      </c>
      <c r="D543" t="s">
        <v>1936</v>
      </c>
      <c r="E543"/>
      <c r="F543"/>
      <c r="G543">
        <v>3</v>
      </c>
      <c r="H543" s="44" t="b">
        <v>0</v>
      </c>
      <c r="I543"/>
      <c r="J543" s="44" t="b">
        <v>1</v>
      </c>
    </row>
    <row r="544" spans="1:10" ht="45.75" x14ac:dyDescent="0.3">
      <c r="A544" s="45" t="s">
        <v>2701</v>
      </c>
      <c r="B544" s="50" t="s">
        <v>2702</v>
      </c>
      <c r="C544" t="s">
        <v>2700</v>
      </c>
      <c r="D544" t="s">
        <v>1936</v>
      </c>
      <c r="E544"/>
      <c r="F544"/>
      <c r="G544">
        <v>3</v>
      </c>
      <c r="H544" s="44" t="b">
        <v>0</v>
      </c>
      <c r="I544"/>
      <c r="J544" s="44" t="b">
        <v>0</v>
      </c>
    </row>
    <row r="545" spans="1:10" ht="45.75" x14ac:dyDescent="0.3">
      <c r="A545" s="45" t="s">
        <v>1351</v>
      </c>
      <c r="B545" s="50" t="s">
        <v>2703</v>
      </c>
      <c r="C545" t="s">
        <v>2704</v>
      </c>
      <c r="D545" t="s">
        <v>2705</v>
      </c>
      <c r="E545"/>
      <c r="F545"/>
      <c r="G545"/>
      <c r="H545" s="44" t="b">
        <v>0</v>
      </c>
      <c r="I545"/>
      <c r="J545" s="44" t="b">
        <v>0</v>
      </c>
    </row>
    <row r="546" spans="1:10" ht="30.75" x14ac:dyDescent="0.3">
      <c r="A546" s="45" t="s">
        <v>1352</v>
      </c>
      <c r="B546" s="50" t="s">
        <v>2706</v>
      </c>
      <c r="C546" t="s">
        <v>2707</v>
      </c>
      <c r="D546" t="s">
        <v>2705</v>
      </c>
      <c r="E546"/>
      <c r="F546"/>
      <c r="G546"/>
      <c r="H546" s="44" t="b">
        <v>0</v>
      </c>
      <c r="I546"/>
      <c r="J546" s="44" t="b">
        <v>0</v>
      </c>
    </row>
    <row r="547" spans="1:10" ht="30.75" x14ac:dyDescent="0.3">
      <c r="A547" s="45" t="s">
        <v>1353</v>
      </c>
      <c r="B547" s="50" t="s">
        <v>2708</v>
      </c>
      <c r="C547" t="s">
        <v>2709</v>
      </c>
      <c r="D547" t="s">
        <v>2705</v>
      </c>
      <c r="E547"/>
      <c r="F547"/>
      <c r="G547" t="s">
        <v>4561</v>
      </c>
      <c r="H547" s="44" t="b">
        <v>0</v>
      </c>
      <c r="I547"/>
      <c r="J547" s="44" t="b">
        <v>0</v>
      </c>
    </row>
    <row r="548" spans="1:10" ht="30.75" x14ac:dyDescent="0.3">
      <c r="A548" s="45" t="s">
        <v>1354</v>
      </c>
      <c r="B548" s="50" t="s">
        <v>2710</v>
      </c>
      <c r="C548" t="s">
        <v>2711</v>
      </c>
      <c r="D548" t="s">
        <v>2705</v>
      </c>
      <c r="E548"/>
      <c r="F548"/>
      <c r="G548">
        <v>3</v>
      </c>
      <c r="H548" s="44" t="b">
        <v>0</v>
      </c>
      <c r="I548"/>
      <c r="J548" s="44" t="b">
        <v>0</v>
      </c>
    </row>
    <row r="549" spans="1:10" ht="18.75" x14ac:dyDescent="0.3">
      <c r="A549" s="45" t="s">
        <v>1355</v>
      </c>
      <c r="B549" s="50" t="s">
        <v>2712</v>
      </c>
      <c r="C549"/>
      <c r="D549" t="s">
        <v>2705</v>
      </c>
      <c r="E549"/>
      <c r="F549"/>
      <c r="G549"/>
      <c r="H549" s="44" t="b">
        <v>0</v>
      </c>
      <c r="I549"/>
      <c r="J549" s="44" t="b">
        <v>0</v>
      </c>
    </row>
    <row r="550" spans="1:10" ht="18.75" x14ac:dyDescent="0.3">
      <c r="A550" s="45" t="s">
        <v>1356</v>
      </c>
      <c r="B550" s="50" t="s">
        <v>2713</v>
      </c>
      <c r="C550"/>
      <c r="D550" t="s">
        <v>2705</v>
      </c>
      <c r="E550"/>
      <c r="F550"/>
      <c r="G550"/>
      <c r="H550" s="44" t="b">
        <v>0</v>
      </c>
      <c r="I550"/>
      <c r="J550" s="44" t="b">
        <v>0</v>
      </c>
    </row>
    <row r="551" spans="1:10" ht="18.75" x14ac:dyDescent="0.3">
      <c r="A551" s="45" t="s">
        <v>1357</v>
      </c>
      <c r="B551" s="50" t="s">
        <v>2714</v>
      </c>
      <c r="C551"/>
      <c r="D551" t="s">
        <v>2705</v>
      </c>
      <c r="E551"/>
      <c r="F551"/>
      <c r="G551"/>
      <c r="H551" s="44" t="b">
        <v>0</v>
      </c>
      <c r="I551"/>
      <c r="J551" s="44" t="b">
        <v>0</v>
      </c>
    </row>
    <row r="552" spans="1:10" ht="18.75" x14ac:dyDescent="0.3">
      <c r="A552" s="45" t="s">
        <v>1358</v>
      </c>
      <c r="B552" s="50" t="s">
        <v>2715</v>
      </c>
      <c r="C552"/>
      <c r="D552" t="s">
        <v>2705</v>
      </c>
      <c r="E552"/>
      <c r="F552"/>
      <c r="G552"/>
      <c r="H552" s="44" t="b">
        <v>0</v>
      </c>
      <c r="I552"/>
      <c r="J552" s="44" t="b">
        <v>0</v>
      </c>
    </row>
    <row r="553" spans="1:10" ht="18.75" x14ac:dyDescent="0.3">
      <c r="A553" s="45" t="s">
        <v>1359</v>
      </c>
      <c r="B553" s="50" t="s">
        <v>2716</v>
      </c>
      <c r="C553"/>
      <c r="D553" t="s">
        <v>2705</v>
      </c>
      <c r="E553"/>
      <c r="F553"/>
      <c r="G553"/>
      <c r="H553" s="44" t="b">
        <v>0</v>
      </c>
      <c r="I553"/>
      <c r="J553" s="44" t="b">
        <v>0</v>
      </c>
    </row>
    <row r="554" spans="1:10" ht="18.75" x14ac:dyDescent="0.3">
      <c r="A554" s="45" t="s">
        <v>1360</v>
      </c>
      <c r="B554" s="50" t="s">
        <v>2717</v>
      </c>
      <c r="C554"/>
      <c r="D554" t="s">
        <v>2705</v>
      </c>
      <c r="E554"/>
      <c r="F554"/>
      <c r="G554"/>
      <c r="H554" s="44" t="b">
        <v>0</v>
      </c>
      <c r="I554"/>
      <c r="J554" s="44" t="b">
        <v>0</v>
      </c>
    </row>
    <row r="555" spans="1:10" ht="90.75" x14ac:dyDescent="0.3">
      <c r="A555" s="45" t="s">
        <v>1361</v>
      </c>
      <c r="B555" s="50" t="s">
        <v>2718</v>
      </c>
      <c r="C555" t="s">
        <v>2719</v>
      </c>
      <c r="D555" t="s">
        <v>2705</v>
      </c>
      <c r="E555"/>
      <c r="F555"/>
      <c r="G555"/>
      <c r="H555" s="44" t="b">
        <v>0</v>
      </c>
      <c r="I555"/>
      <c r="J555" s="44" t="b">
        <v>0</v>
      </c>
    </row>
    <row r="556" spans="1:10" ht="90.75" x14ac:dyDescent="0.3">
      <c r="A556" s="45" t="s">
        <v>1362</v>
      </c>
      <c r="B556" s="50" t="s">
        <v>2720</v>
      </c>
      <c r="C556" t="s">
        <v>2721</v>
      </c>
      <c r="D556" t="s">
        <v>2705</v>
      </c>
      <c r="E556"/>
      <c r="F556"/>
      <c r="G556" t="s">
        <v>4561</v>
      </c>
      <c r="H556" s="44" t="b">
        <v>0</v>
      </c>
      <c r="I556"/>
      <c r="J556" s="44" t="b">
        <v>0</v>
      </c>
    </row>
    <row r="557" spans="1:10" ht="90.75" x14ac:dyDescent="0.3">
      <c r="A557" s="45" t="s">
        <v>1363</v>
      </c>
      <c r="B557" s="50" t="s">
        <v>2722</v>
      </c>
      <c r="C557" t="s">
        <v>2723</v>
      </c>
      <c r="D557" t="s">
        <v>2705</v>
      </c>
      <c r="E557"/>
      <c r="F557"/>
      <c r="G557">
        <v>3</v>
      </c>
      <c r="H557" s="44" t="b">
        <v>0</v>
      </c>
      <c r="I557"/>
      <c r="J557" s="44" t="b">
        <v>0</v>
      </c>
    </row>
    <row r="558" spans="1:10" ht="18.75" x14ac:dyDescent="0.3">
      <c r="A558" s="45" t="s">
        <v>1364</v>
      </c>
      <c r="B558" s="50" t="s">
        <v>2724</v>
      </c>
      <c r="C558"/>
      <c r="D558"/>
      <c r="E558"/>
      <c r="F558"/>
      <c r="G558"/>
      <c r="H558" s="44" t="b">
        <v>0</v>
      </c>
      <c r="I558"/>
      <c r="J558" s="44" t="b">
        <v>0</v>
      </c>
    </row>
    <row r="559" spans="1:10" ht="18.75" x14ac:dyDescent="0.3">
      <c r="A559" s="45" t="s">
        <v>1365</v>
      </c>
      <c r="B559" s="50" t="s">
        <v>2724</v>
      </c>
      <c r="C559"/>
      <c r="D559"/>
      <c r="E559"/>
      <c r="F559"/>
      <c r="G559"/>
      <c r="H559" s="44" t="b">
        <v>0</v>
      </c>
      <c r="I559"/>
      <c r="J559" s="44" t="b">
        <v>0</v>
      </c>
    </row>
    <row r="560" spans="1:10" ht="18.75" x14ac:dyDescent="0.3">
      <c r="A560" s="45" t="s">
        <v>1366</v>
      </c>
      <c r="B560" s="50" t="s">
        <v>2724</v>
      </c>
      <c r="C560"/>
      <c r="D560"/>
      <c r="E560"/>
      <c r="F560"/>
      <c r="G560"/>
      <c r="H560" s="44" t="b">
        <v>0</v>
      </c>
      <c r="I560"/>
      <c r="J560" s="44" t="b">
        <v>0</v>
      </c>
    </row>
    <row r="561" spans="1:10" ht="30.75" x14ac:dyDescent="0.3">
      <c r="A561" s="45" t="s">
        <v>1367</v>
      </c>
      <c r="B561" s="50" t="s">
        <v>2640</v>
      </c>
      <c r="C561"/>
      <c r="D561"/>
      <c r="E561"/>
      <c r="F561"/>
      <c r="G561"/>
      <c r="H561" s="44" t="b">
        <v>0</v>
      </c>
      <c r="I561"/>
      <c r="J561" s="44" t="b">
        <v>0</v>
      </c>
    </row>
    <row r="562" spans="1:10" ht="30.75" x14ac:dyDescent="0.3">
      <c r="A562" s="45" t="s">
        <v>1368</v>
      </c>
      <c r="B562" s="50" t="s">
        <v>2725</v>
      </c>
      <c r="C562" t="s">
        <v>2726</v>
      </c>
      <c r="D562" t="s">
        <v>2727</v>
      </c>
      <c r="E562"/>
      <c r="F562"/>
      <c r="G562"/>
      <c r="H562" s="44" t="b">
        <v>0</v>
      </c>
      <c r="I562"/>
      <c r="J562" s="44" t="b">
        <v>0</v>
      </c>
    </row>
    <row r="563" spans="1:10" ht="30.75" x14ac:dyDescent="0.3">
      <c r="A563" s="45" t="s">
        <v>1369</v>
      </c>
      <c r="B563" s="50" t="s">
        <v>2728</v>
      </c>
      <c r="C563" t="s">
        <v>2729</v>
      </c>
      <c r="D563" t="s">
        <v>2727</v>
      </c>
      <c r="E563"/>
      <c r="F563"/>
      <c r="G563"/>
      <c r="H563" s="44" t="b">
        <v>0</v>
      </c>
      <c r="I563"/>
      <c r="J563" s="44" t="b">
        <v>0</v>
      </c>
    </row>
    <row r="564" spans="1:10" ht="30.75" x14ac:dyDescent="0.3">
      <c r="A564" s="45" t="s">
        <v>1370</v>
      </c>
      <c r="B564" s="50" t="s">
        <v>2730</v>
      </c>
      <c r="C564" t="s">
        <v>2707</v>
      </c>
      <c r="D564" t="s">
        <v>2727</v>
      </c>
      <c r="E564"/>
      <c r="F564"/>
      <c r="G564"/>
      <c r="H564" s="44" t="b">
        <v>0</v>
      </c>
      <c r="I564"/>
      <c r="J564" s="44" t="b">
        <v>0</v>
      </c>
    </row>
    <row r="565" spans="1:10" ht="30.75" x14ac:dyDescent="0.3">
      <c r="A565" s="45" t="s">
        <v>1371</v>
      </c>
      <c r="B565" s="50" t="s">
        <v>2731</v>
      </c>
      <c r="C565" t="s">
        <v>2732</v>
      </c>
      <c r="D565" t="s">
        <v>2727</v>
      </c>
      <c r="E565"/>
      <c r="F565"/>
      <c r="G565" t="s">
        <v>4561</v>
      </c>
      <c r="H565" s="44" t="b">
        <v>0</v>
      </c>
      <c r="I565"/>
      <c r="J565" s="44" t="b">
        <v>0</v>
      </c>
    </row>
    <row r="566" spans="1:10" ht="30.75" x14ac:dyDescent="0.3">
      <c r="A566" s="45" t="s">
        <v>1372</v>
      </c>
      <c r="B566" s="50" t="s">
        <v>2733</v>
      </c>
      <c r="C566" t="s">
        <v>2734</v>
      </c>
      <c r="D566" t="s">
        <v>2727</v>
      </c>
      <c r="E566"/>
      <c r="F566"/>
      <c r="G566" t="s">
        <v>4561</v>
      </c>
      <c r="H566" s="44" t="b">
        <v>0</v>
      </c>
      <c r="I566"/>
      <c r="J566" s="44" t="b">
        <v>0</v>
      </c>
    </row>
    <row r="567" spans="1:10" ht="30.75" x14ac:dyDescent="0.3">
      <c r="A567" s="45" t="s">
        <v>1373</v>
      </c>
      <c r="B567" s="50" t="s">
        <v>2735</v>
      </c>
      <c r="C567" t="s">
        <v>2709</v>
      </c>
      <c r="D567" t="s">
        <v>2727</v>
      </c>
      <c r="E567"/>
      <c r="F567"/>
      <c r="G567" t="s">
        <v>4561</v>
      </c>
      <c r="H567" s="44" t="b">
        <v>0</v>
      </c>
      <c r="I567"/>
      <c r="J567" s="44" t="b">
        <v>0</v>
      </c>
    </row>
    <row r="568" spans="1:10" ht="30.75" x14ac:dyDescent="0.3">
      <c r="A568" s="45" t="s">
        <v>1374</v>
      </c>
      <c r="B568" s="50" t="s">
        <v>2736</v>
      </c>
      <c r="C568" t="s">
        <v>2737</v>
      </c>
      <c r="D568" t="s">
        <v>2727</v>
      </c>
      <c r="E568"/>
      <c r="F568"/>
      <c r="G568">
        <v>3</v>
      </c>
      <c r="H568" s="44" t="b">
        <v>0</v>
      </c>
      <c r="I568"/>
      <c r="J568" s="44" t="b">
        <v>0</v>
      </c>
    </row>
    <row r="569" spans="1:10" ht="30.75" x14ac:dyDescent="0.3">
      <c r="A569" s="45" t="s">
        <v>1375</v>
      </c>
      <c r="B569" s="50" t="s">
        <v>2738</v>
      </c>
      <c r="C569" t="s">
        <v>2739</v>
      </c>
      <c r="D569" t="s">
        <v>2727</v>
      </c>
      <c r="E569"/>
      <c r="F569"/>
      <c r="G569">
        <v>3</v>
      </c>
      <c r="H569" s="44" t="b">
        <v>0</v>
      </c>
      <c r="I569"/>
      <c r="J569" s="44" t="b">
        <v>0</v>
      </c>
    </row>
    <row r="570" spans="1:10" ht="30.75" x14ac:dyDescent="0.3">
      <c r="A570" s="45" t="s">
        <v>2740</v>
      </c>
      <c r="B570" s="50" t="s">
        <v>2741</v>
      </c>
      <c r="C570" t="s">
        <v>2711</v>
      </c>
      <c r="D570" t="s">
        <v>2727</v>
      </c>
      <c r="E570"/>
      <c r="F570"/>
      <c r="G570">
        <v>3</v>
      </c>
      <c r="H570" s="44" t="b">
        <v>0</v>
      </c>
      <c r="I570"/>
      <c r="J570" s="44" t="b">
        <v>0</v>
      </c>
    </row>
    <row r="571" spans="1:10" ht="30.75" x14ac:dyDescent="0.3">
      <c r="A571" s="45" t="s">
        <v>2742</v>
      </c>
      <c r="B571" s="50" t="s">
        <v>2640</v>
      </c>
      <c r="C571"/>
      <c r="D571"/>
      <c r="E571"/>
      <c r="F571"/>
      <c r="G571"/>
      <c r="H571" s="44" t="b">
        <v>0</v>
      </c>
      <c r="I571"/>
      <c r="J571" s="44" t="b">
        <v>0</v>
      </c>
    </row>
    <row r="572" spans="1:10" ht="30.75" x14ac:dyDescent="0.3">
      <c r="A572" s="45" t="s">
        <v>2743</v>
      </c>
      <c r="B572" s="50" t="s">
        <v>2744</v>
      </c>
      <c r="C572" t="s">
        <v>2745</v>
      </c>
      <c r="D572" t="s">
        <v>2746</v>
      </c>
      <c r="E572"/>
      <c r="F572"/>
      <c r="G572"/>
      <c r="H572" s="44" t="b">
        <v>0</v>
      </c>
      <c r="I572"/>
      <c r="J572" s="44" t="b">
        <v>0</v>
      </c>
    </row>
    <row r="573" spans="1:10" ht="30.75" x14ac:dyDescent="0.3">
      <c r="A573" s="45" t="s">
        <v>2747</v>
      </c>
      <c r="B573" s="50" t="s">
        <v>2748</v>
      </c>
      <c r="C573" t="s">
        <v>2749</v>
      </c>
      <c r="D573" t="s">
        <v>2746</v>
      </c>
      <c r="E573"/>
      <c r="F573"/>
      <c r="G573" t="s">
        <v>4561</v>
      </c>
      <c r="H573" s="44" t="b">
        <v>0</v>
      </c>
      <c r="I573"/>
      <c r="J573" s="44" t="b">
        <v>0</v>
      </c>
    </row>
    <row r="574" spans="1:10" ht="30.75" x14ac:dyDescent="0.3">
      <c r="A574" s="45" t="s">
        <v>2750</v>
      </c>
      <c r="B574" s="50" t="s">
        <v>2751</v>
      </c>
      <c r="C574" t="s">
        <v>2752</v>
      </c>
      <c r="D574" t="s">
        <v>2746</v>
      </c>
      <c r="E574"/>
      <c r="F574"/>
      <c r="G574">
        <v>3</v>
      </c>
      <c r="H574" s="44" t="b">
        <v>0</v>
      </c>
      <c r="I574"/>
      <c r="J574" s="44" t="b">
        <v>0</v>
      </c>
    </row>
    <row r="575" spans="1:10" ht="18.75" x14ac:dyDescent="0.3">
      <c r="A575" s="45" t="s">
        <v>2753</v>
      </c>
      <c r="B575" s="50" t="s">
        <v>2754</v>
      </c>
      <c r="C575"/>
      <c r="D575"/>
      <c r="E575"/>
      <c r="F575"/>
      <c r="G575"/>
      <c r="H575" s="44" t="b">
        <v>0</v>
      </c>
      <c r="I575"/>
      <c r="J575" s="44" t="b">
        <v>0</v>
      </c>
    </row>
    <row r="576" spans="1:10" ht="30.75" x14ac:dyDescent="0.3">
      <c r="A576" s="45" t="s">
        <v>2755</v>
      </c>
      <c r="B576" s="50" t="s">
        <v>2756</v>
      </c>
      <c r="C576" t="s">
        <v>2757</v>
      </c>
      <c r="D576" t="s">
        <v>2746</v>
      </c>
      <c r="E576"/>
      <c r="F576"/>
      <c r="G576"/>
      <c r="H576" s="44" t="b">
        <v>0</v>
      </c>
      <c r="I576"/>
      <c r="J576" s="44" t="b">
        <v>0</v>
      </c>
    </row>
    <row r="577" spans="1:10" ht="30.75" x14ac:dyDescent="0.3">
      <c r="A577" s="45" t="s">
        <v>2758</v>
      </c>
      <c r="B577" s="50" t="s">
        <v>2759</v>
      </c>
      <c r="C577" t="s">
        <v>2760</v>
      </c>
      <c r="D577" t="s">
        <v>2746</v>
      </c>
      <c r="E577"/>
      <c r="F577"/>
      <c r="G577" t="s">
        <v>4561</v>
      </c>
      <c r="H577" s="44" t="b">
        <v>0</v>
      </c>
      <c r="I577"/>
      <c r="J577" s="44" t="b">
        <v>0</v>
      </c>
    </row>
    <row r="578" spans="1:10" ht="30.75" x14ac:dyDescent="0.3">
      <c r="A578" s="45" t="s">
        <v>2761</v>
      </c>
      <c r="B578" s="50" t="s">
        <v>2762</v>
      </c>
      <c r="C578" t="s">
        <v>2763</v>
      </c>
      <c r="D578" t="s">
        <v>2746</v>
      </c>
      <c r="E578"/>
      <c r="F578"/>
      <c r="G578">
        <v>3</v>
      </c>
      <c r="H578" s="44" t="b">
        <v>0</v>
      </c>
      <c r="I578"/>
      <c r="J578" s="44" t="b">
        <v>0</v>
      </c>
    </row>
    <row r="579" spans="1:10" ht="18.75" x14ac:dyDescent="0.3">
      <c r="A579" s="45" t="s">
        <v>70</v>
      </c>
      <c r="B579" s="50" t="s">
        <v>2764</v>
      </c>
      <c r="C579" t="s">
        <v>2765</v>
      </c>
      <c r="D579" t="s">
        <v>453</v>
      </c>
      <c r="E579" t="s">
        <v>308</v>
      </c>
      <c r="F579"/>
      <c r="G579"/>
      <c r="H579" s="44" t="b">
        <v>0</v>
      </c>
      <c r="I579"/>
      <c r="J579" s="44" t="b">
        <v>1</v>
      </c>
    </row>
    <row r="580" spans="1:10" ht="18.75" x14ac:dyDescent="0.3">
      <c r="A580" s="45" t="s">
        <v>72</v>
      </c>
      <c r="B580" s="50" t="s">
        <v>2766</v>
      </c>
      <c r="C580" t="s">
        <v>2572</v>
      </c>
      <c r="D580" t="s">
        <v>453</v>
      </c>
      <c r="E580" t="s">
        <v>2767</v>
      </c>
      <c r="F580"/>
      <c r="G580"/>
      <c r="H580" s="44" t="b">
        <v>0</v>
      </c>
      <c r="I580"/>
      <c r="J580" s="44" t="b">
        <v>1</v>
      </c>
    </row>
    <row r="581" spans="1:10" ht="18.75" x14ac:dyDescent="0.3">
      <c r="A581" s="45" t="s">
        <v>75</v>
      </c>
      <c r="B581" s="50" t="s">
        <v>2768</v>
      </c>
      <c r="C581" t="s">
        <v>2145</v>
      </c>
      <c r="D581" t="s">
        <v>453</v>
      </c>
      <c r="E581" t="s">
        <v>319</v>
      </c>
      <c r="F581"/>
      <c r="G581"/>
      <c r="H581" s="44" t="b">
        <v>0</v>
      </c>
      <c r="I581"/>
      <c r="J581" s="44" t="b">
        <v>1</v>
      </c>
    </row>
    <row r="582" spans="1:10" ht="18.75" x14ac:dyDescent="0.3">
      <c r="A582" s="45" t="s">
        <v>78</v>
      </c>
      <c r="B582" s="50" t="s">
        <v>2769</v>
      </c>
      <c r="C582" t="s">
        <v>2148</v>
      </c>
      <c r="D582" t="s">
        <v>453</v>
      </c>
      <c r="E582" t="s">
        <v>308</v>
      </c>
      <c r="F582"/>
      <c r="G582"/>
      <c r="H582" s="44" t="b">
        <v>0</v>
      </c>
      <c r="I582"/>
      <c r="J582" s="44" t="b">
        <v>1</v>
      </c>
    </row>
    <row r="583" spans="1:10" ht="30.75" x14ac:dyDescent="0.3">
      <c r="A583" s="45" t="s">
        <v>83</v>
      </c>
      <c r="B583" s="50" t="s">
        <v>2770</v>
      </c>
      <c r="C583" t="s">
        <v>2771</v>
      </c>
      <c r="D583" t="s">
        <v>453</v>
      </c>
      <c r="E583" t="s">
        <v>2772</v>
      </c>
      <c r="F583"/>
      <c r="G583"/>
      <c r="H583" s="44" t="b">
        <v>0</v>
      </c>
      <c r="I583"/>
      <c r="J583" s="44" t="b">
        <v>1</v>
      </c>
    </row>
    <row r="584" spans="1:10" ht="18.75" x14ac:dyDescent="0.3">
      <c r="A584" s="45" t="s">
        <v>88</v>
      </c>
      <c r="B584" s="50" t="s">
        <v>2773</v>
      </c>
      <c r="C584" t="s">
        <v>2774</v>
      </c>
      <c r="D584" t="s">
        <v>453</v>
      </c>
      <c r="E584" t="s">
        <v>308</v>
      </c>
      <c r="F584"/>
      <c r="G584"/>
      <c r="H584" s="44" t="b">
        <v>0</v>
      </c>
      <c r="I584"/>
      <c r="J584" s="44" t="b">
        <v>1</v>
      </c>
    </row>
    <row r="585" spans="1:10" ht="18.75" x14ac:dyDescent="0.3">
      <c r="A585" s="45" t="s">
        <v>93</v>
      </c>
      <c r="B585" s="50">
        <v>0</v>
      </c>
      <c r="C585" t="s">
        <v>58</v>
      </c>
      <c r="D585" t="s">
        <v>453</v>
      </c>
      <c r="E585"/>
      <c r="F585"/>
      <c r="G585"/>
      <c r="H585" s="44" t="b">
        <v>0</v>
      </c>
      <c r="I585"/>
      <c r="J585" s="44" t="b">
        <v>1</v>
      </c>
    </row>
    <row r="586" spans="1:10" ht="18.75" x14ac:dyDescent="0.3">
      <c r="A586" s="45" t="s">
        <v>894</v>
      </c>
      <c r="B586" s="50" t="s">
        <v>2775</v>
      </c>
      <c r="C586" t="s">
        <v>2776</v>
      </c>
      <c r="D586" t="s">
        <v>453</v>
      </c>
      <c r="E586" t="s">
        <v>349</v>
      </c>
      <c r="F586"/>
      <c r="G586"/>
      <c r="H586" s="44" t="b">
        <v>0</v>
      </c>
      <c r="I586"/>
      <c r="J586" s="44" t="b">
        <v>1</v>
      </c>
    </row>
    <row r="587" spans="1:10" ht="30.75" x14ac:dyDescent="0.3">
      <c r="A587" s="45" t="s">
        <v>151</v>
      </c>
      <c r="B587" s="5" t="s">
        <v>2777</v>
      </c>
      <c r="C587" t="s">
        <v>2196</v>
      </c>
      <c r="D587" t="s">
        <v>453</v>
      </c>
      <c r="E587" t="s">
        <v>308</v>
      </c>
      <c r="F587"/>
      <c r="G587"/>
      <c r="H587" s="44" t="b">
        <v>0</v>
      </c>
      <c r="I587"/>
      <c r="J587" s="44" t="b">
        <v>1</v>
      </c>
    </row>
    <row r="588" spans="1:10" ht="45.75" x14ac:dyDescent="0.3">
      <c r="A588" s="45" t="s">
        <v>153</v>
      </c>
      <c r="B588" s="5" t="s">
        <v>2778</v>
      </c>
      <c r="C588" t="s">
        <v>4607</v>
      </c>
      <c r="D588" t="s">
        <v>453</v>
      </c>
      <c r="E588" t="s">
        <v>308</v>
      </c>
      <c r="F588"/>
      <c r="G588"/>
      <c r="H588" s="44" t="b">
        <v>0</v>
      </c>
      <c r="I588"/>
      <c r="J588" s="44" t="b">
        <v>1</v>
      </c>
    </row>
    <row r="589" spans="1:10" ht="18.75" x14ac:dyDescent="0.3">
      <c r="A589" s="45" t="s">
        <v>155</v>
      </c>
      <c r="B589" s="5" t="s">
        <v>2779</v>
      </c>
      <c r="C589" t="s">
        <v>2198</v>
      </c>
      <c r="D589" t="s">
        <v>453</v>
      </c>
      <c r="E589" t="s">
        <v>319</v>
      </c>
      <c r="F589"/>
      <c r="G589"/>
      <c r="H589" s="44" t="b">
        <v>0</v>
      </c>
      <c r="I589"/>
      <c r="J589" s="44" t="b">
        <v>1</v>
      </c>
    </row>
    <row r="590" spans="1:10" ht="30.75" x14ac:dyDescent="0.3">
      <c r="A590" s="45" t="s">
        <v>156</v>
      </c>
      <c r="B590" s="5" t="s">
        <v>2780</v>
      </c>
      <c r="C590" t="s">
        <v>4608</v>
      </c>
      <c r="D590" t="s">
        <v>453</v>
      </c>
      <c r="E590" t="s">
        <v>2772</v>
      </c>
      <c r="F590"/>
      <c r="G590"/>
      <c r="H590" s="44" t="b">
        <v>0</v>
      </c>
      <c r="I590"/>
      <c r="J590" s="44" t="b">
        <v>1</v>
      </c>
    </row>
    <row r="591" spans="1:10" ht="18.75" x14ac:dyDescent="0.3">
      <c r="A591" s="45" t="s">
        <v>1789</v>
      </c>
      <c r="B591" t="s">
        <v>2781</v>
      </c>
      <c r="C591" t="s">
        <v>2232</v>
      </c>
      <c r="D591" t="s">
        <v>453</v>
      </c>
      <c r="E591" t="s">
        <v>308</v>
      </c>
      <c r="F591"/>
      <c r="G591" t="s">
        <v>4561</v>
      </c>
      <c r="H591" s="44" t="b">
        <v>0</v>
      </c>
      <c r="I591"/>
      <c r="J591" s="44" t="b">
        <v>1</v>
      </c>
    </row>
    <row r="592" spans="1:10" ht="18.75" x14ac:dyDescent="0.3">
      <c r="A592" s="45" t="s">
        <v>1791</v>
      </c>
      <c r="B592" t="s">
        <v>2782</v>
      </c>
      <c r="C592" t="s">
        <v>4609</v>
      </c>
      <c r="D592" t="s">
        <v>453</v>
      </c>
      <c r="E592" t="s">
        <v>308</v>
      </c>
      <c r="F592"/>
      <c r="G592" t="s">
        <v>4561</v>
      </c>
      <c r="H592" s="44" t="b">
        <v>0</v>
      </c>
      <c r="I592"/>
      <c r="J592" s="44" t="b">
        <v>1</v>
      </c>
    </row>
    <row r="593" spans="1:10" ht="18.75" x14ac:dyDescent="0.3">
      <c r="A593" s="45" t="s">
        <v>1793</v>
      </c>
      <c r="B593" t="s">
        <v>2783</v>
      </c>
      <c r="C593" t="s">
        <v>2234</v>
      </c>
      <c r="D593" t="s">
        <v>453</v>
      </c>
      <c r="E593" t="s">
        <v>319</v>
      </c>
      <c r="F593"/>
      <c r="G593" t="s">
        <v>4561</v>
      </c>
      <c r="H593" s="44" t="b">
        <v>0</v>
      </c>
      <c r="I593"/>
      <c r="J593" s="44" t="b">
        <v>1</v>
      </c>
    </row>
    <row r="594" spans="1:10" ht="18.75" x14ac:dyDescent="0.3">
      <c r="A594" s="45" t="s">
        <v>1795</v>
      </c>
      <c r="B594" t="s">
        <v>2784</v>
      </c>
      <c r="C594" t="s">
        <v>4610</v>
      </c>
      <c r="D594" t="s">
        <v>453</v>
      </c>
      <c r="E594" t="s">
        <v>2772</v>
      </c>
      <c r="F594"/>
      <c r="G594" t="s">
        <v>4561</v>
      </c>
      <c r="H594" s="44" t="b">
        <v>0</v>
      </c>
      <c r="I594"/>
      <c r="J594" s="44" t="b">
        <v>1</v>
      </c>
    </row>
    <row r="595" spans="1:10" ht="18.75" x14ac:dyDescent="0.3">
      <c r="A595" s="45" t="s">
        <v>2236</v>
      </c>
      <c r="B595" t="s">
        <v>2785</v>
      </c>
      <c r="C595" t="s">
        <v>2786</v>
      </c>
      <c r="D595" t="s">
        <v>453</v>
      </c>
      <c r="E595" t="s">
        <v>308</v>
      </c>
      <c r="F595"/>
      <c r="G595">
        <v>3</v>
      </c>
      <c r="H595" s="44" t="b">
        <v>0</v>
      </c>
      <c r="I595"/>
      <c r="J595" s="44" t="b">
        <v>1</v>
      </c>
    </row>
    <row r="596" spans="1:10" ht="18.75" x14ac:dyDescent="0.3">
      <c r="A596" s="45" t="s">
        <v>2237</v>
      </c>
      <c r="B596" t="s">
        <v>2787</v>
      </c>
      <c r="C596" t="s">
        <v>4611</v>
      </c>
      <c r="D596" t="s">
        <v>453</v>
      </c>
      <c r="E596" t="s">
        <v>308</v>
      </c>
      <c r="F596"/>
      <c r="G596">
        <v>3</v>
      </c>
      <c r="H596" s="44" t="b">
        <v>0</v>
      </c>
      <c r="I596"/>
      <c r="J596" s="44" t="b">
        <v>1</v>
      </c>
    </row>
    <row r="597" spans="1:10" ht="18.75" x14ac:dyDescent="0.3">
      <c r="A597" s="45" t="s">
        <v>2238</v>
      </c>
      <c r="B597" t="s">
        <v>2788</v>
      </c>
      <c r="C597" t="s">
        <v>2618</v>
      </c>
      <c r="D597" t="s">
        <v>453</v>
      </c>
      <c r="E597" t="s">
        <v>319</v>
      </c>
      <c r="F597"/>
      <c r="G597">
        <v>3</v>
      </c>
      <c r="H597" s="44" t="b">
        <v>0</v>
      </c>
      <c r="I597"/>
      <c r="J597" s="44" t="b">
        <v>1</v>
      </c>
    </row>
    <row r="598" spans="1:10" ht="18.75" x14ac:dyDescent="0.3">
      <c r="A598" s="45" t="s">
        <v>2239</v>
      </c>
      <c r="B598" t="s">
        <v>2789</v>
      </c>
      <c r="C598" t="s">
        <v>4612</v>
      </c>
      <c r="D598" t="s">
        <v>453</v>
      </c>
      <c r="E598" t="s">
        <v>2772</v>
      </c>
      <c r="F598"/>
      <c r="G598">
        <v>3</v>
      </c>
      <c r="H598" s="44" t="b">
        <v>0</v>
      </c>
      <c r="I598"/>
      <c r="J598" s="44" t="b">
        <v>1</v>
      </c>
    </row>
    <row r="599" spans="1:10" ht="18.75" x14ac:dyDescent="0.3">
      <c r="A599" s="45" t="s">
        <v>1376</v>
      </c>
      <c r="B599" s="50" t="s">
        <v>2790</v>
      </c>
      <c r="C599" t="s">
        <v>2791</v>
      </c>
      <c r="D599" t="s">
        <v>471</v>
      </c>
      <c r="E599" t="s">
        <v>349</v>
      </c>
      <c r="F599"/>
      <c r="G599"/>
      <c r="H599" s="44" t="b">
        <v>0</v>
      </c>
      <c r="I599"/>
      <c r="J599" s="44" t="b">
        <v>1</v>
      </c>
    </row>
    <row r="600" spans="1:10" ht="18.75" x14ac:dyDescent="0.3">
      <c r="A600" s="45" t="s">
        <v>1379</v>
      </c>
      <c r="B600" s="50" t="s">
        <v>2792</v>
      </c>
      <c r="C600"/>
      <c r="D600"/>
      <c r="E600"/>
      <c r="F600"/>
      <c r="G600"/>
      <c r="H600" s="44" t="b">
        <v>0</v>
      </c>
      <c r="I600"/>
      <c r="J600" s="44" t="b">
        <v>0</v>
      </c>
    </row>
    <row r="601" spans="1:10" ht="18.75" x14ac:dyDescent="0.3">
      <c r="A601" s="45" t="s">
        <v>1382</v>
      </c>
      <c r="B601" s="50"/>
      <c r="C601"/>
      <c r="D601"/>
      <c r="E601"/>
      <c r="F601"/>
      <c r="G601"/>
      <c r="H601" s="44" t="b">
        <v>0</v>
      </c>
      <c r="I601"/>
      <c r="J601" s="44" t="b">
        <v>0</v>
      </c>
    </row>
    <row r="602" spans="1:10" ht="18.75" x14ac:dyDescent="0.3">
      <c r="A602" s="45" t="s">
        <v>1384</v>
      </c>
      <c r="B602" s="1" t="s">
        <v>2793</v>
      </c>
      <c r="C602" t="s">
        <v>2794</v>
      </c>
      <c r="D602" t="s">
        <v>471</v>
      </c>
      <c r="E602" t="s">
        <v>349</v>
      </c>
      <c r="F602"/>
      <c r="G602" t="s">
        <v>4561</v>
      </c>
      <c r="H602" s="44" t="b">
        <v>0</v>
      </c>
      <c r="I602"/>
      <c r="J602" s="44" t="b">
        <v>0</v>
      </c>
    </row>
    <row r="603" spans="1:10" ht="18.75" x14ac:dyDescent="0.3">
      <c r="A603" s="45" t="s">
        <v>1386</v>
      </c>
      <c r="B603" s="1" t="s">
        <v>2795</v>
      </c>
      <c r="C603"/>
      <c r="D603"/>
      <c r="E603"/>
      <c r="F603"/>
      <c r="G603" t="s">
        <v>4561</v>
      </c>
      <c r="H603" s="44" t="b">
        <v>0</v>
      </c>
      <c r="I603"/>
      <c r="J603" s="44" t="b">
        <v>0</v>
      </c>
    </row>
    <row r="604" spans="1:10" ht="18.75" x14ac:dyDescent="0.3">
      <c r="A604" s="45" t="s">
        <v>1388</v>
      </c>
      <c r="B604" s="50"/>
      <c r="C604"/>
      <c r="D604"/>
      <c r="E604"/>
      <c r="F604"/>
      <c r="G604"/>
      <c r="H604" s="44" t="b">
        <v>0</v>
      </c>
      <c r="I604"/>
      <c r="J604" s="44" t="b">
        <v>0</v>
      </c>
    </row>
    <row r="605" spans="1:10" ht="18.75" x14ac:dyDescent="0.3">
      <c r="A605" s="45" t="s">
        <v>1389</v>
      </c>
      <c r="B605" s="1" t="s">
        <v>2796</v>
      </c>
      <c r="C605" t="s">
        <v>2797</v>
      </c>
      <c r="D605" t="s">
        <v>471</v>
      </c>
      <c r="E605" t="s">
        <v>349</v>
      </c>
      <c r="F605"/>
      <c r="G605">
        <v>3</v>
      </c>
      <c r="H605" s="44" t="b">
        <v>0</v>
      </c>
      <c r="I605"/>
      <c r="J605" s="44" t="b">
        <v>0</v>
      </c>
    </row>
    <row r="606" spans="1:10" ht="18.75" x14ac:dyDescent="0.3">
      <c r="A606" s="45" t="s">
        <v>1391</v>
      </c>
      <c r="B606" s="1" t="s">
        <v>2798</v>
      </c>
      <c r="C606"/>
      <c r="D606"/>
      <c r="E606"/>
      <c r="F606"/>
      <c r="G606">
        <v>3</v>
      </c>
      <c r="H606" s="44" t="b">
        <v>0</v>
      </c>
      <c r="I606"/>
      <c r="J606" s="44" t="b">
        <v>0</v>
      </c>
    </row>
    <row r="607" spans="1:10" ht="18.75" x14ac:dyDescent="0.3">
      <c r="A607" s="45" t="s">
        <v>1393</v>
      </c>
      <c r="B607" s="50"/>
      <c r="C607"/>
      <c r="D607"/>
      <c r="E607"/>
      <c r="F607"/>
      <c r="G607"/>
      <c r="H607" s="44" t="b">
        <v>0</v>
      </c>
      <c r="I607"/>
      <c r="J607" s="44" t="b">
        <v>0</v>
      </c>
    </row>
    <row r="608" spans="1:10" ht="18.75" x14ac:dyDescent="0.3">
      <c r="A608" s="45" t="s">
        <v>1394</v>
      </c>
      <c r="B608" s="50" t="s">
        <v>2799</v>
      </c>
      <c r="C608" t="s">
        <v>2800</v>
      </c>
      <c r="D608" t="s">
        <v>471</v>
      </c>
      <c r="E608" t="s">
        <v>349</v>
      </c>
      <c r="F608"/>
      <c r="G608"/>
      <c r="H608" s="44" t="b">
        <v>0</v>
      </c>
      <c r="I608"/>
      <c r="J608" s="44" t="b">
        <v>0</v>
      </c>
    </row>
    <row r="609" spans="1:10" ht="18.75" x14ac:dyDescent="0.3">
      <c r="A609" s="45" t="s">
        <v>1396</v>
      </c>
      <c r="B609" s="50" t="s">
        <v>2801</v>
      </c>
      <c r="C609"/>
      <c r="D609"/>
      <c r="E609"/>
      <c r="F609"/>
      <c r="G609"/>
      <c r="H609" s="44" t="b">
        <v>0</v>
      </c>
      <c r="I609"/>
      <c r="J609" s="44" t="b">
        <v>0</v>
      </c>
    </row>
    <row r="610" spans="1:10" ht="18.75" x14ac:dyDescent="0.3">
      <c r="A610" s="45" t="s">
        <v>1398</v>
      </c>
      <c r="B610" s="50"/>
      <c r="C610"/>
      <c r="D610"/>
      <c r="E610"/>
      <c r="F610"/>
      <c r="G610"/>
      <c r="H610" s="44" t="b">
        <v>0</v>
      </c>
      <c r="I610"/>
      <c r="J610" s="44" t="b">
        <v>0</v>
      </c>
    </row>
    <row r="611" spans="1:10" ht="18.75" x14ac:dyDescent="0.3">
      <c r="A611" s="45" t="s">
        <v>1399</v>
      </c>
      <c r="B611" s="50" t="s">
        <v>2802</v>
      </c>
      <c r="C611" t="s">
        <v>2803</v>
      </c>
      <c r="D611" t="s">
        <v>471</v>
      </c>
      <c r="E611" t="s">
        <v>349</v>
      </c>
      <c r="F611"/>
      <c r="G611"/>
      <c r="H611" s="44" t="b">
        <v>0</v>
      </c>
      <c r="I611"/>
      <c r="J611" s="44" t="b">
        <v>0</v>
      </c>
    </row>
    <row r="612" spans="1:10" ht="18.75" x14ac:dyDescent="0.3">
      <c r="A612" s="45" t="s">
        <v>1401</v>
      </c>
      <c r="B612" s="50" t="s">
        <v>2804</v>
      </c>
      <c r="C612"/>
      <c r="D612"/>
      <c r="E612"/>
      <c r="F612"/>
      <c r="G612"/>
      <c r="H612" s="44" t="b">
        <v>0</v>
      </c>
      <c r="I612"/>
      <c r="J612" s="44" t="b">
        <v>0</v>
      </c>
    </row>
    <row r="613" spans="1:10" ht="18.75" x14ac:dyDescent="0.3">
      <c r="A613" s="45" t="s">
        <v>1402</v>
      </c>
      <c r="B613" s="50"/>
      <c r="C613"/>
      <c r="D613"/>
      <c r="E613"/>
      <c r="F613"/>
      <c r="G613"/>
      <c r="H613" s="44" t="b">
        <v>0</v>
      </c>
      <c r="I613"/>
      <c r="J613" s="44" t="b">
        <v>0</v>
      </c>
    </row>
    <row r="614" spans="1:10" ht="18.75" x14ac:dyDescent="0.3">
      <c r="A614" s="45" t="s">
        <v>1403</v>
      </c>
      <c r="B614" s="50" t="s">
        <v>2805</v>
      </c>
      <c r="C614" t="s">
        <v>2806</v>
      </c>
      <c r="D614" t="s">
        <v>471</v>
      </c>
      <c r="E614" t="s">
        <v>349</v>
      </c>
      <c r="F614"/>
      <c r="G614"/>
      <c r="H614" s="44" t="b">
        <v>0</v>
      </c>
      <c r="I614"/>
      <c r="J614" s="44" t="b">
        <v>0</v>
      </c>
    </row>
    <row r="615" spans="1:10" ht="18.75" x14ac:dyDescent="0.3">
      <c r="A615" s="45" t="s">
        <v>1405</v>
      </c>
      <c r="B615" s="50" t="s">
        <v>2807</v>
      </c>
      <c r="C615"/>
      <c r="D615"/>
      <c r="E615"/>
      <c r="F615"/>
      <c r="G615"/>
      <c r="H615" s="44" t="b">
        <v>0</v>
      </c>
      <c r="I615"/>
      <c r="J615" s="44" t="b">
        <v>0</v>
      </c>
    </row>
    <row r="616" spans="1:10" ht="18.75" x14ac:dyDescent="0.3">
      <c r="A616" s="45" t="s">
        <v>1407</v>
      </c>
      <c r="B616" s="50"/>
      <c r="C616"/>
      <c r="D616"/>
      <c r="E616"/>
      <c r="F616"/>
      <c r="G616"/>
      <c r="H616" s="44" t="b">
        <v>0</v>
      </c>
      <c r="I616"/>
      <c r="J616" s="44" t="b">
        <v>0</v>
      </c>
    </row>
    <row r="617" spans="1:10" ht="18.75" x14ac:dyDescent="0.3">
      <c r="A617" s="45" t="s">
        <v>1408</v>
      </c>
      <c r="B617" s="1" t="s">
        <v>2808</v>
      </c>
      <c r="C617" t="s">
        <v>2809</v>
      </c>
      <c r="D617" t="s">
        <v>471</v>
      </c>
      <c r="E617" t="s">
        <v>349</v>
      </c>
      <c r="F617"/>
      <c r="G617" t="s">
        <v>4561</v>
      </c>
      <c r="H617" s="44" t="b">
        <v>0</v>
      </c>
      <c r="I617"/>
      <c r="J617" s="44" t="b">
        <v>0</v>
      </c>
    </row>
    <row r="618" spans="1:10" ht="18.75" x14ac:dyDescent="0.3">
      <c r="A618" s="45" t="s">
        <v>1410</v>
      </c>
      <c r="B618" s="1" t="s">
        <v>2810</v>
      </c>
      <c r="C618"/>
      <c r="D618"/>
      <c r="E618"/>
      <c r="F618"/>
      <c r="G618" t="s">
        <v>4561</v>
      </c>
      <c r="H618" s="44" t="b">
        <v>0</v>
      </c>
      <c r="I618"/>
      <c r="J618" s="44" t="b">
        <v>0</v>
      </c>
    </row>
    <row r="619" spans="1:10" ht="18.75" x14ac:dyDescent="0.3">
      <c r="A619" s="45" t="s">
        <v>1412</v>
      </c>
      <c r="B619" s="50"/>
      <c r="C619"/>
      <c r="D619"/>
      <c r="E619"/>
      <c r="F619"/>
      <c r="G619"/>
      <c r="H619" s="44" t="b">
        <v>0</v>
      </c>
      <c r="I619"/>
      <c r="J619" s="44" t="b">
        <v>0</v>
      </c>
    </row>
    <row r="620" spans="1:10" ht="18.75" x14ac:dyDescent="0.3">
      <c r="A620" s="45" t="s">
        <v>1413</v>
      </c>
      <c r="B620" s="1" t="s">
        <v>2811</v>
      </c>
      <c r="C620" t="s">
        <v>2812</v>
      </c>
      <c r="D620" t="s">
        <v>471</v>
      </c>
      <c r="E620" t="s">
        <v>349</v>
      </c>
      <c r="F620"/>
      <c r="G620">
        <v>3</v>
      </c>
      <c r="H620" s="44" t="b">
        <v>0</v>
      </c>
      <c r="I620"/>
      <c r="J620" s="44" t="b">
        <v>0</v>
      </c>
    </row>
    <row r="621" spans="1:10" ht="18.75" x14ac:dyDescent="0.3">
      <c r="A621" s="45" t="s">
        <v>1415</v>
      </c>
      <c r="B621" s="1" t="s">
        <v>2813</v>
      </c>
      <c r="C621"/>
      <c r="D621"/>
      <c r="E621"/>
      <c r="F621"/>
      <c r="G621">
        <v>3</v>
      </c>
      <c r="H621" s="44" t="b">
        <v>0</v>
      </c>
      <c r="I621"/>
      <c r="J621" s="44" t="b">
        <v>0</v>
      </c>
    </row>
    <row r="622" spans="1:10" ht="18.75" x14ac:dyDescent="0.3">
      <c r="A622" s="45" t="s">
        <v>1417</v>
      </c>
      <c r="B622" s="50"/>
      <c r="C622"/>
      <c r="D622"/>
      <c r="E622"/>
      <c r="F622"/>
      <c r="G622"/>
      <c r="H622" s="44" t="b">
        <v>0</v>
      </c>
      <c r="I622"/>
      <c r="J622" s="44" t="b">
        <v>0</v>
      </c>
    </row>
    <row r="623" spans="1:10" ht="18.75" x14ac:dyDescent="0.3">
      <c r="A623" s="45" t="s">
        <v>1418</v>
      </c>
      <c r="B623" s="50" t="s">
        <v>2814</v>
      </c>
      <c r="C623" t="s">
        <v>2815</v>
      </c>
      <c r="D623" t="s">
        <v>471</v>
      </c>
      <c r="E623" t="s">
        <v>349</v>
      </c>
      <c r="F623"/>
      <c r="G623"/>
      <c r="H623" s="44" t="b">
        <v>0</v>
      </c>
      <c r="I623"/>
      <c r="J623" s="44" t="b">
        <v>0</v>
      </c>
    </row>
    <row r="624" spans="1:10" ht="18.75" x14ac:dyDescent="0.3">
      <c r="A624" s="45" t="s">
        <v>2816</v>
      </c>
      <c r="B624" s="50" t="s">
        <v>2817</v>
      </c>
      <c r="C624"/>
      <c r="D624"/>
      <c r="E624"/>
      <c r="F624"/>
      <c r="G624"/>
      <c r="H624" s="44" t="b">
        <v>0</v>
      </c>
      <c r="I624"/>
      <c r="J624" s="44" t="b">
        <v>0</v>
      </c>
    </row>
    <row r="625" spans="1:10" ht="18.75" x14ac:dyDescent="0.3">
      <c r="A625" s="45" t="s">
        <v>1420</v>
      </c>
      <c r="B625" s="50">
        <v>5</v>
      </c>
      <c r="C625"/>
      <c r="D625"/>
      <c r="E625"/>
      <c r="F625"/>
      <c r="G625"/>
      <c r="H625" s="44" t="b">
        <v>0</v>
      </c>
      <c r="I625"/>
      <c r="J625" s="44" t="b">
        <v>0</v>
      </c>
    </row>
    <row r="626" spans="1:10" ht="18.75" x14ac:dyDescent="0.3">
      <c r="A626" s="45" t="s">
        <v>2818</v>
      </c>
      <c r="B626" s="50">
        <v>1</v>
      </c>
      <c r="C626"/>
      <c r="D626"/>
      <c r="E626"/>
      <c r="F626"/>
      <c r="G626"/>
      <c r="H626" s="44" t="b">
        <v>0</v>
      </c>
      <c r="I626"/>
      <c r="J626" s="44" t="b">
        <v>0</v>
      </c>
    </row>
    <row r="627" spans="1:10" ht="18.75" x14ac:dyDescent="0.3">
      <c r="A627" s="45" t="s">
        <v>1422</v>
      </c>
      <c r="B627" s="50"/>
      <c r="C627"/>
      <c r="D627"/>
      <c r="E627"/>
      <c r="F627"/>
      <c r="G627"/>
      <c r="H627" s="44" t="b">
        <v>0</v>
      </c>
      <c r="I627"/>
      <c r="J627" s="44" t="b">
        <v>0</v>
      </c>
    </row>
    <row r="628" spans="1:10" ht="18.75" x14ac:dyDescent="0.3">
      <c r="A628" s="45" t="s">
        <v>1423</v>
      </c>
      <c r="B628" s="1" t="s">
        <v>2819</v>
      </c>
      <c r="C628" t="s">
        <v>2820</v>
      </c>
      <c r="D628" t="s">
        <v>471</v>
      </c>
      <c r="E628" t="s">
        <v>349</v>
      </c>
      <c r="F628"/>
      <c r="G628" t="s">
        <v>4561</v>
      </c>
      <c r="H628" s="44" t="b">
        <v>0</v>
      </c>
      <c r="I628"/>
      <c r="J628" s="44" t="b">
        <v>0</v>
      </c>
    </row>
    <row r="629" spans="1:10" ht="18.75" x14ac:dyDescent="0.3">
      <c r="A629" s="45" t="s">
        <v>2821</v>
      </c>
      <c r="B629" s="1" t="s">
        <v>2822</v>
      </c>
      <c r="C629"/>
      <c r="D629"/>
      <c r="E629"/>
      <c r="F629"/>
      <c r="G629" t="s">
        <v>4561</v>
      </c>
      <c r="H629" s="44" t="b">
        <v>0</v>
      </c>
      <c r="I629"/>
      <c r="J629" s="44" t="b">
        <v>0</v>
      </c>
    </row>
    <row r="630" spans="1:10" ht="18.75" x14ac:dyDescent="0.3">
      <c r="A630" s="45" t="s">
        <v>1425</v>
      </c>
      <c r="B630" s="1">
        <v>5</v>
      </c>
      <c r="C630"/>
      <c r="D630"/>
      <c r="E630"/>
      <c r="F630"/>
      <c r="G630" t="s">
        <v>4561</v>
      </c>
      <c r="H630" s="44" t="b">
        <v>0</v>
      </c>
      <c r="I630"/>
      <c r="J630" s="44" t="b">
        <v>0</v>
      </c>
    </row>
    <row r="631" spans="1:10" ht="18.75" x14ac:dyDescent="0.3">
      <c r="A631" s="45" t="s">
        <v>2823</v>
      </c>
      <c r="B631" s="1">
        <v>1</v>
      </c>
      <c r="C631"/>
      <c r="D631"/>
      <c r="E631"/>
      <c r="F631"/>
      <c r="G631" t="s">
        <v>4561</v>
      </c>
      <c r="H631" s="44" t="b">
        <v>0</v>
      </c>
      <c r="I631"/>
      <c r="J631" s="44" t="b">
        <v>0</v>
      </c>
    </row>
    <row r="632" spans="1:10" ht="18.75" x14ac:dyDescent="0.3">
      <c r="A632" s="45" t="s">
        <v>1427</v>
      </c>
      <c r="B632" s="1"/>
      <c r="C632"/>
      <c r="D632"/>
      <c r="E632"/>
      <c r="F632"/>
      <c r="G632" t="s">
        <v>4561</v>
      </c>
      <c r="H632" s="44" t="b">
        <v>0</v>
      </c>
      <c r="I632"/>
      <c r="J632" s="44" t="b">
        <v>0</v>
      </c>
    </row>
    <row r="633" spans="1:10" ht="18.75" x14ac:dyDescent="0.3">
      <c r="A633" s="45" t="s">
        <v>1428</v>
      </c>
      <c r="B633" s="1" t="s">
        <v>2824</v>
      </c>
      <c r="C633" t="s">
        <v>2825</v>
      </c>
      <c r="D633" t="s">
        <v>471</v>
      </c>
      <c r="E633" t="s">
        <v>349</v>
      </c>
      <c r="F633"/>
      <c r="G633">
        <v>3</v>
      </c>
      <c r="H633" s="44" t="b">
        <v>0</v>
      </c>
      <c r="I633"/>
      <c r="J633" s="44" t="b">
        <v>0</v>
      </c>
    </row>
    <row r="634" spans="1:10" ht="18.75" x14ac:dyDescent="0.3">
      <c r="A634" s="45" t="s">
        <v>2826</v>
      </c>
      <c r="B634" s="1" t="s">
        <v>2827</v>
      </c>
      <c r="C634"/>
      <c r="D634"/>
      <c r="E634"/>
      <c r="F634"/>
      <c r="G634">
        <v>3</v>
      </c>
      <c r="H634" s="44" t="b">
        <v>0</v>
      </c>
      <c r="I634"/>
      <c r="J634" s="44" t="b">
        <v>0</v>
      </c>
    </row>
    <row r="635" spans="1:10" ht="18.75" x14ac:dyDescent="0.3">
      <c r="A635" s="45" t="s">
        <v>1430</v>
      </c>
      <c r="B635" s="1">
        <v>5</v>
      </c>
      <c r="C635"/>
      <c r="D635"/>
      <c r="E635"/>
      <c r="F635"/>
      <c r="G635">
        <v>3</v>
      </c>
      <c r="H635" s="44" t="b">
        <v>0</v>
      </c>
      <c r="I635"/>
      <c r="J635" s="44" t="b">
        <v>0</v>
      </c>
    </row>
    <row r="636" spans="1:10" ht="18.75" x14ac:dyDescent="0.3">
      <c r="A636" s="45" t="s">
        <v>2828</v>
      </c>
      <c r="B636" s="1">
        <v>1</v>
      </c>
      <c r="C636"/>
      <c r="D636"/>
      <c r="E636"/>
      <c r="F636"/>
      <c r="G636">
        <v>3</v>
      </c>
      <c r="H636" s="44" t="b">
        <v>0</v>
      </c>
      <c r="I636"/>
      <c r="J636" s="44" t="b">
        <v>0</v>
      </c>
    </row>
    <row r="637" spans="1:10" ht="18.75" x14ac:dyDescent="0.3">
      <c r="A637" s="45" t="s">
        <v>1432</v>
      </c>
      <c r="B637" s="1"/>
      <c r="C637"/>
      <c r="D637"/>
      <c r="E637"/>
      <c r="F637"/>
      <c r="G637">
        <v>3</v>
      </c>
      <c r="H637" s="44" t="b">
        <v>0</v>
      </c>
      <c r="I637"/>
      <c r="J637" s="44" t="b">
        <v>0</v>
      </c>
    </row>
    <row r="638" spans="1:10" ht="18.75" x14ac:dyDescent="0.3">
      <c r="A638" s="45" t="s">
        <v>1433</v>
      </c>
      <c r="B638" s="50" t="s">
        <v>102</v>
      </c>
      <c r="C638" t="s">
        <v>2829</v>
      </c>
      <c r="D638" t="s">
        <v>471</v>
      </c>
      <c r="E638" t="s">
        <v>349</v>
      </c>
      <c r="F638"/>
      <c r="G638"/>
      <c r="H638" s="44" t="b">
        <v>0</v>
      </c>
      <c r="I638"/>
      <c r="J638" s="44" t="b">
        <v>0</v>
      </c>
    </row>
    <row r="639" spans="1:10" ht="18.75" x14ac:dyDescent="0.3">
      <c r="A639" s="45" t="s">
        <v>1435</v>
      </c>
      <c r="B639" s="50"/>
      <c r="C639"/>
      <c r="D639"/>
      <c r="E639"/>
      <c r="F639"/>
      <c r="G639"/>
      <c r="H639" s="44" t="b">
        <v>0</v>
      </c>
      <c r="I639"/>
      <c r="J639" s="44" t="b">
        <v>0</v>
      </c>
    </row>
    <row r="640" spans="1:10" ht="18.75" x14ac:dyDescent="0.3">
      <c r="A640" s="45" t="s">
        <v>1437</v>
      </c>
      <c r="B640" s="50" t="s">
        <v>2830</v>
      </c>
      <c r="C640"/>
      <c r="D640"/>
      <c r="E640"/>
      <c r="F640"/>
      <c r="G640"/>
      <c r="H640" s="44" t="b">
        <v>0</v>
      </c>
      <c r="I640"/>
      <c r="J640" s="44" t="b">
        <v>0</v>
      </c>
    </row>
    <row r="641" spans="1:10" ht="18.75" x14ac:dyDescent="0.3">
      <c r="A641" s="45" t="s">
        <v>1438</v>
      </c>
      <c r="B641" s="50" t="s">
        <v>107</v>
      </c>
      <c r="C641" t="s">
        <v>2831</v>
      </c>
      <c r="D641" t="s">
        <v>471</v>
      </c>
      <c r="E641" t="s">
        <v>349</v>
      </c>
      <c r="F641"/>
      <c r="G641"/>
      <c r="H641" s="44" t="b">
        <v>0</v>
      </c>
      <c r="I641"/>
      <c r="J641" s="44" t="b">
        <v>0</v>
      </c>
    </row>
    <row r="642" spans="1:10" ht="18.75" x14ac:dyDescent="0.3">
      <c r="A642" s="45" t="s">
        <v>1440</v>
      </c>
      <c r="B642" s="50"/>
      <c r="C642"/>
      <c r="D642"/>
      <c r="E642"/>
      <c r="F642"/>
      <c r="G642"/>
      <c r="H642" s="44" t="b">
        <v>0</v>
      </c>
      <c r="I642"/>
      <c r="J642" s="44" t="b">
        <v>0</v>
      </c>
    </row>
    <row r="643" spans="1:10" ht="18.75" x14ac:dyDescent="0.3">
      <c r="A643" s="45" t="s">
        <v>1442</v>
      </c>
      <c r="B643" s="50" t="s">
        <v>2832</v>
      </c>
      <c r="C643"/>
      <c r="D643"/>
      <c r="E643"/>
      <c r="F643"/>
      <c r="G643"/>
      <c r="H643" s="44" t="b">
        <v>0</v>
      </c>
      <c r="I643"/>
      <c r="J643" s="44" t="b">
        <v>0</v>
      </c>
    </row>
    <row r="644" spans="1:10" ht="18.75" x14ac:dyDescent="0.3">
      <c r="A644" s="45" t="s">
        <v>1443</v>
      </c>
      <c r="B644" s="50" t="s">
        <v>111</v>
      </c>
      <c r="C644" t="s">
        <v>2833</v>
      </c>
      <c r="D644" t="s">
        <v>471</v>
      </c>
      <c r="E644" t="s">
        <v>349</v>
      </c>
      <c r="F644"/>
      <c r="G644"/>
      <c r="H644" s="44" t="b">
        <v>0</v>
      </c>
      <c r="I644"/>
      <c r="J644" s="44" t="b">
        <v>0</v>
      </c>
    </row>
    <row r="645" spans="1:10" ht="18.75" x14ac:dyDescent="0.3">
      <c r="A645" s="45" t="s">
        <v>1445</v>
      </c>
      <c r="B645" s="50"/>
      <c r="C645"/>
      <c r="D645"/>
      <c r="E645"/>
      <c r="F645"/>
      <c r="G645"/>
      <c r="H645" s="44" t="b">
        <v>0</v>
      </c>
      <c r="I645"/>
      <c r="J645" s="44" t="b">
        <v>0</v>
      </c>
    </row>
    <row r="646" spans="1:10" ht="18.75" x14ac:dyDescent="0.3">
      <c r="A646" s="45" t="s">
        <v>1447</v>
      </c>
      <c r="B646" s="50" t="s">
        <v>2834</v>
      </c>
      <c r="C646"/>
      <c r="D646"/>
      <c r="E646"/>
      <c r="F646"/>
      <c r="G646"/>
      <c r="H646" s="44" t="b">
        <v>0</v>
      </c>
      <c r="I646"/>
      <c r="J646" s="44" t="b">
        <v>0</v>
      </c>
    </row>
    <row r="647" spans="1:10" ht="18.75" x14ac:dyDescent="0.3">
      <c r="A647" s="45" t="s">
        <v>1448</v>
      </c>
      <c r="B647" s="50" t="s">
        <v>115</v>
      </c>
      <c r="C647" t="s">
        <v>2835</v>
      </c>
      <c r="D647" t="s">
        <v>471</v>
      </c>
      <c r="E647" t="s">
        <v>349</v>
      </c>
      <c r="F647"/>
      <c r="G647"/>
      <c r="H647" s="44" t="b">
        <v>0</v>
      </c>
      <c r="I647"/>
      <c r="J647" s="44" t="b">
        <v>0</v>
      </c>
    </row>
    <row r="648" spans="1:10" ht="18.75" x14ac:dyDescent="0.3">
      <c r="A648" s="45" t="s">
        <v>1450</v>
      </c>
      <c r="B648" s="50"/>
      <c r="C648"/>
      <c r="D648"/>
      <c r="E648"/>
      <c r="F648"/>
      <c r="G648"/>
      <c r="H648" s="44" t="b">
        <v>0</v>
      </c>
      <c r="I648"/>
      <c r="J648" s="44" t="b">
        <v>0</v>
      </c>
    </row>
    <row r="649" spans="1:10" ht="18.75" x14ac:dyDescent="0.3">
      <c r="A649" s="45" t="s">
        <v>1452</v>
      </c>
      <c r="B649" s="50" t="s">
        <v>2836</v>
      </c>
      <c r="C649"/>
      <c r="D649"/>
      <c r="E649"/>
      <c r="F649"/>
      <c r="G649"/>
      <c r="H649" s="44" t="b">
        <v>0</v>
      </c>
      <c r="I649"/>
      <c r="J649" s="44" t="b">
        <v>0</v>
      </c>
    </row>
    <row r="650" spans="1:10" ht="18.75" x14ac:dyDescent="0.3">
      <c r="A650" s="45" t="s">
        <v>1453</v>
      </c>
      <c r="B650" s="50" t="s">
        <v>120</v>
      </c>
      <c r="C650" t="s">
        <v>2165</v>
      </c>
      <c r="D650" t="s">
        <v>471</v>
      </c>
      <c r="E650" t="s">
        <v>349</v>
      </c>
      <c r="F650"/>
      <c r="G650"/>
      <c r="H650" s="44" t="b">
        <v>0</v>
      </c>
      <c r="I650"/>
      <c r="J650" s="44" t="b">
        <v>0</v>
      </c>
    </row>
    <row r="651" spans="1:10" ht="18.75" x14ac:dyDescent="0.3">
      <c r="A651" s="45" t="s">
        <v>1454</v>
      </c>
      <c r="B651" s="50"/>
      <c r="C651"/>
      <c r="D651"/>
      <c r="E651"/>
      <c r="F651"/>
      <c r="G651"/>
      <c r="H651" s="44" t="b">
        <v>0</v>
      </c>
      <c r="I651"/>
      <c r="J651" s="44" t="b">
        <v>0</v>
      </c>
    </row>
    <row r="652" spans="1:10" ht="18.75" x14ac:dyDescent="0.3">
      <c r="A652" s="45" t="s">
        <v>1456</v>
      </c>
      <c r="B652" s="50" t="s">
        <v>2837</v>
      </c>
      <c r="C652"/>
      <c r="D652"/>
      <c r="E652"/>
      <c r="F652"/>
      <c r="G652"/>
      <c r="H652" s="44" t="b">
        <v>0</v>
      </c>
      <c r="I652"/>
      <c r="J652" s="44" t="b">
        <v>0</v>
      </c>
    </row>
    <row r="653" spans="1:10" ht="18.75" x14ac:dyDescent="0.3">
      <c r="A653" s="45" t="s">
        <v>1457</v>
      </c>
      <c r="B653" s="50" t="s">
        <v>125</v>
      </c>
      <c r="C653" t="s">
        <v>2838</v>
      </c>
      <c r="D653" t="s">
        <v>471</v>
      </c>
      <c r="E653" t="s">
        <v>349</v>
      </c>
      <c r="F653"/>
      <c r="G653"/>
      <c r="H653" s="44" t="b">
        <v>0</v>
      </c>
      <c r="I653"/>
      <c r="J653" s="44" t="b">
        <v>0</v>
      </c>
    </row>
    <row r="654" spans="1:10" ht="18.75" x14ac:dyDescent="0.3">
      <c r="A654" s="45" t="s">
        <v>1459</v>
      </c>
      <c r="B654" s="50"/>
      <c r="C654"/>
      <c r="D654"/>
      <c r="E654"/>
      <c r="F654"/>
      <c r="G654"/>
      <c r="H654" s="44" t="b">
        <v>0</v>
      </c>
      <c r="I654"/>
      <c r="J654" s="44" t="b">
        <v>0</v>
      </c>
    </row>
    <row r="655" spans="1:10" ht="18.75" x14ac:dyDescent="0.3">
      <c r="A655" s="45" t="s">
        <v>1461</v>
      </c>
      <c r="B655" s="50" t="s">
        <v>2839</v>
      </c>
      <c r="C655"/>
      <c r="D655"/>
      <c r="E655"/>
      <c r="F655"/>
      <c r="G655"/>
      <c r="H655" s="44" t="b">
        <v>0</v>
      </c>
      <c r="I655"/>
      <c r="J655" s="44" t="b">
        <v>0</v>
      </c>
    </row>
    <row r="656" spans="1:10" ht="18.75" x14ac:dyDescent="0.3">
      <c r="A656" s="45" t="s">
        <v>2840</v>
      </c>
      <c r="B656" s="50" t="s">
        <v>126</v>
      </c>
      <c r="C656" t="s">
        <v>2168</v>
      </c>
      <c r="D656" t="s">
        <v>471</v>
      </c>
      <c r="E656" t="s">
        <v>349</v>
      </c>
      <c r="F656"/>
      <c r="G656"/>
      <c r="H656" s="44" t="b">
        <v>0</v>
      </c>
      <c r="I656"/>
      <c r="J656" s="44" t="b">
        <v>0</v>
      </c>
    </row>
    <row r="657" spans="1:10" ht="18.75" x14ac:dyDescent="0.3">
      <c r="A657" s="45" t="s">
        <v>2841</v>
      </c>
      <c r="B657" s="50"/>
      <c r="C657"/>
      <c r="D657"/>
      <c r="E657"/>
      <c r="F657"/>
      <c r="G657"/>
      <c r="H657" s="44" t="b">
        <v>0</v>
      </c>
      <c r="I657"/>
      <c r="J657" s="44" t="b">
        <v>0</v>
      </c>
    </row>
    <row r="658" spans="1:10" ht="18.75" x14ac:dyDescent="0.3">
      <c r="A658" s="45" t="s">
        <v>2842</v>
      </c>
      <c r="B658" s="50" t="s">
        <v>2843</v>
      </c>
      <c r="C658"/>
      <c r="D658"/>
      <c r="E658"/>
      <c r="F658"/>
      <c r="G658"/>
      <c r="H658" s="44" t="b">
        <v>0</v>
      </c>
      <c r="I658"/>
      <c r="J658" s="44" t="b">
        <v>0</v>
      </c>
    </row>
    <row r="659" spans="1:10" ht="18.75" x14ac:dyDescent="0.3">
      <c r="A659" s="45" t="s">
        <v>2844</v>
      </c>
      <c r="B659" s="50" t="s">
        <v>128</v>
      </c>
      <c r="C659" t="s">
        <v>2169</v>
      </c>
      <c r="D659" t="s">
        <v>471</v>
      </c>
      <c r="E659" t="s">
        <v>349</v>
      </c>
      <c r="F659"/>
      <c r="G659"/>
      <c r="H659" s="44" t="b">
        <v>0</v>
      </c>
      <c r="I659"/>
      <c r="J659" s="44" t="b">
        <v>0</v>
      </c>
    </row>
    <row r="660" spans="1:10" ht="18.75" x14ac:dyDescent="0.3">
      <c r="A660" s="45" t="s">
        <v>2845</v>
      </c>
      <c r="B660" s="50"/>
      <c r="C660"/>
      <c r="D660"/>
      <c r="E660"/>
      <c r="F660"/>
      <c r="G660"/>
      <c r="H660" s="44" t="b">
        <v>0</v>
      </c>
      <c r="I660"/>
      <c r="J660" s="44" t="b">
        <v>0</v>
      </c>
    </row>
    <row r="661" spans="1:10" ht="18.75" x14ac:dyDescent="0.3">
      <c r="A661" s="45" t="s">
        <v>2846</v>
      </c>
      <c r="B661" s="50" t="s">
        <v>2847</v>
      </c>
      <c r="C661"/>
      <c r="D661"/>
      <c r="E661"/>
      <c r="F661"/>
      <c r="G661"/>
      <c r="H661" s="44" t="b">
        <v>0</v>
      </c>
      <c r="I661"/>
      <c r="J661" s="44" t="b">
        <v>0</v>
      </c>
    </row>
    <row r="662" spans="1:10" ht="18.75" x14ac:dyDescent="0.3">
      <c r="A662" s="45" t="s">
        <v>2848</v>
      </c>
      <c r="B662" s="50" t="s">
        <v>131</v>
      </c>
      <c r="C662" t="s">
        <v>2171</v>
      </c>
      <c r="D662" t="s">
        <v>471</v>
      </c>
      <c r="E662" t="s">
        <v>349</v>
      </c>
      <c r="F662"/>
      <c r="G662"/>
      <c r="H662" s="44" t="b">
        <v>0</v>
      </c>
      <c r="I662"/>
      <c r="J662" s="44" t="b">
        <v>0</v>
      </c>
    </row>
    <row r="663" spans="1:10" ht="18.75" x14ac:dyDescent="0.3">
      <c r="A663" s="45" t="s">
        <v>2849</v>
      </c>
      <c r="B663" s="50"/>
      <c r="C663"/>
      <c r="D663"/>
      <c r="E663"/>
      <c r="F663"/>
      <c r="G663"/>
      <c r="H663" s="44" t="b">
        <v>0</v>
      </c>
      <c r="I663"/>
      <c r="J663" s="44" t="b">
        <v>0</v>
      </c>
    </row>
    <row r="664" spans="1:10" ht="18.75" x14ac:dyDescent="0.3">
      <c r="A664" s="45" t="s">
        <v>2850</v>
      </c>
      <c r="B664" s="50" t="s">
        <v>2851</v>
      </c>
      <c r="C664"/>
      <c r="D664"/>
      <c r="E664"/>
      <c r="F664"/>
      <c r="G664"/>
      <c r="H664" s="44" t="b">
        <v>0</v>
      </c>
      <c r="I664"/>
      <c r="J664" s="44" t="b">
        <v>0</v>
      </c>
    </row>
    <row r="665" spans="1:10" ht="18.75" x14ac:dyDescent="0.3">
      <c r="A665" s="45" t="s">
        <v>2852</v>
      </c>
      <c r="B665" s="50" t="s">
        <v>134</v>
      </c>
      <c r="C665" t="s">
        <v>2853</v>
      </c>
      <c r="D665" t="s">
        <v>471</v>
      </c>
      <c r="E665" t="s">
        <v>349</v>
      </c>
      <c r="F665"/>
      <c r="G665"/>
      <c r="H665" s="44" t="b">
        <v>0</v>
      </c>
      <c r="I665"/>
      <c r="J665" s="44" t="b">
        <v>0</v>
      </c>
    </row>
    <row r="666" spans="1:10" ht="18.75" x14ac:dyDescent="0.3">
      <c r="A666" s="45" t="s">
        <v>2854</v>
      </c>
      <c r="B666" s="50"/>
      <c r="C666"/>
      <c r="D666"/>
      <c r="E666"/>
      <c r="F666"/>
      <c r="G666"/>
      <c r="H666" s="44" t="b">
        <v>0</v>
      </c>
      <c r="I666"/>
      <c r="J666" s="44" t="b">
        <v>0</v>
      </c>
    </row>
    <row r="667" spans="1:10" ht="18.75" x14ac:dyDescent="0.3">
      <c r="A667" s="45" t="s">
        <v>2855</v>
      </c>
      <c r="B667" s="50" t="s">
        <v>2856</v>
      </c>
      <c r="C667"/>
      <c r="D667"/>
      <c r="E667"/>
      <c r="F667"/>
      <c r="G667"/>
      <c r="H667" s="44" t="b">
        <v>0</v>
      </c>
      <c r="I667"/>
      <c r="J667" s="44" t="b">
        <v>0</v>
      </c>
    </row>
    <row r="668" spans="1:10" ht="18.75" x14ac:dyDescent="0.3">
      <c r="A668" s="45" t="s">
        <v>2857</v>
      </c>
      <c r="B668" s="50" t="s">
        <v>137</v>
      </c>
      <c r="C668" t="s">
        <v>2858</v>
      </c>
      <c r="D668" t="s">
        <v>471</v>
      </c>
      <c r="E668" t="s">
        <v>349</v>
      </c>
      <c r="F668"/>
      <c r="G668"/>
      <c r="H668" s="44" t="b">
        <v>0</v>
      </c>
      <c r="I668"/>
      <c r="J668" s="44" t="b">
        <v>0</v>
      </c>
    </row>
    <row r="669" spans="1:10" ht="18.75" x14ac:dyDescent="0.3">
      <c r="A669" s="45" t="s">
        <v>2859</v>
      </c>
      <c r="B669" s="50"/>
      <c r="C669"/>
      <c r="D669"/>
      <c r="E669"/>
      <c r="F669"/>
      <c r="G669"/>
      <c r="H669" s="44" t="b">
        <v>0</v>
      </c>
      <c r="I669"/>
      <c r="J669" s="44" t="b">
        <v>0</v>
      </c>
    </row>
    <row r="670" spans="1:10" ht="18.75" x14ac:dyDescent="0.3">
      <c r="A670" s="45" t="s">
        <v>2860</v>
      </c>
      <c r="B670" s="50" t="s">
        <v>2861</v>
      </c>
      <c r="C670"/>
      <c r="D670"/>
      <c r="E670"/>
      <c r="F670"/>
      <c r="G670"/>
      <c r="H670" s="44" t="b">
        <v>0</v>
      </c>
      <c r="I670"/>
      <c r="J670" s="44" t="b">
        <v>0</v>
      </c>
    </row>
    <row r="671" spans="1:10" ht="18.75" x14ac:dyDescent="0.3">
      <c r="A671" s="45" t="s">
        <v>2862</v>
      </c>
      <c r="B671" s="50" t="s">
        <v>140</v>
      </c>
      <c r="C671" t="s">
        <v>2863</v>
      </c>
      <c r="D671" t="s">
        <v>471</v>
      </c>
      <c r="E671" t="s">
        <v>349</v>
      </c>
      <c r="F671"/>
      <c r="G671"/>
      <c r="H671" s="44" t="b">
        <v>0</v>
      </c>
      <c r="I671"/>
      <c r="J671" s="44" t="b">
        <v>0</v>
      </c>
    </row>
    <row r="672" spans="1:10" ht="18.75" x14ac:dyDescent="0.3">
      <c r="A672" s="45" t="s">
        <v>2864</v>
      </c>
      <c r="B672" s="50" t="s">
        <v>2865</v>
      </c>
      <c r="C672"/>
      <c r="D672"/>
      <c r="E672"/>
      <c r="F672"/>
      <c r="G672"/>
      <c r="H672" s="44" t="b">
        <v>0</v>
      </c>
      <c r="I672"/>
      <c r="J672" s="44" t="b">
        <v>0</v>
      </c>
    </row>
    <row r="673" spans="1:10" ht="18.75" x14ac:dyDescent="0.3">
      <c r="A673" s="45" t="s">
        <v>2866</v>
      </c>
      <c r="B673" s="50"/>
      <c r="C673"/>
      <c r="D673"/>
      <c r="E673"/>
      <c r="F673"/>
      <c r="G673"/>
      <c r="H673" s="44" t="b">
        <v>0</v>
      </c>
      <c r="I673"/>
      <c r="J673" s="44" t="b">
        <v>0</v>
      </c>
    </row>
    <row r="674" spans="1:10" ht="18.75" x14ac:dyDescent="0.3">
      <c r="A674" s="45" t="s">
        <v>2867</v>
      </c>
      <c r="B674" s="50" t="s">
        <v>143</v>
      </c>
      <c r="C674" t="s">
        <v>2868</v>
      </c>
      <c r="D674" t="s">
        <v>471</v>
      </c>
      <c r="E674" t="s">
        <v>349</v>
      </c>
      <c r="F674"/>
      <c r="G674"/>
      <c r="H674" s="44" t="b">
        <v>0</v>
      </c>
      <c r="I674"/>
      <c r="J674" s="44" t="b">
        <v>0</v>
      </c>
    </row>
    <row r="675" spans="1:10" ht="18.75" x14ac:dyDescent="0.3">
      <c r="A675" s="45" t="s">
        <v>2869</v>
      </c>
      <c r="B675" s="50"/>
      <c r="C675"/>
      <c r="D675"/>
      <c r="E675"/>
      <c r="F675"/>
      <c r="G675"/>
      <c r="H675" s="44" t="b">
        <v>0</v>
      </c>
      <c r="I675"/>
      <c r="J675" s="44" t="b">
        <v>0</v>
      </c>
    </row>
    <row r="676" spans="1:10" ht="18.75" x14ac:dyDescent="0.3">
      <c r="A676" s="45" t="s">
        <v>2870</v>
      </c>
      <c r="B676" s="50" t="s">
        <v>2871</v>
      </c>
      <c r="C676"/>
      <c r="D676"/>
      <c r="E676"/>
      <c r="F676"/>
      <c r="G676"/>
      <c r="H676" s="44" t="b">
        <v>0</v>
      </c>
      <c r="I676"/>
      <c r="J676" s="44" t="b">
        <v>0</v>
      </c>
    </row>
    <row r="677" spans="1:10" ht="18.75" x14ac:dyDescent="0.3">
      <c r="A677" s="45" t="s">
        <v>2872</v>
      </c>
      <c r="B677" s="50" t="s">
        <v>145</v>
      </c>
      <c r="C677" t="s">
        <v>2873</v>
      </c>
      <c r="D677" t="s">
        <v>471</v>
      </c>
      <c r="E677" t="s">
        <v>349</v>
      </c>
      <c r="F677"/>
      <c r="G677"/>
      <c r="H677" s="44" t="b">
        <v>0</v>
      </c>
      <c r="I677"/>
      <c r="J677" s="44" t="b">
        <v>0</v>
      </c>
    </row>
    <row r="678" spans="1:10" ht="18.75" x14ac:dyDescent="0.3">
      <c r="A678" s="45" t="s">
        <v>2874</v>
      </c>
      <c r="B678" s="50"/>
      <c r="C678"/>
      <c r="D678"/>
      <c r="E678"/>
      <c r="F678"/>
      <c r="G678"/>
      <c r="H678" s="44" t="b">
        <v>0</v>
      </c>
      <c r="I678"/>
      <c r="J678" s="44" t="b">
        <v>0</v>
      </c>
    </row>
    <row r="679" spans="1:10" ht="18.75" x14ac:dyDescent="0.3">
      <c r="A679" s="45" t="s">
        <v>2875</v>
      </c>
      <c r="B679" s="50" t="s">
        <v>2876</v>
      </c>
      <c r="C679"/>
      <c r="D679"/>
      <c r="E679"/>
      <c r="F679"/>
      <c r="G679"/>
      <c r="H679" s="44" t="b">
        <v>0</v>
      </c>
      <c r="I679"/>
      <c r="J679" s="44" t="b">
        <v>0</v>
      </c>
    </row>
    <row r="680" spans="1:10" ht="18.75" x14ac:dyDescent="0.3">
      <c r="A680" s="45" t="s">
        <v>2877</v>
      </c>
      <c r="B680" s="50" t="s">
        <v>147</v>
      </c>
      <c r="C680" t="s">
        <v>2878</v>
      </c>
      <c r="D680" t="s">
        <v>471</v>
      </c>
      <c r="E680" t="s">
        <v>349</v>
      </c>
      <c r="F680"/>
      <c r="G680"/>
      <c r="H680" s="44" t="b">
        <v>0</v>
      </c>
      <c r="I680"/>
      <c r="J680" s="44" t="b">
        <v>0</v>
      </c>
    </row>
    <row r="681" spans="1:10" ht="18.75" x14ac:dyDescent="0.3">
      <c r="A681" s="45" t="s">
        <v>2879</v>
      </c>
      <c r="B681" s="50" t="s">
        <v>2880</v>
      </c>
      <c r="C681"/>
      <c r="D681"/>
      <c r="E681"/>
      <c r="F681"/>
      <c r="G681"/>
      <c r="H681" s="44" t="b">
        <v>0</v>
      </c>
      <c r="I681"/>
      <c r="J681" s="44" t="b">
        <v>0</v>
      </c>
    </row>
    <row r="682" spans="1:10" ht="18.75" x14ac:dyDescent="0.3">
      <c r="A682" s="45" t="s">
        <v>2881</v>
      </c>
      <c r="B682" s="50"/>
      <c r="C682"/>
      <c r="D682"/>
      <c r="E682"/>
      <c r="F682"/>
      <c r="G682"/>
      <c r="H682" s="44" t="b">
        <v>0</v>
      </c>
      <c r="I682"/>
      <c r="J682" s="44" t="b">
        <v>0</v>
      </c>
    </row>
    <row r="683" spans="1:10" ht="18.75" x14ac:dyDescent="0.3">
      <c r="A683" s="45" t="s">
        <v>2882</v>
      </c>
      <c r="B683" s="50" t="s">
        <v>915</v>
      </c>
      <c r="C683" t="s">
        <v>2883</v>
      </c>
      <c r="D683" t="s">
        <v>471</v>
      </c>
      <c r="E683" t="s">
        <v>349</v>
      </c>
      <c r="F683"/>
      <c r="G683"/>
      <c r="H683" s="44" t="b">
        <v>0</v>
      </c>
      <c r="I683"/>
      <c r="J683" s="44" t="b">
        <v>0</v>
      </c>
    </row>
    <row r="684" spans="1:10" ht="18.75" x14ac:dyDescent="0.3">
      <c r="A684" s="45" t="s">
        <v>2884</v>
      </c>
      <c r="B684" s="50" t="s">
        <v>2885</v>
      </c>
      <c r="C684"/>
      <c r="D684"/>
      <c r="E684"/>
      <c r="F684"/>
      <c r="G684"/>
      <c r="H684" s="44" t="b">
        <v>0</v>
      </c>
      <c r="I684"/>
      <c r="J684" s="44" t="b">
        <v>0</v>
      </c>
    </row>
    <row r="685" spans="1:10" ht="18.75" x14ac:dyDescent="0.3">
      <c r="A685" s="45" t="s">
        <v>2886</v>
      </c>
      <c r="B685" s="50"/>
      <c r="C685"/>
      <c r="D685"/>
      <c r="E685"/>
      <c r="F685"/>
      <c r="G685"/>
      <c r="H685" s="44" t="b">
        <v>0</v>
      </c>
      <c r="I685"/>
      <c r="J685" s="44" t="b">
        <v>0</v>
      </c>
    </row>
    <row r="686" spans="1:10" ht="18.75" x14ac:dyDescent="0.3">
      <c r="A686" s="45" t="s">
        <v>2887</v>
      </c>
      <c r="B686" s="50" t="s">
        <v>917</v>
      </c>
      <c r="C686" t="s">
        <v>2888</v>
      </c>
      <c r="D686" t="s">
        <v>471</v>
      </c>
      <c r="E686" t="s">
        <v>349</v>
      </c>
      <c r="F686"/>
      <c r="G686"/>
      <c r="H686" s="44" t="b">
        <v>0</v>
      </c>
      <c r="I686"/>
      <c r="J686" s="44" t="b">
        <v>0</v>
      </c>
    </row>
    <row r="687" spans="1:10" ht="18.75" x14ac:dyDescent="0.3">
      <c r="A687" s="45" t="s">
        <v>2889</v>
      </c>
      <c r="B687" s="50" t="s">
        <v>2890</v>
      </c>
      <c r="C687"/>
      <c r="D687"/>
      <c r="E687"/>
      <c r="F687"/>
      <c r="G687"/>
      <c r="H687" s="44" t="b">
        <v>0</v>
      </c>
      <c r="I687"/>
      <c r="J687" s="44" t="b">
        <v>0</v>
      </c>
    </row>
    <row r="688" spans="1:10" ht="18.75" x14ac:dyDescent="0.3">
      <c r="A688" s="45" t="s">
        <v>2891</v>
      </c>
      <c r="B688" s="50"/>
      <c r="C688"/>
      <c r="D688"/>
      <c r="E688"/>
      <c r="F688"/>
      <c r="G688"/>
      <c r="H688" s="44" t="b">
        <v>0</v>
      </c>
      <c r="I688"/>
      <c r="J688" s="44" t="b">
        <v>0</v>
      </c>
    </row>
    <row r="689" spans="1:10" ht="18.75" x14ac:dyDescent="0.3">
      <c r="A689" s="45" t="s">
        <v>2892</v>
      </c>
      <c r="B689" s="50" t="s">
        <v>923</v>
      </c>
      <c r="C689" t="s">
        <v>2893</v>
      </c>
      <c r="D689" t="s">
        <v>471</v>
      </c>
      <c r="E689" t="s">
        <v>349</v>
      </c>
      <c r="F689"/>
      <c r="G689"/>
      <c r="H689" s="44" t="b">
        <v>0</v>
      </c>
      <c r="I689"/>
      <c r="J689" s="44" t="b">
        <v>0</v>
      </c>
    </row>
    <row r="690" spans="1:10" ht="18.75" x14ac:dyDescent="0.3">
      <c r="A690" s="45" t="s">
        <v>2894</v>
      </c>
      <c r="B690" s="50" t="s">
        <v>2895</v>
      </c>
      <c r="C690"/>
      <c r="D690"/>
      <c r="E690"/>
      <c r="F690"/>
      <c r="G690"/>
      <c r="H690" s="44" t="b">
        <v>0</v>
      </c>
      <c r="I690"/>
      <c r="J690" s="44" t="b">
        <v>0</v>
      </c>
    </row>
    <row r="691" spans="1:10" ht="18.75" x14ac:dyDescent="0.3">
      <c r="A691" s="45" t="s">
        <v>2896</v>
      </c>
      <c r="B691" s="50"/>
      <c r="C691"/>
      <c r="D691"/>
      <c r="E691"/>
      <c r="F691"/>
      <c r="G691"/>
      <c r="H691" s="44" t="b">
        <v>0</v>
      </c>
      <c r="I691"/>
      <c r="J691" s="44" t="b">
        <v>0</v>
      </c>
    </row>
    <row r="692" spans="1:10" ht="18.75" x14ac:dyDescent="0.3">
      <c r="A692" s="45" t="s">
        <v>2897</v>
      </c>
      <c r="B692" s="50" t="s">
        <v>919</v>
      </c>
      <c r="C692" t="s">
        <v>2898</v>
      </c>
      <c r="D692" t="s">
        <v>471</v>
      </c>
      <c r="E692" t="s">
        <v>349</v>
      </c>
      <c r="F692"/>
      <c r="G692"/>
      <c r="H692" s="44" t="b">
        <v>0</v>
      </c>
      <c r="I692"/>
      <c r="J692" s="44" t="b">
        <v>0</v>
      </c>
    </row>
    <row r="693" spans="1:10" ht="18.75" x14ac:dyDescent="0.3">
      <c r="A693" s="45" t="s">
        <v>2899</v>
      </c>
      <c r="B693" s="50" t="s">
        <v>2900</v>
      </c>
      <c r="C693"/>
      <c r="D693"/>
      <c r="E693"/>
      <c r="F693"/>
      <c r="G693"/>
      <c r="H693" s="44" t="b">
        <v>0</v>
      </c>
      <c r="I693"/>
      <c r="J693" s="44" t="b">
        <v>0</v>
      </c>
    </row>
    <row r="694" spans="1:10" ht="18.75" x14ac:dyDescent="0.3">
      <c r="A694" s="45" t="s">
        <v>2901</v>
      </c>
      <c r="B694" s="50"/>
      <c r="C694"/>
      <c r="D694"/>
      <c r="E694"/>
      <c r="F694"/>
      <c r="G694"/>
      <c r="H694" s="44" t="b">
        <v>0</v>
      </c>
      <c r="I694"/>
      <c r="J694" s="44" t="b">
        <v>0</v>
      </c>
    </row>
    <row r="695" spans="1:10" ht="18.75" x14ac:dyDescent="0.3">
      <c r="A695" s="45" t="s">
        <v>2902</v>
      </c>
      <c r="B695" s="50" t="s">
        <v>921</v>
      </c>
      <c r="C695" t="s">
        <v>2903</v>
      </c>
      <c r="D695" t="s">
        <v>471</v>
      </c>
      <c r="E695" t="s">
        <v>349</v>
      </c>
      <c r="F695"/>
      <c r="G695"/>
      <c r="H695" s="44" t="b">
        <v>0</v>
      </c>
      <c r="I695"/>
      <c r="J695" s="44" t="b">
        <v>0</v>
      </c>
    </row>
    <row r="696" spans="1:10" ht="18.75" x14ac:dyDescent="0.3">
      <c r="A696" s="45" t="s">
        <v>2904</v>
      </c>
      <c r="B696" s="50" t="s">
        <v>2905</v>
      </c>
      <c r="C696"/>
      <c r="D696"/>
      <c r="E696"/>
      <c r="F696"/>
      <c r="G696"/>
      <c r="H696" s="44" t="b">
        <v>0</v>
      </c>
      <c r="I696"/>
      <c r="J696" s="44" t="b">
        <v>0</v>
      </c>
    </row>
    <row r="697" spans="1:10" ht="18.75" x14ac:dyDescent="0.3">
      <c r="A697" s="45" t="s">
        <v>2906</v>
      </c>
      <c r="B697" s="50"/>
      <c r="C697"/>
      <c r="D697"/>
      <c r="E697"/>
      <c r="F697"/>
      <c r="G697"/>
      <c r="H697" s="44" t="b">
        <v>0</v>
      </c>
      <c r="I697"/>
      <c r="J697" s="44" t="b">
        <v>0</v>
      </c>
    </row>
    <row r="698" spans="1:10" ht="18.75" x14ac:dyDescent="0.3">
      <c r="A698" s="45" t="s">
        <v>2907</v>
      </c>
      <c r="B698" s="50" t="s">
        <v>924</v>
      </c>
      <c r="C698" t="s">
        <v>2908</v>
      </c>
      <c r="D698" t="s">
        <v>471</v>
      </c>
      <c r="E698" t="s">
        <v>349</v>
      </c>
      <c r="F698"/>
      <c r="G698"/>
      <c r="H698" s="44" t="b">
        <v>0</v>
      </c>
      <c r="I698"/>
      <c r="J698" s="44" t="b">
        <v>0</v>
      </c>
    </row>
    <row r="699" spans="1:10" ht="18.75" x14ac:dyDescent="0.3">
      <c r="A699" s="45" t="s">
        <v>2909</v>
      </c>
      <c r="B699" s="50" t="s">
        <v>2910</v>
      </c>
      <c r="C699"/>
      <c r="D699"/>
      <c r="E699"/>
      <c r="F699"/>
      <c r="G699"/>
      <c r="H699" s="44" t="b">
        <v>0</v>
      </c>
      <c r="I699"/>
      <c r="J699" s="44" t="b">
        <v>0</v>
      </c>
    </row>
    <row r="700" spans="1:10" ht="18.75" x14ac:dyDescent="0.3">
      <c r="A700" s="45" t="s">
        <v>2911</v>
      </c>
      <c r="B700" s="50"/>
      <c r="C700"/>
      <c r="D700"/>
      <c r="E700"/>
      <c r="F700"/>
      <c r="G700"/>
      <c r="H700" s="44" t="b">
        <v>0</v>
      </c>
      <c r="I700"/>
      <c r="J700" s="44" t="b">
        <v>0</v>
      </c>
    </row>
    <row r="701" spans="1:10" ht="18.75" x14ac:dyDescent="0.3">
      <c r="A701" s="45" t="s">
        <v>2912</v>
      </c>
      <c r="B701" s="1" t="s">
        <v>1780</v>
      </c>
      <c r="C701" t="s">
        <v>2913</v>
      </c>
      <c r="D701" t="s">
        <v>471</v>
      </c>
      <c r="E701" t="s">
        <v>349</v>
      </c>
      <c r="F701"/>
      <c r="G701" t="s">
        <v>4561</v>
      </c>
      <c r="H701" s="44" t="b">
        <v>0</v>
      </c>
      <c r="I701"/>
      <c r="J701" s="44" t="b">
        <v>0</v>
      </c>
    </row>
    <row r="702" spans="1:10" ht="18.75" x14ac:dyDescent="0.3">
      <c r="A702" s="45" t="s">
        <v>2914</v>
      </c>
      <c r="B702" s="1"/>
      <c r="C702"/>
      <c r="D702"/>
      <c r="E702"/>
      <c r="F702"/>
      <c r="G702" t="s">
        <v>4561</v>
      </c>
      <c r="H702" s="44" t="b">
        <v>0</v>
      </c>
      <c r="I702"/>
      <c r="J702" s="44" t="b">
        <v>0</v>
      </c>
    </row>
    <row r="703" spans="1:10" ht="18.75" x14ac:dyDescent="0.3">
      <c r="A703" s="45" t="s">
        <v>2915</v>
      </c>
      <c r="B703" s="1" t="s">
        <v>2916</v>
      </c>
      <c r="C703"/>
      <c r="D703"/>
      <c r="E703"/>
      <c r="F703"/>
      <c r="G703" t="s">
        <v>4561</v>
      </c>
      <c r="H703" s="44" t="b">
        <v>0</v>
      </c>
      <c r="I703"/>
      <c r="J703" s="44" t="b">
        <v>0</v>
      </c>
    </row>
    <row r="704" spans="1:10" ht="18.75" x14ac:dyDescent="0.3">
      <c r="A704" s="45" t="s">
        <v>2917</v>
      </c>
      <c r="B704" s="1" t="s">
        <v>1783</v>
      </c>
      <c r="C704" t="s">
        <v>2918</v>
      </c>
      <c r="D704" t="s">
        <v>471</v>
      </c>
      <c r="E704" t="s">
        <v>349</v>
      </c>
      <c r="F704"/>
      <c r="G704" t="s">
        <v>4561</v>
      </c>
      <c r="H704" s="44" t="b">
        <v>0</v>
      </c>
      <c r="I704"/>
      <c r="J704" s="44" t="b">
        <v>0</v>
      </c>
    </row>
    <row r="705" spans="1:10" ht="18.75" x14ac:dyDescent="0.3">
      <c r="A705" s="45" t="s">
        <v>2919</v>
      </c>
      <c r="B705" s="1"/>
      <c r="C705"/>
      <c r="D705"/>
      <c r="E705"/>
      <c r="F705"/>
      <c r="G705" t="s">
        <v>4561</v>
      </c>
      <c r="H705" s="44" t="b">
        <v>0</v>
      </c>
      <c r="I705"/>
      <c r="J705" s="44" t="b">
        <v>0</v>
      </c>
    </row>
    <row r="706" spans="1:10" ht="18.75" x14ac:dyDescent="0.3">
      <c r="A706" s="45" t="s">
        <v>2920</v>
      </c>
      <c r="B706" s="1" t="s">
        <v>2921</v>
      </c>
      <c r="C706"/>
      <c r="D706"/>
      <c r="E706"/>
      <c r="F706"/>
      <c r="G706" t="s">
        <v>4561</v>
      </c>
      <c r="H706" s="44" t="b">
        <v>0</v>
      </c>
      <c r="I706"/>
      <c r="J706" s="44" t="b">
        <v>0</v>
      </c>
    </row>
    <row r="707" spans="1:10" ht="18.75" x14ac:dyDescent="0.3">
      <c r="A707" s="45" t="s">
        <v>2922</v>
      </c>
      <c r="B707" s="1" t="s">
        <v>1785</v>
      </c>
      <c r="C707" t="s">
        <v>2923</v>
      </c>
      <c r="D707" t="s">
        <v>471</v>
      </c>
      <c r="E707" t="s">
        <v>349</v>
      </c>
      <c r="F707"/>
      <c r="G707" t="s">
        <v>4561</v>
      </c>
      <c r="H707" s="44" t="b">
        <v>0</v>
      </c>
      <c r="I707"/>
      <c r="J707" s="44" t="b">
        <v>0</v>
      </c>
    </row>
    <row r="708" spans="1:10" ht="18.75" x14ac:dyDescent="0.3">
      <c r="A708" s="45" t="s">
        <v>2924</v>
      </c>
      <c r="B708" s="1" t="s">
        <v>2925</v>
      </c>
      <c r="C708"/>
      <c r="D708"/>
      <c r="E708"/>
      <c r="F708"/>
      <c r="G708" t="s">
        <v>4561</v>
      </c>
      <c r="H708" s="44" t="b">
        <v>0</v>
      </c>
      <c r="I708"/>
      <c r="J708" s="44" t="b">
        <v>0</v>
      </c>
    </row>
    <row r="709" spans="1:10" ht="18.75" x14ac:dyDescent="0.3">
      <c r="A709" s="45" t="s">
        <v>2926</v>
      </c>
      <c r="B709" s="1"/>
      <c r="C709"/>
      <c r="D709"/>
      <c r="E709"/>
      <c r="F709"/>
      <c r="G709" t="s">
        <v>4561</v>
      </c>
      <c r="H709" s="44" t="b">
        <v>0</v>
      </c>
      <c r="I709"/>
      <c r="J709" s="44" t="b">
        <v>0</v>
      </c>
    </row>
    <row r="710" spans="1:10" ht="18.75" x14ac:dyDescent="0.3">
      <c r="A710" s="45" t="s">
        <v>2927</v>
      </c>
      <c r="B710" s="1" t="s">
        <v>2206</v>
      </c>
      <c r="C710" t="s">
        <v>2928</v>
      </c>
      <c r="D710" t="s">
        <v>471</v>
      </c>
      <c r="E710" t="s">
        <v>357</v>
      </c>
      <c r="F710"/>
      <c r="G710" t="s">
        <v>4561</v>
      </c>
      <c r="H710" s="44" t="b">
        <v>0</v>
      </c>
      <c r="I710"/>
      <c r="J710" s="44" t="b">
        <v>0</v>
      </c>
    </row>
    <row r="711" spans="1:10" ht="18.75" x14ac:dyDescent="0.3">
      <c r="A711" s="45" t="s">
        <v>2929</v>
      </c>
      <c r="B711" s="1" t="s">
        <v>2930</v>
      </c>
      <c r="C711"/>
      <c r="D711"/>
      <c r="E711"/>
      <c r="F711"/>
      <c r="G711" t="s">
        <v>4561</v>
      </c>
      <c r="H711" s="44" t="b">
        <v>0</v>
      </c>
      <c r="I711"/>
      <c r="J711" s="44" t="b">
        <v>0</v>
      </c>
    </row>
    <row r="712" spans="1:10" ht="18.75" x14ac:dyDescent="0.3">
      <c r="A712" s="45" t="s">
        <v>2931</v>
      </c>
      <c r="B712" s="1"/>
      <c r="C712"/>
      <c r="D712"/>
      <c r="E712"/>
      <c r="F712"/>
      <c r="G712" t="s">
        <v>4561</v>
      </c>
      <c r="H712" s="44" t="b">
        <v>0</v>
      </c>
      <c r="I712"/>
      <c r="J712" s="44" t="b">
        <v>0</v>
      </c>
    </row>
    <row r="713" spans="1:10" ht="18.75" x14ac:dyDescent="0.3">
      <c r="A713" s="45" t="s">
        <v>2932</v>
      </c>
      <c r="B713" s="1" t="s">
        <v>2208</v>
      </c>
      <c r="C713" t="s">
        <v>2933</v>
      </c>
      <c r="D713" t="s">
        <v>471</v>
      </c>
      <c r="E713" t="s">
        <v>349</v>
      </c>
      <c r="F713"/>
      <c r="G713" t="s">
        <v>4561</v>
      </c>
      <c r="H713" s="44" t="b">
        <v>0</v>
      </c>
      <c r="I713"/>
      <c r="J713" s="44" t="b">
        <v>0</v>
      </c>
    </row>
    <row r="714" spans="1:10" ht="18.75" x14ac:dyDescent="0.3">
      <c r="A714" s="45" t="s">
        <v>2934</v>
      </c>
      <c r="B714" s="1" t="s">
        <v>2935</v>
      </c>
      <c r="C714"/>
      <c r="D714"/>
      <c r="E714"/>
      <c r="F714"/>
      <c r="G714" t="s">
        <v>4561</v>
      </c>
      <c r="H714" s="44" t="b">
        <v>0</v>
      </c>
      <c r="I714"/>
      <c r="J714" s="44" t="b">
        <v>0</v>
      </c>
    </row>
    <row r="715" spans="1:10" ht="18.75" x14ac:dyDescent="0.3">
      <c r="A715" s="45" t="s">
        <v>2936</v>
      </c>
      <c r="B715" s="1"/>
      <c r="C715"/>
      <c r="D715"/>
      <c r="E715"/>
      <c r="F715"/>
      <c r="G715" t="s">
        <v>4561</v>
      </c>
      <c r="H715" s="44" t="b">
        <v>0</v>
      </c>
      <c r="I715"/>
      <c r="J715" s="44" t="b">
        <v>0</v>
      </c>
    </row>
    <row r="716" spans="1:10" ht="18.75" x14ac:dyDescent="0.3">
      <c r="A716" s="45" t="s">
        <v>2937</v>
      </c>
      <c r="B716" s="1" t="s">
        <v>2214</v>
      </c>
      <c r="C716" t="s">
        <v>2938</v>
      </c>
      <c r="D716" t="s">
        <v>471</v>
      </c>
      <c r="E716" t="s">
        <v>349</v>
      </c>
      <c r="F716"/>
      <c r="G716" t="s">
        <v>4561</v>
      </c>
      <c r="H716" s="44" t="b">
        <v>0</v>
      </c>
      <c r="I716"/>
      <c r="J716" s="44" t="b">
        <v>0</v>
      </c>
    </row>
    <row r="717" spans="1:10" ht="18.75" x14ac:dyDescent="0.3">
      <c r="A717" s="45" t="s">
        <v>2939</v>
      </c>
      <c r="B717" s="1" t="s">
        <v>2940</v>
      </c>
      <c r="C717"/>
      <c r="D717"/>
      <c r="E717"/>
      <c r="F717"/>
      <c r="G717" t="s">
        <v>4561</v>
      </c>
      <c r="H717" s="44" t="b">
        <v>0</v>
      </c>
      <c r="I717"/>
      <c r="J717" s="44" t="b">
        <v>0</v>
      </c>
    </row>
    <row r="718" spans="1:10" ht="18.75" x14ac:dyDescent="0.3">
      <c r="A718" s="45" t="s">
        <v>2941</v>
      </c>
      <c r="B718" s="1"/>
      <c r="C718"/>
      <c r="D718"/>
      <c r="E718"/>
      <c r="F718"/>
      <c r="G718" t="s">
        <v>4561</v>
      </c>
      <c r="H718" s="44" t="b">
        <v>0</v>
      </c>
      <c r="I718"/>
      <c r="J718" s="44" t="b">
        <v>0</v>
      </c>
    </row>
    <row r="719" spans="1:10" ht="18.75" x14ac:dyDescent="0.3">
      <c r="A719" s="45" t="s">
        <v>2942</v>
      </c>
      <c r="B719" s="1" t="s">
        <v>2210</v>
      </c>
      <c r="C719" t="s">
        <v>2943</v>
      </c>
      <c r="D719" t="s">
        <v>471</v>
      </c>
      <c r="E719" t="s">
        <v>349</v>
      </c>
      <c r="F719"/>
      <c r="G719" t="s">
        <v>4561</v>
      </c>
      <c r="H719" s="44" t="b">
        <v>0</v>
      </c>
      <c r="I719"/>
      <c r="J719" s="44" t="b">
        <v>0</v>
      </c>
    </row>
    <row r="720" spans="1:10" ht="18.75" x14ac:dyDescent="0.3">
      <c r="A720" s="45" t="s">
        <v>2944</v>
      </c>
      <c r="B720" s="1" t="s">
        <v>2945</v>
      </c>
      <c r="C720"/>
      <c r="D720"/>
      <c r="E720"/>
      <c r="F720"/>
      <c r="G720" t="s">
        <v>4561</v>
      </c>
      <c r="H720" s="44" t="b">
        <v>0</v>
      </c>
      <c r="I720"/>
      <c r="J720" s="44" t="b">
        <v>0</v>
      </c>
    </row>
    <row r="721" spans="1:10" ht="18.75" x14ac:dyDescent="0.3">
      <c r="A721" s="45" t="s">
        <v>2946</v>
      </c>
      <c r="B721" s="1"/>
      <c r="C721"/>
      <c r="D721"/>
      <c r="E721"/>
      <c r="F721"/>
      <c r="G721" t="s">
        <v>4561</v>
      </c>
      <c r="H721" s="44" t="b">
        <v>0</v>
      </c>
      <c r="I721"/>
      <c r="J721" s="44" t="b">
        <v>0</v>
      </c>
    </row>
    <row r="722" spans="1:10" ht="18.75" x14ac:dyDescent="0.3">
      <c r="A722" s="45" t="s">
        <v>2947</v>
      </c>
      <c r="B722" s="1" t="s">
        <v>2212</v>
      </c>
      <c r="C722" t="s">
        <v>2948</v>
      </c>
      <c r="D722" t="s">
        <v>471</v>
      </c>
      <c r="E722" t="s">
        <v>349</v>
      </c>
      <c r="F722"/>
      <c r="G722" t="s">
        <v>4561</v>
      </c>
      <c r="H722" s="44" t="b">
        <v>0</v>
      </c>
      <c r="I722"/>
      <c r="J722" s="44" t="b">
        <v>0</v>
      </c>
    </row>
    <row r="723" spans="1:10" ht="18.75" x14ac:dyDescent="0.3">
      <c r="A723" s="45" t="s">
        <v>2949</v>
      </c>
      <c r="B723" s="1" t="s">
        <v>2950</v>
      </c>
      <c r="C723"/>
      <c r="D723"/>
      <c r="E723"/>
      <c r="F723"/>
      <c r="G723" t="s">
        <v>4561</v>
      </c>
      <c r="H723" s="44" t="b">
        <v>0</v>
      </c>
      <c r="I723"/>
      <c r="J723" s="44" t="b">
        <v>0</v>
      </c>
    </row>
    <row r="724" spans="1:10" ht="18.75" x14ac:dyDescent="0.3">
      <c r="A724" s="45" t="s">
        <v>2951</v>
      </c>
      <c r="B724" s="1"/>
      <c r="C724"/>
      <c r="D724"/>
      <c r="E724"/>
      <c r="F724"/>
      <c r="G724" t="s">
        <v>4561</v>
      </c>
      <c r="H724" s="44" t="b">
        <v>0</v>
      </c>
      <c r="I724"/>
      <c r="J724" s="44" t="b">
        <v>0</v>
      </c>
    </row>
    <row r="725" spans="1:10" ht="18.75" x14ac:dyDescent="0.3">
      <c r="A725" s="45" t="s">
        <v>2952</v>
      </c>
      <c r="B725" s="1" t="s">
        <v>2216</v>
      </c>
      <c r="C725" t="s">
        <v>2953</v>
      </c>
      <c r="D725" t="s">
        <v>471</v>
      </c>
      <c r="E725" t="s">
        <v>349</v>
      </c>
      <c r="F725"/>
      <c r="G725" t="s">
        <v>4561</v>
      </c>
      <c r="H725" s="44" t="b">
        <v>0</v>
      </c>
      <c r="I725"/>
      <c r="J725" s="44" t="b">
        <v>0</v>
      </c>
    </row>
    <row r="726" spans="1:10" ht="18.75" x14ac:dyDescent="0.3">
      <c r="A726" s="45" t="s">
        <v>2954</v>
      </c>
      <c r="B726" s="1" t="s">
        <v>2955</v>
      </c>
      <c r="C726"/>
      <c r="D726"/>
      <c r="E726"/>
      <c r="F726"/>
      <c r="G726" t="s">
        <v>4561</v>
      </c>
      <c r="H726" s="44" t="b">
        <v>0</v>
      </c>
      <c r="I726"/>
      <c r="J726" s="44" t="b">
        <v>0</v>
      </c>
    </row>
    <row r="727" spans="1:10" ht="18.75" x14ac:dyDescent="0.3">
      <c r="A727" s="45" t="s">
        <v>2956</v>
      </c>
      <c r="B727" s="1"/>
      <c r="C727"/>
      <c r="D727"/>
      <c r="E727"/>
      <c r="F727"/>
      <c r="G727" t="s">
        <v>4561</v>
      </c>
      <c r="H727" s="44" t="b">
        <v>0</v>
      </c>
      <c r="I727"/>
      <c r="J727" s="44" t="b">
        <v>0</v>
      </c>
    </row>
    <row r="728" spans="1:10" ht="18.75" x14ac:dyDescent="0.3">
      <c r="A728" s="45" t="s">
        <v>2957</v>
      </c>
      <c r="B728" s="50"/>
      <c r="C728"/>
      <c r="D728"/>
      <c r="E728"/>
      <c r="F728"/>
      <c r="G728"/>
      <c r="H728" s="44" t="b">
        <v>0</v>
      </c>
      <c r="I728"/>
      <c r="J728" s="44" t="b">
        <v>0</v>
      </c>
    </row>
    <row r="729" spans="1:10" ht="18.75" x14ac:dyDescent="0.3">
      <c r="A729" s="45" t="s">
        <v>2958</v>
      </c>
      <c r="B729" s="50"/>
      <c r="C729"/>
      <c r="D729"/>
      <c r="E729"/>
      <c r="F729"/>
      <c r="G729"/>
      <c r="H729" s="44" t="b">
        <v>0</v>
      </c>
      <c r="I729"/>
      <c r="J729" s="44" t="b">
        <v>0</v>
      </c>
    </row>
    <row r="730" spans="1:10" ht="18.75" x14ac:dyDescent="0.3">
      <c r="A730" s="45" t="s">
        <v>2959</v>
      </c>
      <c r="B730" s="50"/>
      <c r="C730"/>
      <c r="D730"/>
      <c r="E730"/>
      <c r="F730"/>
      <c r="G730"/>
      <c r="H730" s="44" t="b">
        <v>0</v>
      </c>
      <c r="I730"/>
      <c r="J730" s="44" t="b">
        <v>0</v>
      </c>
    </row>
    <row r="731" spans="1:10" ht="18.75" x14ac:dyDescent="0.3">
      <c r="A731" s="45" t="s">
        <v>884</v>
      </c>
      <c r="B731" s="50" t="s">
        <v>1377</v>
      </c>
      <c r="C731" t="s">
        <v>2166</v>
      </c>
      <c r="D731" t="s">
        <v>564</v>
      </c>
      <c r="E731" t="s">
        <v>565</v>
      </c>
      <c r="F731"/>
      <c r="G731"/>
      <c r="H731" s="44" t="b">
        <v>0</v>
      </c>
      <c r="I731"/>
      <c r="J731" s="44" t="b">
        <v>1</v>
      </c>
    </row>
    <row r="732" spans="1:10" ht="18.75" x14ac:dyDescent="0.3">
      <c r="A732" s="45" t="s">
        <v>1463</v>
      </c>
      <c r="B732" s="50" t="s">
        <v>969</v>
      </c>
      <c r="C732" t="s">
        <v>1464</v>
      </c>
      <c r="D732" t="s">
        <v>564</v>
      </c>
      <c r="E732" t="s">
        <v>565</v>
      </c>
      <c r="F732"/>
      <c r="G732"/>
      <c r="H732" s="44" t="b">
        <v>0</v>
      </c>
      <c r="I732"/>
      <c r="J732" s="44" t="b">
        <v>0</v>
      </c>
    </row>
    <row r="733" spans="1:10" ht="18.75" x14ac:dyDescent="0.3">
      <c r="A733" s="45" t="s">
        <v>886</v>
      </c>
      <c r="B733" s="50" t="s">
        <v>2960</v>
      </c>
      <c r="C733" t="s">
        <v>86</v>
      </c>
      <c r="D733" t="s">
        <v>564</v>
      </c>
      <c r="E733" t="s">
        <v>565</v>
      </c>
      <c r="F733"/>
      <c r="G733"/>
      <c r="H733" s="44" t="b">
        <v>0</v>
      </c>
      <c r="I733"/>
      <c r="J733" s="44" t="b">
        <v>1</v>
      </c>
    </row>
    <row r="734" spans="1:10" ht="18.75" x14ac:dyDescent="0.3">
      <c r="A734" s="45" t="s">
        <v>1465</v>
      </c>
      <c r="B734" s="50" t="s">
        <v>938</v>
      </c>
      <c r="C734" t="s">
        <v>1464</v>
      </c>
      <c r="D734" t="s">
        <v>564</v>
      </c>
      <c r="E734" t="s">
        <v>565</v>
      </c>
      <c r="F734"/>
      <c r="G734"/>
      <c r="H734" s="44" t="b">
        <v>0</v>
      </c>
      <c r="I734"/>
      <c r="J734" s="44" t="b">
        <v>0</v>
      </c>
    </row>
    <row r="735" spans="1:10" ht="18.75" x14ac:dyDescent="0.3">
      <c r="A735" s="45" t="s">
        <v>888</v>
      </c>
      <c r="B735" s="50" t="s">
        <v>2961</v>
      </c>
      <c r="C735" t="s">
        <v>91</v>
      </c>
      <c r="D735" t="s">
        <v>564</v>
      </c>
      <c r="E735" t="s">
        <v>565</v>
      </c>
      <c r="F735"/>
      <c r="G735"/>
      <c r="H735" s="44" t="b">
        <v>0</v>
      </c>
      <c r="I735"/>
      <c r="J735" s="44" t="b">
        <v>1</v>
      </c>
    </row>
    <row r="736" spans="1:10" ht="18.75" x14ac:dyDescent="0.3">
      <c r="A736" s="45" t="s">
        <v>1466</v>
      </c>
      <c r="B736" s="50" t="s">
        <v>938</v>
      </c>
      <c r="C736" t="s">
        <v>1464</v>
      </c>
      <c r="D736" t="s">
        <v>564</v>
      </c>
      <c r="E736" t="s">
        <v>565</v>
      </c>
      <c r="F736"/>
      <c r="G736"/>
      <c r="H736" s="44" t="b">
        <v>0</v>
      </c>
      <c r="I736"/>
      <c r="J736" s="44" t="b">
        <v>0</v>
      </c>
    </row>
    <row r="737" spans="1:10" ht="18.75" x14ac:dyDescent="0.3">
      <c r="A737" s="45" t="s">
        <v>889</v>
      </c>
      <c r="B737" s="50" t="s">
        <v>2962</v>
      </c>
      <c r="C737" t="s">
        <v>2170</v>
      </c>
      <c r="D737" t="s">
        <v>564</v>
      </c>
      <c r="E737" t="s">
        <v>565</v>
      </c>
      <c r="F737"/>
      <c r="G737"/>
      <c r="H737" s="44" t="b">
        <v>0</v>
      </c>
      <c r="I737"/>
      <c r="J737" s="44" t="b">
        <v>1</v>
      </c>
    </row>
    <row r="738" spans="1:10" ht="18.75" x14ac:dyDescent="0.3">
      <c r="A738" s="45" t="s">
        <v>1467</v>
      </c>
      <c r="B738" s="50" t="s">
        <v>938</v>
      </c>
      <c r="C738" t="s">
        <v>1464</v>
      </c>
      <c r="D738" t="s">
        <v>564</v>
      </c>
      <c r="E738" t="s">
        <v>565</v>
      </c>
      <c r="F738"/>
      <c r="G738"/>
      <c r="H738" s="44" t="b">
        <v>0</v>
      </c>
      <c r="I738"/>
      <c r="J738" s="44" t="b">
        <v>0</v>
      </c>
    </row>
    <row r="739" spans="1:10" ht="18.75" x14ac:dyDescent="0.3">
      <c r="A739" s="45" t="s">
        <v>890</v>
      </c>
      <c r="B739" s="50" t="s">
        <v>2963</v>
      </c>
      <c r="C739" t="s">
        <v>2172</v>
      </c>
      <c r="D739" t="s">
        <v>564</v>
      </c>
      <c r="E739" t="s">
        <v>565</v>
      </c>
      <c r="F739"/>
      <c r="G739"/>
      <c r="H739" s="44" t="b">
        <v>0</v>
      </c>
      <c r="I739"/>
      <c r="J739" s="44" t="b">
        <v>1</v>
      </c>
    </row>
    <row r="740" spans="1:10" ht="18.75" x14ac:dyDescent="0.3">
      <c r="A740" s="45" t="s">
        <v>1468</v>
      </c>
      <c r="B740" s="50" t="s">
        <v>938</v>
      </c>
      <c r="C740" t="s">
        <v>1464</v>
      </c>
      <c r="D740" t="s">
        <v>564</v>
      </c>
      <c r="E740" t="s">
        <v>565</v>
      </c>
      <c r="F740"/>
      <c r="G740"/>
      <c r="H740" s="44" t="b">
        <v>0</v>
      </c>
      <c r="I740"/>
      <c r="J740" s="44" t="b">
        <v>0</v>
      </c>
    </row>
    <row r="741" spans="1:10" ht="18.75" x14ac:dyDescent="0.3">
      <c r="A741" s="45" t="s">
        <v>891</v>
      </c>
      <c r="B741" s="50" t="s">
        <v>2964</v>
      </c>
      <c r="C741" t="s">
        <v>2174</v>
      </c>
      <c r="D741" t="s">
        <v>564</v>
      </c>
      <c r="E741" t="s">
        <v>565</v>
      </c>
      <c r="F741"/>
      <c r="G741"/>
      <c r="H741" s="44" t="b">
        <v>0</v>
      </c>
      <c r="I741"/>
      <c r="J741" s="44" t="b">
        <v>1</v>
      </c>
    </row>
    <row r="742" spans="1:10" ht="18.75" x14ac:dyDescent="0.3">
      <c r="A742" s="45" t="s">
        <v>1469</v>
      </c>
      <c r="B742" s="50" t="s">
        <v>969</v>
      </c>
      <c r="C742" t="s">
        <v>1464</v>
      </c>
      <c r="D742" t="s">
        <v>564</v>
      </c>
      <c r="E742" t="s">
        <v>565</v>
      </c>
      <c r="F742"/>
      <c r="G742"/>
      <c r="H742" s="44" t="b">
        <v>0</v>
      </c>
      <c r="I742"/>
      <c r="J742" s="44" t="b">
        <v>0</v>
      </c>
    </row>
    <row r="743" spans="1:10" ht="18.75" x14ac:dyDescent="0.3">
      <c r="A743" s="45" t="s">
        <v>893</v>
      </c>
      <c r="B743" s="50" t="s">
        <v>2965</v>
      </c>
      <c r="C743" t="s">
        <v>2966</v>
      </c>
      <c r="D743" t="s">
        <v>564</v>
      </c>
      <c r="E743" t="s">
        <v>565</v>
      </c>
      <c r="F743"/>
      <c r="G743"/>
      <c r="H743" s="44" t="b">
        <v>0</v>
      </c>
      <c r="I743"/>
      <c r="J743" s="44" t="b">
        <v>1</v>
      </c>
    </row>
    <row r="744" spans="1:10" ht="18.75" x14ac:dyDescent="0.3">
      <c r="A744" s="45" t="s">
        <v>1470</v>
      </c>
      <c r="B744" s="50" t="s">
        <v>938</v>
      </c>
      <c r="C744" t="s">
        <v>1464</v>
      </c>
      <c r="D744" t="s">
        <v>564</v>
      </c>
      <c r="E744" t="s">
        <v>565</v>
      </c>
      <c r="F744"/>
      <c r="G744"/>
      <c r="H744" s="44" t="b">
        <v>0</v>
      </c>
      <c r="I744"/>
      <c r="J744" s="44" t="b">
        <v>0</v>
      </c>
    </row>
    <row r="745" spans="1:10" ht="18.75" x14ac:dyDescent="0.3">
      <c r="A745" s="45" t="s">
        <v>896</v>
      </c>
      <c r="B745" s="50" t="s">
        <v>2967</v>
      </c>
      <c r="C745" t="s">
        <v>2178</v>
      </c>
      <c r="D745" t="s">
        <v>564</v>
      </c>
      <c r="E745" t="s">
        <v>565</v>
      </c>
      <c r="F745"/>
      <c r="G745"/>
      <c r="H745" s="44" t="b">
        <v>0</v>
      </c>
      <c r="I745"/>
      <c r="J745" s="44" t="b">
        <v>1</v>
      </c>
    </row>
    <row r="746" spans="1:10" ht="18.75" x14ac:dyDescent="0.3">
      <c r="A746" s="45" t="s">
        <v>1471</v>
      </c>
      <c r="B746" s="50" t="s">
        <v>969</v>
      </c>
      <c r="C746" t="s">
        <v>1464</v>
      </c>
      <c r="D746" t="s">
        <v>564</v>
      </c>
      <c r="E746" t="s">
        <v>565</v>
      </c>
      <c r="F746"/>
      <c r="G746"/>
      <c r="H746" s="44" t="b">
        <v>0</v>
      </c>
      <c r="I746"/>
      <c r="J746" s="44" t="b">
        <v>0</v>
      </c>
    </row>
    <row r="747" spans="1:10" ht="18.75" x14ac:dyDescent="0.3">
      <c r="A747" s="45" t="s">
        <v>897</v>
      </c>
      <c r="B747" s="50" t="s">
        <v>2968</v>
      </c>
      <c r="C747" t="s">
        <v>2180</v>
      </c>
      <c r="D747" t="s">
        <v>564</v>
      </c>
      <c r="E747" t="s">
        <v>565</v>
      </c>
      <c r="F747"/>
      <c r="G747"/>
      <c r="H747" s="44" t="b">
        <v>0</v>
      </c>
      <c r="I747"/>
      <c r="J747" s="44" t="b">
        <v>1</v>
      </c>
    </row>
    <row r="748" spans="1:10" ht="18.75" x14ac:dyDescent="0.3">
      <c r="A748" s="45" t="s">
        <v>1472</v>
      </c>
      <c r="B748" s="50" t="s">
        <v>969</v>
      </c>
      <c r="C748" t="s">
        <v>1464</v>
      </c>
      <c r="D748" t="s">
        <v>564</v>
      </c>
      <c r="E748" t="s">
        <v>565</v>
      </c>
      <c r="F748"/>
      <c r="G748"/>
      <c r="H748" s="44" t="b">
        <v>0</v>
      </c>
      <c r="I748"/>
      <c r="J748" s="44" t="b">
        <v>0</v>
      </c>
    </row>
    <row r="749" spans="1:10" ht="18.75" x14ac:dyDescent="0.3">
      <c r="A749" s="45" t="s">
        <v>898</v>
      </c>
      <c r="B749" s="1" t="s">
        <v>2969</v>
      </c>
      <c r="C749" t="s">
        <v>2182</v>
      </c>
      <c r="D749" t="s">
        <v>564</v>
      </c>
      <c r="E749" t="s">
        <v>565</v>
      </c>
      <c r="F749"/>
      <c r="G749" t="s">
        <v>4561</v>
      </c>
      <c r="H749" s="44" t="b">
        <v>0</v>
      </c>
      <c r="I749"/>
      <c r="J749" s="44" t="b">
        <v>1</v>
      </c>
    </row>
    <row r="750" spans="1:10" ht="18.75" x14ac:dyDescent="0.3">
      <c r="A750" s="45" t="s">
        <v>1473</v>
      </c>
      <c r="B750" s="1" t="s">
        <v>969</v>
      </c>
      <c r="C750" t="s">
        <v>1464</v>
      </c>
      <c r="D750" t="s">
        <v>564</v>
      </c>
      <c r="E750" t="s">
        <v>565</v>
      </c>
      <c r="F750"/>
      <c r="G750" t="s">
        <v>4561</v>
      </c>
      <c r="H750" s="44" t="b">
        <v>0</v>
      </c>
      <c r="I750"/>
      <c r="J750" s="44" t="b">
        <v>0</v>
      </c>
    </row>
    <row r="751" spans="1:10" ht="18.75" x14ac:dyDescent="0.3">
      <c r="A751" s="45" t="s">
        <v>900</v>
      </c>
      <c r="B751" s="1" t="s">
        <v>2970</v>
      </c>
      <c r="C751" t="s">
        <v>2971</v>
      </c>
      <c r="D751" t="s">
        <v>564</v>
      </c>
      <c r="E751" t="s">
        <v>565</v>
      </c>
      <c r="F751"/>
      <c r="G751">
        <v>3</v>
      </c>
      <c r="H751" s="44" t="b">
        <v>0</v>
      </c>
      <c r="I751"/>
      <c r="J751" s="44" t="b">
        <v>1</v>
      </c>
    </row>
    <row r="752" spans="1:10" ht="18.75" x14ac:dyDescent="0.3">
      <c r="A752" s="45" t="s">
        <v>1474</v>
      </c>
      <c r="B752" s="1" t="s">
        <v>969</v>
      </c>
      <c r="C752" t="s">
        <v>1464</v>
      </c>
      <c r="D752" t="s">
        <v>564</v>
      </c>
      <c r="E752" t="s">
        <v>565</v>
      </c>
      <c r="F752"/>
      <c r="G752">
        <v>3</v>
      </c>
      <c r="H752" s="44" t="b">
        <v>0</v>
      </c>
      <c r="I752"/>
      <c r="J752" s="44" t="b">
        <v>0</v>
      </c>
    </row>
    <row r="753" spans="1:10" ht="18.75" x14ac:dyDescent="0.3">
      <c r="A753" s="45" t="s">
        <v>903</v>
      </c>
      <c r="B753" s="50">
        <v>0</v>
      </c>
      <c r="C753" t="s">
        <v>58</v>
      </c>
      <c r="D753" t="s">
        <v>564</v>
      </c>
      <c r="E753" t="s">
        <v>565</v>
      </c>
      <c r="F753"/>
      <c r="G753"/>
      <c r="H753" s="44" t="b">
        <v>0</v>
      </c>
      <c r="I753"/>
      <c r="J753" s="44" t="b">
        <v>1</v>
      </c>
    </row>
    <row r="754" spans="1:10" ht="18.75" x14ac:dyDescent="0.3">
      <c r="A754" s="45" t="s">
        <v>1475</v>
      </c>
      <c r="B754" s="50" t="s">
        <v>969</v>
      </c>
      <c r="C754" t="s">
        <v>1464</v>
      </c>
      <c r="D754" t="s">
        <v>564</v>
      </c>
      <c r="E754" t="s">
        <v>565</v>
      </c>
      <c r="F754"/>
      <c r="G754"/>
      <c r="H754" s="44" t="b">
        <v>0</v>
      </c>
      <c r="I754"/>
      <c r="J754" s="44" t="b">
        <v>0</v>
      </c>
    </row>
    <row r="755" spans="1:10" ht="18.75" x14ac:dyDescent="0.3">
      <c r="A755" s="45" t="s">
        <v>935</v>
      </c>
      <c r="B755" s="50" t="s">
        <v>2972</v>
      </c>
      <c r="C755" t="s">
        <v>2973</v>
      </c>
      <c r="D755" t="s">
        <v>564</v>
      </c>
      <c r="E755" t="s">
        <v>565</v>
      </c>
      <c r="F755"/>
      <c r="G755"/>
      <c r="H755" s="44" t="b">
        <v>0</v>
      </c>
      <c r="I755"/>
      <c r="J755" s="44" t="b">
        <v>0</v>
      </c>
    </row>
    <row r="756" spans="1:10" ht="18.75" x14ac:dyDescent="0.3">
      <c r="A756" s="45" t="s">
        <v>3922</v>
      </c>
      <c r="B756" s="50" t="s">
        <v>278</v>
      </c>
      <c r="C756" t="s">
        <v>2973</v>
      </c>
      <c r="D756" t="s">
        <v>564</v>
      </c>
      <c r="E756" t="s">
        <v>565</v>
      </c>
      <c r="F756"/>
      <c r="G756"/>
      <c r="H756" s="44" t="b">
        <v>0</v>
      </c>
      <c r="I756"/>
      <c r="J756" s="44" t="b">
        <v>0</v>
      </c>
    </row>
    <row r="757" spans="1:10" ht="18.75" x14ac:dyDescent="0.3">
      <c r="A757" s="45" t="s">
        <v>3923</v>
      </c>
      <c r="B757" s="50" t="s">
        <v>938</v>
      </c>
      <c r="C757" t="s">
        <v>2973</v>
      </c>
      <c r="D757" t="s">
        <v>564</v>
      </c>
      <c r="E757" t="s">
        <v>565</v>
      </c>
      <c r="F757"/>
      <c r="G757"/>
      <c r="H757" s="44" t="b">
        <v>0</v>
      </c>
      <c r="I757"/>
      <c r="J757" s="44" t="b">
        <v>0</v>
      </c>
    </row>
    <row r="758" spans="1:10" ht="18.75" x14ac:dyDescent="0.3">
      <c r="A758" s="45" t="s">
        <v>939</v>
      </c>
      <c r="B758" s="50">
        <v>0</v>
      </c>
      <c r="C758" t="s">
        <v>58</v>
      </c>
      <c r="D758" t="s">
        <v>564</v>
      </c>
      <c r="E758" t="s">
        <v>565</v>
      </c>
      <c r="F758"/>
      <c r="G758">
        <v>1</v>
      </c>
      <c r="H758" s="44" t="b">
        <v>0</v>
      </c>
      <c r="I758"/>
      <c r="J758" s="44" t="b">
        <v>0</v>
      </c>
    </row>
    <row r="759" spans="1:10" ht="18.75" x14ac:dyDescent="0.3">
      <c r="A759" s="45" t="s">
        <v>939</v>
      </c>
      <c r="B759" s="1" t="s">
        <v>2974</v>
      </c>
      <c r="C759" t="s">
        <v>2975</v>
      </c>
      <c r="D759" t="s">
        <v>564</v>
      </c>
      <c r="E759" t="s">
        <v>565</v>
      </c>
      <c r="F759"/>
      <c r="G759" t="s">
        <v>4561</v>
      </c>
      <c r="H759" s="44" t="b">
        <v>0</v>
      </c>
      <c r="I759"/>
      <c r="J759" s="44" t="b">
        <v>0</v>
      </c>
    </row>
    <row r="760" spans="1:10" ht="18.75" x14ac:dyDescent="0.3">
      <c r="A760" s="45" t="s">
        <v>3926</v>
      </c>
      <c r="B760" s="1" t="s">
        <v>278</v>
      </c>
      <c r="C760" t="s">
        <v>2975</v>
      </c>
      <c r="D760" t="s">
        <v>564</v>
      </c>
      <c r="E760" t="s">
        <v>565</v>
      </c>
      <c r="F760"/>
      <c r="G760" t="s">
        <v>4561</v>
      </c>
      <c r="H760" s="44" t="b">
        <v>0</v>
      </c>
      <c r="I760"/>
      <c r="J760" s="44" t="b">
        <v>0</v>
      </c>
    </row>
    <row r="761" spans="1:10" ht="18.75" x14ac:dyDescent="0.3">
      <c r="A761" s="45" t="s">
        <v>3927</v>
      </c>
      <c r="B761" s="1" t="s">
        <v>938</v>
      </c>
      <c r="C761" t="s">
        <v>2975</v>
      </c>
      <c r="D761" t="s">
        <v>564</v>
      </c>
      <c r="E761" t="s">
        <v>565</v>
      </c>
      <c r="F761"/>
      <c r="G761" t="s">
        <v>4561</v>
      </c>
      <c r="H761" s="44" t="b">
        <v>0</v>
      </c>
      <c r="I761"/>
      <c r="J761" s="44" t="b">
        <v>0</v>
      </c>
    </row>
    <row r="762" spans="1:10" ht="18.75" x14ac:dyDescent="0.3">
      <c r="A762" s="45" t="s">
        <v>942</v>
      </c>
      <c r="B762" s="1">
        <v>0</v>
      </c>
      <c r="C762" t="s">
        <v>58</v>
      </c>
      <c r="D762" t="s">
        <v>564</v>
      </c>
      <c r="E762" t="s">
        <v>565</v>
      </c>
      <c r="F762"/>
      <c r="G762" t="s">
        <v>4614</v>
      </c>
      <c r="H762" s="44" t="b">
        <v>0</v>
      </c>
      <c r="I762"/>
      <c r="J762" s="44" t="b">
        <v>0</v>
      </c>
    </row>
    <row r="763" spans="1:10" ht="18.75" x14ac:dyDescent="0.3">
      <c r="A763" s="45" t="s">
        <v>942</v>
      </c>
      <c r="B763" s="1" t="s">
        <v>4613</v>
      </c>
      <c r="C763" t="s">
        <v>2976</v>
      </c>
      <c r="D763" t="s">
        <v>564</v>
      </c>
      <c r="E763" t="s">
        <v>565</v>
      </c>
      <c r="F763"/>
      <c r="G763">
        <v>3</v>
      </c>
      <c r="H763" s="44" t="b">
        <v>0</v>
      </c>
      <c r="I763"/>
      <c r="J763" s="44" t="b">
        <v>0</v>
      </c>
    </row>
    <row r="764" spans="1:10" ht="18.75" x14ac:dyDescent="0.3">
      <c r="A764" s="45" t="s">
        <v>3930</v>
      </c>
      <c r="B764" s="1" t="s">
        <v>278</v>
      </c>
      <c r="C764" t="s">
        <v>2976</v>
      </c>
      <c r="D764" t="s">
        <v>564</v>
      </c>
      <c r="E764" t="s">
        <v>565</v>
      </c>
      <c r="F764"/>
      <c r="G764">
        <v>3</v>
      </c>
      <c r="H764" s="44" t="b">
        <v>0</v>
      </c>
      <c r="I764"/>
      <c r="J764" s="44" t="b">
        <v>0</v>
      </c>
    </row>
    <row r="765" spans="1:10" ht="18.75" x14ac:dyDescent="0.3">
      <c r="A765" s="45" t="s">
        <v>3931</v>
      </c>
      <c r="B765" s="1" t="s">
        <v>938</v>
      </c>
      <c r="C765" t="s">
        <v>2976</v>
      </c>
      <c r="D765" t="s">
        <v>564</v>
      </c>
      <c r="E765" t="s">
        <v>565</v>
      </c>
      <c r="F765"/>
      <c r="G765">
        <v>3</v>
      </c>
      <c r="H765" s="44" t="b">
        <v>0</v>
      </c>
      <c r="I765"/>
      <c r="J765" s="44" t="b">
        <v>0</v>
      </c>
    </row>
    <row r="766" spans="1:10" ht="18.75" x14ac:dyDescent="0.3">
      <c r="A766" s="45" t="s">
        <v>945</v>
      </c>
      <c r="B766" s="50" t="s">
        <v>2977</v>
      </c>
      <c r="C766" t="s">
        <v>2978</v>
      </c>
      <c r="D766" t="s">
        <v>564</v>
      </c>
      <c r="E766" t="s">
        <v>565</v>
      </c>
      <c r="F766"/>
      <c r="G766"/>
      <c r="H766" s="44" t="b">
        <v>0</v>
      </c>
      <c r="I766"/>
      <c r="J766" s="44" t="b">
        <v>0</v>
      </c>
    </row>
    <row r="767" spans="1:10" ht="18.75" x14ac:dyDescent="0.3">
      <c r="A767" s="45" t="s">
        <v>3934</v>
      </c>
      <c r="B767" s="50" t="s">
        <v>278</v>
      </c>
      <c r="C767" t="s">
        <v>2978</v>
      </c>
      <c r="D767" t="s">
        <v>564</v>
      </c>
      <c r="E767" t="s">
        <v>565</v>
      </c>
      <c r="F767"/>
      <c r="G767"/>
      <c r="H767" s="44" t="b">
        <v>0</v>
      </c>
      <c r="I767"/>
      <c r="J767" s="44" t="b">
        <v>0</v>
      </c>
    </row>
    <row r="768" spans="1:10" ht="18.75" x14ac:dyDescent="0.3">
      <c r="A768" s="45" t="s">
        <v>3935</v>
      </c>
      <c r="B768" s="50" t="s">
        <v>938</v>
      </c>
      <c r="C768" t="s">
        <v>2978</v>
      </c>
      <c r="D768" t="s">
        <v>564</v>
      </c>
      <c r="E768" t="s">
        <v>565</v>
      </c>
      <c r="F768"/>
      <c r="G768"/>
      <c r="H768" s="44" t="b">
        <v>0</v>
      </c>
      <c r="I768"/>
      <c r="J768" s="44" t="b">
        <v>0</v>
      </c>
    </row>
    <row r="769" spans="1:10" ht="18.75" x14ac:dyDescent="0.3">
      <c r="A769" s="45" t="s">
        <v>946</v>
      </c>
      <c r="B769" s="50" t="s">
        <v>2979</v>
      </c>
      <c r="C769" t="s">
        <v>2980</v>
      </c>
      <c r="D769" t="s">
        <v>564</v>
      </c>
      <c r="E769" t="s">
        <v>565</v>
      </c>
      <c r="F769"/>
      <c r="G769"/>
      <c r="H769" s="44" t="b">
        <v>0</v>
      </c>
      <c r="I769"/>
      <c r="J769" s="44" t="b">
        <v>0</v>
      </c>
    </row>
    <row r="770" spans="1:10" ht="18.75" x14ac:dyDescent="0.3">
      <c r="A770" s="45" t="s">
        <v>3938</v>
      </c>
      <c r="B770" s="50" t="s">
        <v>278</v>
      </c>
      <c r="C770" t="s">
        <v>2980</v>
      </c>
      <c r="D770" t="s">
        <v>564</v>
      </c>
      <c r="E770" t="s">
        <v>565</v>
      </c>
      <c r="F770"/>
      <c r="G770"/>
      <c r="H770" s="44" t="b">
        <v>0</v>
      </c>
      <c r="I770"/>
      <c r="J770" s="44" t="b">
        <v>0</v>
      </c>
    </row>
    <row r="771" spans="1:10" ht="18.75" x14ac:dyDescent="0.3">
      <c r="A771" s="45" t="s">
        <v>3939</v>
      </c>
      <c r="B771" s="50" t="s">
        <v>938</v>
      </c>
      <c r="C771" t="s">
        <v>2980</v>
      </c>
      <c r="D771" t="s">
        <v>564</v>
      </c>
      <c r="E771" t="s">
        <v>565</v>
      </c>
      <c r="F771"/>
      <c r="G771"/>
      <c r="H771" s="44" t="b">
        <v>0</v>
      </c>
      <c r="I771"/>
      <c r="J771" s="44" t="b">
        <v>0</v>
      </c>
    </row>
    <row r="772" spans="1:10" ht="18.75" x14ac:dyDescent="0.3">
      <c r="A772" s="45" t="s">
        <v>949</v>
      </c>
      <c r="B772" s="50" t="s">
        <v>2981</v>
      </c>
      <c r="C772" t="s">
        <v>2982</v>
      </c>
      <c r="D772" t="s">
        <v>564</v>
      </c>
      <c r="E772" t="s">
        <v>565</v>
      </c>
      <c r="F772"/>
      <c r="G772"/>
      <c r="H772" s="44" t="b">
        <v>0</v>
      </c>
      <c r="I772"/>
      <c r="J772" s="44" t="b">
        <v>0</v>
      </c>
    </row>
    <row r="773" spans="1:10" ht="18.75" x14ac:dyDescent="0.3">
      <c r="A773" s="45" t="s">
        <v>3942</v>
      </c>
      <c r="B773" s="50" t="s">
        <v>278</v>
      </c>
      <c r="C773" t="s">
        <v>2982</v>
      </c>
      <c r="D773" t="s">
        <v>564</v>
      </c>
      <c r="E773" t="s">
        <v>565</v>
      </c>
      <c r="F773"/>
      <c r="G773"/>
      <c r="H773" s="44" t="b">
        <v>0</v>
      </c>
      <c r="I773"/>
      <c r="J773" s="44" t="b">
        <v>0</v>
      </c>
    </row>
    <row r="774" spans="1:10" ht="18.75" x14ac:dyDescent="0.3">
      <c r="A774" s="45" t="s">
        <v>3943</v>
      </c>
      <c r="B774" s="50" t="s">
        <v>938</v>
      </c>
      <c r="C774" t="s">
        <v>2982</v>
      </c>
      <c r="D774" t="s">
        <v>564</v>
      </c>
      <c r="E774" t="s">
        <v>565</v>
      </c>
      <c r="F774"/>
      <c r="G774"/>
      <c r="H774" s="44" t="b">
        <v>0</v>
      </c>
      <c r="I774"/>
      <c r="J774" s="44" t="b">
        <v>0</v>
      </c>
    </row>
    <row r="775" spans="1:10" ht="18.75" x14ac:dyDescent="0.3">
      <c r="A775" s="45" t="s">
        <v>952</v>
      </c>
      <c r="B775" s="50" t="s">
        <v>2983</v>
      </c>
      <c r="C775" t="s">
        <v>2984</v>
      </c>
      <c r="D775" t="s">
        <v>564</v>
      </c>
      <c r="E775" t="s">
        <v>565</v>
      </c>
      <c r="F775"/>
      <c r="G775"/>
      <c r="H775" s="44" t="b">
        <v>0</v>
      </c>
      <c r="I775"/>
      <c r="J775" s="44" t="b">
        <v>0</v>
      </c>
    </row>
    <row r="776" spans="1:10" ht="18.75" x14ac:dyDescent="0.3">
      <c r="A776" s="45" t="s">
        <v>3946</v>
      </c>
      <c r="B776" s="50" t="s">
        <v>278</v>
      </c>
      <c r="C776" t="s">
        <v>2984</v>
      </c>
      <c r="D776" t="s">
        <v>564</v>
      </c>
      <c r="E776" t="s">
        <v>565</v>
      </c>
      <c r="F776"/>
      <c r="G776"/>
      <c r="H776" s="44" t="b">
        <v>0</v>
      </c>
      <c r="I776"/>
      <c r="J776" s="44" t="b">
        <v>0</v>
      </c>
    </row>
    <row r="777" spans="1:10" ht="18.75" x14ac:dyDescent="0.3">
      <c r="A777" s="45" t="s">
        <v>3947</v>
      </c>
      <c r="B777" s="50" t="s">
        <v>938</v>
      </c>
      <c r="C777" t="s">
        <v>2984</v>
      </c>
      <c r="D777" t="s">
        <v>564</v>
      </c>
      <c r="E777" t="s">
        <v>565</v>
      </c>
      <c r="F777"/>
      <c r="G777"/>
      <c r="H777" s="44" t="b">
        <v>0</v>
      </c>
      <c r="I777"/>
      <c r="J777" s="44" t="b">
        <v>0</v>
      </c>
    </row>
    <row r="778" spans="1:10" ht="18.75" x14ac:dyDescent="0.3">
      <c r="A778" s="45" t="s">
        <v>955</v>
      </c>
      <c r="B778" s="50" t="s">
        <v>2985</v>
      </c>
      <c r="C778" t="s">
        <v>2986</v>
      </c>
      <c r="D778" t="s">
        <v>564</v>
      </c>
      <c r="E778" t="s">
        <v>565</v>
      </c>
      <c r="F778"/>
      <c r="G778"/>
      <c r="H778" s="44" t="b">
        <v>0</v>
      </c>
      <c r="I778"/>
      <c r="J778" s="44" t="b">
        <v>0</v>
      </c>
    </row>
    <row r="779" spans="1:10" ht="18.75" x14ac:dyDescent="0.3">
      <c r="A779" s="45" t="s">
        <v>3950</v>
      </c>
      <c r="B779" s="50" t="s">
        <v>278</v>
      </c>
      <c r="C779" t="s">
        <v>2986</v>
      </c>
      <c r="D779" t="s">
        <v>564</v>
      </c>
      <c r="E779" t="s">
        <v>565</v>
      </c>
      <c r="F779"/>
      <c r="G779"/>
      <c r="H779" s="44" t="b">
        <v>0</v>
      </c>
      <c r="I779"/>
      <c r="J779" s="44" t="b">
        <v>0</v>
      </c>
    </row>
    <row r="780" spans="1:10" ht="18.75" x14ac:dyDescent="0.3">
      <c r="A780" s="45" t="s">
        <v>3951</v>
      </c>
      <c r="B780" s="50" t="s">
        <v>938</v>
      </c>
      <c r="C780" t="s">
        <v>2986</v>
      </c>
      <c r="D780" t="s">
        <v>564</v>
      </c>
      <c r="E780" t="s">
        <v>565</v>
      </c>
      <c r="F780"/>
      <c r="G780"/>
      <c r="H780" s="44" t="b">
        <v>0</v>
      </c>
      <c r="I780"/>
      <c r="J780" s="44" t="b">
        <v>0</v>
      </c>
    </row>
    <row r="781" spans="1:10" ht="18.75" x14ac:dyDescent="0.3">
      <c r="A781" s="45" t="s">
        <v>958</v>
      </c>
      <c r="B781" s="50" t="s">
        <v>2987</v>
      </c>
      <c r="C781" t="s">
        <v>2988</v>
      </c>
      <c r="D781" t="s">
        <v>564</v>
      </c>
      <c r="E781" t="s">
        <v>565</v>
      </c>
      <c r="F781"/>
      <c r="G781"/>
      <c r="H781" s="44" t="b">
        <v>0</v>
      </c>
      <c r="I781"/>
      <c r="J781" s="44" t="b">
        <v>0</v>
      </c>
    </row>
    <row r="782" spans="1:10" ht="18.75" x14ac:dyDescent="0.3">
      <c r="A782" s="45" t="s">
        <v>3954</v>
      </c>
      <c r="B782" s="50" t="s">
        <v>278</v>
      </c>
      <c r="C782" t="s">
        <v>2988</v>
      </c>
      <c r="D782" t="s">
        <v>564</v>
      </c>
      <c r="E782" t="s">
        <v>565</v>
      </c>
      <c r="F782"/>
      <c r="G782"/>
      <c r="H782" s="44" t="b">
        <v>0</v>
      </c>
      <c r="I782"/>
      <c r="J782" s="44" t="b">
        <v>0</v>
      </c>
    </row>
    <row r="783" spans="1:10" ht="18.75" x14ac:dyDescent="0.3">
      <c r="A783" s="45" t="s">
        <v>3955</v>
      </c>
      <c r="B783" s="50" t="s">
        <v>938</v>
      </c>
      <c r="C783" t="s">
        <v>2988</v>
      </c>
      <c r="D783" t="s">
        <v>564</v>
      </c>
      <c r="E783" t="s">
        <v>565</v>
      </c>
      <c r="F783"/>
      <c r="G783"/>
      <c r="H783" s="44" t="b">
        <v>0</v>
      </c>
      <c r="I783"/>
      <c r="J783" s="44" t="b">
        <v>0</v>
      </c>
    </row>
    <row r="784" spans="1:10" ht="18.75" x14ac:dyDescent="0.3">
      <c r="A784" s="45" t="s">
        <v>961</v>
      </c>
      <c r="B784" s="50" t="s">
        <v>2989</v>
      </c>
      <c r="C784" t="s">
        <v>2990</v>
      </c>
      <c r="D784" t="s">
        <v>564</v>
      </c>
      <c r="E784" t="s">
        <v>565</v>
      </c>
      <c r="F784"/>
      <c r="G784"/>
      <c r="H784" s="44" t="b">
        <v>0</v>
      </c>
      <c r="I784"/>
      <c r="J784" s="44" t="b">
        <v>0</v>
      </c>
    </row>
    <row r="785" spans="1:10" ht="18.75" x14ac:dyDescent="0.3">
      <c r="A785" s="45" t="s">
        <v>3958</v>
      </c>
      <c r="B785" s="50" t="s">
        <v>278</v>
      </c>
      <c r="C785" t="s">
        <v>2990</v>
      </c>
      <c r="D785" t="s">
        <v>564</v>
      </c>
      <c r="E785" t="s">
        <v>565</v>
      </c>
      <c r="F785"/>
      <c r="G785"/>
      <c r="H785" s="44" t="b">
        <v>0</v>
      </c>
      <c r="I785"/>
      <c r="J785" s="44" t="b">
        <v>0</v>
      </c>
    </row>
    <row r="786" spans="1:10" ht="18.75" x14ac:dyDescent="0.3">
      <c r="A786" s="45" t="s">
        <v>3959</v>
      </c>
      <c r="B786" s="50" t="s">
        <v>938</v>
      </c>
      <c r="C786" t="s">
        <v>2990</v>
      </c>
      <c r="D786" t="s">
        <v>564</v>
      </c>
      <c r="E786" t="s">
        <v>565</v>
      </c>
      <c r="F786"/>
      <c r="G786"/>
      <c r="H786" s="44" t="b">
        <v>0</v>
      </c>
      <c r="I786"/>
      <c r="J786" s="44" t="b">
        <v>0</v>
      </c>
    </row>
    <row r="787" spans="1:10" ht="18.75" x14ac:dyDescent="0.3">
      <c r="A787" s="45" t="s">
        <v>964</v>
      </c>
      <c r="B787" s="50">
        <v>0</v>
      </c>
      <c r="C787" t="s">
        <v>58</v>
      </c>
      <c r="D787" t="s">
        <v>564</v>
      </c>
      <c r="E787" t="s">
        <v>565</v>
      </c>
      <c r="F787"/>
      <c r="G787">
        <v>1</v>
      </c>
      <c r="H787" s="44" t="b">
        <v>0</v>
      </c>
      <c r="I787"/>
      <c r="J787" s="44" t="b">
        <v>0</v>
      </c>
    </row>
    <row r="788" spans="1:10" ht="18.75" x14ac:dyDescent="0.3">
      <c r="A788" s="45" t="s">
        <v>964</v>
      </c>
      <c r="B788" s="1" t="s">
        <v>2991</v>
      </c>
      <c r="C788" t="s">
        <v>2992</v>
      </c>
      <c r="D788" t="s">
        <v>564</v>
      </c>
      <c r="E788" t="s">
        <v>565</v>
      </c>
      <c r="F788"/>
      <c r="G788" t="s">
        <v>4561</v>
      </c>
      <c r="H788" s="44" t="b">
        <v>0</v>
      </c>
      <c r="I788"/>
      <c r="J788" s="44" t="b">
        <v>0</v>
      </c>
    </row>
    <row r="789" spans="1:10" ht="18.75" x14ac:dyDescent="0.3">
      <c r="A789" s="45" t="s">
        <v>3962</v>
      </c>
      <c r="B789" s="1" t="s">
        <v>278</v>
      </c>
      <c r="C789" t="s">
        <v>2992</v>
      </c>
      <c r="D789" t="s">
        <v>564</v>
      </c>
      <c r="E789" t="s">
        <v>565</v>
      </c>
      <c r="F789"/>
      <c r="G789" t="s">
        <v>4561</v>
      </c>
      <c r="H789" s="44" t="b">
        <v>0</v>
      </c>
      <c r="I789"/>
      <c r="J789" s="44" t="b">
        <v>0</v>
      </c>
    </row>
    <row r="790" spans="1:10" ht="18.75" x14ac:dyDescent="0.3">
      <c r="A790" s="45" t="s">
        <v>3963</v>
      </c>
      <c r="B790" s="1" t="s">
        <v>938</v>
      </c>
      <c r="C790" t="s">
        <v>2992</v>
      </c>
      <c r="D790" t="s">
        <v>564</v>
      </c>
      <c r="E790" t="s">
        <v>565</v>
      </c>
      <c r="F790"/>
      <c r="G790" t="s">
        <v>4561</v>
      </c>
      <c r="H790" s="44" t="b">
        <v>0</v>
      </c>
      <c r="I790"/>
      <c r="J790" s="44" t="b">
        <v>0</v>
      </c>
    </row>
    <row r="791" spans="1:10" ht="18.75" x14ac:dyDescent="0.3">
      <c r="A791" s="45" t="s">
        <v>967</v>
      </c>
      <c r="B791" s="1">
        <v>0</v>
      </c>
      <c r="C791" t="s">
        <v>58</v>
      </c>
      <c r="D791" t="s">
        <v>564</v>
      </c>
      <c r="E791" t="s">
        <v>565</v>
      </c>
      <c r="F791"/>
      <c r="G791" t="s">
        <v>4614</v>
      </c>
      <c r="H791" s="44" t="b">
        <v>0</v>
      </c>
      <c r="I791"/>
      <c r="J791" s="44" t="b">
        <v>0</v>
      </c>
    </row>
    <row r="792" spans="1:10" ht="18.75" x14ac:dyDescent="0.3">
      <c r="A792" s="45" t="s">
        <v>967</v>
      </c>
      <c r="B792" s="1" t="s">
        <v>4615</v>
      </c>
      <c r="C792" t="s">
        <v>2993</v>
      </c>
      <c r="D792" t="s">
        <v>564</v>
      </c>
      <c r="E792" t="s">
        <v>565</v>
      </c>
      <c r="F792"/>
      <c r="G792">
        <v>3</v>
      </c>
      <c r="H792" s="44" t="b">
        <v>0</v>
      </c>
      <c r="I792"/>
      <c r="J792" s="44" t="b">
        <v>0</v>
      </c>
    </row>
    <row r="793" spans="1:10" ht="18.75" x14ac:dyDescent="0.3">
      <c r="A793" s="45" t="s">
        <v>3965</v>
      </c>
      <c r="B793" s="1" t="s">
        <v>278</v>
      </c>
      <c r="C793" t="s">
        <v>2993</v>
      </c>
      <c r="D793" t="s">
        <v>564</v>
      </c>
      <c r="E793" t="s">
        <v>565</v>
      </c>
      <c r="F793"/>
      <c r="G793">
        <v>3</v>
      </c>
      <c r="H793" s="44" t="b">
        <v>0</v>
      </c>
      <c r="I793"/>
      <c r="J793" s="44" t="b">
        <v>0</v>
      </c>
    </row>
    <row r="794" spans="1:10" ht="18.75" x14ac:dyDescent="0.3">
      <c r="A794" s="45" t="s">
        <v>3966</v>
      </c>
      <c r="B794" s="1" t="s">
        <v>938</v>
      </c>
      <c r="C794" t="s">
        <v>2993</v>
      </c>
      <c r="D794" t="s">
        <v>564</v>
      </c>
      <c r="E794" t="s">
        <v>565</v>
      </c>
      <c r="F794"/>
      <c r="G794">
        <v>3</v>
      </c>
      <c r="H794" s="44" t="b">
        <v>0</v>
      </c>
      <c r="I794"/>
      <c r="J794" s="44" t="b">
        <v>0</v>
      </c>
    </row>
    <row r="795" spans="1:10" ht="18.75" x14ac:dyDescent="0.3">
      <c r="A795" s="45" t="s">
        <v>970</v>
      </c>
      <c r="B795" s="50" t="s">
        <v>2994</v>
      </c>
      <c r="C795" t="s">
        <v>2995</v>
      </c>
      <c r="D795" t="s">
        <v>564</v>
      </c>
      <c r="E795" t="s">
        <v>565</v>
      </c>
      <c r="F795"/>
      <c r="G795"/>
      <c r="H795" s="44" t="b">
        <v>0</v>
      </c>
      <c r="I795"/>
      <c r="J795" s="44" t="b">
        <v>0</v>
      </c>
    </row>
    <row r="796" spans="1:10" ht="18.75" x14ac:dyDescent="0.3">
      <c r="A796" s="45" t="s">
        <v>3969</v>
      </c>
      <c r="B796" s="50" t="s">
        <v>278</v>
      </c>
      <c r="C796" t="s">
        <v>2995</v>
      </c>
      <c r="D796" t="s">
        <v>564</v>
      </c>
      <c r="E796" t="s">
        <v>565</v>
      </c>
      <c r="F796"/>
      <c r="G796"/>
      <c r="H796" s="44" t="b">
        <v>0</v>
      </c>
      <c r="I796"/>
      <c r="J796" s="44" t="b">
        <v>0</v>
      </c>
    </row>
    <row r="797" spans="1:10" ht="18.75" x14ac:dyDescent="0.3">
      <c r="A797" s="45" t="s">
        <v>3970</v>
      </c>
      <c r="B797" s="50" t="s">
        <v>938</v>
      </c>
      <c r="C797" t="s">
        <v>2995</v>
      </c>
      <c r="D797" t="s">
        <v>564</v>
      </c>
      <c r="E797" t="s">
        <v>565</v>
      </c>
      <c r="F797"/>
      <c r="G797"/>
      <c r="H797" s="44" t="b">
        <v>0</v>
      </c>
      <c r="I797"/>
      <c r="J797" s="44" t="b">
        <v>0</v>
      </c>
    </row>
    <row r="798" spans="1:10" ht="18.75" x14ac:dyDescent="0.3">
      <c r="A798" s="45" t="s">
        <v>972</v>
      </c>
      <c r="B798" s="50">
        <v>0</v>
      </c>
      <c r="C798" t="s">
        <v>58</v>
      </c>
      <c r="D798" t="s">
        <v>564</v>
      </c>
      <c r="E798" t="s">
        <v>565</v>
      </c>
      <c r="F798"/>
      <c r="G798">
        <v>1</v>
      </c>
      <c r="H798" s="44" t="b">
        <v>0</v>
      </c>
      <c r="I798"/>
      <c r="J798" s="44" t="b">
        <v>0</v>
      </c>
    </row>
    <row r="799" spans="1:10" ht="18.75" x14ac:dyDescent="0.3">
      <c r="A799" s="45" t="s">
        <v>972</v>
      </c>
      <c r="B799" s="1" t="s">
        <v>2996</v>
      </c>
      <c r="C799" t="s">
        <v>2997</v>
      </c>
      <c r="D799" t="s">
        <v>564</v>
      </c>
      <c r="E799" t="s">
        <v>565</v>
      </c>
      <c r="F799"/>
      <c r="G799" t="s">
        <v>4561</v>
      </c>
      <c r="H799" s="44" t="b">
        <v>0</v>
      </c>
      <c r="I799"/>
      <c r="J799" s="44" t="b">
        <v>0</v>
      </c>
    </row>
    <row r="800" spans="1:10" ht="18.75" x14ac:dyDescent="0.3">
      <c r="A800" s="45" t="s">
        <v>3973</v>
      </c>
      <c r="B800" s="1" t="s">
        <v>278</v>
      </c>
      <c r="C800" t="s">
        <v>2997</v>
      </c>
      <c r="D800" t="s">
        <v>564</v>
      </c>
      <c r="E800" t="s">
        <v>565</v>
      </c>
      <c r="F800"/>
      <c r="G800" t="s">
        <v>4561</v>
      </c>
      <c r="H800" s="44" t="b">
        <v>0</v>
      </c>
      <c r="I800"/>
      <c r="J800" s="44" t="b">
        <v>0</v>
      </c>
    </row>
    <row r="801" spans="1:10" ht="18.75" x14ac:dyDescent="0.3">
      <c r="A801" s="45" t="s">
        <v>3974</v>
      </c>
      <c r="B801" s="1" t="s">
        <v>938</v>
      </c>
      <c r="C801" t="s">
        <v>2997</v>
      </c>
      <c r="D801" t="s">
        <v>564</v>
      </c>
      <c r="E801" t="s">
        <v>565</v>
      </c>
      <c r="F801"/>
      <c r="G801" t="s">
        <v>4561</v>
      </c>
      <c r="H801" s="44" t="b">
        <v>0</v>
      </c>
      <c r="I801"/>
      <c r="J801" s="44" t="b">
        <v>0</v>
      </c>
    </row>
    <row r="802" spans="1:10" ht="18.75" x14ac:dyDescent="0.3">
      <c r="A802" s="45" t="s">
        <v>973</v>
      </c>
      <c r="B802" s="1">
        <v>0</v>
      </c>
      <c r="C802" t="s">
        <v>58</v>
      </c>
      <c r="D802" t="s">
        <v>564</v>
      </c>
      <c r="E802" t="s">
        <v>565</v>
      </c>
      <c r="F802"/>
      <c r="G802" t="s">
        <v>4614</v>
      </c>
      <c r="H802" s="44" t="b">
        <v>0</v>
      </c>
      <c r="I802"/>
      <c r="J802" s="44" t="b">
        <v>0</v>
      </c>
    </row>
    <row r="803" spans="1:10" ht="18.75" x14ac:dyDescent="0.3">
      <c r="A803" s="45" t="s">
        <v>973</v>
      </c>
      <c r="B803" s="1" t="s">
        <v>4616</v>
      </c>
      <c r="C803" t="s">
        <v>2998</v>
      </c>
      <c r="D803" t="s">
        <v>564</v>
      </c>
      <c r="E803" t="s">
        <v>565</v>
      </c>
      <c r="F803"/>
      <c r="G803">
        <v>3</v>
      </c>
      <c r="H803" s="44" t="b">
        <v>0</v>
      </c>
      <c r="I803"/>
      <c r="J803" s="44" t="b">
        <v>0</v>
      </c>
    </row>
    <row r="804" spans="1:10" ht="18.75" x14ac:dyDescent="0.3">
      <c r="A804" s="45" t="s">
        <v>3977</v>
      </c>
      <c r="B804" s="1" t="s">
        <v>278</v>
      </c>
      <c r="C804" t="s">
        <v>2998</v>
      </c>
      <c r="D804" t="s">
        <v>564</v>
      </c>
      <c r="E804" t="s">
        <v>565</v>
      </c>
      <c r="F804"/>
      <c r="G804">
        <v>3</v>
      </c>
      <c r="H804" s="44" t="b">
        <v>0</v>
      </c>
      <c r="I804"/>
      <c r="J804" s="44" t="b">
        <v>0</v>
      </c>
    </row>
    <row r="805" spans="1:10" ht="18.75" x14ac:dyDescent="0.3">
      <c r="A805" s="45" t="s">
        <v>3978</v>
      </c>
      <c r="B805" s="1" t="s">
        <v>938</v>
      </c>
      <c r="C805" t="s">
        <v>2998</v>
      </c>
      <c r="D805" t="s">
        <v>564</v>
      </c>
      <c r="E805" t="s">
        <v>565</v>
      </c>
      <c r="F805"/>
      <c r="G805">
        <v>3</v>
      </c>
      <c r="H805" s="44" t="b">
        <v>0</v>
      </c>
      <c r="I805"/>
      <c r="J805" s="44" t="b">
        <v>0</v>
      </c>
    </row>
    <row r="806" spans="1:10" ht="18.75" x14ac:dyDescent="0.3">
      <c r="A806" s="45" t="s">
        <v>974</v>
      </c>
      <c r="B806" s="50" t="s">
        <v>733</v>
      </c>
      <c r="C806" t="s">
        <v>2999</v>
      </c>
      <c r="D806" t="s">
        <v>564</v>
      </c>
      <c r="E806" t="s">
        <v>565</v>
      </c>
      <c r="F806"/>
      <c r="G806"/>
      <c r="H806" s="44" t="b">
        <v>0</v>
      </c>
      <c r="I806"/>
      <c r="J806" s="44" t="b">
        <v>0</v>
      </c>
    </row>
    <row r="807" spans="1:10" ht="18.75" x14ac:dyDescent="0.3">
      <c r="A807" s="45" t="s">
        <v>3980</v>
      </c>
      <c r="B807" s="50" t="s">
        <v>278</v>
      </c>
      <c r="C807" t="s">
        <v>2999</v>
      </c>
      <c r="D807" t="s">
        <v>564</v>
      </c>
      <c r="E807" t="s">
        <v>565</v>
      </c>
      <c r="F807"/>
      <c r="G807"/>
      <c r="H807" s="44" t="b">
        <v>0</v>
      </c>
      <c r="I807"/>
      <c r="J807" s="44" t="b">
        <v>0</v>
      </c>
    </row>
    <row r="808" spans="1:10" ht="18.75" x14ac:dyDescent="0.3">
      <c r="A808" s="45" t="s">
        <v>3981</v>
      </c>
      <c r="B808" s="50" t="s">
        <v>969</v>
      </c>
      <c r="C808" t="s">
        <v>2999</v>
      </c>
      <c r="D808" t="s">
        <v>564</v>
      </c>
      <c r="E808" t="s">
        <v>565</v>
      </c>
      <c r="F808"/>
      <c r="G808"/>
      <c r="H808" s="44" t="b">
        <v>0</v>
      </c>
      <c r="I808"/>
      <c r="J808" s="44" t="b">
        <v>0</v>
      </c>
    </row>
    <row r="809" spans="1:10" ht="18.75" x14ac:dyDescent="0.3">
      <c r="A809" s="45" t="s">
        <v>975</v>
      </c>
      <c r="B809" s="50" t="s">
        <v>3000</v>
      </c>
      <c r="C809" t="s">
        <v>3001</v>
      </c>
      <c r="D809" t="s">
        <v>564</v>
      </c>
      <c r="E809" t="s">
        <v>565</v>
      </c>
      <c r="F809"/>
      <c r="G809"/>
      <c r="H809" s="44" t="b">
        <v>0</v>
      </c>
      <c r="I809"/>
      <c r="J809" s="44" t="b">
        <v>0</v>
      </c>
    </row>
    <row r="810" spans="1:10" ht="18.75" x14ac:dyDescent="0.3">
      <c r="A810" s="45" t="s">
        <v>3984</v>
      </c>
      <c r="B810" s="50" t="s">
        <v>278</v>
      </c>
      <c r="C810" t="s">
        <v>3001</v>
      </c>
      <c r="D810" t="s">
        <v>564</v>
      </c>
      <c r="E810" t="s">
        <v>565</v>
      </c>
      <c r="F810"/>
      <c r="G810"/>
      <c r="H810" s="44" t="b">
        <v>0</v>
      </c>
      <c r="I810"/>
      <c r="J810" s="44" t="b">
        <v>0</v>
      </c>
    </row>
    <row r="811" spans="1:10" ht="18.75" x14ac:dyDescent="0.3">
      <c r="A811" s="45" t="s">
        <v>3985</v>
      </c>
      <c r="B811" s="50" t="s">
        <v>938</v>
      </c>
      <c r="C811" t="s">
        <v>3001</v>
      </c>
      <c r="D811" t="s">
        <v>564</v>
      </c>
      <c r="E811" t="s">
        <v>565</v>
      </c>
      <c r="F811"/>
      <c r="G811"/>
      <c r="H811" s="44" t="b">
        <v>0</v>
      </c>
      <c r="I811"/>
      <c r="J811" s="44" t="b">
        <v>0</v>
      </c>
    </row>
    <row r="812" spans="1:10" ht="18.75" x14ac:dyDescent="0.3">
      <c r="A812" s="45" t="s">
        <v>976</v>
      </c>
      <c r="B812" s="50">
        <v>0</v>
      </c>
      <c r="C812" t="s">
        <v>58</v>
      </c>
      <c r="D812" t="s">
        <v>564</v>
      </c>
      <c r="E812" t="s">
        <v>565</v>
      </c>
      <c r="F812"/>
      <c r="G812"/>
      <c r="H812" s="44" t="b">
        <v>0</v>
      </c>
      <c r="I812"/>
      <c r="J812" s="44" t="b">
        <v>0</v>
      </c>
    </row>
    <row r="813" spans="1:10" ht="18.75" x14ac:dyDescent="0.3">
      <c r="A813" s="45" t="s">
        <v>3986</v>
      </c>
      <c r="B813" s="50" t="s">
        <v>278</v>
      </c>
      <c r="C813" t="s">
        <v>58</v>
      </c>
      <c r="D813" t="s">
        <v>564</v>
      </c>
      <c r="E813" t="s">
        <v>565</v>
      </c>
      <c r="F813"/>
      <c r="G813"/>
      <c r="H813" s="44" t="b">
        <v>0</v>
      </c>
      <c r="I813"/>
      <c r="J813" s="44" t="b">
        <v>0</v>
      </c>
    </row>
    <row r="814" spans="1:10" ht="18.75" x14ac:dyDescent="0.3">
      <c r="A814" s="45" t="s">
        <v>3987</v>
      </c>
      <c r="B814" s="50" t="s">
        <v>938</v>
      </c>
      <c r="C814" t="s">
        <v>58</v>
      </c>
      <c r="D814" t="s">
        <v>564</v>
      </c>
      <c r="E814" t="s">
        <v>565</v>
      </c>
      <c r="F814"/>
      <c r="G814"/>
      <c r="H814" s="44" t="b">
        <v>0</v>
      </c>
      <c r="I814"/>
      <c r="J814" s="44" t="b">
        <v>0</v>
      </c>
    </row>
    <row r="815" spans="1:10" ht="18.75" x14ac:dyDescent="0.3">
      <c r="A815" s="45" t="s">
        <v>977</v>
      </c>
      <c r="B815" s="50">
        <v>0</v>
      </c>
      <c r="C815" t="s">
        <v>58</v>
      </c>
      <c r="D815" t="s">
        <v>564</v>
      </c>
      <c r="E815" t="s">
        <v>565</v>
      </c>
      <c r="F815"/>
      <c r="G815"/>
      <c r="H815" s="44" t="b">
        <v>0</v>
      </c>
      <c r="I815"/>
      <c r="J815" s="44" t="b">
        <v>0</v>
      </c>
    </row>
    <row r="816" spans="1:10" ht="18.75" x14ac:dyDescent="0.3">
      <c r="A816" s="45" t="s">
        <v>3988</v>
      </c>
      <c r="B816" s="50" t="s">
        <v>278</v>
      </c>
      <c r="C816" t="s">
        <v>58</v>
      </c>
      <c r="D816" t="s">
        <v>564</v>
      </c>
      <c r="E816" t="s">
        <v>565</v>
      </c>
      <c r="F816"/>
      <c r="G816"/>
      <c r="H816" s="44" t="b">
        <v>0</v>
      </c>
      <c r="I816"/>
      <c r="J816" s="44" t="b">
        <v>0</v>
      </c>
    </row>
    <row r="817" spans="1:10" ht="18.75" x14ac:dyDescent="0.3">
      <c r="A817" s="45" t="s">
        <v>3989</v>
      </c>
      <c r="B817" s="50" t="s">
        <v>938</v>
      </c>
      <c r="C817" t="s">
        <v>58</v>
      </c>
      <c r="D817" t="s">
        <v>564</v>
      </c>
      <c r="E817" t="s">
        <v>565</v>
      </c>
      <c r="F817"/>
      <c r="G817"/>
      <c r="H817" s="44" t="b">
        <v>0</v>
      </c>
      <c r="I817"/>
      <c r="J817" s="44" t="b">
        <v>0</v>
      </c>
    </row>
    <row r="818" spans="1:10" ht="18.75" x14ac:dyDescent="0.3">
      <c r="A818" s="45" t="s">
        <v>979</v>
      </c>
      <c r="B818" s="50">
        <v>0</v>
      </c>
      <c r="C818" t="s">
        <v>58</v>
      </c>
      <c r="D818" t="s">
        <v>564</v>
      </c>
      <c r="E818" t="s">
        <v>565</v>
      </c>
      <c r="F818"/>
      <c r="G818"/>
      <c r="H818" s="44" t="b">
        <v>0</v>
      </c>
      <c r="I818"/>
      <c r="J818" s="44" t="b">
        <v>0</v>
      </c>
    </row>
    <row r="819" spans="1:10" ht="18.75" x14ac:dyDescent="0.3">
      <c r="A819" s="45" t="s">
        <v>3990</v>
      </c>
      <c r="B819" s="50" t="s">
        <v>278</v>
      </c>
      <c r="C819" t="s">
        <v>58</v>
      </c>
      <c r="D819" t="s">
        <v>564</v>
      </c>
      <c r="E819" t="s">
        <v>565</v>
      </c>
      <c r="F819"/>
      <c r="G819"/>
      <c r="H819" s="44" t="b">
        <v>0</v>
      </c>
      <c r="I819"/>
      <c r="J819" s="44" t="b">
        <v>0</v>
      </c>
    </row>
    <row r="820" spans="1:10" ht="18.75" x14ac:dyDescent="0.3">
      <c r="A820" s="45" t="s">
        <v>3991</v>
      </c>
      <c r="B820" s="50" t="s">
        <v>938</v>
      </c>
      <c r="C820" t="s">
        <v>58</v>
      </c>
      <c r="D820" t="s">
        <v>564</v>
      </c>
      <c r="E820" t="s">
        <v>565</v>
      </c>
      <c r="F820"/>
      <c r="G820"/>
      <c r="H820" s="44" t="b">
        <v>0</v>
      </c>
      <c r="I820"/>
      <c r="J820" s="44" t="b">
        <v>0</v>
      </c>
    </row>
    <row r="821" spans="1:10" ht="18.75" x14ac:dyDescent="0.3">
      <c r="A821" s="45" t="s">
        <v>980</v>
      </c>
      <c r="B821" s="50">
        <v>0</v>
      </c>
      <c r="C821" t="s">
        <v>58</v>
      </c>
      <c r="D821" t="s">
        <v>564</v>
      </c>
      <c r="E821" t="s">
        <v>565</v>
      </c>
      <c r="F821"/>
      <c r="G821"/>
      <c r="H821" s="44" t="b">
        <v>0</v>
      </c>
      <c r="I821"/>
      <c r="J821" s="44" t="b">
        <v>0</v>
      </c>
    </row>
    <row r="822" spans="1:10" ht="18.75" x14ac:dyDescent="0.3">
      <c r="A822" s="45" t="s">
        <v>3993</v>
      </c>
      <c r="B822" s="50" t="s">
        <v>278</v>
      </c>
      <c r="C822" t="s">
        <v>58</v>
      </c>
      <c r="D822" t="s">
        <v>564</v>
      </c>
      <c r="E822" t="s">
        <v>565</v>
      </c>
      <c r="F822"/>
      <c r="G822"/>
      <c r="H822" s="44" t="b">
        <v>0</v>
      </c>
      <c r="I822"/>
      <c r="J822" s="44" t="b">
        <v>0</v>
      </c>
    </row>
    <row r="823" spans="1:10" ht="18.75" x14ac:dyDescent="0.3">
      <c r="A823" s="45" t="s">
        <v>3994</v>
      </c>
      <c r="B823" s="50" t="s">
        <v>938</v>
      </c>
      <c r="C823" t="s">
        <v>58</v>
      </c>
      <c r="D823" t="s">
        <v>564</v>
      </c>
      <c r="E823" t="s">
        <v>565</v>
      </c>
      <c r="F823"/>
      <c r="G823"/>
      <c r="H823" s="44" t="b">
        <v>0</v>
      </c>
      <c r="I823"/>
      <c r="J823" s="44" t="b">
        <v>0</v>
      </c>
    </row>
    <row r="824" spans="1:10" ht="18.75" x14ac:dyDescent="0.3">
      <c r="A824" s="45" t="s">
        <v>981</v>
      </c>
      <c r="B824" s="50">
        <v>0</v>
      </c>
      <c r="C824" t="s">
        <v>58</v>
      </c>
      <c r="D824" t="s">
        <v>564</v>
      </c>
      <c r="E824" t="s">
        <v>565</v>
      </c>
      <c r="F824"/>
      <c r="G824"/>
      <c r="H824" s="44" t="b">
        <v>0</v>
      </c>
      <c r="I824"/>
      <c r="J824" s="44" t="b">
        <v>0</v>
      </c>
    </row>
    <row r="825" spans="1:10" ht="18.75" x14ac:dyDescent="0.3">
      <c r="A825" s="45" t="s">
        <v>3997</v>
      </c>
      <c r="B825" s="50" t="s">
        <v>278</v>
      </c>
      <c r="C825" t="s">
        <v>58</v>
      </c>
      <c r="D825" t="s">
        <v>564</v>
      </c>
      <c r="E825" t="s">
        <v>565</v>
      </c>
      <c r="F825"/>
      <c r="G825"/>
      <c r="H825" s="44" t="b">
        <v>0</v>
      </c>
      <c r="I825"/>
      <c r="J825" s="44" t="b">
        <v>0</v>
      </c>
    </row>
    <row r="826" spans="1:10" ht="18.75" x14ac:dyDescent="0.3">
      <c r="A826" s="45" t="s">
        <v>3998</v>
      </c>
      <c r="B826" s="50" t="s">
        <v>938</v>
      </c>
      <c r="C826" t="s">
        <v>58</v>
      </c>
      <c r="D826" t="s">
        <v>564</v>
      </c>
      <c r="E826" t="s">
        <v>565</v>
      </c>
      <c r="F826"/>
      <c r="G826"/>
      <c r="H826" s="44" t="b">
        <v>0</v>
      </c>
      <c r="I826"/>
      <c r="J826" s="44" t="b">
        <v>0</v>
      </c>
    </row>
    <row r="827" spans="1:10" ht="18.75" x14ac:dyDescent="0.3">
      <c r="A827" s="45" t="s">
        <v>982</v>
      </c>
      <c r="B827" s="50">
        <v>0</v>
      </c>
      <c r="C827" t="s">
        <v>58</v>
      </c>
      <c r="D827" t="s">
        <v>564</v>
      </c>
      <c r="E827" t="s">
        <v>565</v>
      </c>
      <c r="F827"/>
      <c r="G827"/>
      <c r="H827" s="44" t="b">
        <v>0</v>
      </c>
      <c r="I827"/>
      <c r="J827" s="44" t="b">
        <v>0</v>
      </c>
    </row>
    <row r="828" spans="1:10" ht="18.75" x14ac:dyDescent="0.3">
      <c r="A828" s="45" t="s">
        <v>4000</v>
      </c>
      <c r="B828" s="50" t="s">
        <v>278</v>
      </c>
      <c r="C828" t="s">
        <v>58</v>
      </c>
      <c r="D828" t="s">
        <v>564</v>
      </c>
      <c r="E828" t="s">
        <v>565</v>
      </c>
      <c r="F828"/>
      <c r="G828"/>
      <c r="H828" s="44" t="b">
        <v>0</v>
      </c>
      <c r="I828"/>
      <c r="J828" s="44" t="b">
        <v>0</v>
      </c>
    </row>
    <row r="829" spans="1:10" ht="18.75" x14ac:dyDescent="0.3">
      <c r="A829" s="45" t="s">
        <v>4001</v>
      </c>
      <c r="B829" s="50" t="s">
        <v>938</v>
      </c>
      <c r="C829" t="s">
        <v>58</v>
      </c>
      <c r="D829" t="s">
        <v>564</v>
      </c>
      <c r="E829" t="s">
        <v>565</v>
      </c>
      <c r="F829"/>
      <c r="G829"/>
      <c r="H829" s="44" t="b">
        <v>0</v>
      </c>
      <c r="I829"/>
      <c r="J829" s="44" t="b">
        <v>0</v>
      </c>
    </row>
    <row r="830" spans="1:10" ht="18.75" x14ac:dyDescent="0.3">
      <c r="A830" s="45" t="s">
        <v>983</v>
      </c>
      <c r="B830" s="50">
        <v>0</v>
      </c>
      <c r="C830" t="s">
        <v>58</v>
      </c>
      <c r="D830" t="s">
        <v>564</v>
      </c>
      <c r="E830" t="s">
        <v>565</v>
      </c>
      <c r="F830"/>
      <c r="G830"/>
      <c r="H830" s="44" t="b">
        <v>0</v>
      </c>
      <c r="I830"/>
      <c r="J830" s="44" t="b">
        <v>0</v>
      </c>
    </row>
    <row r="831" spans="1:10" ht="18.75" x14ac:dyDescent="0.3">
      <c r="A831" s="45" t="s">
        <v>4002</v>
      </c>
      <c r="B831" s="50" t="s">
        <v>278</v>
      </c>
      <c r="C831" t="s">
        <v>58</v>
      </c>
      <c r="D831" t="s">
        <v>564</v>
      </c>
      <c r="E831" t="s">
        <v>565</v>
      </c>
      <c r="F831"/>
      <c r="G831"/>
      <c r="H831" s="44" t="b">
        <v>0</v>
      </c>
      <c r="I831"/>
      <c r="J831" s="44" t="b">
        <v>0</v>
      </c>
    </row>
    <row r="832" spans="1:10" ht="18.75" x14ac:dyDescent="0.3">
      <c r="A832" s="45" t="s">
        <v>4003</v>
      </c>
      <c r="B832" s="50" t="s">
        <v>938</v>
      </c>
      <c r="C832" t="s">
        <v>58</v>
      </c>
      <c r="D832" t="s">
        <v>564</v>
      </c>
      <c r="E832" t="s">
        <v>565</v>
      </c>
      <c r="F832"/>
      <c r="G832"/>
      <c r="H832" s="44" t="b">
        <v>0</v>
      </c>
      <c r="I832"/>
      <c r="J832" s="44" t="b">
        <v>0</v>
      </c>
    </row>
    <row r="833" spans="1:10" ht="18.75" x14ac:dyDescent="0.3">
      <c r="A833" s="45" t="s">
        <v>1532</v>
      </c>
      <c r="B833" s="50" t="s">
        <v>48</v>
      </c>
      <c r="C833" t="s">
        <v>246</v>
      </c>
      <c r="D833" t="s">
        <v>865</v>
      </c>
      <c r="E833" t="s">
        <v>246</v>
      </c>
      <c r="F833"/>
      <c r="G833"/>
      <c r="H833" s="44" t="b">
        <v>0</v>
      </c>
      <c r="I833"/>
      <c r="J833" s="44" t="b">
        <v>0</v>
      </c>
    </row>
    <row r="834" spans="1:10" ht="18.75" x14ac:dyDescent="0.3">
      <c r="A834" s="45" t="s">
        <v>1533</v>
      </c>
      <c r="B834" s="50" t="s">
        <v>53</v>
      </c>
      <c r="C834" t="s">
        <v>246</v>
      </c>
      <c r="D834" t="s">
        <v>865</v>
      </c>
      <c r="E834" t="s">
        <v>246</v>
      </c>
      <c r="F834"/>
      <c r="G834"/>
      <c r="H834" s="44" t="b">
        <v>0</v>
      </c>
      <c r="I834"/>
      <c r="J834" s="44" t="b">
        <v>0</v>
      </c>
    </row>
    <row r="835" spans="1:10" ht="18.75" x14ac:dyDescent="0.3">
      <c r="A835" s="45" t="s">
        <v>1534</v>
      </c>
      <c r="B835" s="50" t="s">
        <v>57</v>
      </c>
      <c r="C835" t="s">
        <v>246</v>
      </c>
      <c r="D835" t="s">
        <v>865</v>
      </c>
      <c r="E835" t="s">
        <v>246</v>
      </c>
      <c r="F835"/>
      <c r="G835"/>
      <c r="H835" s="44" t="b">
        <v>0</v>
      </c>
      <c r="I835"/>
      <c r="J835" s="44" t="b">
        <v>0</v>
      </c>
    </row>
    <row r="836" spans="1:10" ht="18.75" x14ac:dyDescent="0.3">
      <c r="A836" s="45" t="s">
        <v>1535</v>
      </c>
      <c r="B836" s="50" t="s">
        <v>61</v>
      </c>
      <c r="C836" t="s">
        <v>246</v>
      </c>
      <c r="D836" t="s">
        <v>865</v>
      </c>
      <c r="E836" t="s">
        <v>246</v>
      </c>
      <c r="F836"/>
      <c r="G836"/>
      <c r="H836" s="44" t="b">
        <v>0</v>
      </c>
      <c r="I836"/>
      <c r="J836" s="44" t="b">
        <v>0</v>
      </c>
    </row>
    <row r="837" spans="1:10" ht="18.75" x14ac:dyDescent="0.3">
      <c r="A837" s="45" t="s">
        <v>1536</v>
      </c>
      <c r="B837" s="50" t="s">
        <v>64</v>
      </c>
      <c r="C837" t="s">
        <v>246</v>
      </c>
      <c r="D837" t="s">
        <v>865</v>
      </c>
      <c r="E837" t="s">
        <v>246</v>
      </c>
      <c r="F837"/>
      <c r="G837"/>
      <c r="H837" s="44" t="b">
        <v>0</v>
      </c>
      <c r="I837"/>
      <c r="J837" s="44" t="b">
        <v>0</v>
      </c>
    </row>
    <row r="838" spans="1:10" ht="18.75" x14ac:dyDescent="0.3">
      <c r="A838" s="45" t="s">
        <v>1537</v>
      </c>
      <c r="B838" s="50" t="s">
        <v>68</v>
      </c>
      <c r="C838" t="s">
        <v>246</v>
      </c>
      <c r="D838" t="s">
        <v>865</v>
      </c>
      <c r="E838" t="s">
        <v>246</v>
      </c>
      <c r="F838"/>
      <c r="G838"/>
      <c r="H838" s="44" t="b">
        <v>0</v>
      </c>
      <c r="I838"/>
      <c r="J838" s="44" t="b">
        <v>0</v>
      </c>
    </row>
    <row r="839" spans="1:10" ht="18.75" x14ac:dyDescent="0.3">
      <c r="A839" s="45" t="s">
        <v>1538</v>
      </c>
      <c r="B839" s="50" t="s">
        <v>882</v>
      </c>
      <c r="C839" t="s">
        <v>246</v>
      </c>
      <c r="D839" t="s">
        <v>865</v>
      </c>
      <c r="E839" t="s">
        <v>246</v>
      </c>
      <c r="F839"/>
      <c r="G839"/>
      <c r="H839" s="44" t="b">
        <v>0</v>
      </c>
      <c r="I839"/>
      <c r="J839" s="44" t="b">
        <v>0</v>
      </c>
    </row>
    <row r="840" spans="1:10" ht="18.75" x14ac:dyDescent="0.3">
      <c r="A840" s="45" t="s">
        <v>1539</v>
      </c>
      <c r="B840" s="50" t="s">
        <v>70</v>
      </c>
      <c r="C840" t="s">
        <v>246</v>
      </c>
      <c r="D840" t="s">
        <v>865</v>
      </c>
      <c r="E840" t="s">
        <v>246</v>
      </c>
      <c r="F840"/>
      <c r="G840"/>
      <c r="H840" s="44" t="b">
        <v>0</v>
      </c>
      <c r="I840"/>
      <c r="J840" s="44" t="b">
        <v>0</v>
      </c>
    </row>
    <row r="841" spans="1:10" ht="18.75" x14ac:dyDescent="0.3">
      <c r="A841" s="45" t="s">
        <v>1540</v>
      </c>
      <c r="B841" s="50" t="s">
        <v>72</v>
      </c>
      <c r="C841" t="s">
        <v>246</v>
      </c>
      <c r="D841" t="s">
        <v>865</v>
      </c>
      <c r="E841" t="s">
        <v>246</v>
      </c>
      <c r="F841"/>
      <c r="G841"/>
      <c r="H841" s="44" t="b">
        <v>0</v>
      </c>
      <c r="I841"/>
      <c r="J841" s="44" t="b">
        <v>0</v>
      </c>
    </row>
    <row r="842" spans="1:10" ht="18.75" x14ac:dyDescent="0.3">
      <c r="A842" s="45" t="s">
        <v>1541</v>
      </c>
      <c r="B842" s="50" t="s">
        <v>75</v>
      </c>
      <c r="C842" t="s">
        <v>246</v>
      </c>
      <c r="D842" t="s">
        <v>865</v>
      </c>
      <c r="E842" t="s">
        <v>246</v>
      </c>
      <c r="F842"/>
      <c r="G842"/>
      <c r="H842" s="44" t="b">
        <v>0</v>
      </c>
      <c r="I842"/>
      <c r="J842" s="44" t="b">
        <v>0</v>
      </c>
    </row>
    <row r="843" spans="1:10" ht="18.75" x14ac:dyDescent="0.3">
      <c r="A843" s="45" t="s">
        <v>1542</v>
      </c>
      <c r="B843" s="50" t="s">
        <v>78</v>
      </c>
      <c r="C843" t="s">
        <v>246</v>
      </c>
      <c r="D843" t="s">
        <v>865</v>
      </c>
      <c r="E843" t="s">
        <v>246</v>
      </c>
      <c r="F843"/>
      <c r="G843"/>
      <c r="H843" s="44" t="b">
        <v>0</v>
      </c>
      <c r="I843"/>
      <c r="J843" s="44" t="b">
        <v>0</v>
      </c>
    </row>
    <row r="844" spans="1:10" ht="18.75" x14ac:dyDescent="0.3">
      <c r="A844" s="45" t="s">
        <v>1543</v>
      </c>
      <c r="B844" s="50" t="s">
        <v>83</v>
      </c>
      <c r="C844" t="s">
        <v>246</v>
      </c>
      <c r="D844" t="s">
        <v>865</v>
      </c>
      <c r="E844" t="s">
        <v>246</v>
      </c>
      <c r="F844"/>
      <c r="G844"/>
      <c r="H844" s="44" t="b">
        <v>0</v>
      </c>
      <c r="I844"/>
      <c r="J844" s="44" t="b">
        <v>0</v>
      </c>
    </row>
    <row r="845" spans="1:10" ht="18.75" x14ac:dyDescent="0.3">
      <c r="A845" s="45" t="s">
        <v>1544</v>
      </c>
      <c r="B845" s="50" t="s">
        <v>88</v>
      </c>
      <c r="C845" t="s">
        <v>246</v>
      </c>
      <c r="D845" t="s">
        <v>865</v>
      </c>
      <c r="E845" t="s">
        <v>246</v>
      </c>
      <c r="F845"/>
      <c r="G845"/>
      <c r="H845" s="44" t="b">
        <v>0</v>
      </c>
      <c r="I845"/>
      <c r="J845" s="44" t="b">
        <v>0</v>
      </c>
    </row>
    <row r="846" spans="1:10" ht="18.75" x14ac:dyDescent="0.3">
      <c r="A846" s="45" t="s">
        <v>1545</v>
      </c>
      <c r="B846" s="50" t="s">
        <v>93</v>
      </c>
      <c r="C846" t="s">
        <v>246</v>
      </c>
      <c r="D846" t="s">
        <v>865</v>
      </c>
      <c r="E846" t="s">
        <v>246</v>
      </c>
      <c r="F846"/>
      <c r="G846"/>
      <c r="H846" s="44" t="b">
        <v>0</v>
      </c>
      <c r="I846"/>
      <c r="J846" s="44" t="b">
        <v>0</v>
      </c>
    </row>
    <row r="847" spans="1:10" ht="18.75" x14ac:dyDescent="0.3">
      <c r="A847" s="45" t="s">
        <v>1546</v>
      </c>
      <c r="B847" s="50" t="s">
        <v>894</v>
      </c>
      <c r="C847" t="s">
        <v>246</v>
      </c>
      <c r="D847" t="s">
        <v>865</v>
      </c>
      <c r="E847" t="s">
        <v>246</v>
      </c>
      <c r="F847"/>
      <c r="G847"/>
      <c r="H847" s="44" t="b">
        <v>0</v>
      </c>
      <c r="I847"/>
      <c r="J847" s="44" t="b">
        <v>0</v>
      </c>
    </row>
    <row r="848" spans="1:10" ht="18.75" x14ac:dyDescent="0.3">
      <c r="A848" s="45" t="s">
        <v>1547</v>
      </c>
      <c r="B848" s="50" t="s">
        <v>102</v>
      </c>
      <c r="C848" t="s">
        <v>246</v>
      </c>
      <c r="D848" t="s">
        <v>865</v>
      </c>
      <c r="E848" t="s">
        <v>246</v>
      </c>
      <c r="F848"/>
      <c r="G848"/>
      <c r="H848" s="44" t="b">
        <v>0</v>
      </c>
      <c r="I848"/>
      <c r="J848" s="44" t="b">
        <v>0</v>
      </c>
    </row>
    <row r="849" spans="1:10" ht="18.75" x14ac:dyDescent="0.3">
      <c r="A849" s="45" t="s">
        <v>1548</v>
      </c>
      <c r="B849" s="50" t="s">
        <v>107</v>
      </c>
      <c r="C849" t="s">
        <v>246</v>
      </c>
      <c r="D849" t="s">
        <v>865</v>
      </c>
      <c r="E849" t="s">
        <v>246</v>
      </c>
      <c r="F849"/>
      <c r="G849"/>
      <c r="H849" s="44" t="b">
        <v>0</v>
      </c>
      <c r="I849"/>
      <c r="J849" s="44" t="b">
        <v>0</v>
      </c>
    </row>
    <row r="850" spans="1:10" ht="18.75" x14ac:dyDescent="0.3">
      <c r="A850" s="45" t="s">
        <v>1549</v>
      </c>
      <c r="B850" s="50" t="s">
        <v>111</v>
      </c>
      <c r="C850" t="s">
        <v>246</v>
      </c>
      <c r="D850" t="s">
        <v>865</v>
      </c>
      <c r="E850" t="s">
        <v>246</v>
      </c>
      <c r="F850"/>
      <c r="G850"/>
      <c r="H850" s="44" t="b">
        <v>0</v>
      </c>
      <c r="I850"/>
      <c r="J850" s="44" t="b">
        <v>0</v>
      </c>
    </row>
    <row r="851" spans="1:10" ht="18.75" x14ac:dyDescent="0.3">
      <c r="A851" s="45" t="s">
        <v>1550</v>
      </c>
      <c r="B851" s="50" t="s">
        <v>115</v>
      </c>
      <c r="C851" t="s">
        <v>246</v>
      </c>
      <c r="D851" t="s">
        <v>865</v>
      </c>
      <c r="E851" t="s">
        <v>246</v>
      </c>
      <c r="F851"/>
      <c r="G851"/>
      <c r="H851" s="44" t="b">
        <v>0</v>
      </c>
      <c r="I851"/>
      <c r="J851" s="44" t="b">
        <v>0</v>
      </c>
    </row>
    <row r="852" spans="1:10" ht="18.75" x14ac:dyDescent="0.3">
      <c r="A852" s="45" t="s">
        <v>1551</v>
      </c>
      <c r="B852" s="50" t="s">
        <v>120</v>
      </c>
      <c r="C852" t="s">
        <v>246</v>
      </c>
      <c r="D852" t="s">
        <v>865</v>
      </c>
      <c r="E852" t="s">
        <v>246</v>
      </c>
      <c r="F852"/>
      <c r="G852"/>
      <c r="H852" s="44" t="b">
        <v>0</v>
      </c>
      <c r="I852"/>
      <c r="J852" s="44" t="b">
        <v>0</v>
      </c>
    </row>
    <row r="853" spans="1:10" ht="18.75" x14ac:dyDescent="0.3">
      <c r="A853" s="45" t="s">
        <v>1552</v>
      </c>
      <c r="B853" s="50" t="s">
        <v>125</v>
      </c>
      <c r="C853" t="s">
        <v>246</v>
      </c>
      <c r="D853" t="s">
        <v>865</v>
      </c>
      <c r="E853" t="s">
        <v>246</v>
      </c>
      <c r="F853"/>
      <c r="G853"/>
      <c r="H853" s="44" t="b">
        <v>0</v>
      </c>
      <c r="I853"/>
      <c r="J853" s="44" t="b">
        <v>0</v>
      </c>
    </row>
    <row r="854" spans="1:10" ht="18.75" x14ac:dyDescent="0.3">
      <c r="A854" s="45" t="s">
        <v>1553</v>
      </c>
      <c r="B854" s="50" t="s">
        <v>126</v>
      </c>
      <c r="C854" t="s">
        <v>246</v>
      </c>
      <c r="D854" t="s">
        <v>865</v>
      </c>
      <c r="E854" t="s">
        <v>246</v>
      </c>
      <c r="F854"/>
      <c r="G854"/>
      <c r="H854" s="44" t="b">
        <v>0</v>
      </c>
      <c r="I854"/>
      <c r="J854" s="44" t="b">
        <v>0</v>
      </c>
    </row>
    <row r="855" spans="1:10" ht="18.75" x14ac:dyDescent="0.3">
      <c r="A855" s="45" t="s">
        <v>1554</v>
      </c>
      <c r="B855" s="50" t="s">
        <v>128</v>
      </c>
      <c r="C855" t="s">
        <v>246</v>
      </c>
      <c r="D855" t="s">
        <v>865</v>
      </c>
      <c r="E855" t="s">
        <v>246</v>
      </c>
      <c r="F855"/>
      <c r="G855"/>
      <c r="H855" s="44" t="b">
        <v>0</v>
      </c>
      <c r="I855"/>
      <c r="J855" s="44" t="b">
        <v>0</v>
      </c>
    </row>
    <row r="856" spans="1:10" ht="18.75" x14ac:dyDescent="0.3">
      <c r="A856" s="45" t="s">
        <v>1555</v>
      </c>
      <c r="B856" s="50" t="s">
        <v>131</v>
      </c>
      <c r="C856" t="s">
        <v>246</v>
      </c>
      <c r="D856" t="s">
        <v>865</v>
      </c>
      <c r="E856" t="s">
        <v>246</v>
      </c>
      <c r="F856"/>
      <c r="G856"/>
      <c r="H856" s="44" t="b">
        <v>0</v>
      </c>
      <c r="I856"/>
      <c r="J856" s="44" t="b">
        <v>0</v>
      </c>
    </row>
    <row r="857" spans="1:10" ht="18.75" x14ac:dyDescent="0.3">
      <c r="A857" s="45" t="s">
        <v>1556</v>
      </c>
      <c r="B857" s="50" t="s">
        <v>134</v>
      </c>
      <c r="C857" t="s">
        <v>246</v>
      </c>
      <c r="D857" t="s">
        <v>865</v>
      </c>
      <c r="E857" t="s">
        <v>246</v>
      </c>
      <c r="F857"/>
      <c r="G857"/>
      <c r="H857" s="44" t="b">
        <v>0</v>
      </c>
      <c r="I857"/>
      <c r="J857" s="44" t="b">
        <v>0</v>
      </c>
    </row>
    <row r="858" spans="1:10" ht="18.75" x14ac:dyDescent="0.3">
      <c r="A858" s="45" t="s">
        <v>1557</v>
      </c>
      <c r="B858" s="50" t="s">
        <v>137</v>
      </c>
      <c r="C858" t="s">
        <v>246</v>
      </c>
      <c r="D858" t="s">
        <v>865</v>
      </c>
      <c r="E858" t="s">
        <v>246</v>
      </c>
      <c r="F858"/>
      <c r="G858"/>
      <c r="H858" s="44" t="b">
        <v>0</v>
      </c>
      <c r="I858"/>
      <c r="J858" s="44" t="b">
        <v>0</v>
      </c>
    </row>
    <row r="859" spans="1:10" ht="18.75" x14ac:dyDescent="0.3">
      <c r="A859" s="45" t="s">
        <v>1558</v>
      </c>
      <c r="B859" s="50" t="s">
        <v>140</v>
      </c>
      <c r="C859" t="s">
        <v>246</v>
      </c>
      <c r="D859" t="s">
        <v>865</v>
      </c>
      <c r="E859" t="s">
        <v>246</v>
      </c>
      <c r="F859"/>
      <c r="G859"/>
      <c r="H859" s="44" t="b">
        <v>0</v>
      </c>
      <c r="I859"/>
      <c r="J859" s="44" t="b">
        <v>0</v>
      </c>
    </row>
    <row r="860" spans="1:10" ht="18.75" x14ac:dyDescent="0.3">
      <c r="A860" s="45" t="s">
        <v>1559</v>
      </c>
      <c r="B860" s="50" t="s">
        <v>143</v>
      </c>
      <c r="C860" t="s">
        <v>246</v>
      </c>
      <c r="D860" t="s">
        <v>865</v>
      </c>
      <c r="E860" t="s">
        <v>246</v>
      </c>
      <c r="F860"/>
      <c r="G860"/>
      <c r="H860" s="44" t="b">
        <v>0</v>
      </c>
      <c r="I860"/>
      <c r="J860" s="44" t="b">
        <v>0</v>
      </c>
    </row>
    <row r="861" spans="1:10" ht="18.75" x14ac:dyDescent="0.3">
      <c r="A861" s="45" t="s">
        <v>1560</v>
      </c>
      <c r="B861" s="50" t="s">
        <v>145</v>
      </c>
      <c r="C861" t="s">
        <v>246</v>
      </c>
      <c r="D861" t="s">
        <v>865</v>
      </c>
      <c r="E861" t="s">
        <v>246</v>
      </c>
      <c r="F861"/>
      <c r="G861"/>
      <c r="H861" s="44" t="b">
        <v>0</v>
      </c>
      <c r="I861"/>
      <c r="J861" s="44" t="b">
        <v>0</v>
      </c>
    </row>
    <row r="862" spans="1:10" ht="18.75" x14ac:dyDescent="0.3">
      <c r="A862" s="45" t="s">
        <v>1561</v>
      </c>
      <c r="B862" s="50" t="s">
        <v>147</v>
      </c>
      <c r="C862" t="s">
        <v>246</v>
      </c>
      <c r="D862" t="s">
        <v>865</v>
      </c>
      <c r="E862" t="s">
        <v>246</v>
      </c>
      <c r="F862"/>
      <c r="G862"/>
      <c r="H862" s="44" t="b">
        <v>0</v>
      </c>
      <c r="I862"/>
      <c r="J862" s="44" t="b">
        <v>0</v>
      </c>
    </row>
    <row r="863" spans="1:10" ht="18.75" x14ac:dyDescent="0.3">
      <c r="A863" s="45" t="s">
        <v>1562</v>
      </c>
      <c r="B863" s="50" t="s">
        <v>149</v>
      </c>
      <c r="C863" t="s">
        <v>246</v>
      </c>
      <c r="D863" t="s">
        <v>865</v>
      </c>
      <c r="E863" t="s">
        <v>246</v>
      </c>
      <c r="F863"/>
      <c r="G863"/>
      <c r="H863" s="44" t="b">
        <v>0</v>
      </c>
      <c r="I863"/>
      <c r="J863" s="44" t="b">
        <v>0</v>
      </c>
    </row>
    <row r="864" spans="1:10" ht="18.75" x14ac:dyDescent="0.3">
      <c r="A864" s="45" t="s">
        <v>1563</v>
      </c>
      <c r="B864" s="50" t="s">
        <v>913</v>
      </c>
      <c r="C864" t="s">
        <v>246</v>
      </c>
      <c r="D864" t="s">
        <v>865</v>
      </c>
      <c r="E864" t="s">
        <v>246</v>
      </c>
      <c r="F864"/>
      <c r="G864"/>
      <c r="H864" s="44" t="b">
        <v>0</v>
      </c>
      <c r="I864"/>
      <c r="J864" s="44" t="b">
        <v>0</v>
      </c>
    </row>
    <row r="865" spans="1:10" ht="18.75" x14ac:dyDescent="0.3">
      <c r="A865" s="45" t="s">
        <v>1564</v>
      </c>
      <c r="B865" s="50" t="s">
        <v>915</v>
      </c>
      <c r="C865" t="s">
        <v>246</v>
      </c>
      <c r="D865" t="s">
        <v>865</v>
      </c>
      <c r="E865" t="s">
        <v>246</v>
      </c>
      <c r="F865"/>
      <c r="G865"/>
      <c r="H865" s="44" t="b">
        <v>0</v>
      </c>
      <c r="I865"/>
      <c r="J865" s="44" t="b">
        <v>0</v>
      </c>
    </row>
    <row r="866" spans="1:10" ht="18.75" x14ac:dyDescent="0.3">
      <c r="A866" s="45" t="s">
        <v>1565</v>
      </c>
      <c r="B866" s="50" t="s">
        <v>917</v>
      </c>
      <c r="C866" t="s">
        <v>246</v>
      </c>
      <c r="D866" t="s">
        <v>865</v>
      </c>
      <c r="E866" t="s">
        <v>246</v>
      </c>
      <c r="F866"/>
      <c r="G866"/>
      <c r="H866" s="44" t="b">
        <v>0</v>
      </c>
      <c r="I866"/>
      <c r="J866" s="44" t="b">
        <v>0</v>
      </c>
    </row>
    <row r="867" spans="1:10" ht="18.75" x14ac:dyDescent="0.3">
      <c r="A867" s="45" t="s">
        <v>1566</v>
      </c>
      <c r="B867" s="50" t="s">
        <v>919</v>
      </c>
      <c r="C867" t="s">
        <v>246</v>
      </c>
      <c r="D867" t="s">
        <v>865</v>
      </c>
      <c r="E867" t="s">
        <v>246</v>
      </c>
      <c r="F867"/>
      <c r="G867"/>
      <c r="H867" s="44" t="b">
        <v>0</v>
      </c>
      <c r="I867"/>
      <c r="J867" s="44" t="b">
        <v>0</v>
      </c>
    </row>
    <row r="868" spans="1:10" ht="18.75" x14ac:dyDescent="0.3">
      <c r="A868" s="45" t="s">
        <v>1567</v>
      </c>
      <c r="B868" s="50" t="s">
        <v>921</v>
      </c>
      <c r="C868" t="s">
        <v>246</v>
      </c>
      <c r="D868" t="s">
        <v>865</v>
      </c>
      <c r="E868" t="s">
        <v>246</v>
      </c>
      <c r="F868"/>
      <c r="G868"/>
      <c r="H868" s="44" t="b">
        <v>0</v>
      </c>
      <c r="I868"/>
      <c r="J868" s="44" t="b">
        <v>0</v>
      </c>
    </row>
    <row r="869" spans="1:10" ht="18.75" x14ac:dyDescent="0.3">
      <c r="A869" s="45" t="s">
        <v>1568</v>
      </c>
      <c r="B869" s="50" t="s">
        <v>923</v>
      </c>
      <c r="C869" t="s">
        <v>246</v>
      </c>
      <c r="D869" t="s">
        <v>865</v>
      </c>
      <c r="E869" t="s">
        <v>246</v>
      </c>
      <c r="F869"/>
      <c r="G869"/>
      <c r="H869" s="44" t="b">
        <v>0</v>
      </c>
      <c r="I869"/>
      <c r="J869" s="44" t="b">
        <v>0</v>
      </c>
    </row>
    <row r="870" spans="1:10" ht="18.75" x14ac:dyDescent="0.3">
      <c r="A870" s="45" t="s">
        <v>1569</v>
      </c>
      <c r="B870" s="50" t="s">
        <v>924</v>
      </c>
      <c r="C870" t="s">
        <v>246</v>
      </c>
      <c r="D870" t="s">
        <v>865</v>
      </c>
      <c r="E870" t="s">
        <v>246</v>
      </c>
      <c r="F870"/>
      <c r="G870"/>
      <c r="H870" s="44" t="b">
        <v>0</v>
      </c>
      <c r="I870"/>
      <c r="J870" s="44" t="b">
        <v>0</v>
      </c>
    </row>
    <row r="871" spans="1:10" ht="18.75" x14ac:dyDescent="0.3">
      <c r="A871" s="45" t="s">
        <v>1570</v>
      </c>
      <c r="B871" s="50" t="s">
        <v>925</v>
      </c>
      <c r="C871" t="s">
        <v>246</v>
      </c>
      <c r="D871" t="s">
        <v>865</v>
      </c>
      <c r="E871" t="s">
        <v>246</v>
      </c>
      <c r="F871"/>
      <c r="G871"/>
      <c r="H871" s="44" t="b">
        <v>0</v>
      </c>
      <c r="I871"/>
      <c r="J871" s="44" t="b">
        <v>0</v>
      </c>
    </row>
    <row r="872" spans="1:10" ht="18.75" x14ac:dyDescent="0.3">
      <c r="A872" s="45" t="s">
        <v>1571</v>
      </c>
      <c r="B872" s="50" t="s">
        <v>151</v>
      </c>
      <c r="C872" t="s">
        <v>246</v>
      </c>
      <c r="D872" t="s">
        <v>865</v>
      </c>
      <c r="E872" t="s">
        <v>246</v>
      </c>
      <c r="F872"/>
      <c r="G872"/>
      <c r="H872" s="44" t="b">
        <v>0</v>
      </c>
      <c r="I872"/>
      <c r="J872" s="44" t="b">
        <v>0</v>
      </c>
    </row>
    <row r="873" spans="1:10" ht="18.75" x14ac:dyDescent="0.3">
      <c r="A873" s="45" t="s">
        <v>1572</v>
      </c>
      <c r="B873" s="50" t="s">
        <v>153</v>
      </c>
      <c r="C873" t="s">
        <v>246</v>
      </c>
      <c r="D873" t="s">
        <v>865</v>
      </c>
      <c r="E873" t="s">
        <v>246</v>
      </c>
      <c r="F873"/>
      <c r="G873"/>
      <c r="H873" s="44" t="b">
        <v>0</v>
      </c>
      <c r="I873"/>
      <c r="J873" s="44" t="b">
        <v>0</v>
      </c>
    </row>
    <row r="874" spans="1:10" ht="18.75" x14ac:dyDescent="0.3">
      <c r="A874" s="45" t="s">
        <v>1573</v>
      </c>
      <c r="B874" s="50" t="s">
        <v>155</v>
      </c>
      <c r="C874" t="s">
        <v>246</v>
      </c>
      <c r="D874" t="s">
        <v>865</v>
      </c>
      <c r="E874" t="s">
        <v>246</v>
      </c>
      <c r="F874"/>
      <c r="G874"/>
      <c r="H874" s="44" t="b">
        <v>0</v>
      </c>
      <c r="I874"/>
      <c r="J874" s="44" t="b">
        <v>0</v>
      </c>
    </row>
    <row r="875" spans="1:10" ht="18.75" x14ac:dyDescent="0.3">
      <c r="A875" s="45" t="s">
        <v>1574</v>
      </c>
      <c r="B875" s="50" t="s">
        <v>156</v>
      </c>
      <c r="C875" t="s">
        <v>246</v>
      </c>
      <c r="D875" t="s">
        <v>865</v>
      </c>
      <c r="E875" t="s">
        <v>246</v>
      </c>
      <c r="F875"/>
      <c r="G875"/>
      <c r="H875" s="44" t="b">
        <v>0</v>
      </c>
      <c r="I875"/>
      <c r="J875" s="44" t="b">
        <v>0</v>
      </c>
    </row>
    <row r="876" spans="1:10" ht="18.75" x14ac:dyDescent="0.3">
      <c r="A876" s="45" t="s">
        <v>1575</v>
      </c>
      <c r="B876" s="50" t="s">
        <v>1780</v>
      </c>
      <c r="C876" t="s">
        <v>246</v>
      </c>
      <c r="D876" t="s">
        <v>865</v>
      </c>
      <c r="E876" t="s">
        <v>246</v>
      </c>
      <c r="F876"/>
      <c r="G876"/>
      <c r="H876" s="44" t="b">
        <v>0</v>
      </c>
      <c r="I876"/>
      <c r="J876" s="44" t="b">
        <v>0</v>
      </c>
    </row>
    <row r="877" spans="1:10" ht="18.75" x14ac:dyDescent="0.3">
      <c r="A877" s="45" t="s">
        <v>1576</v>
      </c>
      <c r="B877" s="50" t="s">
        <v>1783</v>
      </c>
      <c r="C877" t="s">
        <v>246</v>
      </c>
      <c r="D877" t="s">
        <v>865</v>
      </c>
      <c r="E877" t="s">
        <v>246</v>
      </c>
      <c r="F877"/>
      <c r="G877"/>
      <c r="H877" s="44" t="b">
        <v>0</v>
      </c>
      <c r="I877"/>
      <c r="J877" s="44" t="b">
        <v>0</v>
      </c>
    </row>
    <row r="878" spans="1:10" ht="18.75" x14ac:dyDescent="0.3">
      <c r="A878" s="45" t="s">
        <v>1577</v>
      </c>
      <c r="B878" s="50" t="s">
        <v>1785</v>
      </c>
      <c r="C878" t="s">
        <v>246</v>
      </c>
      <c r="D878" t="s">
        <v>865</v>
      </c>
      <c r="E878" t="s">
        <v>246</v>
      </c>
      <c r="F878"/>
      <c r="G878"/>
      <c r="H878" s="44" t="b">
        <v>0</v>
      </c>
      <c r="I878"/>
      <c r="J878" s="44" t="b">
        <v>0</v>
      </c>
    </row>
    <row r="879" spans="1:10" ht="18.75" x14ac:dyDescent="0.3">
      <c r="A879" s="45" t="s">
        <v>1578</v>
      </c>
      <c r="B879" s="50" t="s">
        <v>1787</v>
      </c>
      <c r="C879" t="s">
        <v>246</v>
      </c>
      <c r="D879" t="s">
        <v>865</v>
      </c>
      <c r="E879" t="s">
        <v>246</v>
      </c>
      <c r="F879"/>
      <c r="G879"/>
      <c r="H879" s="44" t="b">
        <v>0</v>
      </c>
      <c r="I879"/>
      <c r="J879" s="44" t="b">
        <v>0</v>
      </c>
    </row>
    <row r="880" spans="1:10" ht="18.75" x14ac:dyDescent="0.3">
      <c r="A880" s="45" t="s">
        <v>1579</v>
      </c>
      <c r="B880" s="50" t="s">
        <v>2204</v>
      </c>
      <c r="C880" t="s">
        <v>246</v>
      </c>
      <c r="D880" t="s">
        <v>865</v>
      </c>
      <c r="E880" t="s">
        <v>246</v>
      </c>
      <c r="F880"/>
      <c r="G880"/>
      <c r="H880" s="44" t="b">
        <v>0</v>
      </c>
      <c r="I880"/>
      <c r="J880" s="44" t="b">
        <v>0</v>
      </c>
    </row>
    <row r="881" spans="1:10" ht="18.75" x14ac:dyDescent="0.3">
      <c r="A881" s="45" t="s">
        <v>1580</v>
      </c>
      <c r="B881" s="50" t="s">
        <v>2206</v>
      </c>
      <c r="C881" t="s">
        <v>246</v>
      </c>
      <c r="D881" t="s">
        <v>865</v>
      </c>
      <c r="E881" t="s">
        <v>246</v>
      </c>
      <c r="F881"/>
      <c r="G881"/>
      <c r="H881" s="44" t="b">
        <v>0</v>
      </c>
      <c r="I881"/>
      <c r="J881" s="44" t="b">
        <v>0</v>
      </c>
    </row>
    <row r="882" spans="1:10" ht="18.75" x14ac:dyDescent="0.3">
      <c r="A882" s="45" t="s">
        <v>1582</v>
      </c>
      <c r="B882" s="50" t="s">
        <v>2208</v>
      </c>
      <c r="C882" t="s">
        <v>246</v>
      </c>
      <c r="D882" t="s">
        <v>865</v>
      </c>
      <c r="E882" t="s">
        <v>246</v>
      </c>
      <c r="F882"/>
      <c r="G882"/>
      <c r="H882" s="44" t="b">
        <v>0</v>
      </c>
      <c r="I882"/>
      <c r="J882" s="44" t="b">
        <v>0</v>
      </c>
    </row>
    <row r="883" spans="1:10" ht="18.75" x14ac:dyDescent="0.3">
      <c r="A883" s="45" t="s">
        <v>1584</v>
      </c>
      <c r="B883" s="50" t="s">
        <v>2210</v>
      </c>
      <c r="C883" t="s">
        <v>246</v>
      </c>
      <c r="D883" t="s">
        <v>865</v>
      </c>
      <c r="E883" t="s">
        <v>246</v>
      </c>
      <c r="F883"/>
      <c r="G883"/>
      <c r="H883" s="44" t="b">
        <v>0</v>
      </c>
      <c r="I883"/>
      <c r="J883" s="44" t="b">
        <v>0</v>
      </c>
    </row>
    <row r="884" spans="1:10" ht="18.75" x14ac:dyDescent="0.3">
      <c r="A884" s="45" t="s">
        <v>1586</v>
      </c>
      <c r="B884" s="50" t="s">
        <v>2212</v>
      </c>
      <c r="C884" t="s">
        <v>246</v>
      </c>
      <c r="D884" t="s">
        <v>865</v>
      </c>
      <c r="E884" t="s">
        <v>246</v>
      </c>
      <c r="F884"/>
      <c r="G884"/>
      <c r="H884" s="44" t="b">
        <v>0</v>
      </c>
      <c r="I884"/>
      <c r="J884" s="44" t="b">
        <v>0</v>
      </c>
    </row>
    <row r="885" spans="1:10" ht="18.75" x14ac:dyDescent="0.3">
      <c r="A885" s="45" t="s">
        <v>1587</v>
      </c>
      <c r="B885" s="50" t="s">
        <v>2214</v>
      </c>
      <c r="C885" t="s">
        <v>246</v>
      </c>
      <c r="D885" t="s">
        <v>865</v>
      </c>
      <c r="E885" t="s">
        <v>246</v>
      </c>
      <c r="F885"/>
      <c r="G885"/>
      <c r="H885" s="44" t="b">
        <v>0</v>
      </c>
      <c r="I885"/>
      <c r="J885" s="44" t="b">
        <v>0</v>
      </c>
    </row>
    <row r="886" spans="1:10" ht="18.75" x14ac:dyDescent="0.3">
      <c r="A886" s="45" t="s">
        <v>1588</v>
      </c>
      <c r="B886" s="50" t="s">
        <v>2216</v>
      </c>
      <c r="C886" t="s">
        <v>246</v>
      </c>
      <c r="D886" t="s">
        <v>865</v>
      </c>
      <c r="E886" t="s">
        <v>246</v>
      </c>
      <c r="F886"/>
      <c r="G886"/>
      <c r="H886" s="44" t="b">
        <v>0</v>
      </c>
      <c r="I886"/>
      <c r="J886" s="44" t="b">
        <v>0</v>
      </c>
    </row>
    <row r="887" spans="1:10" ht="18.75" x14ac:dyDescent="0.3">
      <c r="A887" s="45" t="s">
        <v>1589</v>
      </c>
      <c r="B887" s="50" t="s">
        <v>2218</v>
      </c>
      <c r="C887" t="s">
        <v>246</v>
      </c>
      <c r="D887" t="s">
        <v>865</v>
      </c>
      <c r="E887" t="s">
        <v>246</v>
      </c>
      <c r="F887"/>
      <c r="G887"/>
      <c r="H887" s="44" t="b">
        <v>0</v>
      </c>
      <c r="I887"/>
      <c r="J887" s="44" t="b">
        <v>0</v>
      </c>
    </row>
    <row r="888" spans="1:10" ht="18.75" x14ac:dyDescent="0.3">
      <c r="A888" s="45" t="s">
        <v>1591</v>
      </c>
      <c r="B888" s="50" t="s">
        <v>2220</v>
      </c>
      <c r="C888" t="s">
        <v>246</v>
      </c>
      <c r="D888" t="s">
        <v>865</v>
      </c>
      <c r="E888" t="s">
        <v>246</v>
      </c>
      <c r="F888"/>
      <c r="G888"/>
      <c r="H888" s="44" t="b">
        <v>0</v>
      </c>
      <c r="I888"/>
      <c r="J888" s="44" t="b">
        <v>0</v>
      </c>
    </row>
    <row r="889" spans="1:10" ht="18.75" x14ac:dyDescent="0.3">
      <c r="A889" s="45" t="s">
        <v>1593</v>
      </c>
      <c r="B889" s="50" t="s">
        <v>2221</v>
      </c>
      <c r="C889" t="s">
        <v>246</v>
      </c>
      <c r="D889" t="s">
        <v>865</v>
      </c>
      <c r="E889" t="s">
        <v>246</v>
      </c>
      <c r="F889"/>
      <c r="G889"/>
      <c r="H889" s="44" t="b">
        <v>0</v>
      </c>
      <c r="I889"/>
      <c r="J889" s="44" t="b">
        <v>0</v>
      </c>
    </row>
    <row r="890" spans="1:10" ht="18.75" x14ac:dyDescent="0.3">
      <c r="A890" s="45" t="s">
        <v>1595</v>
      </c>
      <c r="B890" s="50" t="s">
        <v>2222</v>
      </c>
      <c r="C890" t="s">
        <v>246</v>
      </c>
      <c r="D890" t="s">
        <v>865</v>
      </c>
      <c r="E890" t="s">
        <v>246</v>
      </c>
      <c r="F890"/>
      <c r="G890"/>
      <c r="H890" s="44" t="b">
        <v>0</v>
      </c>
      <c r="I890"/>
      <c r="J890" s="44" t="b">
        <v>0</v>
      </c>
    </row>
    <row r="891" spans="1:10" ht="18.75" x14ac:dyDescent="0.3">
      <c r="A891" s="45" t="s">
        <v>1597</v>
      </c>
      <c r="B891" s="50" t="s">
        <v>2223</v>
      </c>
      <c r="C891" t="s">
        <v>246</v>
      </c>
      <c r="D891" t="s">
        <v>865</v>
      </c>
      <c r="E891" t="s">
        <v>246</v>
      </c>
      <c r="F891"/>
      <c r="G891"/>
      <c r="H891" s="44" t="b">
        <v>0</v>
      </c>
      <c r="I891"/>
      <c r="J891" s="44" t="b">
        <v>0</v>
      </c>
    </row>
    <row r="892" spans="1:10" ht="18.75" x14ac:dyDescent="0.3">
      <c r="A892" s="45" t="s">
        <v>1598</v>
      </c>
      <c r="B892" s="50" t="s">
        <v>2224</v>
      </c>
      <c r="C892" t="s">
        <v>246</v>
      </c>
      <c r="D892" t="s">
        <v>865</v>
      </c>
      <c r="E892" t="s">
        <v>246</v>
      </c>
      <c r="F892"/>
      <c r="G892"/>
      <c r="H892" s="44" t="b">
        <v>0</v>
      </c>
      <c r="I892"/>
      <c r="J892" s="44" t="b">
        <v>0</v>
      </c>
    </row>
    <row r="893" spans="1:10" ht="18.75" x14ac:dyDescent="0.3">
      <c r="A893" s="45" t="s">
        <v>3002</v>
      </c>
      <c r="B893" s="50" t="s">
        <v>2225</v>
      </c>
      <c r="C893" t="s">
        <v>246</v>
      </c>
      <c r="D893" t="s">
        <v>865</v>
      </c>
      <c r="E893" t="s">
        <v>246</v>
      </c>
      <c r="F893"/>
      <c r="G893"/>
      <c r="H893" s="44" t="b">
        <v>0</v>
      </c>
      <c r="I893"/>
      <c r="J893" s="44" t="b">
        <v>0</v>
      </c>
    </row>
    <row r="894" spans="1:10" ht="18.75" x14ac:dyDescent="0.3">
      <c r="A894" s="45" t="s">
        <v>3003</v>
      </c>
      <c r="B894" s="50" t="s">
        <v>2226</v>
      </c>
      <c r="C894" t="s">
        <v>246</v>
      </c>
      <c r="D894" t="s">
        <v>865</v>
      </c>
      <c r="E894" t="s">
        <v>246</v>
      </c>
      <c r="F894"/>
      <c r="G894"/>
      <c r="H894" s="44" t="b">
        <v>0</v>
      </c>
      <c r="I894"/>
      <c r="J894" s="44" t="b">
        <v>0</v>
      </c>
    </row>
    <row r="895" spans="1:10" ht="18.75" x14ac:dyDescent="0.3">
      <c r="A895" s="45" t="s">
        <v>3004</v>
      </c>
      <c r="B895" s="50" t="s">
        <v>2227</v>
      </c>
      <c r="C895" t="s">
        <v>246</v>
      </c>
      <c r="D895" t="s">
        <v>865</v>
      </c>
      <c r="E895" t="s">
        <v>246</v>
      </c>
      <c r="F895"/>
      <c r="G895"/>
      <c r="H895" s="44" t="b">
        <v>0</v>
      </c>
      <c r="I895"/>
      <c r="J895" s="44" t="b">
        <v>0</v>
      </c>
    </row>
    <row r="896" spans="1:10" ht="18.75" x14ac:dyDescent="0.3">
      <c r="A896" s="45" t="s">
        <v>3005</v>
      </c>
      <c r="B896" s="50" t="s">
        <v>2228</v>
      </c>
      <c r="C896" t="s">
        <v>246</v>
      </c>
      <c r="D896" t="s">
        <v>865</v>
      </c>
      <c r="E896" t="s">
        <v>246</v>
      </c>
      <c r="F896"/>
      <c r="G896"/>
      <c r="H896" s="44" t="b">
        <v>0</v>
      </c>
      <c r="I896"/>
      <c r="J896" s="44" t="b">
        <v>0</v>
      </c>
    </row>
    <row r="897" spans="1:10" ht="18.75" x14ac:dyDescent="0.3">
      <c r="A897" s="45" t="s">
        <v>3006</v>
      </c>
      <c r="B897" s="50" t="s">
        <v>2229</v>
      </c>
      <c r="C897" t="s">
        <v>246</v>
      </c>
      <c r="D897" t="s">
        <v>865</v>
      </c>
      <c r="E897" t="s">
        <v>246</v>
      </c>
      <c r="F897"/>
      <c r="G897"/>
      <c r="H897" s="44" t="b">
        <v>0</v>
      </c>
      <c r="I897"/>
      <c r="J897" s="44" t="b">
        <v>0</v>
      </c>
    </row>
    <row r="898" spans="1:10" ht="18.75" x14ac:dyDescent="0.3">
      <c r="A898" s="45" t="s">
        <v>3007</v>
      </c>
      <c r="B898" s="50" t="s">
        <v>2230</v>
      </c>
      <c r="C898" t="s">
        <v>246</v>
      </c>
      <c r="D898" t="s">
        <v>865</v>
      </c>
      <c r="E898" t="s">
        <v>246</v>
      </c>
      <c r="F898"/>
      <c r="G898"/>
      <c r="H898" s="44" t="b">
        <v>0</v>
      </c>
      <c r="I898"/>
      <c r="J898" s="44" t="b">
        <v>0</v>
      </c>
    </row>
    <row r="899" spans="1:10" ht="18.75" x14ac:dyDescent="0.3">
      <c r="A899" s="45" t="s">
        <v>3008</v>
      </c>
      <c r="B899" s="50" t="s">
        <v>2231</v>
      </c>
      <c r="C899" t="s">
        <v>246</v>
      </c>
      <c r="D899" t="s">
        <v>865</v>
      </c>
      <c r="E899" t="s">
        <v>246</v>
      </c>
      <c r="F899"/>
      <c r="G899"/>
      <c r="H899" s="44" t="b">
        <v>0</v>
      </c>
      <c r="I899"/>
      <c r="J899" s="44" t="b">
        <v>0</v>
      </c>
    </row>
    <row r="900" spans="1:10" ht="18.75" x14ac:dyDescent="0.3">
      <c r="A900" s="45" t="s">
        <v>3009</v>
      </c>
      <c r="B900" s="50" t="s">
        <v>1789</v>
      </c>
      <c r="C900" t="s">
        <v>246</v>
      </c>
      <c r="D900" t="s">
        <v>865</v>
      </c>
      <c r="E900" t="s">
        <v>246</v>
      </c>
      <c r="F900"/>
      <c r="G900"/>
      <c r="H900" s="44" t="b">
        <v>0</v>
      </c>
      <c r="I900"/>
      <c r="J900" s="44" t="b">
        <v>0</v>
      </c>
    </row>
    <row r="901" spans="1:10" ht="18.75" x14ac:dyDescent="0.3">
      <c r="A901" s="45" t="s">
        <v>3010</v>
      </c>
      <c r="B901" s="50" t="s">
        <v>1791</v>
      </c>
      <c r="C901" t="s">
        <v>246</v>
      </c>
      <c r="D901" t="s">
        <v>865</v>
      </c>
      <c r="E901" t="s">
        <v>246</v>
      </c>
      <c r="F901"/>
      <c r="G901"/>
      <c r="H901" s="44" t="b">
        <v>0</v>
      </c>
      <c r="I901"/>
      <c r="J901" s="44" t="b">
        <v>0</v>
      </c>
    </row>
    <row r="902" spans="1:10" ht="18.75" x14ac:dyDescent="0.3">
      <c r="A902" s="45" t="s">
        <v>3011</v>
      </c>
      <c r="B902" s="50" t="s">
        <v>1793</v>
      </c>
      <c r="C902" t="s">
        <v>246</v>
      </c>
      <c r="D902" t="s">
        <v>865</v>
      </c>
      <c r="E902" t="s">
        <v>246</v>
      </c>
      <c r="F902"/>
      <c r="G902"/>
      <c r="H902" s="44" t="b">
        <v>0</v>
      </c>
      <c r="I902"/>
      <c r="J902" s="44" t="b">
        <v>0</v>
      </c>
    </row>
    <row r="903" spans="1:10" ht="18.75" x14ac:dyDescent="0.3">
      <c r="A903" s="45" t="s">
        <v>3012</v>
      </c>
      <c r="B903" s="50" t="s">
        <v>1795</v>
      </c>
      <c r="C903" t="s">
        <v>246</v>
      </c>
      <c r="D903" t="s">
        <v>865</v>
      </c>
      <c r="E903" t="s">
        <v>246</v>
      </c>
      <c r="F903"/>
      <c r="G903"/>
      <c r="H903" s="44" t="b">
        <v>0</v>
      </c>
      <c r="I903"/>
      <c r="J903" s="44" t="b">
        <v>0</v>
      </c>
    </row>
    <row r="904" spans="1:10" ht="18.75" x14ac:dyDescent="0.3">
      <c r="A904" s="45" t="s">
        <v>3013</v>
      </c>
      <c r="B904" s="50" t="s">
        <v>2236</v>
      </c>
      <c r="C904" t="s">
        <v>246</v>
      </c>
      <c r="D904" t="s">
        <v>865</v>
      </c>
      <c r="E904" t="s">
        <v>246</v>
      </c>
      <c r="F904"/>
      <c r="G904"/>
      <c r="H904" s="44" t="b">
        <v>0</v>
      </c>
      <c r="I904"/>
      <c r="J904" s="44" t="b">
        <v>0</v>
      </c>
    </row>
    <row r="905" spans="1:10" ht="18.75" x14ac:dyDescent="0.3">
      <c r="A905" s="45" t="s">
        <v>3014</v>
      </c>
      <c r="B905" s="50" t="s">
        <v>2237</v>
      </c>
      <c r="C905" t="s">
        <v>246</v>
      </c>
      <c r="D905" t="s">
        <v>865</v>
      </c>
      <c r="E905" t="s">
        <v>246</v>
      </c>
      <c r="F905"/>
      <c r="G905"/>
      <c r="H905" s="44" t="b">
        <v>0</v>
      </c>
      <c r="I905"/>
      <c r="J905" s="44" t="b">
        <v>0</v>
      </c>
    </row>
    <row r="906" spans="1:10" ht="18.75" x14ac:dyDescent="0.3">
      <c r="A906" s="45" t="s">
        <v>3015</v>
      </c>
      <c r="B906" s="50" t="s">
        <v>2238</v>
      </c>
      <c r="C906" t="s">
        <v>246</v>
      </c>
      <c r="D906" t="s">
        <v>865</v>
      </c>
      <c r="E906" t="s">
        <v>246</v>
      </c>
      <c r="F906"/>
      <c r="G906"/>
      <c r="H906" s="44" t="b">
        <v>0</v>
      </c>
      <c r="I906"/>
      <c r="J906" s="44" t="b">
        <v>0</v>
      </c>
    </row>
    <row r="907" spans="1:10" ht="18.75" x14ac:dyDescent="0.3">
      <c r="A907" s="45" t="s">
        <v>3016</v>
      </c>
      <c r="B907" s="50" t="s">
        <v>2239</v>
      </c>
      <c r="C907" t="s">
        <v>246</v>
      </c>
      <c r="D907" t="s">
        <v>865</v>
      </c>
      <c r="E907" t="s">
        <v>246</v>
      </c>
      <c r="F907"/>
      <c r="G907"/>
      <c r="H907" s="44" t="b">
        <v>0</v>
      </c>
      <c r="I907"/>
      <c r="J907" s="44" t="b">
        <v>0</v>
      </c>
    </row>
    <row r="908" spans="1:10" ht="18.75" x14ac:dyDescent="0.3">
      <c r="A908" s="45" t="s">
        <v>3017</v>
      </c>
      <c r="B908" s="50" t="s">
        <v>2431</v>
      </c>
      <c r="C908" t="s">
        <v>246</v>
      </c>
      <c r="D908" t="s">
        <v>865</v>
      </c>
      <c r="E908" t="s">
        <v>246</v>
      </c>
      <c r="F908"/>
      <c r="G908"/>
      <c r="H908" s="44" t="b">
        <v>0</v>
      </c>
      <c r="I908"/>
      <c r="J908" s="44" t="b">
        <v>0</v>
      </c>
    </row>
    <row r="909" spans="1:10" ht="18.75" x14ac:dyDescent="0.3">
      <c r="A909" s="45" t="s">
        <v>3018</v>
      </c>
      <c r="B909" s="50" t="s">
        <v>3019</v>
      </c>
      <c r="C909" t="s">
        <v>246</v>
      </c>
      <c r="D909" t="s">
        <v>865</v>
      </c>
      <c r="E909" t="s">
        <v>246</v>
      </c>
      <c r="F909"/>
      <c r="G909"/>
      <c r="H909" s="44" t="b">
        <v>0</v>
      </c>
      <c r="I909"/>
      <c r="J909" s="44" t="b">
        <v>0</v>
      </c>
    </row>
    <row r="910" spans="1:10" ht="18.75" x14ac:dyDescent="0.3">
      <c r="A910" s="45" t="s">
        <v>3020</v>
      </c>
      <c r="B910" s="50" t="s">
        <v>3021</v>
      </c>
      <c r="C910" t="s">
        <v>246</v>
      </c>
      <c r="D910" t="s">
        <v>865</v>
      </c>
      <c r="E910" t="s">
        <v>246</v>
      </c>
      <c r="F910"/>
      <c r="G910"/>
      <c r="H910" s="44" t="b">
        <v>0</v>
      </c>
      <c r="I910"/>
      <c r="J910" s="44" t="b">
        <v>0</v>
      </c>
    </row>
    <row r="911" spans="1:10" ht="18.75" x14ac:dyDescent="0.3">
      <c r="A911" s="45" t="s">
        <v>3022</v>
      </c>
      <c r="B911" s="50" t="s">
        <v>1590</v>
      </c>
      <c r="C911" t="s">
        <v>246</v>
      </c>
      <c r="D911" t="s">
        <v>865</v>
      </c>
      <c r="E911" t="s">
        <v>246</v>
      </c>
      <c r="F911"/>
      <c r="G911"/>
      <c r="H911" s="44" t="b">
        <v>0</v>
      </c>
      <c r="I911"/>
      <c r="J911" s="44" t="b">
        <v>0</v>
      </c>
    </row>
    <row r="912" spans="1:10" ht="18.75" x14ac:dyDescent="0.3">
      <c r="A912" s="45" t="s">
        <v>3023</v>
      </c>
      <c r="B912" s="50" t="s">
        <v>1592</v>
      </c>
      <c r="C912" t="s">
        <v>246</v>
      </c>
      <c r="D912" t="s">
        <v>865</v>
      </c>
      <c r="E912" t="s">
        <v>246</v>
      </c>
      <c r="F912"/>
      <c r="G912"/>
      <c r="H912" s="44" t="b">
        <v>0</v>
      </c>
      <c r="I912"/>
      <c r="J912" s="44" t="b">
        <v>0</v>
      </c>
    </row>
    <row r="913" spans="1:10" ht="18.75" x14ac:dyDescent="0.3">
      <c r="A913" s="45" t="s">
        <v>3024</v>
      </c>
      <c r="B913" s="50" t="s">
        <v>3025</v>
      </c>
      <c r="C913" t="s">
        <v>246</v>
      </c>
      <c r="D913" t="s">
        <v>865</v>
      </c>
      <c r="E913" t="s">
        <v>246</v>
      </c>
      <c r="F913"/>
      <c r="G913"/>
      <c r="H913" s="44" t="b">
        <v>0</v>
      </c>
      <c r="I913"/>
      <c r="J913" s="44" t="b">
        <v>0</v>
      </c>
    </row>
    <row r="914" spans="1:10" ht="18.75" x14ac:dyDescent="0.3">
      <c r="A914" s="45" t="s">
        <v>3026</v>
      </c>
      <c r="B914" s="50" t="s">
        <v>2987</v>
      </c>
      <c r="C914" t="s">
        <v>246</v>
      </c>
      <c r="D914" t="s">
        <v>865</v>
      </c>
      <c r="E914" t="s">
        <v>246</v>
      </c>
      <c r="F914"/>
      <c r="G914"/>
      <c r="H914" s="44" t="b">
        <v>0</v>
      </c>
      <c r="I914"/>
      <c r="J914" s="44" t="b">
        <v>0</v>
      </c>
    </row>
    <row r="915" spans="1:10" ht="18.75" x14ac:dyDescent="0.3">
      <c r="A915" s="45" t="s">
        <v>3027</v>
      </c>
      <c r="B915" s="50" t="s">
        <v>3028</v>
      </c>
      <c r="C915" t="s">
        <v>246</v>
      </c>
      <c r="D915" t="s">
        <v>865</v>
      </c>
      <c r="E915" t="s">
        <v>246</v>
      </c>
      <c r="F915"/>
      <c r="G915"/>
      <c r="H915" s="44" t="b">
        <v>0</v>
      </c>
      <c r="I915"/>
      <c r="J915" s="44" t="b">
        <v>0</v>
      </c>
    </row>
    <row r="916" spans="1:10" ht="18.75" x14ac:dyDescent="0.3">
      <c r="A916" s="45" t="s">
        <v>3029</v>
      </c>
      <c r="B916" s="50" t="s">
        <v>3030</v>
      </c>
      <c r="C916" t="s">
        <v>246</v>
      </c>
      <c r="D916" t="s">
        <v>865</v>
      </c>
      <c r="E916" t="s">
        <v>246</v>
      </c>
      <c r="F916"/>
      <c r="G916"/>
      <c r="H916" s="44" t="b">
        <v>0</v>
      </c>
      <c r="I916"/>
      <c r="J916" s="44" t="b">
        <v>0</v>
      </c>
    </row>
    <row r="917" spans="1:10" ht="18.75" x14ac:dyDescent="0.3">
      <c r="A917" s="45" t="s">
        <v>3031</v>
      </c>
      <c r="B917" s="50" t="s">
        <v>3032</v>
      </c>
      <c r="C917" t="s">
        <v>246</v>
      </c>
      <c r="D917" t="s">
        <v>865</v>
      </c>
      <c r="E917" t="s">
        <v>246</v>
      </c>
      <c r="F917"/>
      <c r="G917"/>
      <c r="H917" s="44" t="b">
        <v>0</v>
      </c>
      <c r="I917"/>
      <c r="J917" s="44" t="b">
        <v>0</v>
      </c>
    </row>
    <row r="918" spans="1:10" ht="18.75" x14ac:dyDescent="0.3">
      <c r="A918" s="45" t="s">
        <v>3033</v>
      </c>
      <c r="B918" s="50" t="s">
        <v>3034</v>
      </c>
      <c r="C918" t="s">
        <v>246</v>
      </c>
      <c r="D918" t="s">
        <v>865</v>
      </c>
      <c r="E918" t="s">
        <v>246</v>
      </c>
      <c r="F918"/>
      <c r="G918"/>
      <c r="H918" s="44" t="b">
        <v>0</v>
      </c>
      <c r="I918"/>
      <c r="J918" s="44" t="b">
        <v>0</v>
      </c>
    </row>
    <row r="919" spans="1:10" ht="18.75" x14ac:dyDescent="0.3">
      <c r="A919" s="45" t="s">
        <v>3035</v>
      </c>
      <c r="B919" s="50" t="s">
        <v>3036</v>
      </c>
      <c r="C919" t="s">
        <v>246</v>
      </c>
      <c r="D919" t="s">
        <v>865</v>
      </c>
      <c r="E919" t="s">
        <v>246</v>
      </c>
      <c r="F919"/>
      <c r="G919"/>
      <c r="H919" s="44" t="b">
        <v>0</v>
      </c>
      <c r="I919"/>
      <c r="J919" s="44" t="b">
        <v>0</v>
      </c>
    </row>
    <row r="920" spans="1:10" ht="18.75" x14ac:dyDescent="0.3">
      <c r="A920" s="45" t="s">
        <v>3037</v>
      </c>
      <c r="B920" s="50" t="s">
        <v>3038</v>
      </c>
      <c r="C920" t="s">
        <v>246</v>
      </c>
      <c r="D920" t="s">
        <v>865</v>
      </c>
      <c r="E920" t="s">
        <v>246</v>
      </c>
      <c r="F920"/>
      <c r="G920"/>
      <c r="H920" s="44" t="b">
        <v>0</v>
      </c>
      <c r="I920"/>
      <c r="J920" s="44" t="b">
        <v>0</v>
      </c>
    </row>
    <row r="921" spans="1:10" ht="18.75" x14ac:dyDescent="0.3">
      <c r="A921" s="45" t="s">
        <v>3039</v>
      </c>
      <c r="B921" s="50" t="s">
        <v>3040</v>
      </c>
      <c r="C921" t="s">
        <v>246</v>
      </c>
      <c r="D921" t="s">
        <v>865</v>
      </c>
      <c r="E921" t="s">
        <v>246</v>
      </c>
      <c r="F921"/>
      <c r="G921"/>
      <c r="H921" s="44" t="b">
        <v>0</v>
      </c>
      <c r="I921"/>
      <c r="J921" s="44" t="b">
        <v>0</v>
      </c>
    </row>
    <row r="922" spans="1:10" ht="18.75" x14ac:dyDescent="0.3">
      <c r="A922" s="45" t="s">
        <v>3041</v>
      </c>
      <c r="B922" s="50" t="s">
        <v>3042</v>
      </c>
      <c r="C922" t="s">
        <v>246</v>
      </c>
      <c r="D922" t="s">
        <v>865</v>
      </c>
      <c r="E922" t="s">
        <v>246</v>
      </c>
      <c r="F922"/>
      <c r="G922"/>
      <c r="H922" s="44" t="b">
        <v>0</v>
      </c>
      <c r="I922"/>
      <c r="J922" s="44" t="b">
        <v>0</v>
      </c>
    </row>
    <row r="923" spans="1:10" ht="18.75" x14ac:dyDescent="0.3">
      <c r="A923" s="45" t="s">
        <v>3043</v>
      </c>
      <c r="B923" s="50" t="s">
        <v>3044</v>
      </c>
      <c r="C923" t="s">
        <v>246</v>
      </c>
      <c r="D923" t="s">
        <v>865</v>
      </c>
      <c r="E923" t="s">
        <v>246</v>
      </c>
      <c r="F923"/>
      <c r="G923"/>
      <c r="H923" s="44" t="b">
        <v>0</v>
      </c>
      <c r="I923"/>
      <c r="J923" s="44" t="b">
        <v>0</v>
      </c>
    </row>
    <row r="924" spans="1:10" ht="18.75" x14ac:dyDescent="0.3">
      <c r="A924" s="45" t="s">
        <v>3045</v>
      </c>
      <c r="B924" s="50" t="s">
        <v>3046</v>
      </c>
      <c r="C924" t="s">
        <v>246</v>
      </c>
      <c r="D924" t="s">
        <v>865</v>
      </c>
      <c r="E924" t="s">
        <v>246</v>
      </c>
      <c r="F924"/>
      <c r="G924"/>
      <c r="H924" s="44" t="b">
        <v>0</v>
      </c>
      <c r="I924"/>
      <c r="J924" s="44" t="b">
        <v>0</v>
      </c>
    </row>
    <row r="925" spans="1:10" ht="18.75" x14ac:dyDescent="0.3">
      <c r="A925" s="45" t="s">
        <v>3047</v>
      </c>
      <c r="B925" s="50" t="s">
        <v>3048</v>
      </c>
      <c r="C925" t="s">
        <v>246</v>
      </c>
      <c r="D925" t="s">
        <v>865</v>
      </c>
      <c r="E925" t="s">
        <v>246</v>
      </c>
      <c r="F925"/>
      <c r="G925"/>
      <c r="H925" s="44" t="b">
        <v>0</v>
      </c>
      <c r="I925"/>
      <c r="J925" s="44" t="b">
        <v>0</v>
      </c>
    </row>
    <row r="926" spans="1:10" ht="18.75" x14ac:dyDescent="0.3">
      <c r="A926" s="45" t="s">
        <v>3049</v>
      </c>
      <c r="B926" s="50" t="s">
        <v>3050</v>
      </c>
      <c r="C926" t="s">
        <v>246</v>
      </c>
      <c r="D926" t="s">
        <v>865</v>
      </c>
      <c r="E926" t="s">
        <v>246</v>
      </c>
      <c r="F926"/>
      <c r="G926"/>
      <c r="H926" s="44" t="b">
        <v>0</v>
      </c>
      <c r="I926"/>
      <c r="J926" s="44" t="b">
        <v>0</v>
      </c>
    </row>
    <row r="927" spans="1:10" ht="18.75" x14ac:dyDescent="0.3">
      <c r="A927" s="45" t="s">
        <v>3051</v>
      </c>
      <c r="B927" s="50" t="s">
        <v>3052</v>
      </c>
      <c r="C927" t="s">
        <v>246</v>
      </c>
      <c r="D927" t="s">
        <v>865</v>
      </c>
      <c r="E927" t="s">
        <v>246</v>
      </c>
      <c r="F927"/>
      <c r="G927"/>
      <c r="H927" s="44" t="b">
        <v>0</v>
      </c>
      <c r="I927"/>
      <c r="J927" s="44" t="b">
        <v>0</v>
      </c>
    </row>
    <row r="928" spans="1:10" ht="18.75" x14ac:dyDescent="0.3">
      <c r="A928" s="45" t="s">
        <v>3053</v>
      </c>
      <c r="B928" s="50" t="s">
        <v>3054</v>
      </c>
      <c r="C928" t="s">
        <v>246</v>
      </c>
      <c r="D928" t="s">
        <v>865</v>
      </c>
      <c r="E928" t="s">
        <v>246</v>
      </c>
      <c r="F928"/>
      <c r="G928"/>
      <c r="H928" s="44" t="b">
        <v>0</v>
      </c>
      <c r="I928"/>
      <c r="J928" s="44" t="b">
        <v>0</v>
      </c>
    </row>
    <row r="929" spans="1:10" ht="18.75" x14ac:dyDescent="0.3">
      <c r="A929" s="45" t="s">
        <v>3055</v>
      </c>
      <c r="B929" s="50" t="s">
        <v>3056</v>
      </c>
      <c r="C929" t="s">
        <v>246</v>
      </c>
      <c r="D929" t="s">
        <v>865</v>
      </c>
      <c r="E929" t="s">
        <v>246</v>
      </c>
      <c r="F929"/>
      <c r="G929"/>
      <c r="H929" s="44" t="b">
        <v>0</v>
      </c>
      <c r="I929"/>
      <c r="J929" s="44" t="b">
        <v>0</v>
      </c>
    </row>
    <row r="930" spans="1:10" ht="18.75" x14ac:dyDescent="0.3">
      <c r="A930" s="45" t="s">
        <v>3057</v>
      </c>
      <c r="B930" s="50" t="s">
        <v>3058</v>
      </c>
      <c r="C930" t="s">
        <v>246</v>
      </c>
      <c r="D930" t="s">
        <v>865</v>
      </c>
      <c r="E930" t="s">
        <v>246</v>
      </c>
      <c r="F930"/>
      <c r="G930"/>
      <c r="H930" s="44" t="b">
        <v>0</v>
      </c>
      <c r="I930"/>
      <c r="J930" s="44" t="b">
        <v>0</v>
      </c>
    </row>
    <row r="931" spans="1:10" ht="18.75" x14ac:dyDescent="0.3">
      <c r="A931" s="45" t="s">
        <v>3059</v>
      </c>
      <c r="B931" s="50" t="s">
        <v>3060</v>
      </c>
      <c r="C931" t="s">
        <v>246</v>
      </c>
      <c r="D931" t="s">
        <v>865</v>
      </c>
      <c r="E931" t="s">
        <v>246</v>
      </c>
      <c r="F931"/>
      <c r="G931"/>
      <c r="H931" s="44" t="b">
        <v>0</v>
      </c>
      <c r="I931"/>
      <c r="J931" s="44" t="b">
        <v>0</v>
      </c>
    </row>
    <row r="932" spans="1:10" ht="18.75" x14ac:dyDescent="0.3">
      <c r="A932" s="45" t="s">
        <v>3061</v>
      </c>
      <c r="B932" s="50" t="s">
        <v>3062</v>
      </c>
      <c r="C932" t="s">
        <v>246</v>
      </c>
      <c r="D932" t="s">
        <v>865</v>
      </c>
      <c r="E932" t="s">
        <v>246</v>
      </c>
      <c r="F932"/>
      <c r="G932"/>
      <c r="H932" s="44" t="b">
        <v>0</v>
      </c>
      <c r="I932"/>
      <c r="J932" s="44" t="b">
        <v>0</v>
      </c>
    </row>
    <row r="933" spans="1:10" ht="18.75" x14ac:dyDescent="0.3">
      <c r="A933" s="45" t="s">
        <v>3063</v>
      </c>
      <c r="B933" s="50" t="s">
        <v>3064</v>
      </c>
      <c r="C933" t="s">
        <v>246</v>
      </c>
      <c r="D933" t="s">
        <v>865</v>
      </c>
      <c r="E933" t="s">
        <v>246</v>
      </c>
      <c r="F933"/>
      <c r="G933"/>
      <c r="H933" s="44" t="b">
        <v>0</v>
      </c>
      <c r="I933"/>
      <c r="J933" s="44" t="b">
        <v>0</v>
      </c>
    </row>
    <row r="934" spans="1:10" ht="18.75" x14ac:dyDescent="0.3">
      <c r="A934" s="45" t="s">
        <v>3065</v>
      </c>
      <c r="B934" s="50" t="s">
        <v>3066</v>
      </c>
      <c r="C934" t="s">
        <v>246</v>
      </c>
      <c r="D934" t="s">
        <v>865</v>
      </c>
      <c r="E934" t="s">
        <v>246</v>
      </c>
      <c r="F934"/>
      <c r="G934"/>
      <c r="H934" s="44" t="b">
        <v>0</v>
      </c>
      <c r="I934"/>
      <c r="J934" s="44" t="b">
        <v>0</v>
      </c>
    </row>
    <row r="935" spans="1:10" ht="18.75" x14ac:dyDescent="0.3">
      <c r="A935" s="45" t="s">
        <v>3067</v>
      </c>
      <c r="B935" s="50" t="s">
        <v>3068</v>
      </c>
      <c r="C935" t="s">
        <v>246</v>
      </c>
      <c r="D935" t="s">
        <v>865</v>
      </c>
      <c r="E935" t="s">
        <v>246</v>
      </c>
      <c r="F935"/>
      <c r="G935"/>
      <c r="H935" s="44" t="b">
        <v>0</v>
      </c>
      <c r="I935"/>
      <c r="J935" s="44" t="b">
        <v>0</v>
      </c>
    </row>
    <row r="936" spans="1:10" ht="18.75" x14ac:dyDescent="0.3">
      <c r="A936" s="45" t="s">
        <v>3069</v>
      </c>
      <c r="B936" s="50" t="s">
        <v>3070</v>
      </c>
      <c r="C936" t="s">
        <v>246</v>
      </c>
      <c r="D936" t="s">
        <v>865</v>
      </c>
      <c r="E936" t="s">
        <v>246</v>
      </c>
      <c r="F936"/>
      <c r="G936"/>
      <c r="H936" s="44" t="b">
        <v>0</v>
      </c>
      <c r="I936"/>
      <c r="J936" s="44" t="b">
        <v>0</v>
      </c>
    </row>
    <row r="937" spans="1:10" ht="18.75" x14ac:dyDescent="0.3">
      <c r="A937" s="45" t="s">
        <v>3071</v>
      </c>
      <c r="B937" s="50" t="s">
        <v>3072</v>
      </c>
      <c r="C937" t="s">
        <v>246</v>
      </c>
      <c r="D937" t="s">
        <v>865</v>
      </c>
      <c r="E937" t="s">
        <v>246</v>
      </c>
      <c r="F937"/>
      <c r="G937"/>
      <c r="H937" s="44" t="b">
        <v>0</v>
      </c>
      <c r="I937"/>
      <c r="J937" s="44" t="b">
        <v>0</v>
      </c>
    </row>
    <row r="938" spans="1:10" ht="18.75" x14ac:dyDescent="0.3">
      <c r="A938" s="45" t="s">
        <v>3073</v>
      </c>
      <c r="B938" s="50" t="s">
        <v>2790</v>
      </c>
      <c r="C938" t="s">
        <v>246</v>
      </c>
      <c r="D938" t="s">
        <v>865</v>
      </c>
      <c r="E938" t="s">
        <v>246</v>
      </c>
      <c r="F938"/>
      <c r="G938"/>
      <c r="H938" s="44" t="b">
        <v>0</v>
      </c>
      <c r="I938"/>
      <c r="J938" s="44" t="b">
        <v>0</v>
      </c>
    </row>
    <row r="939" spans="1:10" ht="18.75" x14ac:dyDescent="0.3">
      <c r="A939" s="45" t="s">
        <v>3074</v>
      </c>
      <c r="B939" s="50" t="s">
        <v>2793</v>
      </c>
      <c r="C939" t="s">
        <v>246</v>
      </c>
      <c r="D939" t="s">
        <v>865</v>
      </c>
      <c r="E939" t="s">
        <v>246</v>
      </c>
      <c r="F939"/>
      <c r="G939"/>
      <c r="H939" s="44" t="b">
        <v>0</v>
      </c>
      <c r="I939"/>
      <c r="J939" s="44" t="b">
        <v>0</v>
      </c>
    </row>
    <row r="940" spans="1:10" ht="18.75" x14ac:dyDescent="0.3">
      <c r="A940" s="45" t="s">
        <v>3075</v>
      </c>
      <c r="B940" s="50" t="s">
        <v>2796</v>
      </c>
      <c r="C940" t="s">
        <v>246</v>
      </c>
      <c r="D940" t="s">
        <v>865</v>
      </c>
      <c r="E940" t="s">
        <v>246</v>
      </c>
      <c r="F940"/>
      <c r="G940"/>
      <c r="H940" s="44" t="b">
        <v>0</v>
      </c>
      <c r="I940"/>
      <c r="J940" s="44" t="b">
        <v>0</v>
      </c>
    </row>
    <row r="941" spans="1:10" ht="18.75" x14ac:dyDescent="0.3">
      <c r="A941" s="45" t="s">
        <v>3076</v>
      </c>
      <c r="B941" s="50" t="s">
        <v>2799</v>
      </c>
      <c r="C941" t="s">
        <v>246</v>
      </c>
      <c r="D941" t="s">
        <v>865</v>
      </c>
      <c r="E941" t="s">
        <v>246</v>
      </c>
      <c r="F941"/>
      <c r="G941"/>
      <c r="H941" s="44" t="b">
        <v>0</v>
      </c>
      <c r="I941"/>
      <c r="J941" s="44" t="b">
        <v>0</v>
      </c>
    </row>
    <row r="942" spans="1:10" ht="18.75" x14ac:dyDescent="0.3">
      <c r="A942" s="45" t="s">
        <v>3077</v>
      </c>
      <c r="B942" s="50" t="s">
        <v>2802</v>
      </c>
      <c r="C942" t="s">
        <v>246</v>
      </c>
      <c r="D942" t="s">
        <v>865</v>
      </c>
      <c r="E942" t="s">
        <v>246</v>
      </c>
      <c r="F942"/>
      <c r="G942"/>
      <c r="H942" s="44" t="b">
        <v>0</v>
      </c>
      <c r="I942"/>
      <c r="J942" s="44" t="b">
        <v>0</v>
      </c>
    </row>
    <row r="943" spans="1:10" ht="18.75" x14ac:dyDescent="0.3">
      <c r="A943" s="45" t="s">
        <v>3078</v>
      </c>
      <c r="B943" s="50" t="s">
        <v>2805</v>
      </c>
      <c r="C943" t="s">
        <v>246</v>
      </c>
      <c r="D943" t="s">
        <v>865</v>
      </c>
      <c r="E943" t="s">
        <v>246</v>
      </c>
      <c r="F943"/>
      <c r="G943"/>
      <c r="H943" s="44" t="b">
        <v>0</v>
      </c>
      <c r="I943"/>
      <c r="J943" s="44" t="b">
        <v>0</v>
      </c>
    </row>
    <row r="944" spans="1:10" ht="18.75" x14ac:dyDescent="0.3">
      <c r="A944" s="45" t="s">
        <v>3079</v>
      </c>
      <c r="B944" s="50" t="s">
        <v>2808</v>
      </c>
      <c r="C944" t="s">
        <v>246</v>
      </c>
      <c r="D944" t="s">
        <v>865</v>
      </c>
      <c r="E944" t="s">
        <v>246</v>
      </c>
      <c r="F944"/>
      <c r="G944"/>
      <c r="H944" s="44" t="b">
        <v>0</v>
      </c>
      <c r="I944"/>
      <c r="J944" s="44" t="b">
        <v>0</v>
      </c>
    </row>
    <row r="945" spans="1:10" ht="18.75" x14ac:dyDescent="0.3">
      <c r="A945" s="45" t="s">
        <v>3080</v>
      </c>
      <c r="B945" s="50" t="s">
        <v>2811</v>
      </c>
      <c r="C945" t="s">
        <v>246</v>
      </c>
      <c r="D945" t="s">
        <v>865</v>
      </c>
      <c r="E945" t="s">
        <v>246</v>
      </c>
      <c r="F945"/>
      <c r="G945"/>
      <c r="H945" s="44" t="b">
        <v>0</v>
      </c>
      <c r="I945"/>
      <c r="J945" s="44" t="b">
        <v>0</v>
      </c>
    </row>
    <row r="946" spans="1:10" ht="18.75" x14ac:dyDescent="0.3">
      <c r="A946" s="45" t="s">
        <v>3081</v>
      </c>
      <c r="B946" s="50" t="s">
        <v>3082</v>
      </c>
      <c r="C946" t="s">
        <v>246</v>
      </c>
      <c r="D946" t="s">
        <v>865</v>
      </c>
      <c r="E946" t="s">
        <v>246</v>
      </c>
      <c r="F946"/>
      <c r="G946"/>
      <c r="H946" s="44" t="b">
        <v>0</v>
      </c>
      <c r="I946"/>
      <c r="J946" s="44" t="b">
        <v>0</v>
      </c>
    </row>
    <row r="947" spans="1:10" ht="18.75" x14ac:dyDescent="0.3">
      <c r="A947" s="45" t="s">
        <v>3083</v>
      </c>
      <c r="B947" s="50" t="s">
        <v>3084</v>
      </c>
      <c r="C947" t="s">
        <v>246</v>
      </c>
      <c r="D947" t="s">
        <v>865</v>
      </c>
      <c r="E947" t="s">
        <v>246</v>
      </c>
      <c r="F947"/>
      <c r="G947"/>
      <c r="H947" s="44" t="b">
        <v>0</v>
      </c>
      <c r="I947"/>
      <c r="J947" s="44" t="b">
        <v>0</v>
      </c>
    </row>
    <row r="948" spans="1:10" ht="18.75" x14ac:dyDescent="0.3">
      <c r="A948" s="45" t="s">
        <v>3085</v>
      </c>
      <c r="B948" s="50" t="s">
        <v>2989</v>
      </c>
      <c r="C948" t="s">
        <v>246</v>
      </c>
      <c r="D948" t="s">
        <v>865</v>
      </c>
      <c r="E948" t="s">
        <v>246</v>
      </c>
      <c r="F948"/>
      <c r="G948"/>
      <c r="H948" s="44" t="b">
        <v>0</v>
      </c>
      <c r="I948"/>
      <c r="J948" s="44" t="b">
        <v>0</v>
      </c>
    </row>
    <row r="949" spans="1:10" ht="18.75" x14ac:dyDescent="0.3">
      <c r="A949" s="45" t="s">
        <v>3086</v>
      </c>
      <c r="B949" s="50" t="s">
        <v>2991</v>
      </c>
      <c r="C949" t="s">
        <v>246</v>
      </c>
      <c r="D949" t="s">
        <v>865</v>
      </c>
      <c r="E949" t="s">
        <v>246</v>
      </c>
      <c r="F949"/>
      <c r="G949"/>
      <c r="H949" s="44" t="b">
        <v>0</v>
      </c>
      <c r="I949"/>
      <c r="J949" s="44" t="b">
        <v>0</v>
      </c>
    </row>
    <row r="950" spans="1:10" ht="18.75" x14ac:dyDescent="0.3">
      <c r="A950" s="45" t="s">
        <v>3087</v>
      </c>
      <c r="B950" s="50" t="s">
        <v>3088</v>
      </c>
      <c r="C950" t="s">
        <v>246</v>
      </c>
      <c r="D950" t="s">
        <v>865</v>
      </c>
      <c r="E950" t="s">
        <v>246</v>
      </c>
      <c r="F950"/>
      <c r="G950"/>
      <c r="H950" s="44" t="b">
        <v>0</v>
      </c>
      <c r="I950"/>
      <c r="J950" s="44" t="b">
        <v>0</v>
      </c>
    </row>
    <row r="951" spans="1:10" ht="18.75" x14ac:dyDescent="0.3">
      <c r="A951" s="45" t="s">
        <v>3089</v>
      </c>
      <c r="B951" s="50" t="s">
        <v>3090</v>
      </c>
      <c r="C951" t="s">
        <v>246</v>
      </c>
      <c r="D951" t="s">
        <v>865</v>
      </c>
      <c r="E951" t="s">
        <v>246</v>
      </c>
      <c r="F951"/>
      <c r="G951"/>
      <c r="H951" s="44" t="b">
        <v>0</v>
      </c>
      <c r="I951"/>
      <c r="J951" s="44" t="b">
        <v>0</v>
      </c>
    </row>
    <row r="952" spans="1:10" ht="18.75" x14ac:dyDescent="0.3">
      <c r="A952" s="45" t="s">
        <v>3091</v>
      </c>
      <c r="B952" s="50" t="s">
        <v>3092</v>
      </c>
      <c r="C952" t="s">
        <v>246</v>
      </c>
      <c r="D952" t="s">
        <v>865</v>
      </c>
      <c r="E952" t="s">
        <v>246</v>
      </c>
      <c r="F952"/>
      <c r="G952"/>
      <c r="H952" s="44" t="b">
        <v>0</v>
      </c>
      <c r="I952"/>
      <c r="J952" s="44" t="b">
        <v>0</v>
      </c>
    </row>
    <row r="953" spans="1:10" ht="18.75" x14ac:dyDescent="0.3">
      <c r="A953" s="45" t="s">
        <v>3093</v>
      </c>
      <c r="B953" s="50" t="s">
        <v>2766</v>
      </c>
      <c r="C953" t="s">
        <v>246</v>
      </c>
      <c r="D953" t="s">
        <v>865</v>
      </c>
      <c r="E953" t="s">
        <v>246</v>
      </c>
      <c r="F953"/>
      <c r="G953"/>
      <c r="H953" s="44" t="b">
        <v>0</v>
      </c>
      <c r="I953"/>
      <c r="J953" s="44" t="b">
        <v>0</v>
      </c>
    </row>
    <row r="954" spans="1:10" ht="18.75" x14ac:dyDescent="0.3">
      <c r="A954" s="45" t="s">
        <v>3094</v>
      </c>
      <c r="B954" s="50" t="s">
        <v>2768</v>
      </c>
      <c r="C954" t="s">
        <v>246</v>
      </c>
      <c r="D954" t="s">
        <v>865</v>
      </c>
      <c r="E954" t="s">
        <v>246</v>
      </c>
      <c r="F954"/>
      <c r="G954"/>
      <c r="H954" s="44" t="b">
        <v>0</v>
      </c>
      <c r="I954"/>
      <c r="J954" s="44" t="b">
        <v>0</v>
      </c>
    </row>
    <row r="955" spans="1:10" ht="18.75" x14ac:dyDescent="0.3">
      <c r="A955" s="45" t="s">
        <v>3095</v>
      </c>
      <c r="B955" s="50" t="s">
        <v>3096</v>
      </c>
      <c r="C955" t="s">
        <v>246</v>
      </c>
      <c r="D955" t="s">
        <v>865</v>
      </c>
      <c r="E955" t="s">
        <v>246</v>
      </c>
      <c r="F955"/>
      <c r="G955"/>
      <c r="H955" s="44" t="b">
        <v>0</v>
      </c>
      <c r="I955"/>
      <c r="J955" s="44" t="b">
        <v>0</v>
      </c>
    </row>
    <row r="956" spans="1:10" ht="18.75" x14ac:dyDescent="0.3">
      <c r="A956" s="45" t="s">
        <v>3097</v>
      </c>
      <c r="B956" s="50" t="s">
        <v>2779</v>
      </c>
      <c r="C956" t="s">
        <v>246</v>
      </c>
      <c r="D956" t="s">
        <v>865</v>
      </c>
      <c r="E956" t="s">
        <v>246</v>
      </c>
      <c r="F956"/>
      <c r="G956"/>
      <c r="H956" s="44" t="b">
        <v>0</v>
      </c>
      <c r="I956"/>
      <c r="J956" s="44" t="b">
        <v>0</v>
      </c>
    </row>
    <row r="957" spans="1:10" ht="18.75" x14ac:dyDescent="0.3">
      <c r="A957" s="45" t="s">
        <v>3098</v>
      </c>
      <c r="B957" s="50" t="s">
        <v>3099</v>
      </c>
      <c r="C957" t="s">
        <v>246</v>
      </c>
      <c r="D957" t="s">
        <v>865</v>
      </c>
      <c r="E957" t="s">
        <v>246</v>
      </c>
      <c r="F957"/>
      <c r="G957"/>
      <c r="H957" s="44" t="b">
        <v>0</v>
      </c>
      <c r="I957"/>
      <c r="J957" s="44" t="b">
        <v>0</v>
      </c>
    </row>
    <row r="958" spans="1:10" ht="18.75" x14ac:dyDescent="0.3">
      <c r="A958" s="45" t="s">
        <v>3100</v>
      </c>
      <c r="B958" s="50" t="s">
        <v>2783</v>
      </c>
      <c r="C958" t="s">
        <v>246</v>
      </c>
      <c r="D958" t="s">
        <v>865</v>
      </c>
      <c r="E958" t="s">
        <v>246</v>
      </c>
      <c r="F958"/>
      <c r="G958"/>
      <c r="H958" s="44" t="b">
        <v>0</v>
      </c>
      <c r="I958"/>
      <c r="J958" s="44" t="b">
        <v>0</v>
      </c>
    </row>
    <row r="959" spans="1:10" ht="18.75" x14ac:dyDescent="0.3">
      <c r="A959" s="45" t="s">
        <v>3101</v>
      </c>
      <c r="B959" s="50" t="s">
        <v>3102</v>
      </c>
      <c r="C959" t="s">
        <v>246</v>
      </c>
      <c r="D959" t="s">
        <v>865</v>
      </c>
      <c r="E959" t="s">
        <v>246</v>
      </c>
      <c r="F959"/>
      <c r="G959"/>
      <c r="H959" s="44" t="b">
        <v>0</v>
      </c>
      <c r="I959"/>
      <c r="J959" s="44" t="b">
        <v>0</v>
      </c>
    </row>
    <row r="960" spans="1:10" ht="18.75" x14ac:dyDescent="0.3">
      <c r="A960" s="45" t="s">
        <v>3103</v>
      </c>
      <c r="B960" s="50" t="s">
        <v>2788</v>
      </c>
      <c r="C960" t="s">
        <v>246</v>
      </c>
      <c r="D960" t="s">
        <v>865</v>
      </c>
      <c r="E960" t="s">
        <v>246</v>
      </c>
      <c r="F960"/>
      <c r="G960"/>
      <c r="H960" s="44" t="b">
        <v>0</v>
      </c>
      <c r="I960"/>
      <c r="J960" s="44" t="b">
        <v>0</v>
      </c>
    </row>
    <row r="961" spans="1:10" ht="18.75" x14ac:dyDescent="0.3">
      <c r="A961" s="45" t="s">
        <v>3104</v>
      </c>
      <c r="B961" s="50" t="s">
        <v>2773</v>
      </c>
      <c r="C961" t="s">
        <v>246</v>
      </c>
      <c r="D961" t="s">
        <v>865</v>
      </c>
      <c r="E961" t="s">
        <v>246</v>
      </c>
      <c r="F961"/>
      <c r="G961"/>
      <c r="H961" s="44" t="b">
        <v>0</v>
      </c>
      <c r="I961"/>
      <c r="J961" s="44" t="b">
        <v>0</v>
      </c>
    </row>
    <row r="962" spans="1:10" ht="18.75" x14ac:dyDescent="0.3">
      <c r="A962" s="45" t="s">
        <v>3105</v>
      </c>
      <c r="B962" s="50" t="s">
        <v>3000</v>
      </c>
      <c r="C962" t="s">
        <v>246</v>
      </c>
      <c r="D962" t="s">
        <v>865</v>
      </c>
      <c r="E962" t="s">
        <v>246</v>
      </c>
      <c r="F962"/>
      <c r="G962"/>
      <c r="H962" s="44" t="b">
        <v>0</v>
      </c>
      <c r="I962"/>
      <c r="J962" s="44" t="b">
        <v>0</v>
      </c>
    </row>
    <row r="963" spans="1:10" ht="18.75" x14ac:dyDescent="0.3">
      <c r="A963" s="45" t="s">
        <v>3106</v>
      </c>
      <c r="B963" s="50" t="s">
        <v>1377</v>
      </c>
      <c r="C963" t="s">
        <v>246</v>
      </c>
      <c r="D963" t="s">
        <v>865</v>
      </c>
      <c r="E963" t="s">
        <v>246</v>
      </c>
      <c r="F963"/>
      <c r="G963"/>
      <c r="H963" s="44" t="b">
        <v>0</v>
      </c>
      <c r="I963"/>
      <c r="J963" s="44" t="b">
        <v>0</v>
      </c>
    </row>
    <row r="964" spans="1:10" ht="18.75" x14ac:dyDescent="0.3">
      <c r="A964" s="45" t="s">
        <v>3107</v>
      </c>
      <c r="B964" s="50" t="s">
        <v>2960</v>
      </c>
      <c r="C964" t="s">
        <v>246</v>
      </c>
      <c r="D964" t="s">
        <v>865</v>
      </c>
      <c r="E964" t="s">
        <v>246</v>
      </c>
      <c r="F964"/>
      <c r="G964"/>
      <c r="H964" s="44" t="b">
        <v>0</v>
      </c>
      <c r="I964"/>
      <c r="J964" s="44" t="b">
        <v>0</v>
      </c>
    </row>
    <row r="965" spans="1:10" ht="18.75" x14ac:dyDescent="0.3">
      <c r="A965" s="45" t="s">
        <v>3108</v>
      </c>
      <c r="B965" s="50" t="s">
        <v>2961</v>
      </c>
      <c r="C965" t="s">
        <v>246</v>
      </c>
      <c r="D965" t="s">
        <v>865</v>
      </c>
      <c r="E965" t="s">
        <v>246</v>
      </c>
      <c r="F965"/>
      <c r="G965"/>
      <c r="H965" s="44" t="b">
        <v>0</v>
      </c>
      <c r="I965"/>
      <c r="J965" s="44" t="b">
        <v>0</v>
      </c>
    </row>
    <row r="966" spans="1:10" ht="18.75" x14ac:dyDescent="0.3">
      <c r="A966" s="45" t="s">
        <v>3109</v>
      </c>
      <c r="B966" s="50" t="s">
        <v>2962</v>
      </c>
      <c r="C966" t="s">
        <v>246</v>
      </c>
      <c r="D966" t="s">
        <v>865</v>
      </c>
      <c r="E966" t="s">
        <v>246</v>
      </c>
      <c r="F966"/>
      <c r="G966"/>
      <c r="H966" s="44" t="b">
        <v>0</v>
      </c>
      <c r="I966"/>
      <c r="J966" s="44" t="b">
        <v>0</v>
      </c>
    </row>
    <row r="967" spans="1:10" ht="18.75" x14ac:dyDescent="0.3">
      <c r="A967" s="45" t="s">
        <v>3110</v>
      </c>
      <c r="B967" s="50" t="s">
        <v>2963</v>
      </c>
      <c r="C967" t="s">
        <v>246</v>
      </c>
      <c r="D967" t="s">
        <v>865</v>
      </c>
      <c r="E967" t="s">
        <v>246</v>
      </c>
      <c r="F967"/>
      <c r="G967"/>
      <c r="H967" s="44" t="b">
        <v>0</v>
      </c>
      <c r="I967"/>
      <c r="J967" s="44" t="b">
        <v>0</v>
      </c>
    </row>
    <row r="968" spans="1:10" ht="18.75" x14ac:dyDescent="0.3">
      <c r="A968" s="45" t="s">
        <v>3111</v>
      </c>
      <c r="B968" s="50" t="s">
        <v>3112</v>
      </c>
      <c r="C968" t="s">
        <v>246</v>
      </c>
      <c r="D968" t="s">
        <v>865</v>
      </c>
      <c r="E968" t="s">
        <v>246</v>
      </c>
      <c r="F968"/>
      <c r="G968"/>
      <c r="H968" s="44" t="b">
        <v>0</v>
      </c>
      <c r="I968"/>
      <c r="J968" s="44" t="b">
        <v>0</v>
      </c>
    </row>
    <row r="969" spans="1:10" ht="18.75" x14ac:dyDescent="0.3">
      <c r="A969" s="45" t="s">
        <v>3113</v>
      </c>
      <c r="B969" s="50" t="s">
        <v>3114</v>
      </c>
      <c r="C969" t="s">
        <v>246</v>
      </c>
      <c r="D969" t="s">
        <v>865</v>
      </c>
      <c r="E969" t="s">
        <v>246</v>
      </c>
      <c r="F969"/>
      <c r="G969"/>
      <c r="H969" s="44" t="b">
        <v>0</v>
      </c>
      <c r="I969"/>
      <c r="J969" s="44" t="b">
        <v>0</v>
      </c>
    </row>
    <row r="970" spans="1:10" ht="18.75" x14ac:dyDescent="0.3">
      <c r="A970" s="45" t="s">
        <v>3115</v>
      </c>
      <c r="B970" s="50" t="s">
        <v>3116</v>
      </c>
      <c r="C970" t="s">
        <v>246</v>
      </c>
      <c r="D970" t="s">
        <v>865</v>
      </c>
      <c r="E970" t="s">
        <v>246</v>
      </c>
      <c r="F970"/>
      <c r="G970"/>
      <c r="H970" s="44" t="b">
        <v>0</v>
      </c>
      <c r="I970"/>
      <c r="J970" s="44" t="b">
        <v>0</v>
      </c>
    </row>
    <row r="971" spans="1:10" ht="18.75" x14ac:dyDescent="0.3">
      <c r="A971" s="45" t="s">
        <v>3117</v>
      </c>
      <c r="B971" s="50" t="s">
        <v>3118</v>
      </c>
      <c r="C971" t="s">
        <v>246</v>
      </c>
      <c r="D971" t="s">
        <v>865</v>
      </c>
      <c r="E971" t="s">
        <v>246</v>
      </c>
      <c r="F971"/>
      <c r="G971"/>
      <c r="H971" s="44" t="b">
        <v>0</v>
      </c>
      <c r="I971"/>
      <c r="J971" s="44" t="b">
        <v>0</v>
      </c>
    </row>
    <row r="972" spans="1:10" ht="18.75" x14ac:dyDescent="0.3">
      <c r="A972" s="45" t="s">
        <v>3119</v>
      </c>
      <c r="B972" s="50" t="s">
        <v>2967</v>
      </c>
      <c r="C972" t="s">
        <v>246</v>
      </c>
      <c r="D972" t="s">
        <v>865</v>
      </c>
      <c r="E972" t="s">
        <v>246</v>
      </c>
      <c r="F972"/>
      <c r="G972"/>
      <c r="H972" s="44" t="b">
        <v>0</v>
      </c>
      <c r="I972"/>
      <c r="J972" s="44" t="b">
        <v>0</v>
      </c>
    </row>
    <row r="973" spans="1:10" ht="18.75" x14ac:dyDescent="0.3">
      <c r="A973" s="45" t="s">
        <v>3120</v>
      </c>
      <c r="B973" s="50" t="s">
        <v>2968</v>
      </c>
      <c r="C973" t="s">
        <v>246</v>
      </c>
      <c r="D973" t="s">
        <v>865</v>
      </c>
      <c r="E973" t="s">
        <v>246</v>
      </c>
      <c r="F973"/>
      <c r="G973"/>
      <c r="H973" s="44" t="b">
        <v>0</v>
      </c>
      <c r="I973"/>
      <c r="J973" s="44" t="b">
        <v>0</v>
      </c>
    </row>
    <row r="974" spans="1:10" ht="18.75" x14ac:dyDescent="0.3">
      <c r="A974" s="45" t="s">
        <v>3121</v>
      </c>
      <c r="B974" s="50" t="s">
        <v>2969</v>
      </c>
      <c r="C974" t="s">
        <v>246</v>
      </c>
      <c r="D974" t="s">
        <v>865</v>
      </c>
      <c r="E974" t="s">
        <v>246</v>
      </c>
      <c r="F974"/>
      <c r="G974"/>
      <c r="H974" s="44" t="b">
        <v>0</v>
      </c>
      <c r="I974"/>
      <c r="J974" s="44" t="b">
        <v>0</v>
      </c>
    </row>
    <row r="975" spans="1:10" ht="18.75" x14ac:dyDescent="0.3">
      <c r="A975" s="45" t="s">
        <v>3122</v>
      </c>
      <c r="B975" s="50" t="s">
        <v>2970</v>
      </c>
      <c r="C975" t="s">
        <v>246</v>
      </c>
      <c r="D975" t="s">
        <v>865</v>
      </c>
      <c r="E975" t="s">
        <v>246</v>
      </c>
      <c r="F975"/>
      <c r="G975"/>
      <c r="H975" s="44" t="b">
        <v>0</v>
      </c>
      <c r="I975"/>
      <c r="J975" s="44" t="b">
        <v>0</v>
      </c>
    </row>
    <row r="976" spans="1:10" ht="18.75" x14ac:dyDescent="0.3">
      <c r="A976" s="45" t="s">
        <v>3123</v>
      </c>
      <c r="B976" s="50" t="s">
        <v>878</v>
      </c>
      <c r="C976" t="s">
        <v>246</v>
      </c>
      <c r="D976" t="s">
        <v>865</v>
      </c>
      <c r="E976" t="s">
        <v>246</v>
      </c>
      <c r="F976"/>
      <c r="G976"/>
      <c r="H976" s="44" t="b">
        <v>0</v>
      </c>
      <c r="I976"/>
      <c r="J976" s="44" t="b">
        <v>0</v>
      </c>
    </row>
    <row r="977" spans="1:10" ht="18.75" x14ac:dyDescent="0.3">
      <c r="A977" s="45" t="s">
        <v>3124</v>
      </c>
      <c r="B977" s="50" t="s">
        <v>2125</v>
      </c>
      <c r="C977" t="s">
        <v>246</v>
      </c>
      <c r="D977" t="s">
        <v>865</v>
      </c>
      <c r="E977" t="s">
        <v>246</v>
      </c>
      <c r="F977"/>
      <c r="G977"/>
      <c r="H977" s="44" t="b">
        <v>0</v>
      </c>
      <c r="I977"/>
      <c r="J977" s="44" t="b">
        <v>0</v>
      </c>
    </row>
    <row r="978" spans="1:10" ht="18.75" x14ac:dyDescent="0.3">
      <c r="A978" s="45" t="s">
        <v>3125</v>
      </c>
      <c r="B978" s="50" t="s">
        <v>2128</v>
      </c>
      <c r="C978" t="s">
        <v>246</v>
      </c>
      <c r="D978" t="s">
        <v>865</v>
      </c>
      <c r="E978" t="s">
        <v>246</v>
      </c>
      <c r="F978"/>
      <c r="G978"/>
      <c r="H978" s="44" t="b">
        <v>0</v>
      </c>
      <c r="I978"/>
      <c r="J978" s="44" t="b">
        <v>0</v>
      </c>
    </row>
    <row r="979" spans="1:10" ht="18.75" x14ac:dyDescent="0.3">
      <c r="A979" s="45" t="s">
        <v>3126</v>
      </c>
      <c r="B979" s="50" t="s">
        <v>2131</v>
      </c>
      <c r="C979" t="s">
        <v>246</v>
      </c>
      <c r="D979" t="s">
        <v>865</v>
      </c>
      <c r="E979" t="s">
        <v>246</v>
      </c>
      <c r="F979"/>
      <c r="G979"/>
      <c r="H979" s="44" t="b">
        <v>0</v>
      </c>
      <c r="I979"/>
      <c r="J979" s="44" t="b">
        <v>0</v>
      </c>
    </row>
    <row r="980" spans="1:10" ht="18.75" x14ac:dyDescent="0.3">
      <c r="A980" s="45" t="s">
        <v>3127</v>
      </c>
      <c r="B980" s="50" t="s">
        <v>2133</v>
      </c>
      <c r="C980" t="s">
        <v>246</v>
      </c>
      <c r="D980" t="s">
        <v>865</v>
      </c>
      <c r="E980" t="s">
        <v>246</v>
      </c>
      <c r="F980"/>
      <c r="G980"/>
      <c r="H980" s="44" t="b">
        <v>0</v>
      </c>
      <c r="I980"/>
      <c r="J980" s="44" t="b">
        <v>0</v>
      </c>
    </row>
    <row r="981" spans="1:10" ht="18.75" x14ac:dyDescent="0.3">
      <c r="A981" s="45" t="s">
        <v>3128</v>
      </c>
      <c r="B981" s="50" t="s">
        <v>2135</v>
      </c>
      <c r="C981" t="s">
        <v>246</v>
      </c>
      <c r="D981" t="s">
        <v>865</v>
      </c>
      <c r="E981" t="s">
        <v>246</v>
      </c>
      <c r="F981"/>
      <c r="G981"/>
      <c r="H981" s="44" t="b">
        <v>0</v>
      </c>
      <c r="I981"/>
      <c r="J981" s="44" t="b">
        <v>0</v>
      </c>
    </row>
    <row r="982" spans="1:10" ht="18.75" x14ac:dyDescent="0.3">
      <c r="A982" s="45" t="s">
        <v>3129</v>
      </c>
      <c r="B982" s="50" t="s">
        <v>2137</v>
      </c>
      <c r="C982" t="s">
        <v>246</v>
      </c>
      <c r="D982" t="s">
        <v>865</v>
      </c>
      <c r="E982" t="s">
        <v>246</v>
      </c>
      <c r="F982"/>
      <c r="G982"/>
      <c r="H982" s="44" t="b">
        <v>0</v>
      </c>
      <c r="I982"/>
      <c r="J982" s="44" t="b">
        <v>0</v>
      </c>
    </row>
    <row r="983" spans="1:10" ht="18.75" x14ac:dyDescent="0.3">
      <c r="A983" s="45" t="s">
        <v>3130</v>
      </c>
      <c r="B983" s="50" t="s">
        <v>2140</v>
      </c>
      <c r="C983" t="s">
        <v>246</v>
      </c>
      <c r="D983" t="s">
        <v>865</v>
      </c>
      <c r="E983" t="s">
        <v>246</v>
      </c>
      <c r="F983"/>
      <c r="G983"/>
      <c r="H983" s="44" t="b">
        <v>0</v>
      </c>
      <c r="I983"/>
      <c r="J983" s="44" t="b">
        <v>0</v>
      </c>
    </row>
    <row r="984" spans="1:10" ht="18.75" x14ac:dyDescent="0.3">
      <c r="A984" s="45" t="s">
        <v>3131</v>
      </c>
      <c r="B984" s="50" t="s">
        <v>2143</v>
      </c>
      <c r="C984" t="s">
        <v>246</v>
      </c>
      <c r="D984" t="s">
        <v>865</v>
      </c>
      <c r="E984" t="s">
        <v>246</v>
      </c>
      <c r="F984"/>
      <c r="G984"/>
      <c r="H984" s="44" t="b">
        <v>0</v>
      </c>
      <c r="I984"/>
      <c r="J984" s="44" t="b">
        <v>0</v>
      </c>
    </row>
    <row r="985" spans="1:10" ht="18.75" x14ac:dyDescent="0.3">
      <c r="A985" s="45" t="s">
        <v>3132</v>
      </c>
      <c r="B985" s="50" t="s">
        <v>2146</v>
      </c>
      <c r="C985" t="s">
        <v>246</v>
      </c>
      <c r="D985" t="s">
        <v>865</v>
      </c>
      <c r="E985" t="s">
        <v>246</v>
      </c>
      <c r="F985"/>
      <c r="G985"/>
      <c r="H985" s="44" t="b">
        <v>0</v>
      </c>
      <c r="I985"/>
      <c r="J985" s="44" t="b">
        <v>0</v>
      </c>
    </row>
    <row r="986" spans="1:10" ht="18.75" x14ac:dyDescent="0.3">
      <c r="A986" s="45" t="s">
        <v>3133</v>
      </c>
      <c r="B986" s="50" t="s">
        <v>2149</v>
      </c>
      <c r="C986" t="s">
        <v>246</v>
      </c>
      <c r="D986" t="s">
        <v>865</v>
      </c>
      <c r="E986" t="s">
        <v>246</v>
      </c>
      <c r="F986"/>
      <c r="G986"/>
      <c r="H986" s="44" t="b">
        <v>0</v>
      </c>
      <c r="I986"/>
      <c r="J986" s="44" t="b">
        <v>0</v>
      </c>
    </row>
    <row r="987" spans="1:10" ht="18.75" x14ac:dyDescent="0.3">
      <c r="A987" s="45" t="s">
        <v>3134</v>
      </c>
      <c r="B987" s="50" t="s">
        <v>2152</v>
      </c>
      <c r="C987" t="s">
        <v>246</v>
      </c>
      <c r="D987" t="s">
        <v>865</v>
      </c>
      <c r="E987" t="s">
        <v>246</v>
      </c>
      <c r="F987"/>
      <c r="G987"/>
      <c r="H987" s="44" t="b">
        <v>0</v>
      </c>
      <c r="I987"/>
      <c r="J987" s="44" t="b">
        <v>0</v>
      </c>
    </row>
    <row r="988" spans="1:10" ht="18.75" x14ac:dyDescent="0.3">
      <c r="A988" s="45" t="s">
        <v>3135</v>
      </c>
      <c r="B988" s="50" t="s">
        <v>2155</v>
      </c>
      <c r="C988" t="s">
        <v>246</v>
      </c>
      <c r="D988" t="s">
        <v>865</v>
      </c>
      <c r="E988" t="s">
        <v>246</v>
      </c>
      <c r="F988"/>
      <c r="G988"/>
      <c r="H988" s="44" t="b">
        <v>0</v>
      </c>
      <c r="I988"/>
      <c r="J988" s="44" t="b">
        <v>0</v>
      </c>
    </row>
    <row r="989" spans="1:10" ht="18.75" x14ac:dyDescent="0.3">
      <c r="A989" s="45" t="s">
        <v>3136</v>
      </c>
      <c r="B989" s="50" t="s">
        <v>2157</v>
      </c>
      <c r="C989" t="s">
        <v>246</v>
      </c>
      <c r="D989" t="s">
        <v>865</v>
      </c>
      <c r="E989" t="s">
        <v>246</v>
      </c>
      <c r="F989"/>
      <c r="G989"/>
      <c r="H989" s="44" t="b">
        <v>0</v>
      </c>
      <c r="I989"/>
      <c r="J989" s="44" t="b">
        <v>0</v>
      </c>
    </row>
    <row r="990" spans="1:10" ht="18.75" x14ac:dyDescent="0.3">
      <c r="A990" s="45" t="s">
        <v>3137</v>
      </c>
      <c r="B990" s="50" t="s">
        <v>2160</v>
      </c>
      <c r="C990" t="s">
        <v>246</v>
      </c>
      <c r="D990" t="s">
        <v>865</v>
      </c>
      <c r="E990" t="s">
        <v>246</v>
      </c>
      <c r="F990"/>
      <c r="G990"/>
      <c r="H990" s="44" t="b">
        <v>0</v>
      </c>
      <c r="I990"/>
      <c r="J990" s="44" t="b">
        <v>0</v>
      </c>
    </row>
    <row r="991" spans="1:10" ht="18.75" x14ac:dyDescent="0.3">
      <c r="A991" s="45" t="s">
        <v>3138</v>
      </c>
      <c r="B991" s="50" t="s">
        <v>80</v>
      </c>
      <c r="C991" t="s">
        <v>246</v>
      </c>
      <c r="D991" t="s">
        <v>865</v>
      </c>
      <c r="E991" t="s">
        <v>246</v>
      </c>
      <c r="F991"/>
      <c r="G991"/>
      <c r="H991" s="44" t="b">
        <v>0</v>
      </c>
      <c r="I991"/>
      <c r="J991" s="44" t="b">
        <v>0</v>
      </c>
    </row>
    <row r="992" spans="1:10" ht="18.75" x14ac:dyDescent="0.3">
      <c r="A992" s="45" t="s">
        <v>3139</v>
      </c>
      <c r="B992" s="50" t="s">
        <v>85</v>
      </c>
      <c r="C992" t="s">
        <v>246</v>
      </c>
      <c r="D992" t="s">
        <v>865</v>
      </c>
      <c r="E992" t="s">
        <v>246</v>
      </c>
      <c r="F992"/>
      <c r="G992"/>
      <c r="H992" s="44" t="b">
        <v>0</v>
      </c>
      <c r="I992"/>
      <c r="J992" s="44" t="b">
        <v>0</v>
      </c>
    </row>
    <row r="993" spans="1:10" ht="18.75" x14ac:dyDescent="0.3">
      <c r="A993" s="45" t="s">
        <v>3140</v>
      </c>
      <c r="B993" s="50" t="s">
        <v>90</v>
      </c>
      <c r="C993" t="s">
        <v>246</v>
      </c>
      <c r="D993" t="s">
        <v>865</v>
      </c>
      <c r="E993" t="s">
        <v>246</v>
      </c>
      <c r="F993"/>
      <c r="G993"/>
      <c r="H993" s="44" t="b">
        <v>0</v>
      </c>
      <c r="I993"/>
      <c r="J993" s="44" t="b">
        <v>0</v>
      </c>
    </row>
    <row r="994" spans="1:10" ht="18.75" x14ac:dyDescent="0.3">
      <c r="A994" s="45" t="s">
        <v>3141</v>
      </c>
      <c r="B994" s="50" t="s">
        <v>95</v>
      </c>
      <c r="C994" t="s">
        <v>246</v>
      </c>
      <c r="D994" t="s">
        <v>865</v>
      </c>
      <c r="E994" t="s">
        <v>246</v>
      </c>
      <c r="F994"/>
      <c r="G994"/>
      <c r="H994" s="44" t="b">
        <v>0</v>
      </c>
      <c r="I994"/>
      <c r="J994" s="44" t="b">
        <v>0</v>
      </c>
    </row>
    <row r="995" spans="1:10" ht="18.75" x14ac:dyDescent="0.3">
      <c r="A995" s="45" t="s">
        <v>3142</v>
      </c>
      <c r="B995" s="50" t="s">
        <v>99</v>
      </c>
      <c r="C995" t="s">
        <v>246</v>
      </c>
      <c r="D995" t="s">
        <v>865</v>
      </c>
      <c r="E995" t="s">
        <v>246</v>
      </c>
      <c r="F995"/>
      <c r="G995"/>
      <c r="H995" s="44" t="b">
        <v>0</v>
      </c>
      <c r="I995"/>
      <c r="J995" s="44" t="b">
        <v>0</v>
      </c>
    </row>
    <row r="996" spans="1:10" ht="18.75" x14ac:dyDescent="0.3">
      <c r="A996" s="45" t="s">
        <v>3143</v>
      </c>
      <c r="B996" s="50" t="s">
        <v>104</v>
      </c>
      <c r="C996" t="s">
        <v>246</v>
      </c>
      <c r="D996" t="s">
        <v>865</v>
      </c>
      <c r="E996" t="s">
        <v>246</v>
      </c>
      <c r="F996"/>
      <c r="G996"/>
      <c r="H996" s="44" t="b">
        <v>0</v>
      </c>
      <c r="I996"/>
      <c r="J996" s="44" t="b">
        <v>0</v>
      </c>
    </row>
    <row r="997" spans="1:10" ht="18.75" x14ac:dyDescent="0.3">
      <c r="A997" s="45" t="s">
        <v>3144</v>
      </c>
      <c r="B997" s="50" t="s">
        <v>109</v>
      </c>
      <c r="C997" t="s">
        <v>246</v>
      </c>
      <c r="D997" t="s">
        <v>865</v>
      </c>
      <c r="E997" t="s">
        <v>246</v>
      </c>
      <c r="F997"/>
      <c r="G997"/>
      <c r="H997" s="44" t="b">
        <v>0</v>
      </c>
      <c r="I997"/>
      <c r="J997" s="44" t="b">
        <v>0</v>
      </c>
    </row>
    <row r="998" spans="1:10" ht="18.75" x14ac:dyDescent="0.3">
      <c r="A998" s="45" t="s">
        <v>3145</v>
      </c>
      <c r="B998" s="50" t="s">
        <v>113</v>
      </c>
      <c r="C998" t="s">
        <v>246</v>
      </c>
      <c r="D998" t="s">
        <v>865</v>
      </c>
      <c r="E998" t="s">
        <v>246</v>
      </c>
      <c r="F998"/>
      <c r="G998"/>
      <c r="H998" s="44" t="b">
        <v>0</v>
      </c>
      <c r="I998"/>
      <c r="J998" s="44" t="b">
        <v>0</v>
      </c>
    </row>
    <row r="999" spans="1:10" ht="18.75" x14ac:dyDescent="0.3">
      <c r="A999" s="45" t="s">
        <v>3146</v>
      </c>
      <c r="B999" s="50" t="s">
        <v>117</v>
      </c>
      <c r="C999" t="s">
        <v>246</v>
      </c>
      <c r="D999" t="s">
        <v>865</v>
      </c>
      <c r="E999" t="s">
        <v>246</v>
      </c>
      <c r="F999"/>
      <c r="G999"/>
      <c r="H999" s="44" t="b">
        <v>0</v>
      </c>
      <c r="I999"/>
      <c r="J999" s="44" t="b">
        <v>0</v>
      </c>
    </row>
    <row r="1000" spans="1:10" ht="18.75" x14ac:dyDescent="0.3">
      <c r="A1000" s="45" t="s">
        <v>3147</v>
      </c>
      <c r="B1000" s="50" t="s">
        <v>122</v>
      </c>
      <c r="C1000" t="s">
        <v>246</v>
      </c>
      <c r="D1000" t="s">
        <v>865</v>
      </c>
      <c r="E1000" t="s">
        <v>246</v>
      </c>
      <c r="F1000"/>
      <c r="G1000"/>
      <c r="H1000" s="44" t="b">
        <v>0</v>
      </c>
      <c r="I1000"/>
      <c r="J1000" s="44" t="b">
        <v>0</v>
      </c>
    </row>
    <row r="1001" spans="1:10" ht="18.75" x14ac:dyDescent="0.3">
      <c r="A1001" s="45" t="s">
        <v>3148</v>
      </c>
      <c r="B1001" s="50" t="s">
        <v>899</v>
      </c>
      <c r="C1001" t="s">
        <v>246</v>
      </c>
      <c r="D1001" t="s">
        <v>865</v>
      </c>
      <c r="E1001" t="s">
        <v>246</v>
      </c>
      <c r="F1001"/>
      <c r="G1001"/>
      <c r="H1001" s="44" t="b">
        <v>0</v>
      </c>
      <c r="I1001"/>
      <c r="J1001" s="44" t="b">
        <v>0</v>
      </c>
    </row>
    <row r="1002" spans="1:10" ht="18.75" x14ac:dyDescent="0.3">
      <c r="A1002" s="45" t="s">
        <v>3149</v>
      </c>
      <c r="B1002" s="50" t="s">
        <v>902</v>
      </c>
      <c r="C1002" t="s">
        <v>246</v>
      </c>
      <c r="D1002" t="s">
        <v>865</v>
      </c>
      <c r="E1002" t="s">
        <v>246</v>
      </c>
      <c r="F1002"/>
      <c r="G1002"/>
      <c r="H1002" s="44" t="b">
        <v>0</v>
      </c>
      <c r="I1002"/>
      <c r="J1002" s="44" t="b">
        <v>0</v>
      </c>
    </row>
    <row r="1003" spans="1:10" ht="18.75" x14ac:dyDescent="0.3">
      <c r="A1003" s="45" t="s">
        <v>3150</v>
      </c>
      <c r="B1003" s="50" t="s">
        <v>48</v>
      </c>
      <c r="C1003" t="s">
        <v>3151</v>
      </c>
      <c r="D1003" t="s">
        <v>865</v>
      </c>
      <c r="E1003" t="s">
        <v>1145</v>
      </c>
      <c r="F1003"/>
      <c r="G1003"/>
      <c r="H1003" s="44" t="b">
        <v>0</v>
      </c>
      <c r="I1003"/>
      <c r="J1003" s="44" t="b">
        <v>0</v>
      </c>
    </row>
    <row r="1004" spans="1:10" ht="18.75" x14ac:dyDescent="0.3">
      <c r="A1004" s="45" t="s">
        <v>3152</v>
      </c>
      <c r="B1004" s="50" t="s">
        <v>53</v>
      </c>
      <c r="C1004" t="s">
        <v>3151</v>
      </c>
      <c r="D1004" t="s">
        <v>865</v>
      </c>
      <c r="E1004" t="s">
        <v>1145</v>
      </c>
      <c r="F1004"/>
      <c r="G1004"/>
      <c r="H1004" s="44" t="b">
        <v>0</v>
      </c>
      <c r="I1004"/>
      <c r="J1004" s="44" t="b">
        <v>0</v>
      </c>
    </row>
    <row r="1005" spans="1:10" ht="18.75" x14ac:dyDescent="0.3">
      <c r="A1005" s="45" t="s">
        <v>3153</v>
      </c>
      <c r="B1005" s="50" t="s">
        <v>57</v>
      </c>
      <c r="C1005" t="s">
        <v>3151</v>
      </c>
      <c r="D1005" t="s">
        <v>865</v>
      </c>
      <c r="E1005" t="s">
        <v>1145</v>
      </c>
      <c r="F1005"/>
      <c r="G1005"/>
      <c r="H1005" s="44" t="b">
        <v>0</v>
      </c>
      <c r="I1005"/>
      <c r="J1005" s="44" t="b">
        <v>0</v>
      </c>
    </row>
    <row r="1006" spans="1:10" ht="18.75" x14ac:dyDescent="0.3">
      <c r="A1006" s="45" t="s">
        <v>3154</v>
      </c>
      <c r="B1006" s="50" t="s">
        <v>61</v>
      </c>
      <c r="C1006" t="s">
        <v>3151</v>
      </c>
      <c r="D1006" t="s">
        <v>865</v>
      </c>
      <c r="E1006" t="s">
        <v>1145</v>
      </c>
      <c r="F1006"/>
      <c r="G1006"/>
      <c r="H1006" s="44" t="b">
        <v>0</v>
      </c>
      <c r="I1006"/>
      <c r="J1006" s="44" t="b">
        <v>0</v>
      </c>
    </row>
    <row r="1007" spans="1:10" ht="18.75" x14ac:dyDescent="0.3">
      <c r="A1007" s="45" t="s">
        <v>3155</v>
      </c>
      <c r="B1007" s="50" t="s">
        <v>64</v>
      </c>
      <c r="C1007" t="s">
        <v>3151</v>
      </c>
      <c r="D1007" t="s">
        <v>865</v>
      </c>
      <c r="E1007" t="s">
        <v>1145</v>
      </c>
      <c r="F1007"/>
      <c r="G1007"/>
      <c r="H1007" s="44" t="b">
        <v>0</v>
      </c>
      <c r="I1007"/>
      <c r="J1007" s="44" t="b">
        <v>0</v>
      </c>
    </row>
    <row r="1008" spans="1:10" ht="18.75" x14ac:dyDescent="0.3">
      <c r="A1008" s="45" t="s">
        <v>3156</v>
      </c>
      <c r="B1008" s="50" t="s">
        <v>68</v>
      </c>
      <c r="C1008" t="s">
        <v>3151</v>
      </c>
      <c r="D1008" t="s">
        <v>865</v>
      </c>
      <c r="E1008" t="s">
        <v>1145</v>
      </c>
      <c r="F1008"/>
      <c r="G1008"/>
      <c r="H1008" s="44" t="b">
        <v>0</v>
      </c>
      <c r="I1008"/>
      <c r="J1008" s="44" t="b">
        <v>0</v>
      </c>
    </row>
    <row r="1009" spans="1:10" ht="18.75" x14ac:dyDescent="0.3">
      <c r="A1009" s="45" t="s">
        <v>3157</v>
      </c>
      <c r="B1009" s="50" t="s">
        <v>882</v>
      </c>
      <c r="C1009" t="s">
        <v>3151</v>
      </c>
      <c r="D1009" t="s">
        <v>865</v>
      </c>
      <c r="E1009" t="s">
        <v>1145</v>
      </c>
      <c r="F1009"/>
      <c r="G1009"/>
      <c r="H1009" s="44" t="b">
        <v>0</v>
      </c>
      <c r="I1009"/>
      <c r="J1009" s="44" t="b">
        <v>0</v>
      </c>
    </row>
    <row r="1010" spans="1:10" ht="18.75" x14ac:dyDescent="0.3">
      <c r="A1010" s="45" t="s">
        <v>3158</v>
      </c>
      <c r="B1010" s="50" t="s">
        <v>70</v>
      </c>
      <c r="C1010" t="s">
        <v>3151</v>
      </c>
      <c r="D1010" t="s">
        <v>865</v>
      </c>
      <c r="E1010" t="s">
        <v>1145</v>
      </c>
      <c r="F1010"/>
      <c r="G1010"/>
      <c r="H1010" s="44" t="b">
        <v>0</v>
      </c>
      <c r="I1010"/>
      <c r="J1010" s="44" t="b">
        <v>0</v>
      </c>
    </row>
    <row r="1011" spans="1:10" ht="18.75" x14ac:dyDescent="0.3">
      <c r="A1011" s="45" t="s">
        <v>3159</v>
      </c>
      <c r="B1011" s="50" t="s">
        <v>72</v>
      </c>
      <c r="C1011" t="s">
        <v>3151</v>
      </c>
      <c r="D1011" t="s">
        <v>865</v>
      </c>
      <c r="E1011" t="s">
        <v>1145</v>
      </c>
      <c r="F1011"/>
      <c r="G1011"/>
      <c r="H1011" s="44" t="b">
        <v>0</v>
      </c>
      <c r="I1011"/>
      <c r="J1011" s="44" t="b">
        <v>0</v>
      </c>
    </row>
    <row r="1012" spans="1:10" ht="18.75" x14ac:dyDescent="0.3">
      <c r="A1012" s="45" t="s">
        <v>3160</v>
      </c>
      <c r="B1012" s="50" t="s">
        <v>75</v>
      </c>
      <c r="C1012" t="s">
        <v>3151</v>
      </c>
      <c r="D1012" t="s">
        <v>865</v>
      </c>
      <c r="E1012" t="s">
        <v>1145</v>
      </c>
      <c r="F1012"/>
      <c r="G1012"/>
      <c r="H1012" s="44" t="b">
        <v>0</v>
      </c>
      <c r="I1012"/>
      <c r="J1012" s="44" t="b">
        <v>0</v>
      </c>
    </row>
    <row r="1013" spans="1:10" ht="18.75" x14ac:dyDescent="0.3">
      <c r="A1013" s="45" t="s">
        <v>3161</v>
      </c>
      <c r="B1013" s="50" t="s">
        <v>78</v>
      </c>
      <c r="C1013" t="s">
        <v>3151</v>
      </c>
      <c r="D1013" t="s">
        <v>865</v>
      </c>
      <c r="E1013" t="s">
        <v>1145</v>
      </c>
      <c r="F1013"/>
      <c r="G1013"/>
      <c r="H1013" s="44" t="b">
        <v>0</v>
      </c>
      <c r="I1013"/>
      <c r="J1013" s="44" t="b">
        <v>0</v>
      </c>
    </row>
    <row r="1014" spans="1:10" ht="18.75" x14ac:dyDescent="0.3">
      <c r="A1014" s="45" t="s">
        <v>3162</v>
      </c>
      <c r="B1014" s="50" t="s">
        <v>83</v>
      </c>
      <c r="C1014" t="s">
        <v>3151</v>
      </c>
      <c r="D1014" t="s">
        <v>865</v>
      </c>
      <c r="E1014" t="s">
        <v>1145</v>
      </c>
      <c r="F1014"/>
      <c r="G1014"/>
      <c r="H1014" s="44" t="b">
        <v>0</v>
      </c>
      <c r="I1014"/>
      <c r="J1014" s="44" t="b">
        <v>0</v>
      </c>
    </row>
    <row r="1015" spans="1:10" ht="18.75" x14ac:dyDescent="0.3">
      <c r="A1015" s="45" t="s">
        <v>3163</v>
      </c>
      <c r="B1015" s="50" t="s">
        <v>88</v>
      </c>
      <c r="C1015" t="s">
        <v>3151</v>
      </c>
      <c r="D1015" t="s">
        <v>865</v>
      </c>
      <c r="E1015" t="s">
        <v>1145</v>
      </c>
      <c r="F1015"/>
      <c r="G1015"/>
      <c r="H1015" s="44" t="b">
        <v>0</v>
      </c>
      <c r="I1015"/>
      <c r="J1015" s="44" t="b">
        <v>0</v>
      </c>
    </row>
    <row r="1016" spans="1:10" ht="18.75" x14ac:dyDescent="0.3">
      <c r="A1016" s="45" t="s">
        <v>3164</v>
      </c>
      <c r="B1016" s="50" t="s">
        <v>93</v>
      </c>
      <c r="C1016" t="s">
        <v>3151</v>
      </c>
      <c r="D1016" t="s">
        <v>865</v>
      </c>
      <c r="E1016" t="s">
        <v>1145</v>
      </c>
      <c r="F1016"/>
      <c r="G1016"/>
      <c r="H1016" s="44" t="b">
        <v>0</v>
      </c>
      <c r="I1016"/>
      <c r="J1016" s="44" t="b">
        <v>0</v>
      </c>
    </row>
    <row r="1017" spans="1:10" ht="18.75" x14ac:dyDescent="0.3">
      <c r="A1017" s="45" t="s">
        <v>3165</v>
      </c>
      <c r="B1017" s="50" t="s">
        <v>894</v>
      </c>
      <c r="C1017" t="s">
        <v>3151</v>
      </c>
      <c r="D1017" t="s">
        <v>865</v>
      </c>
      <c r="E1017" t="s">
        <v>1145</v>
      </c>
      <c r="F1017"/>
      <c r="G1017"/>
      <c r="H1017" s="44" t="b">
        <v>0</v>
      </c>
      <c r="I1017"/>
      <c r="J1017" s="44" t="b">
        <v>0</v>
      </c>
    </row>
    <row r="1018" spans="1:10" ht="18.75" x14ac:dyDescent="0.3">
      <c r="A1018" s="45" t="s">
        <v>3166</v>
      </c>
      <c r="B1018" s="50" t="s">
        <v>102</v>
      </c>
      <c r="C1018" t="s">
        <v>3151</v>
      </c>
      <c r="D1018" t="s">
        <v>865</v>
      </c>
      <c r="E1018" t="s">
        <v>1145</v>
      </c>
      <c r="F1018"/>
      <c r="G1018"/>
      <c r="H1018" s="44" t="b">
        <v>0</v>
      </c>
      <c r="I1018"/>
      <c r="J1018" s="44" t="b">
        <v>0</v>
      </c>
    </row>
    <row r="1019" spans="1:10" ht="18.75" x14ac:dyDescent="0.3">
      <c r="A1019" s="45" t="s">
        <v>3167</v>
      </c>
      <c r="B1019" s="50" t="s">
        <v>107</v>
      </c>
      <c r="C1019" t="s">
        <v>3151</v>
      </c>
      <c r="D1019" t="s">
        <v>865</v>
      </c>
      <c r="E1019" t="s">
        <v>1145</v>
      </c>
      <c r="F1019"/>
      <c r="G1019"/>
      <c r="H1019" s="44" t="b">
        <v>0</v>
      </c>
      <c r="I1019"/>
      <c r="J1019" s="44" t="b">
        <v>0</v>
      </c>
    </row>
    <row r="1020" spans="1:10" ht="18.75" x14ac:dyDescent="0.3">
      <c r="A1020" s="45" t="s">
        <v>3168</v>
      </c>
      <c r="B1020" s="50" t="s">
        <v>111</v>
      </c>
      <c r="C1020" t="s">
        <v>3151</v>
      </c>
      <c r="D1020" t="s">
        <v>865</v>
      </c>
      <c r="E1020" t="s">
        <v>1145</v>
      </c>
      <c r="F1020"/>
      <c r="G1020"/>
      <c r="H1020" s="44" t="b">
        <v>0</v>
      </c>
      <c r="I1020"/>
      <c r="J1020" s="44" t="b">
        <v>0</v>
      </c>
    </row>
    <row r="1021" spans="1:10" ht="18.75" x14ac:dyDescent="0.3">
      <c r="A1021" s="45" t="s">
        <v>3169</v>
      </c>
      <c r="B1021" s="50" t="s">
        <v>115</v>
      </c>
      <c r="C1021" t="s">
        <v>3151</v>
      </c>
      <c r="D1021" t="s">
        <v>865</v>
      </c>
      <c r="E1021" t="s">
        <v>1145</v>
      </c>
      <c r="F1021"/>
      <c r="G1021"/>
      <c r="H1021" s="44" t="b">
        <v>0</v>
      </c>
      <c r="I1021"/>
      <c r="J1021" s="44" t="b">
        <v>0</v>
      </c>
    </row>
    <row r="1022" spans="1:10" ht="18.75" x14ac:dyDescent="0.3">
      <c r="A1022" s="45" t="s">
        <v>3170</v>
      </c>
      <c r="B1022" s="50" t="s">
        <v>120</v>
      </c>
      <c r="C1022" t="s">
        <v>3151</v>
      </c>
      <c r="D1022" t="s">
        <v>865</v>
      </c>
      <c r="E1022" t="s">
        <v>1145</v>
      </c>
      <c r="F1022"/>
      <c r="G1022"/>
      <c r="H1022" s="44" t="b">
        <v>0</v>
      </c>
      <c r="I1022"/>
      <c r="J1022" s="44" t="b">
        <v>0</v>
      </c>
    </row>
    <row r="1023" spans="1:10" ht="18.75" x14ac:dyDescent="0.3">
      <c r="A1023" s="45" t="s">
        <v>3171</v>
      </c>
      <c r="B1023" s="50" t="s">
        <v>125</v>
      </c>
      <c r="C1023" t="s">
        <v>3151</v>
      </c>
      <c r="D1023" t="s">
        <v>865</v>
      </c>
      <c r="E1023" t="s">
        <v>1145</v>
      </c>
      <c r="F1023"/>
      <c r="G1023"/>
      <c r="H1023" s="44" t="b">
        <v>0</v>
      </c>
      <c r="I1023"/>
      <c r="J1023" s="44" t="b">
        <v>0</v>
      </c>
    </row>
    <row r="1024" spans="1:10" ht="18.75" x14ac:dyDescent="0.3">
      <c r="A1024" s="45" t="s">
        <v>3172</v>
      </c>
      <c r="B1024" s="50" t="s">
        <v>126</v>
      </c>
      <c r="C1024" t="s">
        <v>3151</v>
      </c>
      <c r="D1024" t="s">
        <v>865</v>
      </c>
      <c r="E1024" t="s">
        <v>1145</v>
      </c>
      <c r="F1024"/>
      <c r="G1024"/>
      <c r="H1024" s="44" t="b">
        <v>0</v>
      </c>
      <c r="I1024"/>
      <c r="J1024" s="44" t="b">
        <v>0</v>
      </c>
    </row>
    <row r="1025" spans="1:10" ht="18.75" x14ac:dyDescent="0.3">
      <c r="A1025" s="45" t="s">
        <v>3173</v>
      </c>
      <c r="B1025" s="50" t="s">
        <v>128</v>
      </c>
      <c r="C1025" t="s">
        <v>3151</v>
      </c>
      <c r="D1025" t="s">
        <v>865</v>
      </c>
      <c r="E1025" t="s">
        <v>1145</v>
      </c>
      <c r="F1025"/>
      <c r="G1025"/>
      <c r="H1025" s="44" t="b">
        <v>0</v>
      </c>
      <c r="I1025"/>
      <c r="J1025" s="44" t="b">
        <v>0</v>
      </c>
    </row>
    <row r="1026" spans="1:10" ht="18.75" x14ac:dyDescent="0.3">
      <c r="A1026" s="45" t="s">
        <v>3174</v>
      </c>
      <c r="B1026" s="50" t="s">
        <v>131</v>
      </c>
      <c r="C1026" t="s">
        <v>3151</v>
      </c>
      <c r="D1026" t="s">
        <v>865</v>
      </c>
      <c r="E1026" t="s">
        <v>1145</v>
      </c>
      <c r="F1026"/>
      <c r="G1026"/>
      <c r="H1026" s="44" t="b">
        <v>0</v>
      </c>
      <c r="I1026"/>
      <c r="J1026" s="44" t="b">
        <v>0</v>
      </c>
    </row>
    <row r="1027" spans="1:10" ht="18.75" x14ac:dyDescent="0.3">
      <c r="A1027" s="45" t="s">
        <v>3175</v>
      </c>
      <c r="B1027" s="50" t="s">
        <v>134</v>
      </c>
      <c r="C1027" t="s">
        <v>3151</v>
      </c>
      <c r="D1027" t="s">
        <v>865</v>
      </c>
      <c r="E1027" t="s">
        <v>1145</v>
      </c>
      <c r="F1027"/>
      <c r="G1027"/>
      <c r="H1027" s="44" t="b">
        <v>0</v>
      </c>
      <c r="I1027"/>
      <c r="J1027" s="44" t="b">
        <v>0</v>
      </c>
    </row>
    <row r="1028" spans="1:10" ht="18.75" x14ac:dyDescent="0.3">
      <c r="A1028" s="45" t="s">
        <v>3176</v>
      </c>
      <c r="B1028" s="50" t="s">
        <v>137</v>
      </c>
      <c r="C1028" t="s">
        <v>3151</v>
      </c>
      <c r="D1028" t="s">
        <v>865</v>
      </c>
      <c r="E1028" t="s">
        <v>1145</v>
      </c>
      <c r="F1028"/>
      <c r="G1028"/>
      <c r="H1028" s="44" t="b">
        <v>0</v>
      </c>
      <c r="I1028"/>
      <c r="J1028" s="44" t="b">
        <v>0</v>
      </c>
    </row>
    <row r="1029" spans="1:10" ht="18.75" x14ac:dyDescent="0.3">
      <c r="A1029" s="45" t="s">
        <v>3177</v>
      </c>
      <c r="B1029" s="50" t="s">
        <v>140</v>
      </c>
      <c r="C1029" t="s">
        <v>3151</v>
      </c>
      <c r="D1029" t="s">
        <v>865</v>
      </c>
      <c r="E1029" t="s">
        <v>1145</v>
      </c>
      <c r="F1029"/>
      <c r="G1029"/>
      <c r="H1029" s="44" t="b">
        <v>0</v>
      </c>
      <c r="I1029"/>
      <c r="J1029" s="44" t="b">
        <v>0</v>
      </c>
    </row>
    <row r="1030" spans="1:10" ht="18.75" x14ac:dyDescent="0.3">
      <c r="A1030" s="45" t="s">
        <v>3178</v>
      </c>
      <c r="B1030" s="50" t="s">
        <v>143</v>
      </c>
      <c r="C1030" t="s">
        <v>3151</v>
      </c>
      <c r="D1030" t="s">
        <v>865</v>
      </c>
      <c r="E1030" t="s">
        <v>1145</v>
      </c>
      <c r="F1030"/>
      <c r="G1030"/>
      <c r="H1030" s="44" t="b">
        <v>0</v>
      </c>
      <c r="I1030"/>
      <c r="J1030" s="44" t="b">
        <v>0</v>
      </c>
    </row>
    <row r="1031" spans="1:10" ht="18.75" x14ac:dyDescent="0.3">
      <c r="A1031" s="45" t="s">
        <v>3179</v>
      </c>
      <c r="B1031" s="50" t="s">
        <v>145</v>
      </c>
      <c r="C1031" t="s">
        <v>3151</v>
      </c>
      <c r="D1031" t="s">
        <v>865</v>
      </c>
      <c r="E1031" t="s">
        <v>1145</v>
      </c>
      <c r="F1031"/>
      <c r="G1031"/>
      <c r="H1031" s="44" t="b">
        <v>0</v>
      </c>
      <c r="I1031"/>
      <c r="J1031" s="44" t="b">
        <v>0</v>
      </c>
    </row>
    <row r="1032" spans="1:10" ht="18.75" x14ac:dyDescent="0.3">
      <c r="A1032" s="45" t="s">
        <v>3180</v>
      </c>
      <c r="B1032" s="50" t="s">
        <v>147</v>
      </c>
      <c r="C1032" t="s">
        <v>3151</v>
      </c>
      <c r="D1032" t="s">
        <v>865</v>
      </c>
      <c r="E1032" t="s">
        <v>1145</v>
      </c>
      <c r="F1032"/>
      <c r="G1032"/>
      <c r="H1032" s="44" t="b">
        <v>0</v>
      </c>
      <c r="I1032"/>
      <c r="J1032" s="44" t="b">
        <v>0</v>
      </c>
    </row>
    <row r="1033" spans="1:10" ht="18.75" x14ac:dyDescent="0.3">
      <c r="A1033" s="45" t="s">
        <v>3181</v>
      </c>
      <c r="B1033" s="50" t="s">
        <v>149</v>
      </c>
      <c r="C1033" t="s">
        <v>3151</v>
      </c>
      <c r="D1033" t="s">
        <v>865</v>
      </c>
      <c r="E1033" t="s">
        <v>1145</v>
      </c>
      <c r="F1033"/>
      <c r="G1033"/>
      <c r="H1033" s="44" t="b">
        <v>0</v>
      </c>
      <c r="I1033"/>
      <c r="J1033" s="44" t="b">
        <v>0</v>
      </c>
    </row>
    <row r="1034" spans="1:10" ht="18.75" x14ac:dyDescent="0.3">
      <c r="A1034" s="45" t="s">
        <v>3182</v>
      </c>
      <c r="B1034" s="50" t="s">
        <v>913</v>
      </c>
      <c r="C1034" t="s">
        <v>3151</v>
      </c>
      <c r="D1034" t="s">
        <v>865</v>
      </c>
      <c r="E1034" t="s">
        <v>1145</v>
      </c>
      <c r="F1034"/>
      <c r="G1034"/>
      <c r="H1034" s="44" t="b">
        <v>0</v>
      </c>
      <c r="I1034"/>
      <c r="J1034" s="44" t="b">
        <v>0</v>
      </c>
    </row>
    <row r="1035" spans="1:10" ht="18.75" x14ac:dyDescent="0.3">
      <c r="A1035" s="45" t="s">
        <v>3183</v>
      </c>
      <c r="B1035" s="50" t="s">
        <v>915</v>
      </c>
      <c r="C1035" t="s">
        <v>3151</v>
      </c>
      <c r="D1035" t="s">
        <v>865</v>
      </c>
      <c r="E1035" t="s">
        <v>1145</v>
      </c>
      <c r="F1035"/>
      <c r="G1035"/>
      <c r="H1035" s="44" t="b">
        <v>0</v>
      </c>
      <c r="I1035"/>
      <c r="J1035" s="44" t="b">
        <v>0</v>
      </c>
    </row>
    <row r="1036" spans="1:10" ht="18.75" x14ac:dyDescent="0.3">
      <c r="A1036" s="45" t="s">
        <v>3184</v>
      </c>
      <c r="B1036" s="50" t="s">
        <v>917</v>
      </c>
      <c r="C1036" t="s">
        <v>3151</v>
      </c>
      <c r="D1036" t="s">
        <v>865</v>
      </c>
      <c r="E1036" t="s">
        <v>1145</v>
      </c>
      <c r="F1036"/>
      <c r="G1036"/>
      <c r="H1036" s="44" t="b">
        <v>0</v>
      </c>
      <c r="I1036"/>
      <c r="J1036" s="44" t="b">
        <v>0</v>
      </c>
    </row>
    <row r="1037" spans="1:10" ht="18.75" x14ac:dyDescent="0.3">
      <c r="A1037" s="45" t="s">
        <v>3185</v>
      </c>
      <c r="B1037" s="50" t="s">
        <v>919</v>
      </c>
      <c r="C1037" t="s">
        <v>3151</v>
      </c>
      <c r="D1037" t="s">
        <v>865</v>
      </c>
      <c r="E1037" t="s">
        <v>1145</v>
      </c>
      <c r="F1037"/>
      <c r="G1037"/>
      <c r="H1037" s="44" t="b">
        <v>0</v>
      </c>
      <c r="I1037"/>
      <c r="J1037" s="44" t="b">
        <v>0</v>
      </c>
    </row>
    <row r="1038" spans="1:10" ht="18.75" x14ac:dyDescent="0.3">
      <c r="A1038" s="45" t="s">
        <v>3186</v>
      </c>
      <c r="B1038" s="50" t="s">
        <v>921</v>
      </c>
      <c r="C1038" t="s">
        <v>3151</v>
      </c>
      <c r="D1038" t="s">
        <v>865</v>
      </c>
      <c r="E1038" t="s">
        <v>1145</v>
      </c>
      <c r="F1038"/>
      <c r="G1038"/>
      <c r="H1038" s="44" t="b">
        <v>0</v>
      </c>
      <c r="I1038"/>
      <c r="J1038" s="44" t="b">
        <v>0</v>
      </c>
    </row>
    <row r="1039" spans="1:10" ht="18.75" x14ac:dyDescent="0.3">
      <c r="A1039" s="45" t="s">
        <v>3187</v>
      </c>
      <c r="B1039" s="50" t="s">
        <v>923</v>
      </c>
      <c r="C1039" t="s">
        <v>3151</v>
      </c>
      <c r="D1039" t="s">
        <v>865</v>
      </c>
      <c r="E1039" t="s">
        <v>1145</v>
      </c>
      <c r="F1039"/>
      <c r="G1039"/>
      <c r="H1039" s="44" t="b">
        <v>0</v>
      </c>
      <c r="I1039"/>
      <c r="J1039" s="44" t="b">
        <v>0</v>
      </c>
    </row>
    <row r="1040" spans="1:10" ht="18.75" x14ac:dyDescent="0.3">
      <c r="A1040" s="45" t="s">
        <v>3188</v>
      </c>
      <c r="B1040" s="50" t="s">
        <v>924</v>
      </c>
      <c r="C1040" t="s">
        <v>3151</v>
      </c>
      <c r="D1040" t="s">
        <v>865</v>
      </c>
      <c r="E1040" t="s">
        <v>1145</v>
      </c>
      <c r="F1040"/>
      <c r="G1040"/>
      <c r="H1040" s="44" t="b">
        <v>0</v>
      </c>
      <c r="I1040"/>
      <c r="J1040" s="44" t="b">
        <v>0</v>
      </c>
    </row>
    <row r="1041" spans="1:10" ht="18.75" x14ac:dyDescent="0.3">
      <c r="A1041" s="45" t="s">
        <v>3189</v>
      </c>
      <c r="B1041" s="50" t="s">
        <v>925</v>
      </c>
      <c r="C1041" t="s">
        <v>3151</v>
      </c>
      <c r="D1041" t="s">
        <v>865</v>
      </c>
      <c r="E1041" t="s">
        <v>1145</v>
      </c>
      <c r="F1041"/>
      <c r="G1041"/>
      <c r="H1041" s="44" t="b">
        <v>0</v>
      </c>
      <c r="I1041"/>
      <c r="J1041" s="44" t="b">
        <v>0</v>
      </c>
    </row>
    <row r="1042" spans="1:10" ht="18.75" x14ac:dyDescent="0.3">
      <c r="A1042" s="45" t="s">
        <v>3190</v>
      </c>
      <c r="B1042" s="50" t="s">
        <v>151</v>
      </c>
      <c r="C1042" t="s">
        <v>3151</v>
      </c>
      <c r="D1042" t="s">
        <v>865</v>
      </c>
      <c r="E1042" t="s">
        <v>1145</v>
      </c>
      <c r="F1042"/>
      <c r="G1042"/>
      <c r="H1042" s="44" t="b">
        <v>0</v>
      </c>
      <c r="I1042"/>
      <c r="J1042" s="44" t="b">
        <v>0</v>
      </c>
    </row>
    <row r="1043" spans="1:10" ht="18.75" x14ac:dyDescent="0.3">
      <c r="A1043" s="45" t="s">
        <v>3191</v>
      </c>
      <c r="B1043" s="50" t="s">
        <v>153</v>
      </c>
      <c r="C1043" t="s">
        <v>3151</v>
      </c>
      <c r="D1043" t="s">
        <v>865</v>
      </c>
      <c r="E1043" t="s">
        <v>1145</v>
      </c>
      <c r="F1043"/>
      <c r="G1043"/>
      <c r="H1043" s="44" t="b">
        <v>0</v>
      </c>
      <c r="I1043"/>
      <c r="J1043" s="44" t="b">
        <v>0</v>
      </c>
    </row>
    <row r="1044" spans="1:10" ht="18.75" x14ac:dyDescent="0.3">
      <c r="A1044" s="45" t="s">
        <v>3192</v>
      </c>
      <c r="B1044" s="50" t="s">
        <v>155</v>
      </c>
      <c r="C1044" t="s">
        <v>3151</v>
      </c>
      <c r="D1044" t="s">
        <v>865</v>
      </c>
      <c r="E1044" t="s">
        <v>1145</v>
      </c>
      <c r="F1044"/>
      <c r="G1044"/>
      <c r="H1044" s="44" t="b">
        <v>0</v>
      </c>
      <c r="I1044"/>
      <c r="J1044" s="44" t="b">
        <v>0</v>
      </c>
    </row>
    <row r="1045" spans="1:10" ht="18.75" x14ac:dyDescent="0.3">
      <c r="A1045" s="45" t="s">
        <v>3193</v>
      </c>
      <c r="B1045" s="50" t="s">
        <v>156</v>
      </c>
      <c r="C1045" t="s">
        <v>3151</v>
      </c>
      <c r="D1045" t="s">
        <v>865</v>
      </c>
      <c r="E1045" t="s">
        <v>1145</v>
      </c>
      <c r="F1045"/>
      <c r="G1045"/>
      <c r="H1045" s="44" t="b">
        <v>0</v>
      </c>
      <c r="I1045"/>
      <c r="J1045" s="44" t="b">
        <v>0</v>
      </c>
    </row>
    <row r="1046" spans="1:10" ht="18.75" x14ac:dyDescent="0.3">
      <c r="A1046" s="45" t="s">
        <v>3194</v>
      </c>
      <c r="B1046" s="50" t="s">
        <v>1780</v>
      </c>
      <c r="C1046" t="s">
        <v>3151</v>
      </c>
      <c r="D1046" t="s">
        <v>865</v>
      </c>
      <c r="E1046" t="s">
        <v>1145</v>
      </c>
      <c r="F1046"/>
      <c r="G1046"/>
      <c r="H1046" s="44" t="b">
        <v>0</v>
      </c>
      <c r="I1046"/>
      <c r="J1046" s="44" t="b">
        <v>0</v>
      </c>
    </row>
    <row r="1047" spans="1:10" ht="18.75" x14ac:dyDescent="0.3">
      <c r="A1047" s="45" t="s">
        <v>3195</v>
      </c>
      <c r="B1047" s="50" t="s">
        <v>1783</v>
      </c>
      <c r="C1047" t="s">
        <v>3151</v>
      </c>
      <c r="D1047" t="s">
        <v>865</v>
      </c>
      <c r="E1047" t="s">
        <v>1145</v>
      </c>
      <c r="F1047"/>
      <c r="G1047"/>
      <c r="H1047" s="44" t="b">
        <v>0</v>
      </c>
      <c r="I1047"/>
      <c r="J1047" s="44" t="b">
        <v>0</v>
      </c>
    </row>
    <row r="1048" spans="1:10" ht="18.75" x14ac:dyDescent="0.3">
      <c r="A1048" s="45" t="s">
        <v>3196</v>
      </c>
      <c r="B1048" s="50" t="s">
        <v>1785</v>
      </c>
      <c r="C1048" t="s">
        <v>3151</v>
      </c>
      <c r="D1048" t="s">
        <v>865</v>
      </c>
      <c r="E1048" t="s">
        <v>1145</v>
      </c>
      <c r="F1048"/>
      <c r="G1048"/>
      <c r="H1048" s="44" t="b">
        <v>0</v>
      </c>
      <c r="I1048"/>
      <c r="J1048" s="44" t="b">
        <v>0</v>
      </c>
    </row>
    <row r="1049" spans="1:10" ht="18.75" x14ac:dyDescent="0.3">
      <c r="A1049" s="45" t="s">
        <v>3197</v>
      </c>
      <c r="B1049" s="50" t="s">
        <v>1787</v>
      </c>
      <c r="C1049" t="s">
        <v>3151</v>
      </c>
      <c r="D1049" t="s">
        <v>865</v>
      </c>
      <c r="E1049" t="s">
        <v>1145</v>
      </c>
      <c r="F1049"/>
      <c r="G1049"/>
      <c r="H1049" s="44" t="b">
        <v>0</v>
      </c>
      <c r="I1049"/>
      <c r="J1049" s="44" t="b">
        <v>0</v>
      </c>
    </row>
    <row r="1050" spans="1:10" ht="18.75" x14ac:dyDescent="0.3">
      <c r="A1050" s="45" t="s">
        <v>3198</v>
      </c>
      <c r="B1050" s="50" t="s">
        <v>2204</v>
      </c>
      <c r="C1050" t="s">
        <v>3151</v>
      </c>
      <c r="D1050" t="s">
        <v>865</v>
      </c>
      <c r="E1050" t="s">
        <v>1145</v>
      </c>
      <c r="F1050"/>
      <c r="G1050"/>
      <c r="H1050" s="44" t="b">
        <v>0</v>
      </c>
      <c r="I1050"/>
      <c r="J1050" s="44" t="b">
        <v>0</v>
      </c>
    </row>
    <row r="1051" spans="1:10" ht="18.75" x14ac:dyDescent="0.3">
      <c r="A1051" s="45" t="s">
        <v>3199</v>
      </c>
      <c r="B1051" s="50" t="s">
        <v>2206</v>
      </c>
      <c r="C1051" t="s">
        <v>3151</v>
      </c>
      <c r="D1051" t="s">
        <v>865</v>
      </c>
      <c r="E1051" t="s">
        <v>1145</v>
      </c>
      <c r="F1051"/>
      <c r="G1051"/>
      <c r="H1051" s="44" t="b">
        <v>0</v>
      </c>
      <c r="I1051"/>
      <c r="J1051" s="44" t="b">
        <v>0</v>
      </c>
    </row>
    <row r="1052" spans="1:10" ht="18.75" x14ac:dyDescent="0.3">
      <c r="A1052" s="45" t="s">
        <v>3200</v>
      </c>
      <c r="B1052" s="50" t="s">
        <v>2208</v>
      </c>
      <c r="C1052" t="s">
        <v>3151</v>
      </c>
      <c r="D1052" t="s">
        <v>865</v>
      </c>
      <c r="E1052" t="s">
        <v>1145</v>
      </c>
      <c r="F1052"/>
      <c r="G1052"/>
      <c r="H1052" s="44" t="b">
        <v>0</v>
      </c>
      <c r="I1052"/>
      <c r="J1052" s="44" t="b">
        <v>0</v>
      </c>
    </row>
    <row r="1053" spans="1:10" ht="18.75" x14ac:dyDescent="0.3">
      <c r="A1053" s="45" t="s">
        <v>3201</v>
      </c>
      <c r="B1053" s="50" t="s">
        <v>2210</v>
      </c>
      <c r="C1053" t="s">
        <v>3151</v>
      </c>
      <c r="D1053" t="s">
        <v>865</v>
      </c>
      <c r="E1053" t="s">
        <v>1145</v>
      </c>
      <c r="F1053"/>
      <c r="G1053"/>
      <c r="H1053" s="44" t="b">
        <v>0</v>
      </c>
      <c r="I1053"/>
      <c r="J1053" s="44" t="b">
        <v>0</v>
      </c>
    </row>
    <row r="1054" spans="1:10" ht="18.75" x14ac:dyDescent="0.3">
      <c r="A1054" s="45" t="s">
        <v>3202</v>
      </c>
      <c r="B1054" s="50" t="s">
        <v>2212</v>
      </c>
      <c r="C1054" t="s">
        <v>3151</v>
      </c>
      <c r="D1054" t="s">
        <v>865</v>
      </c>
      <c r="E1054" t="s">
        <v>1145</v>
      </c>
      <c r="F1054"/>
      <c r="G1054"/>
      <c r="H1054" s="44" t="b">
        <v>0</v>
      </c>
      <c r="I1054"/>
      <c r="J1054" s="44" t="b">
        <v>0</v>
      </c>
    </row>
    <row r="1055" spans="1:10" ht="18.75" x14ac:dyDescent="0.3">
      <c r="A1055" s="45" t="s">
        <v>3203</v>
      </c>
      <c r="B1055" s="50" t="s">
        <v>2214</v>
      </c>
      <c r="C1055" t="s">
        <v>3151</v>
      </c>
      <c r="D1055" t="s">
        <v>865</v>
      </c>
      <c r="E1055" t="s">
        <v>1145</v>
      </c>
      <c r="F1055"/>
      <c r="G1055"/>
      <c r="H1055" s="44" t="b">
        <v>0</v>
      </c>
      <c r="I1055"/>
      <c r="J1055" s="44" t="b">
        <v>0</v>
      </c>
    </row>
    <row r="1056" spans="1:10" ht="18.75" x14ac:dyDescent="0.3">
      <c r="A1056" s="45" t="s">
        <v>3204</v>
      </c>
      <c r="B1056" s="50" t="s">
        <v>2216</v>
      </c>
      <c r="C1056" t="s">
        <v>3151</v>
      </c>
      <c r="D1056" t="s">
        <v>865</v>
      </c>
      <c r="E1056" t="s">
        <v>1145</v>
      </c>
      <c r="F1056"/>
      <c r="G1056"/>
      <c r="H1056" s="44" t="b">
        <v>0</v>
      </c>
      <c r="I1056"/>
      <c r="J1056" s="44" t="b">
        <v>0</v>
      </c>
    </row>
    <row r="1057" spans="1:10" ht="18.75" x14ac:dyDescent="0.3">
      <c r="A1057" s="45" t="s">
        <v>3205</v>
      </c>
      <c r="B1057" s="50" t="s">
        <v>2218</v>
      </c>
      <c r="C1057" t="s">
        <v>3151</v>
      </c>
      <c r="D1057" t="s">
        <v>865</v>
      </c>
      <c r="E1057" t="s">
        <v>1145</v>
      </c>
      <c r="F1057"/>
      <c r="G1057"/>
      <c r="H1057" s="44" t="b">
        <v>0</v>
      </c>
      <c r="I1057"/>
      <c r="J1057" s="44" t="b">
        <v>0</v>
      </c>
    </row>
    <row r="1058" spans="1:10" ht="18.75" x14ac:dyDescent="0.3">
      <c r="A1058" s="45" t="s">
        <v>3206</v>
      </c>
      <c r="B1058" s="50" t="s">
        <v>2220</v>
      </c>
      <c r="C1058" t="s">
        <v>3151</v>
      </c>
      <c r="D1058" t="s">
        <v>865</v>
      </c>
      <c r="E1058" t="s">
        <v>1145</v>
      </c>
      <c r="F1058"/>
      <c r="G1058"/>
      <c r="H1058" s="44" t="b">
        <v>0</v>
      </c>
      <c r="I1058"/>
      <c r="J1058" s="44" t="b">
        <v>0</v>
      </c>
    </row>
    <row r="1059" spans="1:10" ht="18.75" x14ac:dyDescent="0.3">
      <c r="A1059" s="45" t="s">
        <v>3207</v>
      </c>
      <c r="B1059" s="50" t="s">
        <v>2221</v>
      </c>
      <c r="C1059" t="s">
        <v>3151</v>
      </c>
      <c r="D1059" t="s">
        <v>865</v>
      </c>
      <c r="E1059" t="s">
        <v>1145</v>
      </c>
      <c r="F1059"/>
      <c r="G1059"/>
      <c r="H1059" s="44" t="b">
        <v>0</v>
      </c>
      <c r="I1059"/>
      <c r="J1059" s="44" t="b">
        <v>0</v>
      </c>
    </row>
    <row r="1060" spans="1:10" ht="18.75" x14ac:dyDescent="0.3">
      <c r="A1060" s="45" t="s">
        <v>3208</v>
      </c>
      <c r="B1060" s="50" t="s">
        <v>2222</v>
      </c>
      <c r="C1060" t="s">
        <v>3151</v>
      </c>
      <c r="D1060" t="s">
        <v>865</v>
      </c>
      <c r="E1060" t="s">
        <v>1145</v>
      </c>
      <c r="F1060"/>
      <c r="G1060"/>
      <c r="H1060" s="44" t="b">
        <v>0</v>
      </c>
      <c r="I1060"/>
      <c r="J1060" s="44" t="b">
        <v>0</v>
      </c>
    </row>
    <row r="1061" spans="1:10" ht="18.75" x14ac:dyDescent="0.3">
      <c r="A1061" s="45" t="s">
        <v>3209</v>
      </c>
      <c r="B1061" s="50" t="s">
        <v>2223</v>
      </c>
      <c r="C1061" t="s">
        <v>3151</v>
      </c>
      <c r="D1061" t="s">
        <v>865</v>
      </c>
      <c r="E1061" t="s">
        <v>1145</v>
      </c>
      <c r="F1061"/>
      <c r="G1061"/>
      <c r="H1061" s="44" t="b">
        <v>0</v>
      </c>
      <c r="I1061"/>
      <c r="J1061" s="44" t="b">
        <v>0</v>
      </c>
    </row>
    <row r="1062" spans="1:10" ht="18.75" x14ac:dyDescent="0.3">
      <c r="A1062" s="45" t="s">
        <v>3210</v>
      </c>
      <c r="B1062" s="50" t="s">
        <v>2224</v>
      </c>
      <c r="C1062" t="s">
        <v>3151</v>
      </c>
      <c r="D1062" t="s">
        <v>865</v>
      </c>
      <c r="E1062" t="s">
        <v>1145</v>
      </c>
      <c r="F1062"/>
      <c r="G1062"/>
      <c r="H1062" s="44" t="b">
        <v>0</v>
      </c>
      <c r="I1062"/>
      <c r="J1062" s="44" t="b">
        <v>0</v>
      </c>
    </row>
    <row r="1063" spans="1:10" ht="18.75" x14ac:dyDescent="0.3">
      <c r="A1063" s="45" t="s">
        <v>3211</v>
      </c>
      <c r="B1063" s="50" t="s">
        <v>2225</v>
      </c>
      <c r="C1063" t="s">
        <v>3151</v>
      </c>
      <c r="D1063" t="s">
        <v>865</v>
      </c>
      <c r="E1063" t="s">
        <v>1145</v>
      </c>
      <c r="F1063"/>
      <c r="G1063"/>
      <c r="H1063" s="44" t="b">
        <v>0</v>
      </c>
      <c r="I1063"/>
      <c r="J1063" s="44" t="b">
        <v>0</v>
      </c>
    </row>
    <row r="1064" spans="1:10" ht="18.75" x14ac:dyDescent="0.3">
      <c r="A1064" s="45" t="s">
        <v>3212</v>
      </c>
      <c r="B1064" s="50" t="s">
        <v>2226</v>
      </c>
      <c r="C1064" t="s">
        <v>3151</v>
      </c>
      <c r="D1064" t="s">
        <v>865</v>
      </c>
      <c r="E1064" t="s">
        <v>1145</v>
      </c>
      <c r="F1064"/>
      <c r="G1064"/>
      <c r="H1064" s="44" t="b">
        <v>0</v>
      </c>
      <c r="I1064"/>
      <c r="J1064" s="44" t="b">
        <v>0</v>
      </c>
    </row>
    <row r="1065" spans="1:10" ht="18.75" x14ac:dyDescent="0.3">
      <c r="A1065" s="45" t="s">
        <v>3213</v>
      </c>
      <c r="B1065" s="50" t="s">
        <v>2227</v>
      </c>
      <c r="C1065" t="s">
        <v>3151</v>
      </c>
      <c r="D1065" t="s">
        <v>865</v>
      </c>
      <c r="E1065" t="s">
        <v>1145</v>
      </c>
      <c r="F1065"/>
      <c r="G1065"/>
      <c r="H1065" s="44" t="b">
        <v>0</v>
      </c>
      <c r="I1065"/>
      <c r="J1065" s="44" t="b">
        <v>0</v>
      </c>
    </row>
    <row r="1066" spans="1:10" ht="18.75" x14ac:dyDescent="0.3">
      <c r="A1066" s="45" t="s">
        <v>3214</v>
      </c>
      <c r="B1066" s="50" t="s">
        <v>2228</v>
      </c>
      <c r="C1066" t="s">
        <v>3151</v>
      </c>
      <c r="D1066" t="s">
        <v>865</v>
      </c>
      <c r="E1066" t="s">
        <v>1145</v>
      </c>
      <c r="F1066"/>
      <c r="G1066"/>
      <c r="H1066" s="44" t="b">
        <v>0</v>
      </c>
      <c r="I1066"/>
      <c r="J1066" s="44" t="b">
        <v>0</v>
      </c>
    </row>
    <row r="1067" spans="1:10" ht="18.75" x14ac:dyDescent="0.3">
      <c r="A1067" s="45" t="s">
        <v>3215</v>
      </c>
      <c r="B1067" s="50" t="s">
        <v>2229</v>
      </c>
      <c r="C1067" t="s">
        <v>3151</v>
      </c>
      <c r="D1067" t="s">
        <v>865</v>
      </c>
      <c r="E1067" t="s">
        <v>1145</v>
      </c>
      <c r="F1067"/>
      <c r="G1067"/>
      <c r="H1067" s="44" t="b">
        <v>0</v>
      </c>
      <c r="I1067"/>
      <c r="J1067" s="44" t="b">
        <v>0</v>
      </c>
    </row>
    <row r="1068" spans="1:10" ht="18.75" x14ac:dyDescent="0.3">
      <c r="A1068" s="45" t="s">
        <v>3216</v>
      </c>
      <c r="B1068" s="50" t="s">
        <v>2230</v>
      </c>
      <c r="C1068" t="s">
        <v>3151</v>
      </c>
      <c r="D1068" t="s">
        <v>865</v>
      </c>
      <c r="E1068" t="s">
        <v>1145</v>
      </c>
      <c r="F1068"/>
      <c r="G1068"/>
      <c r="H1068" s="44" t="b">
        <v>0</v>
      </c>
      <c r="I1068"/>
      <c r="J1068" s="44" t="b">
        <v>0</v>
      </c>
    </row>
    <row r="1069" spans="1:10" ht="18.75" x14ac:dyDescent="0.3">
      <c r="A1069" s="45" t="s">
        <v>3217</v>
      </c>
      <c r="B1069" s="50" t="s">
        <v>2231</v>
      </c>
      <c r="C1069" t="s">
        <v>3151</v>
      </c>
      <c r="D1069" t="s">
        <v>865</v>
      </c>
      <c r="E1069" t="s">
        <v>1145</v>
      </c>
      <c r="F1069"/>
      <c r="G1069"/>
      <c r="H1069" s="44" t="b">
        <v>0</v>
      </c>
      <c r="I1069"/>
      <c r="J1069" s="44" t="b">
        <v>0</v>
      </c>
    </row>
    <row r="1070" spans="1:10" ht="18.75" x14ac:dyDescent="0.3">
      <c r="A1070" s="45" t="s">
        <v>3218</v>
      </c>
      <c r="B1070" s="50" t="s">
        <v>1789</v>
      </c>
      <c r="C1070" t="s">
        <v>3151</v>
      </c>
      <c r="D1070" t="s">
        <v>865</v>
      </c>
      <c r="E1070" t="s">
        <v>1145</v>
      </c>
      <c r="F1070"/>
      <c r="G1070"/>
      <c r="H1070" s="44" t="b">
        <v>0</v>
      </c>
      <c r="I1070"/>
      <c r="J1070" s="44" t="b">
        <v>0</v>
      </c>
    </row>
    <row r="1071" spans="1:10" ht="18.75" x14ac:dyDescent="0.3">
      <c r="A1071" s="45" t="s">
        <v>3219</v>
      </c>
      <c r="B1071" s="50" t="s">
        <v>1791</v>
      </c>
      <c r="C1071" t="s">
        <v>3151</v>
      </c>
      <c r="D1071" t="s">
        <v>865</v>
      </c>
      <c r="E1071" t="s">
        <v>1145</v>
      </c>
      <c r="F1071"/>
      <c r="G1071"/>
      <c r="H1071" s="44" t="b">
        <v>0</v>
      </c>
      <c r="I1071"/>
      <c r="J1071" s="44" t="b">
        <v>0</v>
      </c>
    </row>
    <row r="1072" spans="1:10" ht="18.75" x14ac:dyDescent="0.3">
      <c r="A1072" s="45" t="s">
        <v>3220</v>
      </c>
      <c r="B1072" s="50" t="s">
        <v>1793</v>
      </c>
      <c r="C1072" t="s">
        <v>3151</v>
      </c>
      <c r="D1072" t="s">
        <v>865</v>
      </c>
      <c r="E1072" t="s">
        <v>1145</v>
      </c>
      <c r="F1072"/>
      <c r="G1072"/>
      <c r="H1072" s="44" t="b">
        <v>0</v>
      </c>
      <c r="I1072"/>
      <c r="J1072" s="44" t="b">
        <v>0</v>
      </c>
    </row>
    <row r="1073" spans="1:10" ht="18.75" x14ac:dyDescent="0.3">
      <c r="A1073" s="45" t="s">
        <v>3221</v>
      </c>
      <c r="B1073" s="50" t="s">
        <v>1795</v>
      </c>
      <c r="C1073" t="s">
        <v>3151</v>
      </c>
      <c r="D1073" t="s">
        <v>865</v>
      </c>
      <c r="E1073" t="s">
        <v>1145</v>
      </c>
      <c r="F1073"/>
      <c r="G1073"/>
      <c r="H1073" s="44" t="b">
        <v>0</v>
      </c>
      <c r="I1073"/>
      <c r="J1073" s="44" t="b">
        <v>0</v>
      </c>
    </row>
    <row r="1074" spans="1:10" ht="18.75" x14ac:dyDescent="0.3">
      <c r="A1074" s="45" t="s">
        <v>3222</v>
      </c>
      <c r="B1074" s="50" t="s">
        <v>2236</v>
      </c>
      <c r="C1074" t="s">
        <v>3151</v>
      </c>
      <c r="D1074" t="s">
        <v>865</v>
      </c>
      <c r="E1074" t="s">
        <v>1145</v>
      </c>
      <c r="F1074"/>
      <c r="G1074"/>
      <c r="H1074" s="44" t="b">
        <v>0</v>
      </c>
      <c r="I1074"/>
      <c r="J1074" s="44" t="b">
        <v>0</v>
      </c>
    </row>
    <row r="1075" spans="1:10" ht="18.75" x14ac:dyDescent="0.3">
      <c r="A1075" s="45" t="s">
        <v>3223</v>
      </c>
      <c r="B1075" s="50" t="s">
        <v>2237</v>
      </c>
      <c r="C1075" t="s">
        <v>3151</v>
      </c>
      <c r="D1075" t="s">
        <v>865</v>
      </c>
      <c r="E1075" t="s">
        <v>1145</v>
      </c>
      <c r="F1075"/>
      <c r="G1075"/>
      <c r="H1075" s="44" t="b">
        <v>0</v>
      </c>
      <c r="I1075"/>
      <c r="J1075" s="44" t="b">
        <v>0</v>
      </c>
    </row>
    <row r="1076" spans="1:10" ht="18.75" x14ac:dyDescent="0.3">
      <c r="A1076" s="45" t="s">
        <v>3224</v>
      </c>
      <c r="B1076" s="50" t="s">
        <v>2238</v>
      </c>
      <c r="C1076" t="s">
        <v>3151</v>
      </c>
      <c r="D1076" t="s">
        <v>865</v>
      </c>
      <c r="E1076" t="s">
        <v>1145</v>
      </c>
      <c r="F1076"/>
      <c r="G1076"/>
      <c r="H1076" s="44" t="b">
        <v>0</v>
      </c>
      <c r="I1076"/>
      <c r="J1076" s="44" t="b">
        <v>0</v>
      </c>
    </row>
    <row r="1077" spans="1:10" ht="18.75" x14ac:dyDescent="0.3">
      <c r="A1077" s="45" t="s">
        <v>3225</v>
      </c>
      <c r="B1077" s="50" t="s">
        <v>2239</v>
      </c>
      <c r="C1077" t="s">
        <v>3151</v>
      </c>
      <c r="D1077" t="s">
        <v>865</v>
      </c>
      <c r="E1077" t="s">
        <v>1145</v>
      </c>
      <c r="F1077"/>
      <c r="G1077"/>
      <c r="H1077" s="44" t="b">
        <v>0</v>
      </c>
      <c r="I1077"/>
      <c r="J1077" s="44" t="b">
        <v>0</v>
      </c>
    </row>
    <row r="1078" spans="1:10" ht="18.75" x14ac:dyDescent="0.3">
      <c r="A1078" s="45" t="s">
        <v>3226</v>
      </c>
      <c r="B1078" s="50" t="s">
        <v>2431</v>
      </c>
      <c r="C1078" t="s">
        <v>3151</v>
      </c>
      <c r="D1078" t="s">
        <v>865</v>
      </c>
      <c r="E1078" t="s">
        <v>1145</v>
      </c>
      <c r="F1078"/>
      <c r="G1078"/>
      <c r="H1078" s="44" t="b">
        <v>0</v>
      </c>
      <c r="I1078"/>
      <c r="J1078" s="44" t="b">
        <v>0</v>
      </c>
    </row>
    <row r="1079" spans="1:10" ht="18.75" x14ac:dyDescent="0.3">
      <c r="A1079" s="45" t="s">
        <v>3227</v>
      </c>
      <c r="B1079" s="50" t="s">
        <v>3228</v>
      </c>
      <c r="C1079" t="s">
        <v>3151</v>
      </c>
      <c r="D1079" t="s">
        <v>865</v>
      </c>
      <c r="E1079" t="s">
        <v>1145</v>
      </c>
      <c r="F1079"/>
      <c r="G1079"/>
      <c r="H1079" s="44" t="b">
        <v>0</v>
      </c>
      <c r="I1079"/>
      <c r="J1079" s="44" t="b">
        <v>0</v>
      </c>
    </row>
    <row r="1080" spans="1:10" ht="18.75" x14ac:dyDescent="0.3">
      <c r="A1080" s="45" t="s">
        <v>3229</v>
      </c>
      <c r="B1080" s="50" t="s">
        <v>3019</v>
      </c>
      <c r="C1080" t="s">
        <v>3151</v>
      </c>
      <c r="D1080" t="s">
        <v>865</v>
      </c>
      <c r="E1080" t="s">
        <v>1145</v>
      </c>
      <c r="F1080"/>
      <c r="G1080"/>
      <c r="H1080" s="44" t="b">
        <v>0</v>
      </c>
      <c r="I1080"/>
      <c r="J1080" s="44" t="b">
        <v>0</v>
      </c>
    </row>
    <row r="1081" spans="1:10" ht="18.75" x14ac:dyDescent="0.3">
      <c r="A1081" s="45" t="s">
        <v>3230</v>
      </c>
      <c r="B1081" s="50" t="s">
        <v>3231</v>
      </c>
      <c r="C1081" t="s">
        <v>3151</v>
      </c>
      <c r="D1081" t="s">
        <v>865</v>
      </c>
      <c r="E1081" t="s">
        <v>1145</v>
      </c>
      <c r="F1081"/>
      <c r="G1081"/>
      <c r="H1081" s="44" t="b">
        <v>0</v>
      </c>
      <c r="I1081"/>
      <c r="J1081" s="44" t="b">
        <v>0</v>
      </c>
    </row>
    <row r="1082" spans="1:10" ht="18.75" x14ac:dyDescent="0.3">
      <c r="A1082" s="45" t="s">
        <v>3232</v>
      </c>
      <c r="B1082" s="50" t="s">
        <v>3021</v>
      </c>
      <c r="C1082" t="s">
        <v>3151</v>
      </c>
      <c r="D1082" t="s">
        <v>865</v>
      </c>
      <c r="E1082" t="s">
        <v>1145</v>
      </c>
      <c r="F1082"/>
      <c r="G1082"/>
      <c r="H1082" s="44" t="b">
        <v>0</v>
      </c>
      <c r="I1082"/>
      <c r="J1082" s="44" t="b">
        <v>0</v>
      </c>
    </row>
    <row r="1083" spans="1:10" ht="18.75" x14ac:dyDescent="0.3">
      <c r="A1083" s="45" t="s">
        <v>3233</v>
      </c>
      <c r="B1083" s="50" t="s">
        <v>1590</v>
      </c>
      <c r="C1083" t="s">
        <v>3151</v>
      </c>
      <c r="D1083" t="s">
        <v>865</v>
      </c>
      <c r="E1083" t="s">
        <v>1145</v>
      </c>
      <c r="F1083"/>
      <c r="G1083"/>
      <c r="H1083" s="44" t="b">
        <v>0</v>
      </c>
      <c r="I1083"/>
      <c r="J1083" s="44" t="b">
        <v>0</v>
      </c>
    </row>
    <row r="1084" spans="1:10" ht="18.75" x14ac:dyDescent="0.3">
      <c r="A1084" s="45" t="s">
        <v>3234</v>
      </c>
      <c r="B1084" s="50" t="s">
        <v>3235</v>
      </c>
      <c r="C1084" t="s">
        <v>3151</v>
      </c>
      <c r="D1084" t="s">
        <v>865</v>
      </c>
      <c r="E1084" t="s">
        <v>1145</v>
      </c>
      <c r="F1084"/>
      <c r="G1084"/>
      <c r="H1084" s="44" t="b">
        <v>0</v>
      </c>
      <c r="I1084"/>
      <c r="J1084" s="44" t="b">
        <v>0</v>
      </c>
    </row>
    <row r="1085" spans="1:10" ht="18.75" x14ac:dyDescent="0.3">
      <c r="A1085" s="45" t="s">
        <v>3236</v>
      </c>
      <c r="B1085" s="50" t="s">
        <v>1592</v>
      </c>
      <c r="C1085" t="s">
        <v>3151</v>
      </c>
      <c r="D1085" t="s">
        <v>865</v>
      </c>
      <c r="E1085" t="s">
        <v>1145</v>
      </c>
      <c r="F1085"/>
      <c r="G1085"/>
      <c r="H1085" s="44" t="b">
        <v>0</v>
      </c>
      <c r="I1085"/>
      <c r="J1085" s="44" t="b">
        <v>0</v>
      </c>
    </row>
    <row r="1086" spans="1:10" ht="18.75" x14ac:dyDescent="0.3">
      <c r="A1086" s="45" t="s">
        <v>3237</v>
      </c>
      <c r="B1086" s="50" t="s">
        <v>3238</v>
      </c>
      <c r="C1086" t="s">
        <v>3151</v>
      </c>
      <c r="D1086" t="s">
        <v>865</v>
      </c>
      <c r="E1086" t="s">
        <v>1145</v>
      </c>
      <c r="F1086"/>
      <c r="G1086"/>
      <c r="H1086" s="44" t="b">
        <v>0</v>
      </c>
      <c r="I1086"/>
      <c r="J1086" s="44" t="b">
        <v>0</v>
      </c>
    </row>
    <row r="1087" spans="1:10" ht="18.75" x14ac:dyDescent="0.3">
      <c r="A1087" s="45" t="s">
        <v>3239</v>
      </c>
      <c r="B1087" s="50" t="s">
        <v>3025</v>
      </c>
      <c r="C1087" t="s">
        <v>3151</v>
      </c>
      <c r="D1087" t="s">
        <v>865</v>
      </c>
      <c r="E1087" t="s">
        <v>1145</v>
      </c>
      <c r="F1087"/>
      <c r="G1087"/>
      <c r="H1087" s="44" t="b">
        <v>0</v>
      </c>
      <c r="I1087"/>
      <c r="J1087" s="44" t="b">
        <v>0</v>
      </c>
    </row>
    <row r="1088" spans="1:10" ht="18.75" x14ac:dyDescent="0.3">
      <c r="A1088" s="45" t="s">
        <v>3240</v>
      </c>
      <c r="B1088" s="50" t="s">
        <v>3241</v>
      </c>
      <c r="C1088" t="s">
        <v>3151</v>
      </c>
      <c r="D1088" t="s">
        <v>865</v>
      </c>
      <c r="E1088" t="s">
        <v>1145</v>
      </c>
      <c r="F1088"/>
      <c r="G1088"/>
      <c r="H1088" s="44" t="b">
        <v>0</v>
      </c>
      <c r="I1088"/>
      <c r="J1088" s="44" t="b">
        <v>0</v>
      </c>
    </row>
    <row r="1089" spans="1:10" ht="18.75" x14ac:dyDescent="0.3">
      <c r="A1089" s="45" t="s">
        <v>3242</v>
      </c>
      <c r="B1089" s="50" t="s">
        <v>2987</v>
      </c>
      <c r="C1089" t="s">
        <v>3151</v>
      </c>
      <c r="D1089" t="s">
        <v>865</v>
      </c>
      <c r="E1089" t="s">
        <v>1145</v>
      </c>
      <c r="F1089"/>
      <c r="G1089"/>
      <c r="H1089" s="44" t="b">
        <v>0</v>
      </c>
      <c r="I1089"/>
      <c r="J1089" s="44" t="b">
        <v>0</v>
      </c>
    </row>
    <row r="1090" spans="1:10" ht="18.75" x14ac:dyDescent="0.3">
      <c r="A1090" s="45" t="s">
        <v>3243</v>
      </c>
      <c r="B1090" s="50" t="s">
        <v>3244</v>
      </c>
      <c r="C1090" t="s">
        <v>3151</v>
      </c>
      <c r="D1090" t="s">
        <v>865</v>
      </c>
      <c r="E1090" t="s">
        <v>1145</v>
      </c>
      <c r="F1090"/>
      <c r="G1090"/>
      <c r="H1090" s="44" t="b">
        <v>0</v>
      </c>
      <c r="I1090"/>
      <c r="J1090" s="44" t="b">
        <v>0</v>
      </c>
    </row>
    <row r="1091" spans="1:10" ht="18.75" x14ac:dyDescent="0.3">
      <c r="A1091" s="45" t="s">
        <v>3245</v>
      </c>
      <c r="B1091" s="50" t="s">
        <v>3028</v>
      </c>
      <c r="C1091" t="s">
        <v>3151</v>
      </c>
      <c r="D1091" t="s">
        <v>865</v>
      </c>
      <c r="E1091" t="s">
        <v>1145</v>
      </c>
      <c r="F1091"/>
      <c r="G1091"/>
      <c r="H1091" s="44" t="b">
        <v>0</v>
      </c>
      <c r="I1091"/>
      <c r="J1091" s="44" t="b">
        <v>0</v>
      </c>
    </row>
    <row r="1092" spans="1:10" ht="18.75" x14ac:dyDescent="0.3">
      <c r="A1092" s="45" t="s">
        <v>3246</v>
      </c>
      <c r="B1092" s="50" t="s">
        <v>3247</v>
      </c>
      <c r="C1092" t="s">
        <v>3151</v>
      </c>
      <c r="D1092" t="s">
        <v>865</v>
      </c>
      <c r="E1092" t="s">
        <v>1145</v>
      </c>
      <c r="F1092"/>
      <c r="G1092"/>
      <c r="H1092" s="44" t="b">
        <v>0</v>
      </c>
      <c r="I1092"/>
      <c r="J1092" s="44" t="b">
        <v>0</v>
      </c>
    </row>
    <row r="1093" spans="1:10" ht="18.75" x14ac:dyDescent="0.3">
      <c r="A1093" s="45" t="s">
        <v>3248</v>
      </c>
      <c r="B1093" s="50" t="s">
        <v>3030</v>
      </c>
      <c r="C1093" t="s">
        <v>3151</v>
      </c>
      <c r="D1093" t="s">
        <v>865</v>
      </c>
      <c r="E1093" t="s">
        <v>1145</v>
      </c>
      <c r="F1093"/>
      <c r="G1093"/>
      <c r="H1093" s="44" t="b">
        <v>0</v>
      </c>
      <c r="I1093"/>
      <c r="J1093" s="44" t="b">
        <v>0</v>
      </c>
    </row>
    <row r="1094" spans="1:10" ht="18.75" x14ac:dyDescent="0.3">
      <c r="A1094" s="45" t="s">
        <v>3249</v>
      </c>
      <c r="B1094" s="50" t="s">
        <v>3250</v>
      </c>
      <c r="C1094" t="s">
        <v>3151</v>
      </c>
      <c r="D1094" t="s">
        <v>865</v>
      </c>
      <c r="E1094" t="s">
        <v>1145</v>
      </c>
      <c r="F1094"/>
      <c r="G1094"/>
      <c r="H1094" s="44" t="b">
        <v>0</v>
      </c>
      <c r="I1094"/>
      <c r="J1094" s="44" t="b">
        <v>0</v>
      </c>
    </row>
    <row r="1095" spans="1:10" ht="18.75" x14ac:dyDescent="0.3">
      <c r="A1095" s="45" t="s">
        <v>3251</v>
      </c>
      <c r="B1095" s="50" t="s">
        <v>3032</v>
      </c>
      <c r="C1095" t="s">
        <v>3151</v>
      </c>
      <c r="D1095" t="s">
        <v>865</v>
      </c>
      <c r="E1095" t="s">
        <v>1145</v>
      </c>
      <c r="F1095"/>
      <c r="G1095"/>
      <c r="H1095" s="44" t="b">
        <v>0</v>
      </c>
      <c r="I1095"/>
      <c r="J1095" s="44" t="b">
        <v>0</v>
      </c>
    </row>
    <row r="1096" spans="1:10" ht="18.75" x14ac:dyDescent="0.3">
      <c r="A1096" s="45" t="s">
        <v>3252</v>
      </c>
      <c r="B1096" s="50" t="s">
        <v>3253</v>
      </c>
      <c r="C1096" t="s">
        <v>3151</v>
      </c>
      <c r="D1096" t="s">
        <v>865</v>
      </c>
      <c r="E1096" t="s">
        <v>1145</v>
      </c>
      <c r="F1096"/>
      <c r="G1096"/>
      <c r="H1096" s="44" t="b">
        <v>0</v>
      </c>
      <c r="I1096"/>
      <c r="J1096" s="44" t="b">
        <v>0</v>
      </c>
    </row>
    <row r="1097" spans="1:10" ht="18.75" x14ac:dyDescent="0.3">
      <c r="A1097" s="45" t="s">
        <v>3254</v>
      </c>
      <c r="B1097" s="50" t="s">
        <v>3034</v>
      </c>
      <c r="C1097" t="s">
        <v>3151</v>
      </c>
      <c r="D1097" t="s">
        <v>865</v>
      </c>
      <c r="E1097" t="s">
        <v>1145</v>
      </c>
      <c r="F1097"/>
      <c r="G1097"/>
      <c r="H1097" s="44" t="b">
        <v>0</v>
      </c>
      <c r="I1097"/>
      <c r="J1097" s="44" t="b">
        <v>0</v>
      </c>
    </row>
    <row r="1098" spans="1:10" ht="18.75" x14ac:dyDescent="0.3">
      <c r="A1098" s="45" t="s">
        <v>3255</v>
      </c>
      <c r="B1098" s="50" t="s">
        <v>3256</v>
      </c>
      <c r="C1098" t="s">
        <v>3151</v>
      </c>
      <c r="D1098" t="s">
        <v>865</v>
      </c>
      <c r="E1098" t="s">
        <v>1145</v>
      </c>
      <c r="F1098"/>
      <c r="G1098"/>
      <c r="H1098" s="44" t="b">
        <v>0</v>
      </c>
      <c r="I1098"/>
      <c r="J1098" s="44" t="b">
        <v>0</v>
      </c>
    </row>
    <row r="1099" spans="1:10" ht="18.75" x14ac:dyDescent="0.3">
      <c r="A1099" s="45" t="s">
        <v>3257</v>
      </c>
      <c r="B1099" s="50" t="s">
        <v>3036</v>
      </c>
      <c r="C1099" t="s">
        <v>3151</v>
      </c>
      <c r="D1099" t="s">
        <v>865</v>
      </c>
      <c r="E1099" t="s">
        <v>1145</v>
      </c>
      <c r="F1099"/>
      <c r="G1099"/>
      <c r="H1099" s="44" t="b">
        <v>0</v>
      </c>
      <c r="I1099"/>
      <c r="J1099" s="44" t="b">
        <v>0</v>
      </c>
    </row>
    <row r="1100" spans="1:10" ht="18.75" x14ac:dyDescent="0.3">
      <c r="A1100" s="45" t="s">
        <v>3258</v>
      </c>
      <c r="B1100" s="50" t="s">
        <v>3259</v>
      </c>
      <c r="C1100" t="s">
        <v>3151</v>
      </c>
      <c r="D1100" t="s">
        <v>865</v>
      </c>
      <c r="E1100" t="s">
        <v>1145</v>
      </c>
      <c r="F1100"/>
      <c r="G1100"/>
      <c r="H1100" s="44" t="b">
        <v>0</v>
      </c>
      <c r="I1100"/>
      <c r="J1100" s="44" t="b">
        <v>0</v>
      </c>
    </row>
    <row r="1101" spans="1:10" ht="18.75" x14ac:dyDescent="0.3">
      <c r="A1101" s="45" t="s">
        <v>3260</v>
      </c>
      <c r="B1101" s="50" t="s">
        <v>3038</v>
      </c>
      <c r="C1101" t="s">
        <v>3151</v>
      </c>
      <c r="D1101" t="s">
        <v>865</v>
      </c>
      <c r="E1101" t="s">
        <v>1145</v>
      </c>
      <c r="F1101"/>
      <c r="G1101"/>
      <c r="H1101" s="44" t="b">
        <v>0</v>
      </c>
      <c r="I1101"/>
      <c r="J1101" s="44" t="b">
        <v>0</v>
      </c>
    </row>
    <row r="1102" spans="1:10" ht="18.75" x14ac:dyDescent="0.3">
      <c r="A1102" s="45" t="s">
        <v>3261</v>
      </c>
      <c r="B1102" s="50" t="s">
        <v>3262</v>
      </c>
      <c r="C1102" t="s">
        <v>3151</v>
      </c>
      <c r="D1102" t="s">
        <v>865</v>
      </c>
      <c r="E1102" t="s">
        <v>1145</v>
      </c>
      <c r="F1102"/>
      <c r="G1102"/>
      <c r="H1102" s="44" t="b">
        <v>0</v>
      </c>
      <c r="I1102"/>
      <c r="J1102" s="44" t="b">
        <v>0</v>
      </c>
    </row>
    <row r="1103" spans="1:10" ht="18.75" x14ac:dyDescent="0.3">
      <c r="A1103" s="45" t="s">
        <v>3263</v>
      </c>
      <c r="B1103" s="50" t="s">
        <v>3040</v>
      </c>
      <c r="C1103" t="s">
        <v>3151</v>
      </c>
      <c r="D1103" t="s">
        <v>865</v>
      </c>
      <c r="E1103" t="s">
        <v>1145</v>
      </c>
      <c r="F1103"/>
      <c r="G1103"/>
      <c r="H1103" s="44" t="b">
        <v>0</v>
      </c>
      <c r="I1103"/>
      <c r="J1103" s="44" t="b">
        <v>0</v>
      </c>
    </row>
    <row r="1104" spans="1:10" ht="18.75" x14ac:dyDescent="0.3">
      <c r="A1104" s="45" t="s">
        <v>3264</v>
      </c>
      <c r="B1104" s="50" t="s">
        <v>3265</v>
      </c>
      <c r="C1104" t="s">
        <v>3151</v>
      </c>
      <c r="D1104" t="s">
        <v>865</v>
      </c>
      <c r="E1104" t="s">
        <v>1145</v>
      </c>
      <c r="F1104"/>
      <c r="G1104"/>
      <c r="H1104" s="44" t="b">
        <v>0</v>
      </c>
      <c r="I1104"/>
      <c r="J1104" s="44" t="b">
        <v>0</v>
      </c>
    </row>
    <row r="1105" spans="1:10" ht="18.75" x14ac:dyDescent="0.3">
      <c r="A1105" s="45" t="s">
        <v>3266</v>
      </c>
      <c r="B1105" s="50" t="s">
        <v>3042</v>
      </c>
      <c r="C1105" t="s">
        <v>3151</v>
      </c>
      <c r="D1105" t="s">
        <v>865</v>
      </c>
      <c r="E1105" t="s">
        <v>1145</v>
      </c>
      <c r="F1105"/>
      <c r="G1105"/>
      <c r="H1105" s="44" t="b">
        <v>0</v>
      </c>
      <c r="I1105"/>
      <c r="J1105" s="44" t="b">
        <v>0</v>
      </c>
    </row>
    <row r="1106" spans="1:10" ht="18.75" x14ac:dyDescent="0.3">
      <c r="A1106" s="45" t="s">
        <v>3267</v>
      </c>
      <c r="B1106" s="50" t="s">
        <v>3268</v>
      </c>
      <c r="C1106" t="s">
        <v>3151</v>
      </c>
      <c r="D1106" t="s">
        <v>865</v>
      </c>
      <c r="E1106" t="s">
        <v>1145</v>
      </c>
      <c r="F1106"/>
      <c r="G1106"/>
      <c r="H1106" s="44" t="b">
        <v>0</v>
      </c>
      <c r="I1106"/>
      <c r="J1106" s="44" t="b">
        <v>0</v>
      </c>
    </row>
    <row r="1107" spans="1:10" ht="18.75" x14ac:dyDescent="0.3">
      <c r="A1107" s="45" t="s">
        <v>3269</v>
      </c>
      <c r="B1107" s="50" t="s">
        <v>3044</v>
      </c>
      <c r="C1107" t="s">
        <v>3151</v>
      </c>
      <c r="D1107" t="s">
        <v>865</v>
      </c>
      <c r="E1107" t="s">
        <v>1145</v>
      </c>
      <c r="F1107"/>
      <c r="G1107"/>
      <c r="H1107" s="44" t="b">
        <v>0</v>
      </c>
      <c r="I1107"/>
      <c r="J1107" s="44" t="b">
        <v>0</v>
      </c>
    </row>
    <row r="1108" spans="1:10" ht="18.75" x14ac:dyDescent="0.3">
      <c r="A1108" s="45" t="s">
        <v>3270</v>
      </c>
      <c r="B1108" s="50" t="s">
        <v>3271</v>
      </c>
      <c r="C1108" t="s">
        <v>3151</v>
      </c>
      <c r="D1108" t="s">
        <v>865</v>
      </c>
      <c r="E1108" t="s">
        <v>1145</v>
      </c>
      <c r="F1108"/>
      <c r="G1108"/>
      <c r="H1108" s="44" t="b">
        <v>0</v>
      </c>
      <c r="I1108"/>
      <c r="J1108" s="44" t="b">
        <v>0</v>
      </c>
    </row>
    <row r="1109" spans="1:10" ht="18.75" x14ac:dyDescent="0.3">
      <c r="A1109" s="45" t="s">
        <v>3272</v>
      </c>
      <c r="B1109" s="50" t="s">
        <v>3046</v>
      </c>
      <c r="C1109" t="s">
        <v>3151</v>
      </c>
      <c r="D1109" t="s">
        <v>865</v>
      </c>
      <c r="E1109" t="s">
        <v>1145</v>
      </c>
      <c r="F1109"/>
      <c r="G1109"/>
      <c r="H1109" s="44" t="b">
        <v>0</v>
      </c>
      <c r="I1109"/>
      <c r="J1109" s="44" t="b">
        <v>0</v>
      </c>
    </row>
    <row r="1110" spans="1:10" ht="18.75" x14ac:dyDescent="0.3">
      <c r="A1110" s="45" t="s">
        <v>3273</v>
      </c>
      <c r="B1110" s="50" t="s">
        <v>3048</v>
      </c>
      <c r="C1110" t="s">
        <v>3151</v>
      </c>
      <c r="D1110" t="s">
        <v>865</v>
      </c>
      <c r="E1110" t="s">
        <v>1145</v>
      </c>
      <c r="F1110"/>
      <c r="G1110"/>
      <c r="H1110" s="44" t="b">
        <v>0</v>
      </c>
      <c r="I1110"/>
      <c r="J1110" s="44" t="b">
        <v>0</v>
      </c>
    </row>
    <row r="1111" spans="1:10" ht="18.75" x14ac:dyDescent="0.3">
      <c r="A1111" s="45" t="s">
        <v>3274</v>
      </c>
      <c r="B1111" s="50" t="s">
        <v>3050</v>
      </c>
      <c r="C1111" t="s">
        <v>3151</v>
      </c>
      <c r="D1111" t="s">
        <v>865</v>
      </c>
      <c r="E1111" t="s">
        <v>1145</v>
      </c>
      <c r="F1111"/>
      <c r="G1111"/>
      <c r="H1111" s="44" t="b">
        <v>0</v>
      </c>
      <c r="I1111"/>
      <c r="J1111" s="44" t="b">
        <v>0</v>
      </c>
    </row>
    <row r="1112" spans="1:10" ht="18.75" x14ac:dyDescent="0.3">
      <c r="A1112" s="45" t="s">
        <v>3275</v>
      </c>
      <c r="B1112" s="50" t="s">
        <v>3052</v>
      </c>
      <c r="C1112" t="s">
        <v>3151</v>
      </c>
      <c r="D1112" t="s">
        <v>865</v>
      </c>
      <c r="E1112" t="s">
        <v>1145</v>
      </c>
      <c r="F1112"/>
      <c r="G1112"/>
      <c r="H1112" s="44" t="b">
        <v>0</v>
      </c>
      <c r="I1112"/>
      <c r="J1112" s="44" t="b">
        <v>0</v>
      </c>
    </row>
    <row r="1113" spans="1:10" ht="18.75" x14ac:dyDescent="0.3">
      <c r="A1113" s="45" t="s">
        <v>3276</v>
      </c>
      <c r="B1113" s="50" t="s">
        <v>3054</v>
      </c>
      <c r="C1113" t="s">
        <v>3151</v>
      </c>
      <c r="D1113" t="s">
        <v>865</v>
      </c>
      <c r="E1113" t="s">
        <v>1145</v>
      </c>
      <c r="F1113"/>
      <c r="G1113"/>
      <c r="H1113" s="44" t="b">
        <v>0</v>
      </c>
      <c r="I1113"/>
      <c r="J1113" s="44" t="b">
        <v>0</v>
      </c>
    </row>
    <row r="1114" spans="1:10" ht="18.75" x14ac:dyDescent="0.3">
      <c r="A1114" s="45" t="s">
        <v>3277</v>
      </c>
      <c r="B1114" s="50" t="s">
        <v>3056</v>
      </c>
      <c r="C1114" t="s">
        <v>3151</v>
      </c>
      <c r="D1114" t="s">
        <v>865</v>
      </c>
      <c r="E1114" t="s">
        <v>1145</v>
      </c>
      <c r="F1114"/>
      <c r="G1114"/>
      <c r="H1114" s="44" t="b">
        <v>0</v>
      </c>
      <c r="I1114"/>
      <c r="J1114" s="44" t="b">
        <v>0</v>
      </c>
    </row>
    <row r="1115" spans="1:10" ht="18.75" x14ac:dyDescent="0.3">
      <c r="A1115" s="45" t="s">
        <v>3278</v>
      </c>
      <c r="B1115" s="50" t="s">
        <v>3058</v>
      </c>
      <c r="C1115" t="s">
        <v>3151</v>
      </c>
      <c r="D1115" t="s">
        <v>865</v>
      </c>
      <c r="E1115" t="s">
        <v>1145</v>
      </c>
      <c r="F1115"/>
      <c r="G1115"/>
      <c r="H1115" s="44" t="b">
        <v>0</v>
      </c>
      <c r="I1115"/>
      <c r="J1115" s="44" t="b">
        <v>0</v>
      </c>
    </row>
    <row r="1116" spans="1:10" ht="18.75" x14ac:dyDescent="0.3">
      <c r="A1116" s="45" t="s">
        <v>3279</v>
      </c>
      <c r="B1116" s="50" t="s">
        <v>3060</v>
      </c>
      <c r="C1116" t="s">
        <v>3151</v>
      </c>
      <c r="D1116" t="s">
        <v>865</v>
      </c>
      <c r="E1116" t="s">
        <v>1145</v>
      </c>
      <c r="F1116"/>
      <c r="G1116"/>
      <c r="H1116" s="44" t="b">
        <v>0</v>
      </c>
      <c r="I1116"/>
      <c r="J1116" s="44" t="b">
        <v>0</v>
      </c>
    </row>
    <row r="1117" spans="1:10" ht="18.75" x14ac:dyDescent="0.3">
      <c r="A1117" s="45" t="s">
        <v>3280</v>
      </c>
      <c r="B1117" s="50" t="s">
        <v>3062</v>
      </c>
      <c r="C1117" t="s">
        <v>3151</v>
      </c>
      <c r="D1117" t="s">
        <v>865</v>
      </c>
      <c r="E1117" t="s">
        <v>1145</v>
      </c>
      <c r="F1117"/>
      <c r="G1117"/>
      <c r="H1117" s="44" t="b">
        <v>0</v>
      </c>
      <c r="I1117"/>
      <c r="J1117" s="44" t="b">
        <v>0</v>
      </c>
    </row>
    <row r="1118" spans="1:10" ht="18.75" x14ac:dyDescent="0.3">
      <c r="A1118" s="45" t="s">
        <v>3281</v>
      </c>
      <c r="B1118" s="50" t="s">
        <v>3064</v>
      </c>
      <c r="C1118" t="s">
        <v>3151</v>
      </c>
      <c r="D1118" t="s">
        <v>865</v>
      </c>
      <c r="E1118" t="s">
        <v>1145</v>
      </c>
      <c r="F1118"/>
      <c r="G1118"/>
      <c r="H1118" s="44" t="b">
        <v>0</v>
      </c>
      <c r="I1118"/>
      <c r="J1118" s="44" t="b">
        <v>0</v>
      </c>
    </row>
    <row r="1119" spans="1:10" ht="18.75" x14ac:dyDescent="0.3">
      <c r="A1119" s="45" t="s">
        <v>3282</v>
      </c>
      <c r="B1119" s="50" t="s">
        <v>3066</v>
      </c>
      <c r="C1119" t="s">
        <v>3151</v>
      </c>
      <c r="D1119" t="s">
        <v>865</v>
      </c>
      <c r="E1119" t="s">
        <v>1145</v>
      </c>
      <c r="F1119"/>
      <c r="G1119"/>
      <c r="H1119" s="44" t="b">
        <v>0</v>
      </c>
      <c r="I1119"/>
      <c r="J1119" s="44" t="b">
        <v>0</v>
      </c>
    </row>
    <row r="1120" spans="1:10" ht="18.75" x14ac:dyDescent="0.3">
      <c r="A1120" s="45" t="s">
        <v>3283</v>
      </c>
      <c r="B1120" s="50" t="s">
        <v>3068</v>
      </c>
      <c r="C1120" t="s">
        <v>3151</v>
      </c>
      <c r="D1120" t="s">
        <v>865</v>
      </c>
      <c r="E1120" t="s">
        <v>1145</v>
      </c>
      <c r="F1120"/>
      <c r="G1120"/>
      <c r="H1120" s="44" t="b">
        <v>0</v>
      </c>
      <c r="I1120"/>
      <c r="J1120" s="44" t="b">
        <v>0</v>
      </c>
    </row>
    <row r="1121" spans="1:10" ht="18.75" x14ac:dyDescent="0.3">
      <c r="A1121" s="45" t="s">
        <v>3284</v>
      </c>
      <c r="B1121" s="50" t="s">
        <v>3070</v>
      </c>
      <c r="C1121" t="s">
        <v>3151</v>
      </c>
      <c r="D1121" t="s">
        <v>865</v>
      </c>
      <c r="E1121" t="s">
        <v>1145</v>
      </c>
      <c r="F1121"/>
      <c r="G1121"/>
      <c r="H1121" s="44" t="b">
        <v>0</v>
      </c>
      <c r="I1121"/>
      <c r="J1121" s="44" t="b">
        <v>0</v>
      </c>
    </row>
    <row r="1122" spans="1:10" ht="18.75" x14ac:dyDescent="0.3">
      <c r="A1122" s="45" t="s">
        <v>3285</v>
      </c>
      <c r="B1122" s="50" t="s">
        <v>3072</v>
      </c>
      <c r="C1122" t="s">
        <v>3151</v>
      </c>
      <c r="D1122" t="s">
        <v>865</v>
      </c>
      <c r="E1122" t="s">
        <v>1145</v>
      </c>
      <c r="F1122"/>
      <c r="G1122"/>
      <c r="H1122" s="44" t="b">
        <v>0</v>
      </c>
      <c r="I1122"/>
      <c r="J1122" s="44" t="b">
        <v>0</v>
      </c>
    </row>
    <row r="1123" spans="1:10" ht="18.75" x14ac:dyDescent="0.3">
      <c r="A1123" s="45" t="s">
        <v>3286</v>
      </c>
      <c r="B1123" s="50" t="s">
        <v>2790</v>
      </c>
      <c r="C1123" t="s">
        <v>3151</v>
      </c>
      <c r="D1123" t="s">
        <v>865</v>
      </c>
      <c r="E1123" t="s">
        <v>1145</v>
      </c>
      <c r="F1123"/>
      <c r="G1123"/>
      <c r="H1123" s="44" t="b">
        <v>0</v>
      </c>
      <c r="I1123"/>
      <c r="J1123" s="44" t="b">
        <v>0</v>
      </c>
    </row>
    <row r="1124" spans="1:10" ht="18.75" x14ac:dyDescent="0.3">
      <c r="A1124" s="45" t="s">
        <v>3287</v>
      </c>
      <c r="B1124" s="50" t="s">
        <v>2793</v>
      </c>
      <c r="C1124" t="s">
        <v>3151</v>
      </c>
      <c r="D1124" t="s">
        <v>865</v>
      </c>
      <c r="E1124" t="s">
        <v>1145</v>
      </c>
      <c r="F1124"/>
      <c r="G1124"/>
      <c r="H1124" s="44" t="b">
        <v>0</v>
      </c>
      <c r="I1124"/>
      <c r="J1124" s="44" t="b">
        <v>0</v>
      </c>
    </row>
    <row r="1125" spans="1:10" ht="18.75" x14ac:dyDescent="0.3">
      <c r="A1125" s="45" t="s">
        <v>3288</v>
      </c>
      <c r="B1125" s="50" t="s">
        <v>2796</v>
      </c>
      <c r="C1125" t="s">
        <v>3151</v>
      </c>
      <c r="D1125" t="s">
        <v>865</v>
      </c>
      <c r="E1125" t="s">
        <v>1145</v>
      </c>
      <c r="F1125"/>
      <c r="G1125"/>
      <c r="H1125" s="44" t="b">
        <v>0</v>
      </c>
      <c r="I1125"/>
      <c r="J1125" s="44" t="b">
        <v>0</v>
      </c>
    </row>
    <row r="1126" spans="1:10" ht="18.75" x14ac:dyDescent="0.3">
      <c r="A1126" s="45" t="s">
        <v>3289</v>
      </c>
      <c r="B1126" s="50" t="s">
        <v>2799</v>
      </c>
      <c r="C1126" t="s">
        <v>3151</v>
      </c>
      <c r="D1126" t="s">
        <v>865</v>
      </c>
      <c r="E1126" t="s">
        <v>1145</v>
      </c>
      <c r="F1126"/>
      <c r="G1126"/>
      <c r="H1126" s="44" t="b">
        <v>0</v>
      </c>
      <c r="I1126"/>
      <c r="J1126" s="44" t="b">
        <v>0</v>
      </c>
    </row>
    <row r="1127" spans="1:10" ht="18.75" x14ac:dyDescent="0.3">
      <c r="A1127" s="45" t="s">
        <v>3290</v>
      </c>
      <c r="B1127" s="50" t="s">
        <v>2802</v>
      </c>
      <c r="C1127" t="s">
        <v>3151</v>
      </c>
      <c r="D1127" t="s">
        <v>865</v>
      </c>
      <c r="E1127" t="s">
        <v>1145</v>
      </c>
      <c r="F1127"/>
      <c r="G1127"/>
      <c r="H1127" s="44" t="b">
        <v>0</v>
      </c>
      <c r="I1127"/>
      <c r="J1127" s="44" t="b">
        <v>0</v>
      </c>
    </row>
    <row r="1128" spans="1:10" ht="18.75" x14ac:dyDescent="0.3">
      <c r="A1128" s="45" t="s">
        <v>3291</v>
      </c>
      <c r="B1128" s="50" t="s">
        <v>2805</v>
      </c>
      <c r="C1128" t="s">
        <v>3151</v>
      </c>
      <c r="D1128" t="s">
        <v>865</v>
      </c>
      <c r="E1128" t="s">
        <v>1145</v>
      </c>
      <c r="F1128"/>
      <c r="G1128"/>
      <c r="H1128" s="44" t="b">
        <v>0</v>
      </c>
      <c r="I1128"/>
      <c r="J1128" s="44" t="b">
        <v>0</v>
      </c>
    </row>
    <row r="1129" spans="1:10" ht="18.75" x14ac:dyDescent="0.3">
      <c r="A1129" s="45" t="s">
        <v>3292</v>
      </c>
      <c r="B1129" s="50" t="s">
        <v>2808</v>
      </c>
      <c r="C1129" t="s">
        <v>3151</v>
      </c>
      <c r="D1129" t="s">
        <v>865</v>
      </c>
      <c r="E1129" t="s">
        <v>1145</v>
      </c>
      <c r="F1129"/>
      <c r="G1129"/>
      <c r="H1129" s="44" t="b">
        <v>0</v>
      </c>
      <c r="I1129"/>
      <c r="J1129" s="44" t="b">
        <v>0</v>
      </c>
    </row>
    <row r="1130" spans="1:10" ht="18.75" x14ac:dyDescent="0.3">
      <c r="A1130" s="45" t="s">
        <v>3293</v>
      </c>
      <c r="B1130" s="50" t="s">
        <v>2811</v>
      </c>
      <c r="C1130" t="s">
        <v>3151</v>
      </c>
      <c r="D1130" t="s">
        <v>865</v>
      </c>
      <c r="E1130" t="s">
        <v>1145</v>
      </c>
      <c r="F1130"/>
      <c r="G1130"/>
      <c r="H1130" s="44" t="b">
        <v>0</v>
      </c>
      <c r="I1130"/>
      <c r="J1130" s="44" t="b">
        <v>0</v>
      </c>
    </row>
    <row r="1131" spans="1:10" ht="18.75" x14ac:dyDescent="0.3">
      <c r="A1131" s="45" t="s">
        <v>3294</v>
      </c>
      <c r="B1131" s="50" t="s">
        <v>3082</v>
      </c>
      <c r="C1131" t="s">
        <v>3151</v>
      </c>
      <c r="D1131" t="s">
        <v>865</v>
      </c>
      <c r="E1131" t="s">
        <v>1145</v>
      </c>
      <c r="F1131"/>
      <c r="G1131"/>
      <c r="H1131" s="44" t="b">
        <v>0</v>
      </c>
      <c r="I1131"/>
      <c r="J1131" s="44" t="b">
        <v>0</v>
      </c>
    </row>
    <row r="1132" spans="1:10" ht="18.75" x14ac:dyDescent="0.3">
      <c r="A1132" s="45" t="s">
        <v>3295</v>
      </c>
      <c r="B1132" s="50" t="s">
        <v>3084</v>
      </c>
      <c r="C1132" t="s">
        <v>3151</v>
      </c>
      <c r="D1132" t="s">
        <v>865</v>
      </c>
      <c r="E1132" t="s">
        <v>1145</v>
      </c>
      <c r="F1132"/>
      <c r="G1132"/>
      <c r="H1132" s="44" t="b">
        <v>0</v>
      </c>
      <c r="I1132"/>
      <c r="J1132" s="44" t="b">
        <v>0</v>
      </c>
    </row>
    <row r="1133" spans="1:10" ht="18.75" x14ac:dyDescent="0.3">
      <c r="A1133" s="45" t="s">
        <v>3296</v>
      </c>
      <c r="B1133" s="50" t="s">
        <v>2989</v>
      </c>
      <c r="C1133" t="s">
        <v>3151</v>
      </c>
      <c r="D1133" t="s">
        <v>865</v>
      </c>
      <c r="E1133" t="s">
        <v>1145</v>
      </c>
      <c r="F1133"/>
      <c r="G1133"/>
      <c r="H1133" s="44" t="b">
        <v>0</v>
      </c>
      <c r="I1133"/>
      <c r="J1133" s="44" t="b">
        <v>0</v>
      </c>
    </row>
    <row r="1134" spans="1:10" ht="18.75" x14ac:dyDescent="0.3">
      <c r="A1134" s="45" t="s">
        <v>3297</v>
      </c>
      <c r="B1134" s="50" t="s">
        <v>2991</v>
      </c>
      <c r="C1134" t="s">
        <v>3151</v>
      </c>
      <c r="D1134" t="s">
        <v>865</v>
      </c>
      <c r="E1134" t="s">
        <v>1145</v>
      </c>
      <c r="F1134"/>
      <c r="G1134"/>
      <c r="H1134" s="44" t="b">
        <v>0</v>
      </c>
      <c r="I1134"/>
      <c r="J1134" s="44" t="b">
        <v>0</v>
      </c>
    </row>
    <row r="1135" spans="1:10" ht="18.75" x14ac:dyDescent="0.3">
      <c r="A1135" s="45" t="s">
        <v>3298</v>
      </c>
      <c r="B1135" s="50" t="s">
        <v>3088</v>
      </c>
      <c r="C1135" t="s">
        <v>3151</v>
      </c>
      <c r="D1135" t="s">
        <v>865</v>
      </c>
      <c r="E1135" t="s">
        <v>1145</v>
      </c>
      <c r="F1135"/>
      <c r="G1135"/>
      <c r="H1135" s="44" t="b">
        <v>0</v>
      </c>
      <c r="I1135"/>
      <c r="J1135" s="44" t="b">
        <v>0</v>
      </c>
    </row>
    <row r="1136" spans="1:10" ht="18.75" x14ac:dyDescent="0.3">
      <c r="A1136" s="45" t="s">
        <v>3299</v>
      </c>
      <c r="B1136" s="50" t="s">
        <v>3090</v>
      </c>
      <c r="C1136" t="s">
        <v>3151</v>
      </c>
      <c r="D1136" t="s">
        <v>865</v>
      </c>
      <c r="E1136" t="s">
        <v>1145</v>
      </c>
      <c r="F1136"/>
      <c r="G1136"/>
      <c r="H1136" s="44" t="b">
        <v>0</v>
      </c>
      <c r="I1136"/>
      <c r="J1136" s="44" t="b">
        <v>0</v>
      </c>
    </row>
    <row r="1137" spans="1:10" ht="18.75" x14ac:dyDescent="0.3">
      <c r="A1137" s="45" t="s">
        <v>3300</v>
      </c>
      <c r="B1137" s="50" t="s">
        <v>3092</v>
      </c>
      <c r="C1137" t="s">
        <v>3151</v>
      </c>
      <c r="D1137" t="s">
        <v>865</v>
      </c>
      <c r="E1137" t="s">
        <v>1145</v>
      </c>
      <c r="F1137"/>
      <c r="G1137"/>
      <c r="H1137" s="44" t="b">
        <v>0</v>
      </c>
      <c r="I1137"/>
      <c r="J1137" s="44" t="b">
        <v>0</v>
      </c>
    </row>
    <row r="1138" spans="1:10" ht="18.75" x14ac:dyDescent="0.3">
      <c r="A1138" s="45" t="s">
        <v>3301</v>
      </c>
      <c r="B1138" s="50" t="s">
        <v>2766</v>
      </c>
      <c r="C1138" t="s">
        <v>3151</v>
      </c>
      <c r="D1138" t="s">
        <v>865</v>
      </c>
      <c r="E1138" t="s">
        <v>1145</v>
      </c>
      <c r="F1138"/>
      <c r="G1138"/>
      <c r="H1138" s="44" t="b">
        <v>0</v>
      </c>
      <c r="I1138"/>
      <c r="J1138" s="44" t="b">
        <v>0</v>
      </c>
    </row>
    <row r="1139" spans="1:10" ht="18.75" x14ac:dyDescent="0.3">
      <c r="A1139" s="45" t="s">
        <v>3302</v>
      </c>
      <c r="B1139" s="50" t="s">
        <v>2768</v>
      </c>
      <c r="C1139" t="s">
        <v>3151</v>
      </c>
      <c r="D1139" t="s">
        <v>865</v>
      </c>
      <c r="E1139" t="s">
        <v>1145</v>
      </c>
      <c r="F1139"/>
      <c r="G1139"/>
      <c r="H1139" s="44" t="b">
        <v>0</v>
      </c>
      <c r="I1139"/>
      <c r="J1139" s="44" t="b">
        <v>0</v>
      </c>
    </row>
    <row r="1140" spans="1:10" ht="18.75" x14ac:dyDescent="0.3">
      <c r="A1140" s="45" t="s">
        <v>3303</v>
      </c>
      <c r="B1140" s="50" t="s">
        <v>3096</v>
      </c>
      <c r="C1140" t="s">
        <v>3151</v>
      </c>
      <c r="D1140" t="s">
        <v>865</v>
      </c>
      <c r="E1140" t="s">
        <v>1145</v>
      </c>
      <c r="F1140"/>
      <c r="G1140"/>
      <c r="H1140" s="44" t="b">
        <v>0</v>
      </c>
      <c r="I1140"/>
      <c r="J1140" s="44" t="b">
        <v>0</v>
      </c>
    </row>
    <row r="1141" spans="1:10" ht="18.75" x14ac:dyDescent="0.3">
      <c r="A1141" s="45" t="s">
        <v>3304</v>
      </c>
      <c r="B1141" s="50" t="s">
        <v>2779</v>
      </c>
      <c r="C1141" t="s">
        <v>3151</v>
      </c>
      <c r="D1141" t="s">
        <v>865</v>
      </c>
      <c r="E1141" t="s">
        <v>1145</v>
      </c>
      <c r="F1141"/>
      <c r="G1141"/>
      <c r="H1141" s="44" t="b">
        <v>0</v>
      </c>
      <c r="I1141"/>
      <c r="J1141" s="44" t="b">
        <v>0</v>
      </c>
    </row>
    <row r="1142" spans="1:10" ht="18.75" x14ac:dyDescent="0.3">
      <c r="A1142" s="45" t="s">
        <v>3305</v>
      </c>
      <c r="B1142" s="50" t="s">
        <v>3099</v>
      </c>
      <c r="C1142" t="s">
        <v>3151</v>
      </c>
      <c r="D1142" t="s">
        <v>865</v>
      </c>
      <c r="E1142" t="s">
        <v>1145</v>
      </c>
      <c r="F1142"/>
      <c r="G1142"/>
      <c r="H1142" s="44" t="b">
        <v>0</v>
      </c>
      <c r="I1142"/>
      <c r="J1142" s="44" t="b">
        <v>0</v>
      </c>
    </row>
    <row r="1143" spans="1:10" ht="18.75" x14ac:dyDescent="0.3">
      <c r="A1143" s="45" t="s">
        <v>3306</v>
      </c>
      <c r="B1143" s="50" t="s">
        <v>2783</v>
      </c>
      <c r="C1143" t="s">
        <v>3151</v>
      </c>
      <c r="D1143" t="s">
        <v>865</v>
      </c>
      <c r="E1143" t="s">
        <v>1145</v>
      </c>
      <c r="F1143"/>
      <c r="G1143"/>
      <c r="H1143" s="44" t="b">
        <v>0</v>
      </c>
      <c r="I1143"/>
      <c r="J1143" s="44" t="b">
        <v>0</v>
      </c>
    </row>
    <row r="1144" spans="1:10" ht="18.75" x14ac:dyDescent="0.3">
      <c r="A1144" s="45" t="s">
        <v>3307</v>
      </c>
      <c r="B1144" s="50" t="s">
        <v>3102</v>
      </c>
      <c r="C1144" t="s">
        <v>3151</v>
      </c>
      <c r="D1144" t="s">
        <v>865</v>
      </c>
      <c r="E1144" t="s">
        <v>1145</v>
      </c>
      <c r="F1144"/>
      <c r="G1144"/>
      <c r="H1144" s="44" t="b">
        <v>0</v>
      </c>
      <c r="I1144"/>
      <c r="J1144" s="44" t="b">
        <v>0</v>
      </c>
    </row>
    <row r="1145" spans="1:10" ht="18.75" x14ac:dyDescent="0.3">
      <c r="A1145" s="45" t="s">
        <v>3308</v>
      </c>
      <c r="B1145" s="50" t="s">
        <v>2788</v>
      </c>
      <c r="C1145" t="s">
        <v>3151</v>
      </c>
      <c r="D1145" t="s">
        <v>865</v>
      </c>
      <c r="E1145" t="s">
        <v>1145</v>
      </c>
      <c r="F1145"/>
      <c r="G1145"/>
      <c r="H1145" s="44" t="b">
        <v>0</v>
      </c>
      <c r="I1145"/>
      <c r="J1145" s="44" t="b">
        <v>0</v>
      </c>
    </row>
    <row r="1146" spans="1:10" ht="18.75" x14ac:dyDescent="0.3">
      <c r="A1146" s="45" t="s">
        <v>3309</v>
      </c>
      <c r="B1146" s="50" t="s">
        <v>2773</v>
      </c>
      <c r="C1146" t="s">
        <v>3151</v>
      </c>
      <c r="D1146" t="s">
        <v>865</v>
      </c>
      <c r="E1146" t="s">
        <v>1145</v>
      </c>
      <c r="F1146"/>
      <c r="G1146"/>
      <c r="H1146" s="44" t="b">
        <v>0</v>
      </c>
      <c r="I1146"/>
      <c r="J1146" s="44" t="b">
        <v>0</v>
      </c>
    </row>
    <row r="1147" spans="1:10" ht="18.75" x14ac:dyDescent="0.3">
      <c r="A1147" s="45" t="s">
        <v>3310</v>
      </c>
      <c r="B1147" s="50" t="s">
        <v>3000</v>
      </c>
      <c r="C1147" t="s">
        <v>3151</v>
      </c>
      <c r="D1147" t="s">
        <v>865</v>
      </c>
      <c r="E1147" t="s">
        <v>1145</v>
      </c>
      <c r="F1147"/>
      <c r="G1147"/>
      <c r="H1147" s="44" t="b">
        <v>0</v>
      </c>
      <c r="I1147"/>
      <c r="J1147" s="44" t="b">
        <v>0</v>
      </c>
    </row>
    <row r="1148" spans="1:10" ht="18.75" x14ac:dyDescent="0.3">
      <c r="A1148" s="45" t="s">
        <v>3311</v>
      </c>
      <c r="B1148" s="50" t="s">
        <v>1377</v>
      </c>
      <c r="C1148" t="s">
        <v>3151</v>
      </c>
      <c r="D1148" t="s">
        <v>865</v>
      </c>
      <c r="E1148" t="s">
        <v>1145</v>
      </c>
      <c r="F1148"/>
      <c r="G1148"/>
      <c r="H1148" s="44" t="b">
        <v>0</v>
      </c>
      <c r="I1148"/>
      <c r="J1148" s="44" t="b">
        <v>0</v>
      </c>
    </row>
    <row r="1149" spans="1:10" ht="18.75" x14ac:dyDescent="0.3">
      <c r="A1149" s="45" t="s">
        <v>3312</v>
      </c>
      <c r="B1149" s="50" t="s">
        <v>2960</v>
      </c>
      <c r="C1149" t="s">
        <v>3151</v>
      </c>
      <c r="D1149" t="s">
        <v>865</v>
      </c>
      <c r="E1149" t="s">
        <v>1145</v>
      </c>
      <c r="F1149"/>
      <c r="G1149"/>
      <c r="H1149" s="44" t="b">
        <v>0</v>
      </c>
      <c r="I1149"/>
      <c r="J1149" s="44" t="b">
        <v>0</v>
      </c>
    </row>
    <row r="1150" spans="1:10" ht="18.75" x14ac:dyDescent="0.3">
      <c r="A1150" s="45" t="s">
        <v>3313</v>
      </c>
      <c r="B1150" s="50" t="s">
        <v>2961</v>
      </c>
      <c r="C1150" t="s">
        <v>3151</v>
      </c>
      <c r="D1150" t="s">
        <v>865</v>
      </c>
      <c r="E1150" t="s">
        <v>1145</v>
      </c>
      <c r="F1150"/>
      <c r="G1150"/>
      <c r="H1150" s="44" t="b">
        <v>0</v>
      </c>
      <c r="I1150"/>
      <c r="J1150" s="44" t="b">
        <v>0</v>
      </c>
    </row>
    <row r="1151" spans="1:10" ht="18.75" x14ac:dyDescent="0.3">
      <c r="A1151" s="45" t="s">
        <v>3314</v>
      </c>
      <c r="B1151" s="50" t="s">
        <v>2962</v>
      </c>
      <c r="C1151" t="s">
        <v>3151</v>
      </c>
      <c r="D1151" t="s">
        <v>865</v>
      </c>
      <c r="E1151" t="s">
        <v>1145</v>
      </c>
      <c r="F1151"/>
      <c r="G1151"/>
      <c r="H1151" s="44" t="b">
        <v>0</v>
      </c>
      <c r="I1151"/>
      <c r="J1151" s="44" t="b">
        <v>0</v>
      </c>
    </row>
    <row r="1152" spans="1:10" ht="18.75" x14ac:dyDescent="0.3">
      <c r="A1152" s="45" t="s">
        <v>3315</v>
      </c>
      <c r="B1152" s="50" t="s">
        <v>2963</v>
      </c>
      <c r="C1152" t="s">
        <v>3151</v>
      </c>
      <c r="D1152" t="s">
        <v>865</v>
      </c>
      <c r="E1152" t="s">
        <v>1145</v>
      </c>
      <c r="F1152"/>
      <c r="G1152"/>
      <c r="H1152" s="44" t="b">
        <v>0</v>
      </c>
      <c r="I1152"/>
      <c r="J1152" s="44" t="b">
        <v>0</v>
      </c>
    </row>
    <row r="1153" spans="1:10" ht="18.75" x14ac:dyDescent="0.3">
      <c r="A1153" s="45" t="s">
        <v>3316</v>
      </c>
      <c r="B1153" s="50" t="s">
        <v>3112</v>
      </c>
      <c r="C1153" t="s">
        <v>3151</v>
      </c>
      <c r="D1153" t="s">
        <v>865</v>
      </c>
      <c r="E1153" t="s">
        <v>1145</v>
      </c>
      <c r="F1153"/>
      <c r="G1153"/>
      <c r="H1153" s="44" t="b">
        <v>0</v>
      </c>
      <c r="I1153"/>
      <c r="J1153" s="44" t="b">
        <v>0</v>
      </c>
    </row>
    <row r="1154" spans="1:10" ht="18.75" x14ac:dyDescent="0.3">
      <c r="A1154" s="45" t="s">
        <v>3317</v>
      </c>
      <c r="B1154" s="50" t="s">
        <v>3114</v>
      </c>
      <c r="C1154" t="s">
        <v>3151</v>
      </c>
      <c r="D1154" t="s">
        <v>865</v>
      </c>
      <c r="E1154" t="s">
        <v>1145</v>
      </c>
      <c r="F1154"/>
      <c r="G1154"/>
      <c r="H1154" s="44" t="b">
        <v>0</v>
      </c>
      <c r="I1154"/>
      <c r="J1154" s="44" t="b">
        <v>0</v>
      </c>
    </row>
    <row r="1155" spans="1:10" ht="18.75" x14ac:dyDescent="0.3">
      <c r="A1155" s="45" t="s">
        <v>3318</v>
      </c>
      <c r="B1155" s="50" t="s">
        <v>3116</v>
      </c>
      <c r="C1155" t="s">
        <v>3151</v>
      </c>
      <c r="D1155" t="s">
        <v>865</v>
      </c>
      <c r="E1155" t="s">
        <v>1145</v>
      </c>
      <c r="F1155"/>
      <c r="G1155"/>
      <c r="H1155" s="44" t="b">
        <v>0</v>
      </c>
      <c r="I1155"/>
      <c r="J1155" s="44" t="b">
        <v>0</v>
      </c>
    </row>
    <row r="1156" spans="1:10" ht="18.75" x14ac:dyDescent="0.3">
      <c r="A1156" s="45" t="s">
        <v>3319</v>
      </c>
      <c r="B1156" s="50" t="s">
        <v>3118</v>
      </c>
      <c r="C1156" t="s">
        <v>3151</v>
      </c>
      <c r="D1156" t="s">
        <v>865</v>
      </c>
      <c r="E1156" t="s">
        <v>1145</v>
      </c>
      <c r="F1156"/>
      <c r="G1156"/>
      <c r="H1156" s="44" t="b">
        <v>0</v>
      </c>
      <c r="I1156"/>
      <c r="J1156" s="44" t="b">
        <v>0</v>
      </c>
    </row>
    <row r="1157" spans="1:10" ht="18.75" x14ac:dyDescent="0.3">
      <c r="A1157" s="45" t="s">
        <v>3320</v>
      </c>
      <c r="B1157" s="50" t="s">
        <v>2967</v>
      </c>
      <c r="C1157" t="s">
        <v>3151</v>
      </c>
      <c r="D1157" t="s">
        <v>865</v>
      </c>
      <c r="E1157" t="s">
        <v>1145</v>
      </c>
      <c r="F1157"/>
      <c r="G1157"/>
      <c r="H1157" s="44" t="b">
        <v>0</v>
      </c>
      <c r="I1157"/>
      <c r="J1157" s="44" t="b">
        <v>0</v>
      </c>
    </row>
    <row r="1158" spans="1:10" ht="18.75" x14ac:dyDescent="0.3">
      <c r="A1158" s="45" t="s">
        <v>3321</v>
      </c>
      <c r="B1158" s="50" t="s">
        <v>2968</v>
      </c>
      <c r="C1158" t="s">
        <v>3151</v>
      </c>
      <c r="D1158" t="s">
        <v>865</v>
      </c>
      <c r="E1158" t="s">
        <v>1145</v>
      </c>
      <c r="F1158"/>
      <c r="G1158"/>
      <c r="H1158" s="44" t="b">
        <v>0</v>
      </c>
      <c r="I1158"/>
      <c r="J1158" s="44" t="b">
        <v>0</v>
      </c>
    </row>
    <row r="1159" spans="1:10" ht="18.75" x14ac:dyDescent="0.3">
      <c r="A1159" s="45" t="s">
        <v>3322</v>
      </c>
      <c r="B1159" s="50" t="s">
        <v>2969</v>
      </c>
      <c r="C1159" t="s">
        <v>3151</v>
      </c>
      <c r="D1159" t="s">
        <v>865</v>
      </c>
      <c r="E1159" t="s">
        <v>1145</v>
      </c>
      <c r="F1159"/>
      <c r="G1159"/>
      <c r="H1159" s="44" t="b">
        <v>0</v>
      </c>
      <c r="I1159"/>
      <c r="J1159" s="44" t="b">
        <v>0</v>
      </c>
    </row>
    <row r="1160" spans="1:10" ht="18.75" x14ac:dyDescent="0.3">
      <c r="A1160" s="45" t="s">
        <v>3323</v>
      </c>
      <c r="B1160" s="50" t="s">
        <v>2970</v>
      </c>
      <c r="C1160" t="s">
        <v>3151</v>
      </c>
      <c r="D1160" t="s">
        <v>865</v>
      </c>
      <c r="E1160" t="s">
        <v>1145</v>
      </c>
      <c r="F1160"/>
      <c r="G1160"/>
      <c r="H1160" s="44" t="b">
        <v>0</v>
      </c>
      <c r="I1160"/>
      <c r="J1160" s="44" t="b">
        <v>0</v>
      </c>
    </row>
    <row r="1161" spans="1:10" ht="18.75" x14ac:dyDescent="0.3">
      <c r="A1161" s="45" t="s">
        <v>3324</v>
      </c>
      <c r="B1161" s="50" t="s">
        <v>878</v>
      </c>
      <c r="C1161" t="s">
        <v>3151</v>
      </c>
      <c r="D1161" t="s">
        <v>865</v>
      </c>
      <c r="E1161" t="s">
        <v>1145</v>
      </c>
      <c r="F1161"/>
      <c r="G1161"/>
      <c r="H1161" s="44" t="b">
        <v>0</v>
      </c>
      <c r="I1161"/>
      <c r="J1161" s="44" t="b">
        <v>0</v>
      </c>
    </row>
    <row r="1162" spans="1:10" ht="18.75" x14ac:dyDescent="0.3">
      <c r="A1162" s="45" t="s">
        <v>3325</v>
      </c>
      <c r="B1162" s="50" t="s">
        <v>2125</v>
      </c>
      <c r="C1162" t="s">
        <v>3151</v>
      </c>
      <c r="D1162" t="s">
        <v>865</v>
      </c>
      <c r="E1162" t="s">
        <v>1145</v>
      </c>
      <c r="F1162"/>
      <c r="G1162"/>
      <c r="H1162" s="44" t="b">
        <v>0</v>
      </c>
      <c r="I1162"/>
      <c r="J1162" s="44" t="b">
        <v>0</v>
      </c>
    </row>
    <row r="1163" spans="1:10" ht="18.75" x14ac:dyDescent="0.3">
      <c r="A1163" s="45" t="s">
        <v>3326</v>
      </c>
      <c r="B1163" s="50" t="s">
        <v>2128</v>
      </c>
      <c r="C1163" t="s">
        <v>3151</v>
      </c>
      <c r="D1163" t="s">
        <v>865</v>
      </c>
      <c r="E1163" t="s">
        <v>1145</v>
      </c>
      <c r="F1163"/>
      <c r="G1163"/>
      <c r="H1163" s="44" t="b">
        <v>0</v>
      </c>
      <c r="I1163"/>
      <c r="J1163" s="44" t="b">
        <v>0</v>
      </c>
    </row>
    <row r="1164" spans="1:10" ht="18.75" x14ac:dyDescent="0.3">
      <c r="A1164" s="45" t="s">
        <v>3327</v>
      </c>
      <c r="B1164" s="50" t="s">
        <v>2131</v>
      </c>
      <c r="C1164" t="s">
        <v>3151</v>
      </c>
      <c r="D1164" t="s">
        <v>865</v>
      </c>
      <c r="E1164" t="s">
        <v>1145</v>
      </c>
      <c r="F1164"/>
      <c r="G1164"/>
      <c r="H1164" s="44" t="b">
        <v>0</v>
      </c>
      <c r="I1164"/>
      <c r="J1164" s="44" t="b">
        <v>0</v>
      </c>
    </row>
    <row r="1165" spans="1:10" ht="18.75" x14ac:dyDescent="0.3">
      <c r="A1165" s="45" t="s">
        <v>3328</v>
      </c>
      <c r="B1165" s="50" t="s">
        <v>2133</v>
      </c>
      <c r="C1165" t="s">
        <v>3151</v>
      </c>
      <c r="D1165" t="s">
        <v>865</v>
      </c>
      <c r="E1165" t="s">
        <v>1145</v>
      </c>
      <c r="F1165"/>
      <c r="G1165"/>
      <c r="H1165" s="44" t="b">
        <v>0</v>
      </c>
      <c r="I1165"/>
      <c r="J1165" s="44" t="b">
        <v>0</v>
      </c>
    </row>
    <row r="1166" spans="1:10" ht="18.75" x14ac:dyDescent="0.3">
      <c r="A1166" s="45" t="s">
        <v>3329</v>
      </c>
      <c r="B1166" s="50" t="s">
        <v>2135</v>
      </c>
      <c r="C1166" t="s">
        <v>3151</v>
      </c>
      <c r="D1166" t="s">
        <v>865</v>
      </c>
      <c r="E1166" t="s">
        <v>1145</v>
      </c>
      <c r="F1166"/>
      <c r="G1166"/>
      <c r="H1166" s="44" t="b">
        <v>0</v>
      </c>
      <c r="I1166"/>
      <c r="J1166" s="44" t="b">
        <v>0</v>
      </c>
    </row>
    <row r="1167" spans="1:10" ht="18.75" x14ac:dyDescent="0.3">
      <c r="A1167" s="45" t="s">
        <v>3330</v>
      </c>
      <c r="B1167" s="50" t="s">
        <v>2137</v>
      </c>
      <c r="C1167" t="s">
        <v>3151</v>
      </c>
      <c r="D1167" t="s">
        <v>865</v>
      </c>
      <c r="E1167" t="s">
        <v>1145</v>
      </c>
      <c r="F1167"/>
      <c r="G1167"/>
      <c r="H1167" s="44" t="b">
        <v>0</v>
      </c>
      <c r="I1167"/>
      <c r="J1167" s="44" t="b">
        <v>0</v>
      </c>
    </row>
    <row r="1168" spans="1:10" ht="18.75" x14ac:dyDescent="0.3">
      <c r="A1168" s="45" t="s">
        <v>3331</v>
      </c>
      <c r="B1168" s="50" t="s">
        <v>2140</v>
      </c>
      <c r="C1168" t="s">
        <v>3151</v>
      </c>
      <c r="D1168" t="s">
        <v>865</v>
      </c>
      <c r="E1168" t="s">
        <v>1145</v>
      </c>
      <c r="F1168"/>
      <c r="G1168"/>
      <c r="H1168" s="44" t="b">
        <v>0</v>
      </c>
      <c r="I1168"/>
      <c r="J1168" s="44" t="b">
        <v>0</v>
      </c>
    </row>
    <row r="1169" spans="1:10" ht="18.75" x14ac:dyDescent="0.3">
      <c r="A1169" s="45" t="s">
        <v>3332</v>
      </c>
      <c r="B1169" s="50" t="s">
        <v>2143</v>
      </c>
      <c r="C1169" t="s">
        <v>3151</v>
      </c>
      <c r="D1169" t="s">
        <v>865</v>
      </c>
      <c r="E1169" t="s">
        <v>1145</v>
      </c>
      <c r="F1169"/>
      <c r="G1169"/>
      <c r="H1169" s="44" t="b">
        <v>0</v>
      </c>
      <c r="I1169"/>
      <c r="J1169" s="44" t="b">
        <v>0</v>
      </c>
    </row>
    <row r="1170" spans="1:10" ht="18.75" x14ac:dyDescent="0.3">
      <c r="A1170" s="45" t="s">
        <v>3333</v>
      </c>
      <c r="B1170" s="50" t="s">
        <v>2146</v>
      </c>
      <c r="C1170" t="s">
        <v>3151</v>
      </c>
      <c r="D1170" t="s">
        <v>865</v>
      </c>
      <c r="E1170" t="s">
        <v>1145</v>
      </c>
      <c r="F1170"/>
      <c r="G1170"/>
      <c r="H1170" s="44" t="b">
        <v>0</v>
      </c>
      <c r="I1170"/>
      <c r="J1170" s="44" t="b">
        <v>0</v>
      </c>
    </row>
    <row r="1171" spans="1:10" ht="18.75" x14ac:dyDescent="0.3">
      <c r="A1171" s="45" t="s">
        <v>3334</v>
      </c>
      <c r="B1171" s="50" t="s">
        <v>2149</v>
      </c>
      <c r="C1171" t="s">
        <v>3151</v>
      </c>
      <c r="D1171" t="s">
        <v>865</v>
      </c>
      <c r="E1171" t="s">
        <v>1145</v>
      </c>
      <c r="F1171"/>
      <c r="G1171"/>
      <c r="H1171" s="44" t="b">
        <v>0</v>
      </c>
      <c r="I1171"/>
      <c r="J1171" s="44" t="b">
        <v>0</v>
      </c>
    </row>
    <row r="1172" spans="1:10" ht="18.75" x14ac:dyDescent="0.3">
      <c r="A1172" s="45" t="s">
        <v>3335</v>
      </c>
      <c r="B1172" s="50" t="s">
        <v>2152</v>
      </c>
      <c r="C1172" t="s">
        <v>3151</v>
      </c>
      <c r="D1172" t="s">
        <v>865</v>
      </c>
      <c r="E1172" t="s">
        <v>1145</v>
      </c>
      <c r="F1172"/>
      <c r="G1172"/>
      <c r="H1172" s="44" t="b">
        <v>0</v>
      </c>
      <c r="I1172"/>
      <c r="J1172" s="44" t="b">
        <v>0</v>
      </c>
    </row>
    <row r="1173" spans="1:10" ht="18.75" x14ac:dyDescent="0.3">
      <c r="A1173" s="45" t="s">
        <v>3336</v>
      </c>
      <c r="B1173" s="50" t="s">
        <v>2155</v>
      </c>
      <c r="C1173" t="s">
        <v>3151</v>
      </c>
      <c r="D1173" t="s">
        <v>865</v>
      </c>
      <c r="E1173" t="s">
        <v>1145</v>
      </c>
      <c r="F1173"/>
      <c r="G1173"/>
      <c r="H1173" s="44" t="b">
        <v>0</v>
      </c>
      <c r="I1173"/>
      <c r="J1173" s="44" t="b">
        <v>0</v>
      </c>
    </row>
    <row r="1174" spans="1:10" ht="18.75" x14ac:dyDescent="0.3">
      <c r="A1174" s="45" t="s">
        <v>3337</v>
      </c>
      <c r="B1174" s="50" t="s">
        <v>2157</v>
      </c>
      <c r="C1174" t="s">
        <v>3151</v>
      </c>
      <c r="D1174" t="s">
        <v>865</v>
      </c>
      <c r="E1174" t="s">
        <v>1145</v>
      </c>
      <c r="F1174"/>
      <c r="G1174"/>
      <c r="H1174" s="44" t="b">
        <v>0</v>
      </c>
      <c r="I1174"/>
      <c r="J1174" s="44" t="b">
        <v>0</v>
      </c>
    </row>
    <row r="1175" spans="1:10" ht="18.75" x14ac:dyDescent="0.3">
      <c r="A1175" s="45" t="s">
        <v>3338</v>
      </c>
      <c r="B1175" s="50" t="s">
        <v>2160</v>
      </c>
      <c r="C1175" t="s">
        <v>3151</v>
      </c>
      <c r="D1175" t="s">
        <v>865</v>
      </c>
      <c r="E1175" t="s">
        <v>1145</v>
      </c>
      <c r="F1175"/>
      <c r="G1175"/>
      <c r="H1175" s="44" t="b">
        <v>0</v>
      </c>
      <c r="I1175"/>
      <c r="J1175" s="44" t="b">
        <v>0</v>
      </c>
    </row>
    <row r="1176" spans="1:10" ht="18.75" x14ac:dyDescent="0.3">
      <c r="A1176" s="45" t="s">
        <v>1600</v>
      </c>
      <c r="B1176" s="50" t="s">
        <v>3339</v>
      </c>
      <c r="C1176" t="s">
        <v>1602</v>
      </c>
      <c r="D1176" t="s">
        <v>865</v>
      </c>
      <c r="E1176" t="s">
        <v>1145</v>
      </c>
      <c r="F1176"/>
      <c r="G1176"/>
      <c r="H1176" s="44" t="b">
        <v>0</v>
      </c>
      <c r="I1176"/>
      <c r="J1176" s="44" t="b">
        <v>0</v>
      </c>
    </row>
    <row r="1177" spans="1:10" ht="18.75" x14ac:dyDescent="0.3">
      <c r="A1177" s="45" t="s">
        <v>1603</v>
      </c>
      <c r="B1177" s="50" t="s">
        <v>3340</v>
      </c>
      <c r="C1177" t="s">
        <v>1602</v>
      </c>
      <c r="D1177" t="s">
        <v>865</v>
      </c>
      <c r="E1177" t="s">
        <v>1145</v>
      </c>
      <c r="F1177"/>
      <c r="G1177"/>
      <c r="H1177" s="44" t="b">
        <v>0</v>
      </c>
      <c r="I1177"/>
      <c r="J1177" s="44" t="b">
        <v>0</v>
      </c>
    </row>
    <row r="1178" spans="1:10" ht="18.75" x14ac:dyDescent="0.3">
      <c r="A1178" s="45" t="s">
        <v>1605</v>
      </c>
      <c r="B1178" s="50" t="s">
        <v>3341</v>
      </c>
      <c r="C1178" t="s">
        <v>1602</v>
      </c>
      <c r="D1178" t="s">
        <v>865</v>
      </c>
      <c r="E1178" t="s">
        <v>1145</v>
      </c>
      <c r="F1178"/>
      <c r="G1178"/>
      <c r="H1178" s="44" t="b">
        <v>0</v>
      </c>
      <c r="I1178"/>
      <c r="J1178" s="44" t="b">
        <v>0</v>
      </c>
    </row>
    <row r="1179" spans="1:10" ht="18.75" x14ac:dyDescent="0.3">
      <c r="A1179" s="45" t="s">
        <v>1607</v>
      </c>
      <c r="B1179" s="50" t="s">
        <v>3342</v>
      </c>
      <c r="C1179" t="s">
        <v>1602</v>
      </c>
      <c r="D1179" t="s">
        <v>865</v>
      </c>
      <c r="E1179" t="s">
        <v>1145</v>
      </c>
      <c r="F1179"/>
      <c r="G1179"/>
      <c r="H1179" s="44" t="b">
        <v>0</v>
      </c>
      <c r="I1179"/>
      <c r="J1179" s="44" t="b">
        <v>0</v>
      </c>
    </row>
    <row r="1180" spans="1:10" ht="18.75" x14ac:dyDescent="0.3">
      <c r="A1180" s="45" t="s">
        <v>1609</v>
      </c>
      <c r="B1180" s="50" t="s">
        <v>3343</v>
      </c>
      <c r="C1180" t="s">
        <v>1602</v>
      </c>
      <c r="D1180" t="s">
        <v>865</v>
      </c>
      <c r="E1180" t="s">
        <v>1145</v>
      </c>
      <c r="F1180"/>
      <c r="G1180"/>
      <c r="H1180" s="44" t="b">
        <v>0</v>
      </c>
      <c r="I1180"/>
      <c r="J1180" s="44" t="b">
        <v>0</v>
      </c>
    </row>
    <row r="1181" spans="1:10" ht="18.75" x14ac:dyDescent="0.3">
      <c r="A1181" s="45" t="s">
        <v>1611</v>
      </c>
      <c r="B1181" s="50" t="s">
        <v>3344</v>
      </c>
      <c r="C1181" t="s">
        <v>1602</v>
      </c>
      <c r="D1181" t="s">
        <v>865</v>
      </c>
      <c r="E1181" t="s">
        <v>1145</v>
      </c>
      <c r="F1181"/>
      <c r="G1181"/>
      <c r="H1181" s="44" t="b">
        <v>0</v>
      </c>
      <c r="I1181"/>
      <c r="J1181" s="44" t="b">
        <v>0</v>
      </c>
    </row>
    <row r="1182" spans="1:10" ht="18.75" x14ac:dyDescent="0.3">
      <c r="A1182" s="45" t="s">
        <v>1613</v>
      </c>
      <c r="B1182" s="50" t="s">
        <v>3345</v>
      </c>
      <c r="C1182" t="s">
        <v>1602</v>
      </c>
      <c r="D1182" t="s">
        <v>865</v>
      </c>
      <c r="E1182" t="s">
        <v>1145</v>
      </c>
      <c r="F1182"/>
      <c r="G1182"/>
      <c r="H1182" s="44" t="b">
        <v>0</v>
      </c>
      <c r="I1182"/>
      <c r="J1182" s="44" t="b">
        <v>0</v>
      </c>
    </row>
    <row r="1183" spans="1:10" ht="18.75" x14ac:dyDescent="0.3">
      <c r="A1183" s="45" t="s">
        <v>1615</v>
      </c>
      <c r="B1183" s="50" t="s">
        <v>3346</v>
      </c>
      <c r="C1183" t="s">
        <v>1602</v>
      </c>
      <c r="D1183" t="s">
        <v>865</v>
      </c>
      <c r="E1183" t="s">
        <v>1145</v>
      </c>
      <c r="F1183"/>
      <c r="G1183"/>
      <c r="H1183" s="44" t="b">
        <v>0</v>
      </c>
      <c r="I1183"/>
      <c r="J1183" s="44" t="b">
        <v>0</v>
      </c>
    </row>
    <row r="1184" spans="1:10" ht="18.75" x14ac:dyDescent="0.3">
      <c r="A1184" s="45" t="s">
        <v>1617</v>
      </c>
      <c r="B1184" s="50" t="s">
        <v>3347</v>
      </c>
      <c r="C1184" t="s">
        <v>1602</v>
      </c>
      <c r="D1184" t="s">
        <v>865</v>
      </c>
      <c r="E1184" t="s">
        <v>1145</v>
      </c>
      <c r="F1184"/>
      <c r="G1184"/>
      <c r="H1184" s="44" t="b">
        <v>0</v>
      </c>
      <c r="I1184"/>
      <c r="J1184" s="44" t="b">
        <v>0</v>
      </c>
    </row>
    <row r="1185" spans="1:10" ht="18.75" x14ac:dyDescent="0.3">
      <c r="A1185" s="45" t="s">
        <v>1619</v>
      </c>
      <c r="B1185" s="50" t="s">
        <v>3348</v>
      </c>
      <c r="C1185" t="s">
        <v>1602</v>
      </c>
      <c r="D1185" t="s">
        <v>865</v>
      </c>
      <c r="E1185" t="s">
        <v>1145</v>
      </c>
      <c r="F1185"/>
      <c r="G1185"/>
      <c r="H1185" s="44" t="b">
        <v>0</v>
      </c>
      <c r="I1185"/>
      <c r="J1185" s="44" t="b">
        <v>0</v>
      </c>
    </row>
    <row r="1186" spans="1:10" ht="18.75" x14ac:dyDescent="0.3">
      <c r="A1186" s="45" t="s">
        <v>1621</v>
      </c>
      <c r="B1186" s="50" t="s">
        <v>3349</v>
      </c>
      <c r="C1186" t="s">
        <v>1602</v>
      </c>
      <c r="D1186" t="s">
        <v>865</v>
      </c>
      <c r="E1186" t="s">
        <v>1145</v>
      </c>
      <c r="F1186"/>
      <c r="G1186"/>
      <c r="H1186" s="44" t="b">
        <v>0</v>
      </c>
      <c r="I1186"/>
      <c r="J1186" s="44" t="b">
        <v>0</v>
      </c>
    </row>
    <row r="1187" spans="1:10" ht="18.75" x14ac:dyDescent="0.3">
      <c r="A1187" s="45" t="s">
        <v>1623</v>
      </c>
      <c r="B1187" s="50" t="s">
        <v>3350</v>
      </c>
      <c r="C1187" t="s">
        <v>1602</v>
      </c>
      <c r="D1187" t="s">
        <v>865</v>
      </c>
      <c r="E1187" t="s">
        <v>1145</v>
      </c>
      <c r="F1187"/>
      <c r="G1187"/>
      <c r="H1187" s="44" t="b">
        <v>0</v>
      </c>
      <c r="I1187"/>
      <c r="J1187" s="44" t="b">
        <v>0</v>
      </c>
    </row>
    <row r="1188" spans="1:10" ht="18.75" x14ac:dyDescent="0.3">
      <c r="A1188" s="45" t="s">
        <v>1625</v>
      </c>
      <c r="B1188" s="50" t="s">
        <v>1638</v>
      </c>
      <c r="C1188" t="s">
        <v>1602</v>
      </c>
      <c r="D1188" t="s">
        <v>865</v>
      </c>
      <c r="E1188" t="s">
        <v>1145</v>
      </c>
      <c r="F1188"/>
      <c r="G1188"/>
      <c r="H1188" s="44" t="b">
        <v>0</v>
      </c>
      <c r="I1188"/>
      <c r="J1188" s="44" t="b">
        <v>0</v>
      </c>
    </row>
    <row r="1189" spans="1:10" ht="18.75" x14ac:dyDescent="0.3">
      <c r="A1189" s="45" t="s">
        <v>1627</v>
      </c>
      <c r="B1189" s="50" t="s">
        <v>1640</v>
      </c>
      <c r="C1189" t="s">
        <v>1602</v>
      </c>
      <c r="D1189" t="s">
        <v>865</v>
      </c>
      <c r="E1189" t="s">
        <v>1145</v>
      </c>
      <c r="F1189"/>
      <c r="G1189"/>
      <c r="H1189" s="44" t="b">
        <v>0</v>
      </c>
      <c r="I1189"/>
      <c r="J1189" s="44" t="b">
        <v>0</v>
      </c>
    </row>
    <row r="1190" spans="1:10" ht="18.75" x14ac:dyDescent="0.3">
      <c r="A1190" s="45" t="s">
        <v>1629</v>
      </c>
      <c r="B1190" s="50" t="s">
        <v>1733</v>
      </c>
      <c r="C1190" t="s">
        <v>1602</v>
      </c>
      <c r="D1190" t="s">
        <v>865</v>
      </c>
      <c r="E1190" t="s">
        <v>1145</v>
      </c>
      <c r="F1190"/>
      <c r="G1190"/>
      <c r="H1190" s="44" t="b">
        <v>0</v>
      </c>
      <c r="I1190"/>
      <c r="J1190" s="44" t="b">
        <v>0</v>
      </c>
    </row>
    <row r="1191" spans="1:10" ht="18.75" x14ac:dyDescent="0.3">
      <c r="A1191" s="45" t="s">
        <v>1631</v>
      </c>
      <c r="B1191" s="50" t="s">
        <v>3351</v>
      </c>
      <c r="C1191" t="s">
        <v>1602</v>
      </c>
      <c r="D1191" t="s">
        <v>865</v>
      </c>
      <c r="E1191" t="s">
        <v>1145</v>
      </c>
      <c r="F1191"/>
      <c r="G1191"/>
      <c r="H1191" s="44" t="b">
        <v>0</v>
      </c>
      <c r="I1191"/>
      <c r="J1191" s="44" t="b">
        <v>0</v>
      </c>
    </row>
    <row r="1192" spans="1:10" ht="18.75" x14ac:dyDescent="0.3">
      <c r="A1192" s="45" t="s">
        <v>1633</v>
      </c>
      <c r="B1192" s="50" t="s">
        <v>3352</v>
      </c>
      <c r="C1192" t="s">
        <v>1602</v>
      </c>
      <c r="D1192" t="s">
        <v>865</v>
      </c>
      <c r="E1192" t="s">
        <v>1145</v>
      </c>
      <c r="F1192"/>
      <c r="G1192"/>
      <c r="H1192" s="44" t="b">
        <v>0</v>
      </c>
      <c r="I1192"/>
      <c r="J1192" s="44" t="b">
        <v>0</v>
      </c>
    </row>
    <row r="1193" spans="1:10" ht="18.75" x14ac:dyDescent="0.3">
      <c r="A1193" s="45" t="s">
        <v>1635</v>
      </c>
      <c r="B1193" s="50"/>
      <c r="C1193" t="s">
        <v>1602</v>
      </c>
      <c r="D1193" t="s">
        <v>865</v>
      </c>
      <c r="E1193" t="s">
        <v>1145</v>
      </c>
      <c r="F1193"/>
      <c r="G1193"/>
      <c r="H1193" s="44" t="b">
        <v>0</v>
      </c>
      <c r="I1193"/>
      <c r="J1193" s="44" t="b">
        <v>0</v>
      </c>
    </row>
    <row r="1194" spans="1:10" ht="18.75" x14ac:dyDescent="0.3">
      <c r="A1194" s="45" t="s">
        <v>1637</v>
      </c>
      <c r="B1194" s="50"/>
      <c r="C1194" t="s">
        <v>1602</v>
      </c>
      <c r="D1194" t="s">
        <v>865</v>
      </c>
      <c r="E1194" t="s">
        <v>1145</v>
      </c>
      <c r="F1194"/>
      <c r="G1194"/>
      <c r="H1194" s="44" t="b">
        <v>0</v>
      </c>
      <c r="I1194"/>
      <c r="J1194" s="44" t="b">
        <v>0</v>
      </c>
    </row>
    <row r="1195" spans="1:10" ht="18.75" x14ac:dyDescent="0.3">
      <c r="A1195" s="45" t="s">
        <v>1639</v>
      </c>
      <c r="B1195" s="50"/>
      <c r="C1195" t="s">
        <v>1602</v>
      </c>
      <c r="D1195" t="s">
        <v>865</v>
      </c>
      <c r="E1195" t="s">
        <v>1145</v>
      </c>
      <c r="F1195"/>
      <c r="G1195"/>
      <c r="H1195" s="44" t="b">
        <v>0</v>
      </c>
      <c r="I1195"/>
      <c r="J1195" s="44" t="b">
        <v>0</v>
      </c>
    </row>
    <row r="1196" spans="1:10" ht="18.75" x14ac:dyDescent="0.3">
      <c r="A1196" s="45" t="s">
        <v>675</v>
      </c>
      <c r="B1196" s="50" t="s">
        <v>278</v>
      </c>
      <c r="C1196" t="s">
        <v>676</v>
      </c>
      <c r="D1196" t="s">
        <v>677</v>
      </c>
      <c r="E1196" t="s">
        <v>678</v>
      </c>
      <c r="F1196"/>
      <c r="G1196"/>
      <c r="H1196" s="44" t="b">
        <v>0</v>
      </c>
      <c r="I1196" t="s">
        <v>679</v>
      </c>
      <c r="J1196" s="44" t="b">
        <v>0</v>
      </c>
    </row>
    <row r="1197" spans="1:10" ht="18.75" x14ac:dyDescent="0.3">
      <c r="A1197" s="45" t="s">
        <v>680</v>
      </c>
      <c r="B1197" s="50" t="s">
        <v>28</v>
      </c>
      <c r="C1197" t="s">
        <v>681</v>
      </c>
      <c r="D1197" t="s">
        <v>677</v>
      </c>
      <c r="E1197" t="s">
        <v>678</v>
      </c>
      <c r="F1197"/>
      <c r="G1197"/>
      <c r="H1197" s="44" t="b">
        <v>0</v>
      </c>
      <c r="I1197" t="s">
        <v>679</v>
      </c>
      <c r="J1197" s="44" t="b">
        <v>0</v>
      </c>
    </row>
    <row r="1198" spans="1:10" ht="18.75" x14ac:dyDescent="0.3">
      <c r="A1198" s="45" t="s">
        <v>682</v>
      </c>
      <c r="B1198" s="50" t="s">
        <v>166</v>
      </c>
      <c r="C1198" t="s">
        <v>683</v>
      </c>
      <c r="D1198" t="s">
        <v>677</v>
      </c>
      <c r="E1198" t="s">
        <v>678</v>
      </c>
      <c r="F1198"/>
      <c r="G1198"/>
      <c r="H1198" s="44" t="b">
        <v>0</v>
      </c>
      <c r="I1198" t="s">
        <v>679</v>
      </c>
      <c r="J1198" s="44" t="b">
        <v>0</v>
      </c>
    </row>
    <row r="1199" spans="1:10" ht="18.75" x14ac:dyDescent="0.3">
      <c r="A1199" s="45" t="s">
        <v>684</v>
      </c>
      <c r="B1199" s="50">
        <v>19200</v>
      </c>
      <c r="C1199" t="s">
        <v>685</v>
      </c>
      <c r="D1199" t="s">
        <v>677</v>
      </c>
      <c r="E1199" t="s">
        <v>678</v>
      </c>
      <c r="F1199"/>
      <c r="G1199"/>
      <c r="H1199" s="44" t="b">
        <v>0</v>
      </c>
      <c r="I1199" t="s">
        <v>679</v>
      </c>
      <c r="J1199" s="44" t="b">
        <v>0</v>
      </c>
    </row>
    <row r="1200" spans="1:10" ht="18.75" x14ac:dyDescent="0.3">
      <c r="A1200" s="45" t="s">
        <v>1641</v>
      </c>
      <c r="B1200" s="50">
        <v>8</v>
      </c>
      <c r="C1200" t="s">
        <v>687</v>
      </c>
      <c r="D1200" t="s">
        <v>677</v>
      </c>
      <c r="E1200" t="s">
        <v>678</v>
      </c>
      <c r="F1200"/>
      <c r="G1200"/>
      <c r="H1200" s="44" t="b">
        <v>0</v>
      </c>
      <c r="I1200" t="s">
        <v>679</v>
      </c>
      <c r="J1200" s="44" t="b">
        <v>0</v>
      </c>
    </row>
    <row r="1201" spans="1:10" ht="18.75" x14ac:dyDescent="0.3">
      <c r="A1201" s="45" t="s">
        <v>688</v>
      </c>
      <c r="B1201" s="50" t="s">
        <v>297</v>
      </c>
      <c r="C1201" t="s">
        <v>689</v>
      </c>
      <c r="D1201" t="s">
        <v>677</v>
      </c>
      <c r="E1201" t="s">
        <v>678</v>
      </c>
      <c r="F1201"/>
      <c r="G1201"/>
      <c r="H1201" s="44" t="b">
        <v>0</v>
      </c>
      <c r="I1201" t="s">
        <v>679</v>
      </c>
      <c r="J1201" s="44" t="b">
        <v>0</v>
      </c>
    </row>
    <row r="1202" spans="1:10" ht="18.75" x14ac:dyDescent="0.3">
      <c r="A1202" s="45" t="s">
        <v>1642</v>
      </c>
      <c r="B1202" s="50">
        <v>1</v>
      </c>
      <c r="C1202" t="s">
        <v>691</v>
      </c>
      <c r="D1202" t="s">
        <v>677</v>
      </c>
      <c r="E1202" t="s">
        <v>678</v>
      </c>
      <c r="F1202"/>
      <c r="G1202"/>
      <c r="H1202" s="44" t="b">
        <v>0</v>
      </c>
      <c r="I1202" t="s">
        <v>679</v>
      </c>
      <c r="J1202" s="44" t="b">
        <v>0</v>
      </c>
    </row>
    <row r="1203" spans="1:10" ht="18.75" x14ac:dyDescent="0.3">
      <c r="A1203" s="45" t="s">
        <v>692</v>
      </c>
      <c r="B1203" s="50" t="s">
        <v>278</v>
      </c>
      <c r="C1203" t="s">
        <v>693</v>
      </c>
      <c r="D1203" t="s">
        <v>677</v>
      </c>
      <c r="E1203" t="s">
        <v>678</v>
      </c>
      <c r="F1203"/>
      <c r="G1203"/>
      <c r="H1203" s="44" t="b">
        <v>0</v>
      </c>
      <c r="I1203" t="s">
        <v>679</v>
      </c>
      <c r="J1203" s="44" t="b">
        <v>0</v>
      </c>
    </row>
    <row r="1204" spans="1:10" ht="18.75" x14ac:dyDescent="0.3">
      <c r="A1204" s="45" t="s">
        <v>675</v>
      </c>
      <c r="B1204" s="50" t="s">
        <v>297</v>
      </c>
      <c r="C1204" t="s">
        <v>4547</v>
      </c>
      <c r="D1204" t="s">
        <v>677</v>
      </c>
      <c r="E1204" t="s">
        <v>1971</v>
      </c>
      <c r="F1204"/>
      <c r="G1204"/>
      <c r="H1204" s="44" t="b">
        <v>0</v>
      </c>
      <c r="I1204" t="s">
        <v>1972</v>
      </c>
      <c r="J1204" s="44" t="b">
        <v>0</v>
      </c>
    </row>
    <row r="1205" spans="1:10" ht="18.75" x14ac:dyDescent="0.3">
      <c r="A1205" s="45" t="s">
        <v>675</v>
      </c>
      <c r="B1205" s="50" t="s">
        <v>297</v>
      </c>
      <c r="C1205" t="s">
        <v>4548</v>
      </c>
      <c r="D1205" t="s">
        <v>677</v>
      </c>
      <c r="E1205" t="s">
        <v>4550</v>
      </c>
      <c r="F1205"/>
      <c r="G1205"/>
      <c r="H1205" s="44" t="b">
        <v>0</v>
      </c>
      <c r="I1205" t="s">
        <v>4552</v>
      </c>
      <c r="J1205" s="44" t="b">
        <v>0</v>
      </c>
    </row>
    <row r="1206" spans="1:10" ht="18.75" x14ac:dyDescent="0.3">
      <c r="A1206" s="45" t="s">
        <v>675</v>
      </c>
      <c r="B1206" s="50" t="s">
        <v>297</v>
      </c>
      <c r="C1206" t="s">
        <v>4549</v>
      </c>
      <c r="D1206" t="s">
        <v>677</v>
      </c>
      <c r="E1206" t="s">
        <v>4551</v>
      </c>
      <c r="F1206"/>
      <c r="G1206"/>
      <c r="H1206" s="44" t="b">
        <v>0</v>
      </c>
      <c r="I1206" t="s">
        <v>4553</v>
      </c>
      <c r="J1206" s="44" t="b">
        <v>0</v>
      </c>
    </row>
    <row r="1207" spans="1:10" ht="18.75" x14ac:dyDescent="0.3">
      <c r="A1207" s="45" t="s">
        <v>675</v>
      </c>
      <c r="B1207" s="50" t="s">
        <v>278</v>
      </c>
      <c r="C1207" t="s">
        <v>694</v>
      </c>
      <c r="D1207" t="s">
        <v>677</v>
      </c>
      <c r="E1207" t="s">
        <v>695</v>
      </c>
      <c r="F1207"/>
      <c r="G1207"/>
      <c r="H1207" s="44" t="b">
        <v>0</v>
      </c>
      <c r="I1207" t="s">
        <v>696</v>
      </c>
      <c r="J1207" s="44" t="b">
        <v>0</v>
      </c>
    </row>
    <row r="1208" spans="1:10" ht="18.75" x14ac:dyDescent="0.3">
      <c r="A1208" s="45" t="s">
        <v>698</v>
      </c>
      <c r="B1208" s="50" t="str">
        <f>Reference!B19</f>
        <v>172.31.100.254</v>
      </c>
      <c r="C1208" t="s">
        <v>17</v>
      </c>
      <c r="D1208" t="s">
        <v>677</v>
      </c>
      <c r="E1208" t="s">
        <v>695</v>
      </c>
      <c r="F1208"/>
      <c r="G1208"/>
      <c r="H1208" s="44" t="b">
        <v>0</v>
      </c>
      <c r="I1208" t="s">
        <v>696</v>
      </c>
      <c r="J1208" s="44" t="b">
        <v>0</v>
      </c>
    </row>
    <row r="1209" spans="1:10" ht="18.75" x14ac:dyDescent="0.3">
      <c r="A1209" s="45" t="s">
        <v>1643</v>
      </c>
      <c r="B1209" s="50" t="s">
        <v>1644</v>
      </c>
      <c r="C1209" t="s">
        <v>1645</v>
      </c>
      <c r="D1209" t="s">
        <v>677</v>
      </c>
      <c r="E1209" t="s">
        <v>695</v>
      </c>
      <c r="F1209"/>
      <c r="G1209"/>
      <c r="H1209" s="44" t="b">
        <v>0</v>
      </c>
      <c r="I1209" t="s">
        <v>696</v>
      </c>
      <c r="J1209" s="44" t="b">
        <v>0</v>
      </c>
    </row>
    <row r="1210" spans="1:10" ht="18.75" x14ac:dyDescent="0.3">
      <c r="A1210" s="45" t="s">
        <v>1646</v>
      </c>
      <c r="B1210" s="50" t="s">
        <v>166</v>
      </c>
      <c r="C1210" t="s">
        <v>1647</v>
      </c>
      <c r="D1210" t="s">
        <v>677</v>
      </c>
      <c r="E1210" t="s">
        <v>695</v>
      </c>
      <c r="F1210"/>
      <c r="G1210"/>
      <c r="H1210" s="44" t="b">
        <v>0</v>
      </c>
      <c r="I1210" t="s">
        <v>696</v>
      </c>
      <c r="J1210" s="44" t="b">
        <v>0</v>
      </c>
    </row>
    <row r="1211" spans="1:10" ht="18.75" x14ac:dyDescent="0.3">
      <c r="A1211" s="45" t="s">
        <v>699</v>
      </c>
      <c r="B1211" s="50" t="s">
        <v>278</v>
      </c>
      <c r="C1211" t="s">
        <v>700</v>
      </c>
      <c r="D1211" t="s">
        <v>677</v>
      </c>
      <c r="E1211" t="s">
        <v>695</v>
      </c>
      <c r="F1211"/>
      <c r="G1211"/>
      <c r="H1211" s="44" t="b">
        <v>0</v>
      </c>
      <c r="I1211" t="s">
        <v>696</v>
      </c>
      <c r="J1211" s="44" t="b">
        <v>0</v>
      </c>
    </row>
    <row r="1212" spans="1:10" ht="18.75" x14ac:dyDescent="0.3">
      <c r="A1212" s="45" t="s">
        <v>701</v>
      </c>
      <c r="B1212" s="50">
        <v>23</v>
      </c>
      <c r="C1212" t="s">
        <v>702</v>
      </c>
      <c r="D1212" t="s">
        <v>677</v>
      </c>
      <c r="E1212" t="s">
        <v>695</v>
      </c>
      <c r="F1212"/>
      <c r="G1212"/>
      <c r="H1212" s="44" t="b">
        <v>0</v>
      </c>
      <c r="I1212" t="s">
        <v>696</v>
      </c>
      <c r="J1212" s="44" t="b">
        <v>0</v>
      </c>
    </row>
    <row r="1213" spans="1:10" ht="18.75" x14ac:dyDescent="0.3">
      <c r="A1213" s="45" t="s">
        <v>692</v>
      </c>
      <c r="B1213" s="50" t="s">
        <v>278</v>
      </c>
      <c r="C1213" t="s">
        <v>693</v>
      </c>
      <c r="D1213" t="s">
        <v>677</v>
      </c>
      <c r="E1213" t="s">
        <v>695</v>
      </c>
      <c r="F1213"/>
      <c r="G1213"/>
      <c r="H1213" s="44" t="b">
        <v>0</v>
      </c>
      <c r="I1213" t="s">
        <v>696</v>
      </c>
      <c r="J1213" s="44" t="b">
        <v>0</v>
      </c>
    </row>
    <row r="1214" spans="1:10" ht="18.75" x14ac:dyDescent="0.3">
      <c r="A1214" s="45" t="s">
        <v>703</v>
      </c>
      <c r="B1214" s="50">
        <v>2</v>
      </c>
      <c r="C1214" t="s">
        <v>704</v>
      </c>
      <c r="D1214" t="s">
        <v>677</v>
      </c>
      <c r="E1214" t="s">
        <v>695</v>
      </c>
      <c r="F1214"/>
      <c r="G1214"/>
      <c r="H1214" s="44" t="b">
        <v>0</v>
      </c>
      <c r="I1214" t="s">
        <v>696</v>
      </c>
      <c r="J1214" s="44" t="b">
        <v>0</v>
      </c>
    </row>
    <row r="1215" spans="1:10" ht="18.75" x14ac:dyDescent="0.3">
      <c r="A1215" s="45" t="s">
        <v>705</v>
      </c>
      <c r="B1215" s="50">
        <v>20000</v>
      </c>
      <c r="C1215" t="s">
        <v>706</v>
      </c>
      <c r="D1215" t="s">
        <v>677</v>
      </c>
      <c r="E1215" t="s">
        <v>695</v>
      </c>
      <c r="F1215"/>
      <c r="G1215"/>
      <c r="H1215" s="44" t="b">
        <v>0</v>
      </c>
      <c r="I1215" t="s">
        <v>696</v>
      </c>
      <c r="J1215" s="44" t="b">
        <v>0</v>
      </c>
    </row>
    <row r="1216" spans="1:10" ht="18.75" x14ac:dyDescent="0.3">
      <c r="A1216" s="45" t="s">
        <v>707</v>
      </c>
      <c r="B1216" s="50">
        <v>1</v>
      </c>
      <c r="C1216" t="s">
        <v>708</v>
      </c>
      <c r="D1216" t="s">
        <v>677</v>
      </c>
      <c r="E1216" t="s">
        <v>695</v>
      </c>
      <c r="F1216"/>
      <c r="G1216"/>
      <c r="H1216" s="44" t="b">
        <v>0</v>
      </c>
      <c r="I1216" t="s">
        <v>696</v>
      </c>
      <c r="J1216" s="44" t="b">
        <v>0</v>
      </c>
    </row>
    <row r="1217" spans="1:10" ht="18.75" x14ac:dyDescent="0.3">
      <c r="A1217" s="45" t="s">
        <v>709</v>
      </c>
      <c r="B1217" s="50" t="str">
        <f>Reference!$B$21</f>
        <v>172.31.100.241</v>
      </c>
      <c r="C1217" t="s">
        <v>710</v>
      </c>
      <c r="D1217" t="s">
        <v>677</v>
      </c>
      <c r="E1217" t="s">
        <v>695</v>
      </c>
      <c r="F1217"/>
      <c r="G1217"/>
      <c r="H1217" s="44" t="b">
        <v>0</v>
      </c>
      <c r="I1217" t="s">
        <v>696</v>
      </c>
      <c r="J1217" s="44" t="b">
        <v>0</v>
      </c>
    </row>
    <row r="1218" spans="1:10" ht="18.75" x14ac:dyDescent="0.3">
      <c r="A1218" s="45" t="s">
        <v>711</v>
      </c>
      <c r="B1218" s="50" t="s">
        <v>712</v>
      </c>
      <c r="C1218" t="s">
        <v>713</v>
      </c>
      <c r="D1218" t="s">
        <v>677</v>
      </c>
      <c r="E1218" t="s">
        <v>695</v>
      </c>
      <c r="F1218"/>
      <c r="G1218"/>
      <c r="H1218" s="44" t="b">
        <v>0</v>
      </c>
      <c r="I1218" t="s">
        <v>696</v>
      </c>
      <c r="J1218" s="44" t="b">
        <v>0</v>
      </c>
    </row>
    <row r="1219" spans="1:10" ht="18.75" x14ac:dyDescent="0.3">
      <c r="A1219" s="45" t="s">
        <v>714</v>
      </c>
      <c r="B1219" s="50">
        <v>0</v>
      </c>
      <c r="C1219" t="s">
        <v>715</v>
      </c>
      <c r="D1219" t="s">
        <v>677</v>
      </c>
      <c r="E1219" t="s">
        <v>695</v>
      </c>
      <c r="F1219"/>
      <c r="G1219"/>
      <c r="H1219" s="44" t="b">
        <v>0</v>
      </c>
      <c r="I1219" t="s">
        <v>696</v>
      </c>
      <c r="J1219" s="44" t="b">
        <v>0</v>
      </c>
    </row>
    <row r="1220" spans="1:10" ht="18.75" x14ac:dyDescent="0.3">
      <c r="A1220" s="45" t="s">
        <v>716</v>
      </c>
      <c r="B1220" s="50">
        <v>1</v>
      </c>
      <c r="C1220" t="s">
        <v>717</v>
      </c>
      <c r="D1220" t="s">
        <v>677</v>
      </c>
      <c r="E1220" t="s">
        <v>695</v>
      </c>
      <c r="F1220"/>
      <c r="G1220"/>
      <c r="H1220" s="44" t="b">
        <v>0</v>
      </c>
      <c r="I1220" t="s">
        <v>696</v>
      </c>
      <c r="J1220" s="44" t="b">
        <v>0</v>
      </c>
    </row>
    <row r="1221" spans="1:10" ht="18.75" x14ac:dyDescent="0.3">
      <c r="A1221" s="45" t="s">
        <v>1648</v>
      </c>
      <c r="B1221" s="50">
        <v>5</v>
      </c>
      <c r="C1221" t="s">
        <v>719</v>
      </c>
      <c r="D1221" t="s">
        <v>677</v>
      </c>
      <c r="E1221" t="s">
        <v>695</v>
      </c>
      <c r="F1221"/>
      <c r="G1221"/>
      <c r="H1221" s="44" t="b">
        <v>0</v>
      </c>
      <c r="I1221" t="s">
        <v>696</v>
      </c>
      <c r="J1221" s="44" t="b">
        <v>0</v>
      </c>
    </row>
    <row r="1222" spans="1:10" ht="18.75" x14ac:dyDescent="0.3">
      <c r="A1222" s="45" t="s">
        <v>720</v>
      </c>
      <c r="B1222" s="50">
        <v>0</v>
      </c>
      <c r="C1222" t="s">
        <v>721</v>
      </c>
      <c r="D1222" t="s">
        <v>677</v>
      </c>
      <c r="E1222" t="s">
        <v>695</v>
      </c>
      <c r="F1222"/>
      <c r="G1222"/>
      <c r="H1222" s="44" t="b">
        <v>0</v>
      </c>
      <c r="I1222" t="s">
        <v>696</v>
      </c>
      <c r="J1222" s="44" t="b">
        <v>0</v>
      </c>
    </row>
    <row r="1223" spans="1:10" ht="18.75" x14ac:dyDescent="0.3">
      <c r="A1223" s="45" t="s">
        <v>722</v>
      </c>
      <c r="B1223" s="50">
        <v>0</v>
      </c>
      <c r="C1223" t="s">
        <v>723</v>
      </c>
      <c r="D1223" t="s">
        <v>677</v>
      </c>
      <c r="E1223" t="s">
        <v>695</v>
      </c>
      <c r="F1223"/>
      <c r="G1223"/>
      <c r="H1223" s="44" t="b">
        <v>0</v>
      </c>
      <c r="I1223" t="s">
        <v>696</v>
      </c>
      <c r="J1223" s="44" t="b">
        <v>0</v>
      </c>
    </row>
    <row r="1224" spans="1:10" ht="18.75" x14ac:dyDescent="0.3">
      <c r="A1224" s="45" t="s">
        <v>724</v>
      </c>
      <c r="B1224" s="50">
        <v>0</v>
      </c>
      <c r="C1224" t="s">
        <v>725</v>
      </c>
      <c r="D1224" t="s">
        <v>677</v>
      </c>
      <c r="E1224" t="s">
        <v>695</v>
      </c>
      <c r="F1224"/>
      <c r="G1224"/>
      <c r="H1224" s="44" t="b">
        <v>0</v>
      </c>
      <c r="I1224" t="s">
        <v>696</v>
      </c>
      <c r="J1224" s="44" t="b">
        <v>0</v>
      </c>
    </row>
    <row r="1225" spans="1:10" ht="18.75" x14ac:dyDescent="0.3">
      <c r="A1225" s="45" t="s">
        <v>726</v>
      </c>
      <c r="B1225" s="50">
        <v>0</v>
      </c>
      <c r="C1225" t="s">
        <v>727</v>
      </c>
      <c r="D1225" t="s">
        <v>677</v>
      </c>
      <c r="E1225" t="s">
        <v>695</v>
      </c>
      <c r="F1225"/>
      <c r="G1225"/>
      <c r="H1225" s="44" t="b">
        <v>0</v>
      </c>
      <c r="I1225" t="s">
        <v>696</v>
      </c>
      <c r="J1225" s="44" t="b">
        <v>0</v>
      </c>
    </row>
    <row r="1226" spans="1:10" ht="18.75" x14ac:dyDescent="0.3">
      <c r="A1226" s="45" t="s">
        <v>728</v>
      </c>
      <c r="B1226" s="50">
        <v>0</v>
      </c>
      <c r="C1226" t="s">
        <v>729</v>
      </c>
      <c r="D1226" t="s">
        <v>677</v>
      </c>
      <c r="E1226" t="s">
        <v>695</v>
      </c>
      <c r="F1226"/>
      <c r="G1226"/>
      <c r="H1226" s="44" t="b">
        <v>0</v>
      </c>
      <c r="I1226" t="s">
        <v>696</v>
      </c>
      <c r="J1226" s="44" t="b">
        <v>0</v>
      </c>
    </row>
    <row r="1227" spans="1:10" ht="18.75" x14ac:dyDescent="0.3">
      <c r="A1227" s="45" t="s">
        <v>730</v>
      </c>
      <c r="B1227" s="50">
        <v>0</v>
      </c>
      <c r="C1227" t="s">
        <v>731</v>
      </c>
      <c r="D1227" t="s">
        <v>677</v>
      </c>
      <c r="E1227" t="s">
        <v>695</v>
      </c>
      <c r="F1227"/>
      <c r="G1227"/>
      <c r="H1227" s="44" t="b">
        <v>0</v>
      </c>
      <c r="I1227" t="s">
        <v>696</v>
      </c>
      <c r="J1227" s="44" t="b">
        <v>0</v>
      </c>
    </row>
    <row r="1228" spans="1:10" ht="18.75" x14ac:dyDescent="0.3">
      <c r="A1228" s="45" t="s">
        <v>4591</v>
      </c>
      <c r="B1228" s="50" t="str">
        <f>Reference!$B$22</f>
        <v>172.31.100.243</v>
      </c>
      <c r="C1228" t="s">
        <v>710</v>
      </c>
      <c r="D1228" t="s">
        <v>677</v>
      </c>
      <c r="E1228" t="s">
        <v>695</v>
      </c>
      <c r="F1228"/>
      <c r="G1228"/>
      <c r="H1228" s="44" t="b">
        <v>0</v>
      </c>
      <c r="I1228" t="s">
        <v>696</v>
      </c>
      <c r="J1228" s="44" t="b">
        <v>0</v>
      </c>
    </row>
    <row r="1229" spans="1:10" ht="18.75" x14ac:dyDescent="0.3">
      <c r="A1229" s="45" t="s">
        <v>4592</v>
      </c>
      <c r="B1229" s="50" t="s">
        <v>712</v>
      </c>
      <c r="C1229" t="s">
        <v>713</v>
      </c>
      <c r="D1229" t="s">
        <v>677</v>
      </c>
      <c r="E1229" t="s">
        <v>695</v>
      </c>
      <c r="F1229"/>
      <c r="G1229"/>
      <c r="H1229" s="44" t="b">
        <v>0</v>
      </c>
      <c r="I1229" t="s">
        <v>696</v>
      </c>
      <c r="J1229" s="44" t="b">
        <v>0</v>
      </c>
    </row>
    <row r="1230" spans="1:10" ht="18.75" x14ac:dyDescent="0.3">
      <c r="A1230" s="45" t="s">
        <v>4593</v>
      </c>
      <c r="B1230" s="50">
        <v>0</v>
      </c>
      <c r="C1230" t="s">
        <v>715</v>
      </c>
      <c r="D1230" t="s">
        <v>677</v>
      </c>
      <c r="E1230" t="s">
        <v>695</v>
      </c>
      <c r="F1230"/>
      <c r="G1230"/>
      <c r="H1230" s="44" t="b">
        <v>0</v>
      </c>
      <c r="I1230" t="s">
        <v>696</v>
      </c>
      <c r="J1230" s="44" t="b">
        <v>0</v>
      </c>
    </row>
    <row r="1231" spans="1:10" ht="18.75" x14ac:dyDescent="0.3">
      <c r="A1231" s="45" t="s">
        <v>4594</v>
      </c>
      <c r="B1231" s="50">
        <v>1</v>
      </c>
      <c r="C1231" t="s">
        <v>717</v>
      </c>
      <c r="D1231" t="s">
        <v>677</v>
      </c>
      <c r="E1231" t="s">
        <v>695</v>
      </c>
      <c r="F1231"/>
      <c r="G1231"/>
      <c r="H1231" s="44" t="b">
        <v>0</v>
      </c>
      <c r="I1231" t="s">
        <v>696</v>
      </c>
      <c r="J1231" s="44" t="b">
        <v>0</v>
      </c>
    </row>
    <row r="1232" spans="1:10" ht="18.75" x14ac:dyDescent="0.3">
      <c r="A1232" s="45" t="s">
        <v>4602</v>
      </c>
      <c r="B1232" s="50">
        <v>5</v>
      </c>
      <c r="C1232" t="s">
        <v>719</v>
      </c>
      <c r="D1232" t="s">
        <v>677</v>
      </c>
      <c r="E1232" t="s">
        <v>695</v>
      </c>
      <c r="F1232"/>
      <c r="G1232"/>
      <c r="H1232" s="44" t="b">
        <v>0</v>
      </c>
      <c r="I1232" t="s">
        <v>696</v>
      </c>
      <c r="J1232" s="44" t="b">
        <v>0</v>
      </c>
    </row>
    <row r="1233" spans="1:10" ht="18.75" x14ac:dyDescent="0.3">
      <c r="A1233" s="45" t="s">
        <v>4596</v>
      </c>
      <c r="B1233" s="50">
        <v>0</v>
      </c>
      <c r="C1233" t="s">
        <v>721</v>
      </c>
      <c r="D1233" t="s">
        <v>677</v>
      </c>
      <c r="E1233" t="s">
        <v>695</v>
      </c>
      <c r="F1233"/>
      <c r="G1233"/>
      <c r="H1233" s="44" t="b">
        <v>0</v>
      </c>
      <c r="I1233" t="s">
        <v>696</v>
      </c>
      <c r="J1233" s="44" t="b">
        <v>0</v>
      </c>
    </row>
    <row r="1234" spans="1:10" ht="18.75" x14ac:dyDescent="0.3">
      <c r="A1234" s="45" t="s">
        <v>4597</v>
      </c>
      <c r="B1234" s="50">
        <v>0</v>
      </c>
      <c r="C1234" t="s">
        <v>723</v>
      </c>
      <c r="D1234" t="s">
        <v>677</v>
      </c>
      <c r="E1234" t="s">
        <v>695</v>
      </c>
      <c r="F1234"/>
      <c r="G1234"/>
      <c r="H1234" s="44" t="b">
        <v>0</v>
      </c>
      <c r="I1234" t="s">
        <v>696</v>
      </c>
      <c r="J1234" s="44" t="b">
        <v>0</v>
      </c>
    </row>
    <row r="1235" spans="1:10" ht="18.75" x14ac:dyDescent="0.3">
      <c r="A1235" s="45" t="s">
        <v>4598</v>
      </c>
      <c r="B1235" s="50">
        <v>0</v>
      </c>
      <c r="C1235" t="s">
        <v>725</v>
      </c>
      <c r="D1235" t="s">
        <v>677</v>
      </c>
      <c r="E1235" t="s">
        <v>695</v>
      </c>
      <c r="F1235"/>
      <c r="G1235"/>
      <c r="H1235" s="44" t="b">
        <v>0</v>
      </c>
      <c r="I1235" t="s">
        <v>696</v>
      </c>
      <c r="J1235" s="44" t="b">
        <v>0</v>
      </c>
    </row>
    <row r="1236" spans="1:10" ht="18.75" x14ac:dyDescent="0.3">
      <c r="A1236" s="45" t="s">
        <v>4599</v>
      </c>
      <c r="B1236" s="50">
        <v>0</v>
      </c>
      <c r="C1236" t="s">
        <v>727</v>
      </c>
      <c r="D1236" t="s">
        <v>677</v>
      </c>
      <c r="E1236" t="s">
        <v>695</v>
      </c>
      <c r="F1236"/>
      <c r="G1236"/>
      <c r="H1236" s="44" t="b">
        <v>0</v>
      </c>
      <c r="I1236" t="s">
        <v>696</v>
      </c>
      <c r="J1236" s="44" t="b">
        <v>0</v>
      </c>
    </row>
    <row r="1237" spans="1:10" ht="18.75" x14ac:dyDescent="0.3">
      <c r="A1237" s="45" t="s">
        <v>4600</v>
      </c>
      <c r="B1237" s="50">
        <v>0</v>
      </c>
      <c r="C1237" t="s">
        <v>729</v>
      </c>
      <c r="D1237" t="s">
        <v>677</v>
      </c>
      <c r="E1237" t="s">
        <v>695</v>
      </c>
      <c r="F1237"/>
      <c r="G1237"/>
      <c r="H1237" s="44" t="b">
        <v>0</v>
      </c>
      <c r="I1237" t="s">
        <v>696</v>
      </c>
      <c r="J1237" s="44" t="b">
        <v>0</v>
      </c>
    </row>
    <row r="1238" spans="1:10" ht="18.75" x14ac:dyDescent="0.3">
      <c r="A1238" s="45" t="s">
        <v>4601</v>
      </c>
      <c r="B1238" s="50">
        <v>0</v>
      </c>
      <c r="C1238" t="s">
        <v>731</v>
      </c>
      <c r="D1238" t="s">
        <v>677</v>
      </c>
      <c r="E1238" t="s">
        <v>695</v>
      </c>
      <c r="F1238"/>
      <c r="G1238"/>
      <c r="H1238" s="44" t="b">
        <v>0</v>
      </c>
      <c r="I1238" t="s">
        <v>696</v>
      </c>
      <c r="J1238" s="44" t="b">
        <v>0</v>
      </c>
    </row>
    <row r="1239" spans="1:10" ht="18.75" x14ac:dyDescent="0.3">
      <c r="A1239" s="45" t="s">
        <v>1649</v>
      </c>
      <c r="B1239" s="50" t="s">
        <v>297</v>
      </c>
      <c r="C1239" t="s">
        <v>1650</v>
      </c>
      <c r="D1239" t="s">
        <v>677</v>
      </c>
      <c r="E1239" t="s">
        <v>695</v>
      </c>
      <c r="F1239"/>
      <c r="G1239"/>
      <c r="H1239" s="44" t="b">
        <v>0</v>
      </c>
      <c r="I1239" t="s">
        <v>696</v>
      </c>
      <c r="J1239" s="44" t="b">
        <v>0</v>
      </c>
    </row>
    <row r="1240" spans="1:10" ht="18.75" x14ac:dyDescent="0.3">
      <c r="A1240" s="45" t="s">
        <v>1651</v>
      </c>
      <c r="B1240" s="50" t="s">
        <v>712</v>
      </c>
      <c r="C1240" t="s">
        <v>1652</v>
      </c>
      <c r="D1240" t="s">
        <v>677</v>
      </c>
      <c r="E1240" t="s">
        <v>695</v>
      </c>
      <c r="F1240"/>
      <c r="G1240"/>
      <c r="H1240" s="44" t="b">
        <v>0</v>
      </c>
      <c r="I1240" t="s">
        <v>696</v>
      </c>
      <c r="J1240" s="44" t="b">
        <v>0</v>
      </c>
    </row>
    <row r="1241" spans="1:10" ht="18.75" x14ac:dyDescent="0.3">
      <c r="A1241" s="45" t="s">
        <v>1653</v>
      </c>
      <c r="B1241" s="50" t="str">
        <f>Reference!B23</f>
        <v>172.31.100.38</v>
      </c>
      <c r="C1241" t="s">
        <v>1654</v>
      </c>
      <c r="D1241" t="s">
        <v>677</v>
      </c>
      <c r="E1241" t="s">
        <v>695</v>
      </c>
      <c r="F1241"/>
      <c r="G1241"/>
      <c r="H1241" s="44" t="b">
        <v>0</v>
      </c>
      <c r="I1241" t="s">
        <v>696</v>
      </c>
      <c r="J1241" s="44" t="b">
        <v>0</v>
      </c>
    </row>
    <row r="1242" spans="1:10" ht="18.75" x14ac:dyDescent="0.3">
      <c r="A1242" s="45" t="s">
        <v>1655</v>
      </c>
      <c r="B1242" s="50" t="s">
        <v>1676</v>
      </c>
      <c r="C1242" s="1" t="s">
        <v>749</v>
      </c>
      <c r="D1242" t="s">
        <v>677</v>
      </c>
      <c r="E1242" t="s">
        <v>735</v>
      </c>
      <c r="F1242"/>
      <c r="G1242"/>
      <c r="H1242" s="44" t="b">
        <v>0</v>
      </c>
      <c r="I1242" t="s">
        <v>736</v>
      </c>
      <c r="J1242" s="44" t="b">
        <v>0</v>
      </c>
    </row>
    <row r="1243" spans="1:10" ht="18.75" x14ac:dyDescent="0.3">
      <c r="A1243" s="45" t="s">
        <v>1656</v>
      </c>
      <c r="B1243" s="50" t="s">
        <v>1678</v>
      </c>
      <c r="C1243" s="1" t="s">
        <v>308</v>
      </c>
      <c r="D1243" t="s">
        <v>677</v>
      </c>
      <c r="E1243" t="s">
        <v>735</v>
      </c>
      <c r="F1243"/>
      <c r="G1243"/>
      <c r="H1243" s="44" t="b">
        <v>0</v>
      </c>
      <c r="I1243" t="s">
        <v>736</v>
      </c>
      <c r="J1243" s="44" t="b">
        <v>0</v>
      </c>
    </row>
    <row r="1244" spans="1:10" ht="18.75" x14ac:dyDescent="0.3">
      <c r="A1244" s="45" t="s">
        <v>1657</v>
      </c>
      <c r="B1244" s="50" t="s">
        <v>884</v>
      </c>
      <c r="C1244" s="1" t="s">
        <v>564</v>
      </c>
      <c r="D1244" t="s">
        <v>677</v>
      </c>
      <c r="E1244" t="s">
        <v>735</v>
      </c>
      <c r="F1244"/>
      <c r="G1244"/>
      <c r="H1244" s="44" t="b">
        <v>0</v>
      </c>
      <c r="I1244" t="s">
        <v>736</v>
      </c>
      <c r="J1244" s="44" t="b">
        <v>0</v>
      </c>
    </row>
    <row r="1245" spans="1:10" ht="18.75" x14ac:dyDescent="0.3">
      <c r="A1245" s="45" t="s">
        <v>1658</v>
      </c>
      <c r="B1245" s="50" t="s">
        <v>886</v>
      </c>
      <c r="C1245" s="1" t="s">
        <v>564</v>
      </c>
      <c r="D1245" t="s">
        <v>677</v>
      </c>
      <c r="E1245" t="s">
        <v>735</v>
      </c>
      <c r="F1245"/>
      <c r="G1245"/>
      <c r="H1245" s="44" t="b">
        <v>0</v>
      </c>
      <c r="I1245" t="s">
        <v>736</v>
      </c>
      <c r="J1245" s="44" t="b">
        <v>0</v>
      </c>
    </row>
    <row r="1246" spans="1:10" ht="18.75" x14ac:dyDescent="0.3">
      <c r="A1246" s="45" t="s">
        <v>1659</v>
      </c>
      <c r="B1246" s="50" t="s">
        <v>888</v>
      </c>
      <c r="C1246" s="1" t="s">
        <v>564</v>
      </c>
      <c r="D1246" t="s">
        <v>677</v>
      </c>
      <c r="E1246" t="s">
        <v>735</v>
      </c>
      <c r="F1246"/>
      <c r="G1246"/>
      <c r="H1246" s="44" t="b">
        <v>0</v>
      </c>
      <c r="I1246" t="s">
        <v>736</v>
      </c>
      <c r="J1246" s="44" t="b">
        <v>0</v>
      </c>
    </row>
    <row r="1247" spans="1:10" ht="18.75" x14ac:dyDescent="0.3">
      <c r="A1247" s="45" t="s">
        <v>1660</v>
      </c>
      <c r="B1247" s="50" t="s">
        <v>889</v>
      </c>
      <c r="C1247" s="1" t="s">
        <v>564</v>
      </c>
      <c r="D1247" t="s">
        <v>677</v>
      </c>
      <c r="E1247" t="s">
        <v>735</v>
      </c>
      <c r="F1247"/>
      <c r="G1247"/>
      <c r="H1247" s="44" t="b">
        <v>0</v>
      </c>
      <c r="I1247" t="s">
        <v>736</v>
      </c>
      <c r="J1247" s="44" t="b">
        <v>0</v>
      </c>
    </row>
    <row r="1248" spans="1:10" ht="18.75" x14ac:dyDescent="0.3">
      <c r="A1248" s="45" t="s">
        <v>1661</v>
      </c>
      <c r="B1248" s="50" t="s">
        <v>890</v>
      </c>
      <c r="C1248" s="1" t="s">
        <v>564</v>
      </c>
      <c r="D1248" t="s">
        <v>677</v>
      </c>
      <c r="E1248" t="s">
        <v>735</v>
      </c>
      <c r="F1248"/>
      <c r="G1248"/>
      <c r="H1248" s="44" t="b">
        <v>0</v>
      </c>
      <c r="I1248" t="s">
        <v>736</v>
      </c>
      <c r="J1248" s="44" t="b">
        <v>0</v>
      </c>
    </row>
    <row r="1249" spans="1:10" ht="18.75" x14ac:dyDescent="0.3">
      <c r="A1249" s="45" t="s">
        <v>1662</v>
      </c>
      <c r="B1249" s="50" t="s">
        <v>891</v>
      </c>
      <c r="C1249" s="1" t="s">
        <v>564</v>
      </c>
      <c r="D1249" t="s">
        <v>677</v>
      </c>
      <c r="E1249" t="s">
        <v>735</v>
      </c>
      <c r="F1249"/>
      <c r="G1249"/>
      <c r="H1249" s="44" t="b">
        <v>0</v>
      </c>
      <c r="I1249" t="s">
        <v>736</v>
      </c>
      <c r="J1249" s="44" t="b">
        <v>0</v>
      </c>
    </row>
    <row r="1250" spans="1:10" ht="18.75" x14ac:dyDescent="0.3">
      <c r="A1250" s="45" t="s">
        <v>1663</v>
      </c>
      <c r="B1250" s="50" t="s">
        <v>893</v>
      </c>
      <c r="C1250" s="1" t="s">
        <v>564</v>
      </c>
      <c r="D1250" t="s">
        <v>677</v>
      </c>
      <c r="E1250" t="s">
        <v>735</v>
      </c>
      <c r="F1250"/>
      <c r="G1250"/>
      <c r="H1250" s="44" t="b">
        <v>0</v>
      </c>
      <c r="I1250" t="s">
        <v>736</v>
      </c>
      <c r="J1250" s="44" t="b">
        <v>0</v>
      </c>
    </row>
    <row r="1251" spans="1:10" ht="18.75" x14ac:dyDescent="0.3">
      <c r="A1251" s="45" t="s">
        <v>1664</v>
      </c>
      <c r="B1251" s="50" t="s">
        <v>896</v>
      </c>
      <c r="C1251" s="1" t="s">
        <v>564</v>
      </c>
      <c r="D1251" t="s">
        <v>677</v>
      </c>
      <c r="E1251" t="s">
        <v>735</v>
      </c>
      <c r="F1251"/>
      <c r="G1251"/>
      <c r="H1251" s="44" t="b">
        <v>0</v>
      </c>
      <c r="I1251" t="s">
        <v>736</v>
      </c>
      <c r="J1251" s="44" t="b">
        <v>0</v>
      </c>
    </row>
    <row r="1252" spans="1:10" ht="18.75" x14ac:dyDescent="0.3">
      <c r="A1252" s="45" t="s">
        <v>1665</v>
      </c>
      <c r="B1252" s="50" t="s">
        <v>897</v>
      </c>
      <c r="C1252" s="1" t="s">
        <v>564</v>
      </c>
      <c r="D1252" t="s">
        <v>677</v>
      </c>
      <c r="E1252" t="s">
        <v>735</v>
      </c>
      <c r="F1252"/>
      <c r="G1252"/>
      <c r="H1252" s="44" t="b">
        <v>0</v>
      </c>
      <c r="I1252" t="s">
        <v>736</v>
      </c>
      <c r="J1252" s="44" t="b">
        <v>0</v>
      </c>
    </row>
    <row r="1253" spans="1:10" ht="18.75" x14ac:dyDescent="0.3">
      <c r="A1253" s="45" t="s">
        <v>1666</v>
      </c>
      <c r="B1253" s="50" t="s">
        <v>898</v>
      </c>
      <c r="C1253" s="1" t="s">
        <v>564</v>
      </c>
      <c r="D1253" t="s">
        <v>677</v>
      </c>
      <c r="E1253" t="s">
        <v>735</v>
      </c>
      <c r="F1253"/>
      <c r="G1253"/>
      <c r="H1253" s="44" t="b">
        <v>0</v>
      </c>
      <c r="I1253" t="s">
        <v>736</v>
      </c>
      <c r="J1253" s="44" t="b">
        <v>0</v>
      </c>
    </row>
    <row r="1254" spans="1:10" ht="18.75" x14ac:dyDescent="0.3">
      <c r="A1254" s="45" t="s">
        <v>1667</v>
      </c>
      <c r="B1254" s="50" t="s">
        <v>1680</v>
      </c>
      <c r="C1254" s="1" t="s">
        <v>564</v>
      </c>
      <c r="D1254" t="s">
        <v>677</v>
      </c>
      <c r="E1254" t="s">
        <v>735</v>
      </c>
      <c r="F1254"/>
      <c r="G1254"/>
      <c r="H1254" s="44" t="b">
        <v>0</v>
      </c>
      <c r="I1254" t="s">
        <v>736</v>
      </c>
      <c r="J1254" s="44" t="b">
        <v>0</v>
      </c>
    </row>
    <row r="1255" spans="1:10" ht="18.75" x14ac:dyDescent="0.3">
      <c r="A1255" s="45" t="s">
        <v>1668</v>
      </c>
      <c r="B1255" s="50" t="s">
        <v>1683</v>
      </c>
      <c r="C1255" s="1" t="s">
        <v>564</v>
      </c>
      <c r="D1255" t="s">
        <v>677</v>
      </c>
      <c r="E1255" t="s">
        <v>735</v>
      </c>
      <c r="F1255"/>
      <c r="G1255"/>
      <c r="H1255" s="44" t="b">
        <v>0</v>
      </c>
      <c r="I1255" t="s">
        <v>736</v>
      </c>
      <c r="J1255" s="44" t="b">
        <v>0</v>
      </c>
    </row>
    <row r="1256" spans="1:10" ht="18.75" x14ac:dyDescent="0.3">
      <c r="A1256" s="45" t="s">
        <v>1669</v>
      </c>
      <c r="B1256" s="50" t="s">
        <v>1685</v>
      </c>
      <c r="C1256" s="1" t="s">
        <v>564</v>
      </c>
      <c r="D1256" t="s">
        <v>677</v>
      </c>
      <c r="E1256" t="s">
        <v>735</v>
      </c>
      <c r="F1256"/>
      <c r="G1256"/>
      <c r="H1256" s="44" t="b">
        <v>0</v>
      </c>
      <c r="I1256" t="s">
        <v>736</v>
      </c>
      <c r="J1256" s="44" t="b">
        <v>0</v>
      </c>
    </row>
    <row r="1257" spans="1:10" ht="18.75" x14ac:dyDescent="0.3">
      <c r="A1257" s="45" t="s">
        <v>1670</v>
      </c>
      <c r="B1257" s="50" t="s">
        <v>1687</v>
      </c>
      <c r="C1257" s="1" t="s">
        <v>564</v>
      </c>
      <c r="D1257" t="s">
        <v>677</v>
      </c>
      <c r="E1257" t="s">
        <v>735</v>
      </c>
      <c r="F1257"/>
      <c r="G1257"/>
      <c r="H1257" s="44" t="b">
        <v>0</v>
      </c>
      <c r="I1257" t="s">
        <v>736</v>
      </c>
      <c r="J1257" s="44" t="b">
        <v>0</v>
      </c>
    </row>
    <row r="1258" spans="1:10" ht="18.75" x14ac:dyDescent="0.3">
      <c r="A1258" s="45" t="s">
        <v>1671</v>
      </c>
      <c r="B1258" s="50" t="s">
        <v>1689</v>
      </c>
      <c r="C1258" s="1" t="s">
        <v>564</v>
      </c>
      <c r="D1258" t="s">
        <v>677</v>
      </c>
      <c r="E1258" t="s">
        <v>735</v>
      </c>
      <c r="F1258"/>
      <c r="G1258"/>
      <c r="H1258" s="44" t="b">
        <v>0</v>
      </c>
      <c r="I1258" t="s">
        <v>736</v>
      </c>
      <c r="J1258" s="44" t="b">
        <v>0</v>
      </c>
    </row>
    <row r="1259" spans="1:10" ht="18.75" x14ac:dyDescent="0.3">
      <c r="A1259" s="45" t="s">
        <v>1672</v>
      </c>
      <c r="B1259" s="50" t="s">
        <v>1691</v>
      </c>
      <c r="C1259" s="1" t="s">
        <v>564</v>
      </c>
      <c r="D1259" t="s">
        <v>677</v>
      </c>
      <c r="E1259" t="s">
        <v>735</v>
      </c>
      <c r="F1259"/>
      <c r="G1259"/>
      <c r="H1259" s="44" t="b">
        <v>0</v>
      </c>
      <c r="I1259" t="s">
        <v>736</v>
      </c>
      <c r="J1259" s="44" t="b">
        <v>0</v>
      </c>
    </row>
    <row r="1260" spans="1:10" ht="18.75" x14ac:dyDescent="0.3">
      <c r="A1260" s="45" t="s">
        <v>1673</v>
      </c>
      <c r="B1260" s="50" t="s">
        <v>1693</v>
      </c>
      <c r="C1260" s="1" t="s">
        <v>564</v>
      </c>
      <c r="D1260" t="s">
        <v>677</v>
      </c>
      <c r="E1260" t="s">
        <v>735</v>
      </c>
      <c r="F1260"/>
      <c r="G1260"/>
      <c r="H1260" s="44" t="b">
        <v>0</v>
      </c>
      <c r="I1260" t="s">
        <v>736</v>
      </c>
      <c r="J1260" s="44" t="b">
        <v>0</v>
      </c>
    </row>
    <row r="1261" spans="1:10" ht="18.75" x14ac:dyDescent="0.3">
      <c r="A1261" s="45" t="s">
        <v>1674</v>
      </c>
      <c r="B1261" s="50" t="s">
        <v>1695</v>
      </c>
      <c r="C1261" s="1" t="s">
        <v>564</v>
      </c>
      <c r="D1261" t="s">
        <v>677</v>
      </c>
      <c r="E1261" t="s">
        <v>735</v>
      </c>
      <c r="F1261"/>
      <c r="G1261"/>
      <c r="H1261" s="44" t="b">
        <v>0</v>
      </c>
      <c r="I1261" t="s">
        <v>736</v>
      </c>
      <c r="J1261" s="44" t="b">
        <v>0</v>
      </c>
    </row>
    <row r="1262" spans="1:10" ht="18.75" x14ac:dyDescent="0.3">
      <c r="A1262" s="45" t="s">
        <v>1675</v>
      </c>
      <c r="B1262" s="50" t="s">
        <v>1697</v>
      </c>
      <c r="C1262" s="1" t="s">
        <v>564</v>
      </c>
      <c r="D1262" t="s">
        <v>677</v>
      </c>
      <c r="E1262" t="s">
        <v>735</v>
      </c>
      <c r="F1262"/>
      <c r="G1262"/>
      <c r="H1262" s="44" t="b">
        <v>0</v>
      </c>
      <c r="I1262" t="s">
        <v>736</v>
      </c>
      <c r="J1262" s="44" t="b">
        <v>0</v>
      </c>
    </row>
    <row r="1263" spans="1:10" ht="18.75" x14ac:dyDescent="0.3">
      <c r="A1263" s="45" t="s">
        <v>1677</v>
      </c>
      <c r="B1263" s="50" t="s">
        <v>1699</v>
      </c>
      <c r="C1263" s="1" t="s">
        <v>564</v>
      </c>
      <c r="D1263" t="s">
        <v>677</v>
      </c>
      <c r="E1263" t="s">
        <v>735</v>
      </c>
      <c r="F1263"/>
      <c r="G1263"/>
      <c r="H1263" s="44" t="b">
        <v>0</v>
      </c>
      <c r="I1263" t="s">
        <v>736</v>
      </c>
      <c r="J1263" s="44" t="b">
        <v>0</v>
      </c>
    </row>
    <row r="1264" spans="1:10" ht="18.75" x14ac:dyDescent="0.3">
      <c r="A1264" s="45" t="s">
        <v>1679</v>
      </c>
      <c r="B1264" s="50" t="s">
        <v>1701</v>
      </c>
      <c r="C1264" s="1" t="s">
        <v>564</v>
      </c>
      <c r="D1264" t="s">
        <v>677</v>
      </c>
      <c r="E1264" t="s">
        <v>735</v>
      </c>
      <c r="F1264"/>
      <c r="G1264"/>
      <c r="H1264" s="44" t="b">
        <v>0</v>
      </c>
      <c r="I1264" t="s">
        <v>736</v>
      </c>
      <c r="J1264" s="44" t="b">
        <v>0</v>
      </c>
    </row>
    <row r="1265" spans="1:10" ht="18.75" x14ac:dyDescent="0.3">
      <c r="A1265" s="45" t="s">
        <v>1681</v>
      </c>
      <c r="B1265" s="50" t="s">
        <v>1703</v>
      </c>
      <c r="C1265" s="1" t="s">
        <v>564</v>
      </c>
      <c r="D1265" t="s">
        <v>677</v>
      </c>
      <c r="E1265" t="s">
        <v>735</v>
      </c>
      <c r="F1265"/>
      <c r="G1265"/>
      <c r="H1265" s="44" t="b">
        <v>0</v>
      </c>
      <c r="I1265" t="s">
        <v>736</v>
      </c>
      <c r="J1265" s="44" t="b">
        <v>0</v>
      </c>
    </row>
    <row r="1266" spans="1:10" ht="18.75" x14ac:dyDescent="0.3">
      <c r="A1266" s="45" t="s">
        <v>1682</v>
      </c>
      <c r="B1266" s="50" t="s">
        <v>3353</v>
      </c>
      <c r="C1266" s="1" t="s">
        <v>564</v>
      </c>
      <c r="D1266" t="s">
        <v>677</v>
      </c>
      <c r="E1266" t="s">
        <v>735</v>
      </c>
      <c r="F1266"/>
      <c r="G1266"/>
      <c r="H1266" s="44" t="b">
        <v>0</v>
      </c>
      <c r="I1266" t="s">
        <v>736</v>
      </c>
      <c r="J1266" s="44" t="b">
        <v>0</v>
      </c>
    </row>
    <row r="1267" spans="1:10" ht="18.75" x14ac:dyDescent="0.3">
      <c r="A1267" s="45" t="s">
        <v>1684</v>
      </c>
      <c r="B1267" s="50" t="s">
        <v>3354</v>
      </c>
      <c r="C1267" s="1" t="s">
        <v>564</v>
      </c>
      <c r="D1267" t="s">
        <v>677</v>
      </c>
      <c r="E1267" t="s">
        <v>735</v>
      </c>
      <c r="F1267"/>
      <c r="G1267"/>
      <c r="H1267" s="44" t="b">
        <v>0</v>
      </c>
      <c r="I1267" t="s">
        <v>736</v>
      </c>
      <c r="J1267" s="44" t="b">
        <v>0</v>
      </c>
    </row>
    <row r="1268" spans="1:10" ht="18.75" x14ac:dyDescent="0.3">
      <c r="A1268" s="45" t="s">
        <v>1686</v>
      </c>
      <c r="B1268" s="50" t="s">
        <v>4042</v>
      </c>
      <c r="C1268" s="1" t="s">
        <v>564</v>
      </c>
      <c r="D1268" t="s">
        <v>677</v>
      </c>
      <c r="E1268" t="s">
        <v>735</v>
      </c>
      <c r="F1268"/>
      <c r="G1268"/>
      <c r="H1268" s="44" t="b">
        <v>0</v>
      </c>
      <c r="I1268" t="s">
        <v>736</v>
      </c>
      <c r="J1268" s="44" t="b">
        <v>0</v>
      </c>
    </row>
    <row r="1269" spans="1:10" ht="18.75" x14ac:dyDescent="0.3">
      <c r="A1269" s="45" t="s">
        <v>1688</v>
      </c>
      <c r="B1269" s="50" t="s">
        <v>3355</v>
      </c>
      <c r="C1269" s="1" t="s">
        <v>564</v>
      </c>
      <c r="D1269" t="s">
        <v>677</v>
      </c>
      <c r="E1269" t="s">
        <v>735</v>
      </c>
      <c r="F1269"/>
      <c r="G1269"/>
      <c r="H1269" s="44" t="b">
        <v>0</v>
      </c>
      <c r="I1269" t="s">
        <v>736</v>
      </c>
      <c r="J1269" s="44" t="b">
        <v>0</v>
      </c>
    </row>
    <row r="1270" spans="1:10" ht="18.75" x14ac:dyDescent="0.3">
      <c r="A1270" s="45" t="s">
        <v>1690</v>
      </c>
      <c r="B1270" s="50" t="s">
        <v>3356</v>
      </c>
      <c r="C1270" s="1" t="s">
        <v>564</v>
      </c>
      <c r="D1270" t="s">
        <v>677</v>
      </c>
      <c r="E1270" t="s">
        <v>735</v>
      </c>
      <c r="F1270"/>
      <c r="G1270"/>
      <c r="H1270" s="44" t="b">
        <v>0</v>
      </c>
      <c r="I1270" t="s">
        <v>736</v>
      </c>
      <c r="J1270" s="44" t="b">
        <v>0</v>
      </c>
    </row>
    <row r="1271" spans="1:10" ht="18.75" x14ac:dyDescent="0.3">
      <c r="A1271" s="45" t="s">
        <v>1692</v>
      </c>
      <c r="B1271" s="50" t="s">
        <v>48</v>
      </c>
      <c r="C1271" s="1" t="s">
        <v>788</v>
      </c>
      <c r="D1271" t="s">
        <v>677</v>
      </c>
      <c r="E1271" t="s">
        <v>735</v>
      </c>
      <c r="F1271"/>
      <c r="G1271"/>
      <c r="H1271" s="44" t="b">
        <v>0</v>
      </c>
      <c r="I1271" t="s">
        <v>736</v>
      </c>
      <c r="J1271" s="44" t="b">
        <v>0</v>
      </c>
    </row>
    <row r="1272" spans="1:10" ht="18.75" x14ac:dyDescent="0.3">
      <c r="A1272" s="45" t="s">
        <v>1694</v>
      </c>
      <c r="B1272" s="50" t="s">
        <v>53</v>
      </c>
      <c r="C1272" s="1" t="s">
        <v>788</v>
      </c>
      <c r="D1272" t="s">
        <v>677</v>
      </c>
      <c r="E1272" t="s">
        <v>735</v>
      </c>
      <c r="F1272"/>
      <c r="G1272"/>
      <c r="H1272" s="44" t="b">
        <v>0</v>
      </c>
      <c r="I1272" t="s">
        <v>736</v>
      </c>
      <c r="J1272" s="44" t="b">
        <v>0</v>
      </c>
    </row>
    <row r="1273" spans="1:10" ht="18.75" x14ac:dyDescent="0.3">
      <c r="A1273" s="45" t="s">
        <v>1696</v>
      </c>
      <c r="B1273" s="50" t="s">
        <v>83</v>
      </c>
      <c r="C1273" s="1" t="s">
        <v>788</v>
      </c>
      <c r="D1273" t="s">
        <v>677</v>
      </c>
      <c r="E1273" t="s">
        <v>735</v>
      </c>
      <c r="F1273"/>
      <c r="G1273"/>
      <c r="H1273" s="44" t="b">
        <v>0</v>
      </c>
      <c r="I1273" t="s">
        <v>736</v>
      </c>
      <c r="J1273" s="44" t="b">
        <v>0</v>
      </c>
    </row>
    <row r="1274" spans="1:10" ht="18.75" x14ac:dyDescent="0.3">
      <c r="A1274" s="45" t="s">
        <v>1698</v>
      </c>
      <c r="B1274" s="50" t="s">
        <v>102</v>
      </c>
      <c r="C1274" s="1" t="s">
        <v>788</v>
      </c>
      <c r="D1274" t="s">
        <v>677</v>
      </c>
      <c r="E1274" t="s">
        <v>735</v>
      </c>
      <c r="F1274"/>
      <c r="G1274"/>
      <c r="H1274" s="44" t="b">
        <v>0</v>
      </c>
      <c r="I1274" t="s">
        <v>736</v>
      </c>
      <c r="J1274" s="44" t="b">
        <v>0</v>
      </c>
    </row>
    <row r="1275" spans="1:10" ht="18.75" x14ac:dyDescent="0.3">
      <c r="A1275" s="45" t="s">
        <v>1700</v>
      </c>
      <c r="B1275" s="50" t="s">
        <v>107</v>
      </c>
      <c r="C1275" s="1" t="s">
        <v>788</v>
      </c>
      <c r="D1275" t="s">
        <v>677</v>
      </c>
      <c r="E1275" t="s">
        <v>735</v>
      </c>
      <c r="F1275"/>
      <c r="G1275"/>
      <c r="H1275" s="44" t="b">
        <v>0</v>
      </c>
      <c r="I1275" t="s">
        <v>736</v>
      </c>
      <c r="J1275" s="44" t="b">
        <v>0</v>
      </c>
    </row>
    <row r="1276" spans="1:10" ht="18.75" x14ac:dyDescent="0.3">
      <c r="A1276" s="45" t="s">
        <v>1702</v>
      </c>
      <c r="B1276" s="50" t="s">
        <v>111</v>
      </c>
      <c r="C1276" s="1" t="s">
        <v>788</v>
      </c>
      <c r="D1276" t="s">
        <v>677</v>
      </c>
      <c r="E1276" t="s">
        <v>735</v>
      </c>
      <c r="F1276"/>
      <c r="G1276"/>
      <c r="H1276" s="44" t="b">
        <v>0</v>
      </c>
      <c r="I1276" t="s">
        <v>736</v>
      </c>
      <c r="J1276" s="44" t="b">
        <v>0</v>
      </c>
    </row>
    <row r="1277" spans="1:10" ht="18.75" x14ac:dyDescent="0.3">
      <c r="A1277" s="45" t="s">
        <v>3357</v>
      </c>
      <c r="B1277" s="50" t="s">
        <v>115</v>
      </c>
      <c r="C1277" s="1" t="s">
        <v>788</v>
      </c>
      <c r="D1277" t="s">
        <v>677</v>
      </c>
      <c r="E1277" t="s">
        <v>735</v>
      </c>
      <c r="F1277"/>
      <c r="G1277"/>
      <c r="H1277" s="44" t="b">
        <v>0</v>
      </c>
      <c r="I1277" t="s">
        <v>736</v>
      </c>
      <c r="J1277" s="44" t="b">
        <v>0</v>
      </c>
    </row>
    <row r="1278" spans="1:10" ht="18.75" x14ac:dyDescent="0.3">
      <c r="A1278" s="45" t="s">
        <v>3358</v>
      </c>
      <c r="B1278" s="50" t="s">
        <v>120</v>
      </c>
      <c r="C1278" s="1" t="s">
        <v>788</v>
      </c>
      <c r="D1278" t="s">
        <v>677</v>
      </c>
      <c r="E1278" t="s">
        <v>735</v>
      </c>
      <c r="F1278"/>
      <c r="G1278"/>
      <c r="H1278" s="44" t="b">
        <v>0</v>
      </c>
      <c r="I1278" t="s">
        <v>736</v>
      </c>
      <c r="J1278" s="44" t="b">
        <v>0</v>
      </c>
    </row>
    <row r="1279" spans="1:10" ht="18.75" x14ac:dyDescent="0.3">
      <c r="A1279" s="45" t="s">
        <v>3359</v>
      </c>
      <c r="B1279" s="50" t="s">
        <v>125</v>
      </c>
      <c r="C1279" t="s">
        <v>788</v>
      </c>
      <c r="D1279" t="s">
        <v>677</v>
      </c>
      <c r="E1279" t="s">
        <v>735</v>
      </c>
      <c r="F1279"/>
      <c r="G1279"/>
      <c r="H1279" s="44" t="b">
        <v>0</v>
      </c>
      <c r="I1279" t="s">
        <v>736</v>
      </c>
      <c r="J1279" s="44" t="b">
        <v>0</v>
      </c>
    </row>
    <row r="1280" spans="1:10" ht="18.75" x14ac:dyDescent="0.3">
      <c r="A1280" s="45" t="s">
        <v>3360</v>
      </c>
      <c r="B1280" s="50" t="s">
        <v>126</v>
      </c>
      <c r="C1280" t="s">
        <v>788</v>
      </c>
      <c r="D1280" t="s">
        <v>677</v>
      </c>
      <c r="E1280" t="s">
        <v>735</v>
      </c>
      <c r="F1280"/>
      <c r="G1280"/>
      <c r="H1280" s="44" t="b">
        <v>0</v>
      </c>
      <c r="I1280" t="s">
        <v>736</v>
      </c>
      <c r="J1280" s="44" t="b">
        <v>0</v>
      </c>
    </row>
    <row r="1281" spans="1:10" ht="18.75" x14ac:dyDescent="0.3">
      <c r="A1281" s="45" t="s">
        <v>3361</v>
      </c>
      <c r="B1281" s="50" t="s">
        <v>128</v>
      </c>
      <c r="C1281" t="s">
        <v>788</v>
      </c>
      <c r="D1281" t="s">
        <v>677</v>
      </c>
      <c r="E1281" t="s">
        <v>735</v>
      </c>
      <c r="F1281"/>
      <c r="G1281"/>
      <c r="H1281" s="44" t="b">
        <v>0</v>
      </c>
      <c r="I1281" t="s">
        <v>736</v>
      </c>
      <c r="J1281" s="44" t="b">
        <v>0</v>
      </c>
    </row>
    <row r="1282" spans="1:10" ht="18.75" x14ac:dyDescent="0.3">
      <c r="A1282" s="45" t="s">
        <v>3362</v>
      </c>
      <c r="B1282" s="50" t="s">
        <v>131</v>
      </c>
      <c r="C1282" t="s">
        <v>788</v>
      </c>
      <c r="D1282" t="s">
        <v>677</v>
      </c>
      <c r="E1282" t="s">
        <v>735</v>
      </c>
      <c r="F1282"/>
      <c r="G1282"/>
      <c r="H1282" s="44" t="b">
        <v>0</v>
      </c>
      <c r="I1282" t="s">
        <v>736</v>
      </c>
      <c r="J1282" s="44" t="b">
        <v>0</v>
      </c>
    </row>
    <row r="1283" spans="1:10" ht="18.75" x14ac:dyDescent="0.3">
      <c r="A1283" s="45" t="s">
        <v>3363</v>
      </c>
      <c r="B1283" s="50" t="s">
        <v>134</v>
      </c>
      <c r="C1283" t="s">
        <v>788</v>
      </c>
      <c r="D1283" t="s">
        <v>677</v>
      </c>
      <c r="E1283" t="s">
        <v>735</v>
      </c>
      <c r="F1283"/>
      <c r="G1283"/>
      <c r="H1283" s="44" t="b">
        <v>0</v>
      </c>
      <c r="I1283" t="s">
        <v>736</v>
      </c>
      <c r="J1283" s="44" t="b">
        <v>0</v>
      </c>
    </row>
    <row r="1284" spans="1:10" ht="18.75" x14ac:dyDescent="0.3">
      <c r="A1284" s="45" t="s">
        <v>3364</v>
      </c>
      <c r="B1284" s="50" t="s">
        <v>137</v>
      </c>
      <c r="C1284" t="s">
        <v>788</v>
      </c>
      <c r="D1284" t="s">
        <v>677</v>
      </c>
      <c r="E1284" t="s">
        <v>735</v>
      </c>
      <c r="F1284"/>
      <c r="G1284"/>
      <c r="H1284" s="44" t="b">
        <v>0</v>
      </c>
      <c r="I1284" t="s">
        <v>736</v>
      </c>
      <c r="J1284" s="44" t="b">
        <v>0</v>
      </c>
    </row>
    <row r="1285" spans="1:10" ht="18.75" x14ac:dyDescent="0.3">
      <c r="A1285" s="45" t="s">
        <v>3365</v>
      </c>
      <c r="B1285" s="50" t="s">
        <v>140</v>
      </c>
      <c r="C1285" t="s">
        <v>788</v>
      </c>
      <c r="D1285" t="s">
        <v>677</v>
      </c>
      <c r="E1285" t="s">
        <v>735</v>
      </c>
      <c r="F1285"/>
      <c r="G1285"/>
      <c r="H1285" s="44" t="b">
        <v>0</v>
      </c>
      <c r="I1285" t="s">
        <v>736</v>
      </c>
      <c r="J1285" s="44" t="b">
        <v>0</v>
      </c>
    </row>
    <row r="1286" spans="1:10" ht="18.75" x14ac:dyDescent="0.3">
      <c r="A1286" s="45" t="s">
        <v>3366</v>
      </c>
      <c r="B1286" s="50" t="s">
        <v>143</v>
      </c>
      <c r="C1286" t="s">
        <v>788</v>
      </c>
      <c r="D1286" t="s">
        <v>677</v>
      </c>
      <c r="E1286" t="s">
        <v>735</v>
      </c>
      <c r="F1286"/>
      <c r="G1286"/>
      <c r="H1286" s="44" t="b">
        <v>0</v>
      </c>
      <c r="I1286" t="s">
        <v>736</v>
      </c>
      <c r="J1286" s="44" t="b">
        <v>0</v>
      </c>
    </row>
    <row r="1287" spans="1:10" ht="18.75" x14ac:dyDescent="0.3">
      <c r="A1287" s="45" t="s">
        <v>3367</v>
      </c>
      <c r="B1287" s="50" t="s">
        <v>145</v>
      </c>
      <c r="C1287" t="s">
        <v>788</v>
      </c>
      <c r="D1287" t="s">
        <v>677</v>
      </c>
      <c r="E1287" t="s">
        <v>735</v>
      </c>
      <c r="F1287"/>
      <c r="G1287"/>
      <c r="H1287" s="44" t="b">
        <v>0</v>
      </c>
      <c r="I1287" t="s">
        <v>736</v>
      </c>
      <c r="J1287" s="44" t="b">
        <v>0</v>
      </c>
    </row>
    <row r="1288" spans="1:10" ht="18.75" x14ac:dyDescent="0.3">
      <c r="A1288" s="45" t="s">
        <v>3368</v>
      </c>
      <c r="B1288" s="50" t="s">
        <v>147</v>
      </c>
      <c r="C1288" t="s">
        <v>788</v>
      </c>
      <c r="D1288" t="s">
        <v>677</v>
      </c>
      <c r="E1288" t="s">
        <v>735</v>
      </c>
      <c r="F1288"/>
      <c r="G1288"/>
      <c r="H1288" s="44" t="b">
        <v>0</v>
      </c>
      <c r="I1288" t="s">
        <v>736</v>
      </c>
      <c r="J1288" s="44" t="b">
        <v>0</v>
      </c>
    </row>
    <row r="1289" spans="1:10" ht="18.75" x14ac:dyDescent="0.3">
      <c r="A1289" s="45" t="s">
        <v>3369</v>
      </c>
      <c r="B1289" s="50" t="s">
        <v>149</v>
      </c>
      <c r="C1289" t="s">
        <v>788</v>
      </c>
      <c r="D1289" t="s">
        <v>677</v>
      </c>
      <c r="E1289" t="s">
        <v>735</v>
      </c>
      <c r="F1289"/>
      <c r="G1289"/>
      <c r="H1289" s="44" t="b">
        <v>0</v>
      </c>
      <c r="I1289" t="s">
        <v>736</v>
      </c>
      <c r="J1289" s="44" t="b">
        <v>0</v>
      </c>
    </row>
    <row r="1290" spans="1:10" ht="18.75" x14ac:dyDescent="0.3">
      <c r="A1290" s="45" t="s">
        <v>3370</v>
      </c>
      <c r="B1290" s="50" t="s">
        <v>913</v>
      </c>
      <c r="C1290" t="s">
        <v>788</v>
      </c>
      <c r="D1290" t="s">
        <v>677</v>
      </c>
      <c r="E1290" t="s">
        <v>735</v>
      </c>
      <c r="F1290"/>
      <c r="G1290"/>
      <c r="H1290" s="44" t="b">
        <v>0</v>
      </c>
      <c r="I1290" t="s">
        <v>736</v>
      </c>
      <c r="J1290" s="44" t="b">
        <v>0</v>
      </c>
    </row>
    <row r="1291" spans="1:10" ht="18.75" x14ac:dyDescent="0.3">
      <c r="A1291" s="45" t="s">
        <v>3371</v>
      </c>
      <c r="B1291" s="50" t="s">
        <v>915</v>
      </c>
      <c r="C1291" t="s">
        <v>788</v>
      </c>
      <c r="D1291" t="s">
        <v>677</v>
      </c>
      <c r="E1291" t="s">
        <v>735</v>
      </c>
      <c r="F1291"/>
      <c r="G1291"/>
      <c r="H1291" s="44" t="b">
        <v>0</v>
      </c>
      <c r="I1291" t="s">
        <v>736</v>
      </c>
      <c r="J1291" s="44" t="b">
        <v>0</v>
      </c>
    </row>
    <row r="1292" spans="1:10" ht="18.75" x14ac:dyDescent="0.3">
      <c r="A1292" s="45" t="s">
        <v>3372</v>
      </c>
      <c r="B1292" s="50" t="s">
        <v>917</v>
      </c>
      <c r="C1292" t="s">
        <v>788</v>
      </c>
      <c r="D1292" t="s">
        <v>677</v>
      </c>
      <c r="E1292" t="s">
        <v>735</v>
      </c>
      <c r="F1292"/>
      <c r="G1292"/>
      <c r="H1292" s="44" t="b">
        <v>0</v>
      </c>
      <c r="I1292" t="s">
        <v>736</v>
      </c>
      <c r="J1292" s="44" t="b">
        <v>0</v>
      </c>
    </row>
    <row r="1293" spans="1:10" ht="18.75" x14ac:dyDescent="0.3">
      <c r="A1293" s="45" t="s">
        <v>3373</v>
      </c>
      <c r="B1293" s="50" t="s">
        <v>919</v>
      </c>
      <c r="C1293" t="s">
        <v>788</v>
      </c>
      <c r="D1293" t="s">
        <v>677</v>
      </c>
      <c r="E1293" t="s">
        <v>735</v>
      </c>
      <c r="F1293"/>
      <c r="G1293"/>
      <c r="H1293" s="44" t="b">
        <v>0</v>
      </c>
      <c r="I1293" t="s">
        <v>736</v>
      </c>
      <c r="J1293" s="44" t="b">
        <v>0</v>
      </c>
    </row>
    <row r="1294" spans="1:10" ht="18.75" x14ac:dyDescent="0.3">
      <c r="A1294" s="45" t="s">
        <v>3374</v>
      </c>
      <c r="B1294" s="50" t="s">
        <v>921</v>
      </c>
      <c r="C1294" t="s">
        <v>788</v>
      </c>
      <c r="D1294" t="s">
        <v>677</v>
      </c>
      <c r="E1294" t="s">
        <v>735</v>
      </c>
      <c r="F1294"/>
      <c r="G1294"/>
      <c r="H1294" s="44" t="b">
        <v>0</v>
      </c>
      <c r="I1294" t="s">
        <v>736</v>
      </c>
      <c r="J1294" s="44" t="b">
        <v>0</v>
      </c>
    </row>
    <row r="1295" spans="1:10" ht="18.75" x14ac:dyDescent="0.3">
      <c r="A1295" s="45" t="s">
        <v>3375</v>
      </c>
      <c r="B1295" s="50" t="s">
        <v>923</v>
      </c>
      <c r="C1295" t="s">
        <v>788</v>
      </c>
      <c r="D1295" t="s">
        <v>677</v>
      </c>
      <c r="E1295" t="s">
        <v>735</v>
      </c>
      <c r="F1295"/>
      <c r="G1295"/>
      <c r="H1295" s="44" t="b">
        <v>0</v>
      </c>
      <c r="I1295" t="s">
        <v>736</v>
      </c>
      <c r="J1295" s="44" t="b">
        <v>0</v>
      </c>
    </row>
    <row r="1296" spans="1:10" ht="18.75" x14ac:dyDescent="0.3">
      <c r="A1296" s="45" t="s">
        <v>3376</v>
      </c>
      <c r="B1296" s="50" t="s">
        <v>924</v>
      </c>
      <c r="C1296" t="s">
        <v>788</v>
      </c>
      <c r="D1296" t="s">
        <v>677</v>
      </c>
      <c r="E1296" t="s">
        <v>735</v>
      </c>
      <c r="F1296"/>
      <c r="G1296"/>
      <c r="H1296" s="44" t="b">
        <v>0</v>
      </c>
      <c r="I1296" t="s">
        <v>736</v>
      </c>
      <c r="J1296" s="44" t="b">
        <v>0</v>
      </c>
    </row>
    <row r="1297" spans="1:10" ht="18.75" x14ac:dyDescent="0.3">
      <c r="A1297" s="45" t="s">
        <v>3377</v>
      </c>
      <c r="B1297" s="50" t="s">
        <v>925</v>
      </c>
      <c r="C1297" t="s">
        <v>788</v>
      </c>
      <c r="D1297" t="s">
        <v>677</v>
      </c>
      <c r="E1297" t="s">
        <v>735</v>
      </c>
      <c r="F1297"/>
      <c r="G1297"/>
      <c r="H1297" s="44" t="b">
        <v>0</v>
      </c>
      <c r="I1297" t="s">
        <v>736</v>
      </c>
      <c r="J1297" s="44" t="b">
        <v>0</v>
      </c>
    </row>
    <row r="1298" spans="1:10" ht="18.75" x14ac:dyDescent="0.3">
      <c r="A1298" s="45" t="s">
        <v>3378</v>
      </c>
      <c r="B1298" s="50" t="s">
        <v>156</v>
      </c>
      <c r="C1298" t="s">
        <v>788</v>
      </c>
      <c r="D1298" t="s">
        <v>677</v>
      </c>
      <c r="E1298" t="s">
        <v>735</v>
      </c>
      <c r="F1298"/>
      <c r="G1298"/>
      <c r="H1298" s="44" t="b">
        <v>0</v>
      </c>
      <c r="I1298" t="s">
        <v>736</v>
      </c>
      <c r="J1298" s="44" t="b">
        <v>0</v>
      </c>
    </row>
    <row r="1299" spans="1:10" ht="18.75" x14ac:dyDescent="0.3">
      <c r="A1299" s="45" t="s">
        <v>3379</v>
      </c>
      <c r="B1299" s="50" t="s">
        <v>1780</v>
      </c>
      <c r="C1299" t="s">
        <v>788</v>
      </c>
      <c r="D1299" t="s">
        <v>677</v>
      </c>
      <c r="E1299" t="s">
        <v>735</v>
      </c>
      <c r="F1299"/>
      <c r="G1299"/>
      <c r="H1299" s="44" t="b">
        <v>0</v>
      </c>
      <c r="I1299" t="s">
        <v>736</v>
      </c>
      <c r="J1299" s="44" t="b">
        <v>0</v>
      </c>
    </row>
    <row r="1300" spans="1:10" ht="18.75" x14ac:dyDescent="0.3">
      <c r="A1300" s="45" t="s">
        <v>3380</v>
      </c>
      <c r="B1300" s="50" t="s">
        <v>1783</v>
      </c>
      <c r="C1300" t="s">
        <v>788</v>
      </c>
      <c r="D1300" t="s">
        <v>677</v>
      </c>
      <c r="E1300" t="s">
        <v>735</v>
      </c>
      <c r="F1300"/>
      <c r="G1300"/>
      <c r="H1300" s="44" t="b">
        <v>0</v>
      </c>
      <c r="I1300" t="s">
        <v>736</v>
      </c>
      <c r="J1300" s="44" t="b">
        <v>0</v>
      </c>
    </row>
    <row r="1301" spans="1:10" ht="18.75" x14ac:dyDescent="0.3">
      <c r="A1301" s="45" t="s">
        <v>3381</v>
      </c>
      <c r="B1301" s="50" t="s">
        <v>1785</v>
      </c>
      <c r="C1301" t="s">
        <v>788</v>
      </c>
      <c r="D1301" t="s">
        <v>677</v>
      </c>
      <c r="E1301" t="s">
        <v>735</v>
      </c>
      <c r="F1301"/>
      <c r="G1301"/>
      <c r="H1301" s="44" t="b">
        <v>0</v>
      </c>
      <c r="I1301" t="s">
        <v>736</v>
      </c>
      <c r="J1301" s="44" t="b">
        <v>0</v>
      </c>
    </row>
    <row r="1302" spans="1:10" ht="18.75" x14ac:dyDescent="0.3">
      <c r="A1302" s="45" t="s">
        <v>3382</v>
      </c>
      <c r="B1302" s="50" t="s">
        <v>1787</v>
      </c>
      <c r="C1302" t="s">
        <v>788</v>
      </c>
      <c r="D1302" t="s">
        <v>677</v>
      </c>
      <c r="E1302" t="s">
        <v>735</v>
      </c>
      <c r="F1302"/>
      <c r="G1302"/>
      <c r="H1302" s="44" t="b">
        <v>0</v>
      </c>
      <c r="I1302" t="s">
        <v>736</v>
      </c>
      <c r="J1302" s="44" t="b">
        <v>0</v>
      </c>
    </row>
    <row r="1303" spans="1:10" ht="18.75" x14ac:dyDescent="0.3">
      <c r="A1303" s="45" t="s">
        <v>3383</v>
      </c>
      <c r="B1303" s="50" t="s">
        <v>2204</v>
      </c>
      <c r="C1303" t="s">
        <v>788</v>
      </c>
      <c r="D1303" t="s">
        <v>677</v>
      </c>
      <c r="E1303" t="s">
        <v>735</v>
      </c>
      <c r="F1303"/>
      <c r="G1303"/>
      <c r="H1303" s="44" t="b">
        <v>0</v>
      </c>
      <c r="I1303" t="s">
        <v>736</v>
      </c>
      <c r="J1303" s="44" t="b">
        <v>0</v>
      </c>
    </row>
    <row r="1304" spans="1:10" ht="18.75" x14ac:dyDescent="0.3">
      <c r="A1304" s="45" t="s">
        <v>3384</v>
      </c>
      <c r="B1304" s="50" t="s">
        <v>2206</v>
      </c>
      <c r="C1304" t="s">
        <v>788</v>
      </c>
      <c r="D1304" t="s">
        <v>677</v>
      </c>
      <c r="E1304" t="s">
        <v>735</v>
      </c>
      <c r="F1304"/>
      <c r="G1304"/>
      <c r="H1304" s="44" t="b">
        <v>0</v>
      </c>
      <c r="I1304" t="s">
        <v>736</v>
      </c>
      <c r="J1304" s="44" t="b">
        <v>0</v>
      </c>
    </row>
    <row r="1305" spans="1:10" ht="18.75" x14ac:dyDescent="0.3">
      <c r="A1305" s="45" t="s">
        <v>3385</v>
      </c>
      <c r="B1305" s="50" t="s">
        <v>2208</v>
      </c>
      <c r="C1305" t="s">
        <v>788</v>
      </c>
      <c r="D1305" t="s">
        <v>677</v>
      </c>
      <c r="E1305" t="s">
        <v>735</v>
      </c>
      <c r="F1305"/>
      <c r="G1305"/>
      <c r="H1305" s="44" t="b">
        <v>0</v>
      </c>
      <c r="I1305" t="s">
        <v>736</v>
      </c>
      <c r="J1305" s="44" t="b">
        <v>0</v>
      </c>
    </row>
    <row r="1306" spans="1:10" ht="18.75" x14ac:dyDescent="0.3">
      <c r="A1306" s="45" t="s">
        <v>3386</v>
      </c>
      <c r="B1306" s="50" t="s">
        <v>2210</v>
      </c>
      <c r="C1306" t="s">
        <v>788</v>
      </c>
      <c r="D1306" t="s">
        <v>677</v>
      </c>
      <c r="E1306" t="s">
        <v>735</v>
      </c>
      <c r="F1306"/>
      <c r="G1306"/>
      <c r="H1306" s="44" t="b">
        <v>0</v>
      </c>
      <c r="I1306" t="s">
        <v>736</v>
      </c>
      <c r="J1306" s="44" t="b">
        <v>0</v>
      </c>
    </row>
    <row r="1307" spans="1:10" ht="18.75" x14ac:dyDescent="0.3">
      <c r="A1307" s="45" t="s">
        <v>3387</v>
      </c>
      <c r="B1307" s="50" t="s">
        <v>2212</v>
      </c>
      <c r="C1307" t="s">
        <v>788</v>
      </c>
      <c r="D1307" t="s">
        <v>677</v>
      </c>
      <c r="E1307" t="s">
        <v>735</v>
      </c>
      <c r="F1307"/>
      <c r="G1307"/>
      <c r="H1307" s="44" t="b">
        <v>0</v>
      </c>
      <c r="I1307" t="s">
        <v>736</v>
      </c>
      <c r="J1307" s="44" t="b">
        <v>0</v>
      </c>
    </row>
    <row r="1308" spans="1:10" ht="18.75" x14ac:dyDescent="0.3">
      <c r="A1308" s="45" t="s">
        <v>3388</v>
      </c>
      <c r="B1308" s="50" t="s">
        <v>2214</v>
      </c>
      <c r="C1308" t="s">
        <v>788</v>
      </c>
      <c r="D1308" t="s">
        <v>677</v>
      </c>
      <c r="E1308" t="s">
        <v>735</v>
      </c>
      <c r="F1308"/>
      <c r="G1308"/>
      <c r="H1308" s="44" t="b">
        <v>0</v>
      </c>
      <c r="I1308" t="s">
        <v>736</v>
      </c>
      <c r="J1308" s="44" t="b">
        <v>0</v>
      </c>
    </row>
    <row r="1309" spans="1:10" ht="18.75" x14ac:dyDescent="0.3">
      <c r="A1309" s="45" t="s">
        <v>3389</v>
      </c>
      <c r="B1309" s="50" t="s">
        <v>2216</v>
      </c>
      <c r="C1309" t="s">
        <v>788</v>
      </c>
      <c r="D1309" t="s">
        <v>677</v>
      </c>
      <c r="E1309" t="s">
        <v>735</v>
      </c>
      <c r="F1309"/>
      <c r="G1309"/>
      <c r="H1309" s="44" t="b">
        <v>0</v>
      </c>
      <c r="I1309" t="s">
        <v>736</v>
      </c>
      <c r="J1309" s="44" t="b">
        <v>0</v>
      </c>
    </row>
    <row r="1310" spans="1:10" ht="18.75" x14ac:dyDescent="0.3">
      <c r="A1310" s="45" t="s">
        <v>3390</v>
      </c>
      <c r="B1310" s="50" t="s">
        <v>2218</v>
      </c>
      <c r="C1310" t="s">
        <v>788</v>
      </c>
      <c r="D1310" t="s">
        <v>677</v>
      </c>
      <c r="E1310" t="s">
        <v>735</v>
      </c>
      <c r="F1310"/>
      <c r="G1310"/>
      <c r="H1310" s="44" t="b">
        <v>0</v>
      </c>
      <c r="I1310" t="s">
        <v>736</v>
      </c>
      <c r="J1310" s="44" t="b">
        <v>0</v>
      </c>
    </row>
    <row r="1311" spans="1:10" ht="18.75" x14ac:dyDescent="0.3">
      <c r="A1311" s="45" t="s">
        <v>3391</v>
      </c>
      <c r="B1311" s="50" t="s">
        <v>1795</v>
      </c>
      <c r="C1311" t="s">
        <v>788</v>
      </c>
      <c r="D1311" t="s">
        <v>677</v>
      </c>
      <c r="E1311" t="s">
        <v>735</v>
      </c>
      <c r="F1311"/>
      <c r="G1311"/>
      <c r="H1311" s="44" t="b">
        <v>0</v>
      </c>
      <c r="I1311" t="s">
        <v>736</v>
      </c>
      <c r="J1311" s="44" t="b">
        <v>0</v>
      </c>
    </row>
    <row r="1312" spans="1:10" ht="18.75" x14ac:dyDescent="0.3">
      <c r="A1312" s="45" t="s">
        <v>3392</v>
      </c>
      <c r="B1312" s="50" t="s">
        <v>57</v>
      </c>
      <c r="C1312" t="s">
        <v>788</v>
      </c>
      <c r="D1312" t="s">
        <v>677</v>
      </c>
      <c r="E1312" t="s">
        <v>735</v>
      </c>
      <c r="F1312"/>
      <c r="G1312"/>
      <c r="H1312" s="44" t="b">
        <v>0</v>
      </c>
      <c r="I1312" t="s">
        <v>736</v>
      </c>
      <c r="J1312" s="44" t="b">
        <v>0</v>
      </c>
    </row>
    <row r="1313" spans="1:10" ht="18.75" x14ac:dyDescent="0.3">
      <c r="A1313" s="45" t="s">
        <v>3393</v>
      </c>
      <c r="B1313" s="50" t="s">
        <v>61</v>
      </c>
      <c r="C1313" t="s">
        <v>788</v>
      </c>
      <c r="D1313" t="s">
        <v>677</v>
      </c>
      <c r="E1313" t="s">
        <v>735</v>
      </c>
      <c r="F1313"/>
      <c r="G1313"/>
      <c r="H1313" s="44" t="b">
        <v>0</v>
      </c>
      <c r="I1313" t="s">
        <v>736</v>
      </c>
      <c r="J1313" s="44" t="b">
        <v>0</v>
      </c>
    </row>
    <row r="1314" spans="1:10" ht="18.75" x14ac:dyDescent="0.3">
      <c r="A1314" s="45" t="s">
        <v>4562</v>
      </c>
      <c r="B1314" s="50" t="s">
        <v>2799</v>
      </c>
      <c r="C1314" t="s">
        <v>4568</v>
      </c>
      <c r="D1314" t="s">
        <v>677</v>
      </c>
      <c r="E1314" t="s">
        <v>735</v>
      </c>
      <c r="F1314"/>
      <c r="G1314"/>
      <c r="H1314" s="44" t="b">
        <v>0</v>
      </c>
      <c r="I1314" t="s">
        <v>736</v>
      </c>
      <c r="J1314" s="44" t="b">
        <v>0</v>
      </c>
    </row>
    <row r="1315" spans="1:10" ht="18.75" x14ac:dyDescent="0.3">
      <c r="A1315" s="45" t="s">
        <v>4563</v>
      </c>
      <c r="B1315" s="50" t="s">
        <v>2802</v>
      </c>
      <c r="C1315" t="s">
        <v>4568</v>
      </c>
      <c r="D1315" t="s">
        <v>677</v>
      </c>
      <c r="E1315" t="s">
        <v>735</v>
      </c>
      <c r="F1315"/>
      <c r="G1315"/>
      <c r="H1315" s="44" t="b">
        <v>0</v>
      </c>
      <c r="I1315" t="s">
        <v>736</v>
      </c>
      <c r="J1315" s="44" t="b">
        <v>0</v>
      </c>
    </row>
    <row r="1316" spans="1:10" ht="18.75" x14ac:dyDescent="0.3">
      <c r="A1316" s="45" t="s">
        <v>4564</v>
      </c>
      <c r="B1316" s="50" t="s">
        <v>2805</v>
      </c>
      <c r="C1316" t="s">
        <v>4568</v>
      </c>
      <c r="D1316" t="s">
        <v>677</v>
      </c>
      <c r="E1316" t="s">
        <v>735</v>
      </c>
      <c r="F1316"/>
      <c r="G1316"/>
      <c r="H1316" s="44" t="b">
        <v>0</v>
      </c>
      <c r="I1316" t="s">
        <v>736</v>
      </c>
      <c r="J1316" s="44" t="b">
        <v>0</v>
      </c>
    </row>
    <row r="1317" spans="1:10" ht="18.75" x14ac:dyDescent="0.3">
      <c r="A1317" s="45" t="s">
        <v>4565</v>
      </c>
      <c r="B1317" s="50" t="s">
        <v>2808</v>
      </c>
      <c r="C1317" t="s">
        <v>4568</v>
      </c>
      <c r="D1317" t="s">
        <v>677</v>
      </c>
      <c r="E1317" t="s">
        <v>735</v>
      </c>
      <c r="F1317"/>
      <c r="G1317"/>
      <c r="H1317" s="44" t="b">
        <v>0</v>
      </c>
      <c r="I1317" t="s">
        <v>736</v>
      </c>
      <c r="J1317" s="44" t="b">
        <v>0</v>
      </c>
    </row>
    <row r="1318" spans="1:10" ht="18.75" x14ac:dyDescent="0.3">
      <c r="A1318" s="45" t="s">
        <v>4566</v>
      </c>
      <c r="B1318" s="50" t="s">
        <v>2790</v>
      </c>
      <c r="C1318" t="s">
        <v>4568</v>
      </c>
      <c r="D1318" t="s">
        <v>677</v>
      </c>
      <c r="E1318" t="s">
        <v>735</v>
      </c>
      <c r="F1318"/>
      <c r="G1318"/>
      <c r="H1318" s="44" t="b">
        <v>0</v>
      </c>
      <c r="I1318" t="s">
        <v>736</v>
      </c>
      <c r="J1318" s="44" t="b">
        <v>0</v>
      </c>
    </row>
    <row r="1319" spans="1:10" ht="18.75" x14ac:dyDescent="0.3">
      <c r="A1319" s="45" t="s">
        <v>4567</v>
      </c>
      <c r="B1319" s="50" t="s">
        <v>2793</v>
      </c>
      <c r="C1319" t="s">
        <v>4568</v>
      </c>
      <c r="D1319" t="s">
        <v>677</v>
      </c>
      <c r="E1319" t="s">
        <v>735</v>
      </c>
      <c r="F1319"/>
      <c r="G1319"/>
      <c r="H1319" s="44" t="b">
        <v>0</v>
      </c>
      <c r="I1319" t="s">
        <v>736</v>
      </c>
      <c r="J1319" s="44" t="b">
        <v>0</v>
      </c>
    </row>
    <row r="1320" spans="1:10" ht="18.75" x14ac:dyDescent="0.3">
      <c r="A1320" s="45" t="s">
        <v>1704</v>
      </c>
      <c r="B1320" s="50" t="s">
        <v>3339</v>
      </c>
      <c r="C1320" t="s">
        <v>814</v>
      </c>
      <c r="D1320" t="s">
        <v>677</v>
      </c>
      <c r="E1320" t="s">
        <v>735</v>
      </c>
      <c r="F1320"/>
      <c r="G1320"/>
      <c r="H1320" s="44" t="b">
        <v>0</v>
      </c>
      <c r="I1320" t="s">
        <v>736</v>
      </c>
      <c r="J1320" s="44" t="b">
        <v>0</v>
      </c>
    </row>
    <row r="1321" spans="1:10" ht="18.75" x14ac:dyDescent="0.3">
      <c r="A1321" s="45" t="s">
        <v>1706</v>
      </c>
      <c r="B1321" s="50" t="s">
        <v>3341</v>
      </c>
      <c r="C1321" t="s">
        <v>817</v>
      </c>
      <c r="D1321" t="s">
        <v>677</v>
      </c>
      <c r="E1321" t="s">
        <v>735</v>
      </c>
      <c r="F1321"/>
      <c r="G1321"/>
      <c r="H1321" s="44" t="b">
        <v>0</v>
      </c>
      <c r="I1321" t="s">
        <v>736</v>
      </c>
      <c r="J1321" s="44" t="b">
        <v>0</v>
      </c>
    </row>
    <row r="1322" spans="1:10" ht="18.75" x14ac:dyDescent="0.3">
      <c r="A1322" s="45" t="s">
        <v>1708</v>
      </c>
      <c r="B1322" s="50" t="s">
        <v>3343</v>
      </c>
      <c r="C1322" t="s">
        <v>820</v>
      </c>
      <c r="D1322" t="s">
        <v>677</v>
      </c>
      <c r="E1322" t="s">
        <v>735</v>
      </c>
      <c r="F1322"/>
      <c r="G1322"/>
      <c r="H1322" s="44" t="b">
        <v>0</v>
      </c>
      <c r="I1322" t="s">
        <v>736</v>
      </c>
      <c r="J1322" s="44" t="b">
        <v>0</v>
      </c>
    </row>
    <row r="1323" spans="1:10" ht="18.75" x14ac:dyDescent="0.3">
      <c r="A1323" s="45" t="s">
        <v>1710</v>
      </c>
      <c r="B1323" s="50" t="s">
        <v>3345</v>
      </c>
      <c r="C1323" t="s">
        <v>3394</v>
      </c>
      <c r="D1323" t="s">
        <v>677</v>
      </c>
      <c r="E1323" t="s">
        <v>735</v>
      </c>
      <c r="F1323"/>
      <c r="G1323"/>
      <c r="H1323" s="44" t="b">
        <v>0</v>
      </c>
      <c r="I1323" t="s">
        <v>736</v>
      </c>
      <c r="J1323" s="44" t="b">
        <v>0</v>
      </c>
    </row>
    <row r="1324" spans="1:10" ht="18.75" x14ac:dyDescent="0.3">
      <c r="A1324" s="45" t="s">
        <v>1712</v>
      </c>
      <c r="B1324" s="50" t="s">
        <v>3347</v>
      </c>
      <c r="C1324" t="s">
        <v>3395</v>
      </c>
      <c r="D1324" t="s">
        <v>677</v>
      </c>
      <c r="E1324" t="s">
        <v>735</v>
      </c>
      <c r="F1324"/>
      <c r="G1324"/>
      <c r="H1324" s="44" t="b">
        <v>0</v>
      </c>
      <c r="I1324" t="s">
        <v>736</v>
      </c>
      <c r="J1324" s="44" t="b">
        <v>0</v>
      </c>
    </row>
    <row r="1325" spans="1:10" ht="18.75" x14ac:dyDescent="0.3">
      <c r="A1325" s="45" t="s">
        <v>1714</v>
      </c>
      <c r="B1325" s="50" t="s">
        <v>3349</v>
      </c>
      <c r="C1325" t="s">
        <v>3396</v>
      </c>
      <c r="D1325" t="s">
        <v>677</v>
      </c>
      <c r="E1325" t="s">
        <v>735</v>
      </c>
      <c r="F1325"/>
      <c r="G1325"/>
      <c r="H1325" s="44" t="b">
        <v>0</v>
      </c>
      <c r="I1325" t="s">
        <v>736</v>
      </c>
      <c r="J1325" s="44" t="b">
        <v>0</v>
      </c>
    </row>
    <row r="1326" spans="1:10" ht="18.75" x14ac:dyDescent="0.3">
      <c r="A1326" s="45" t="s">
        <v>1716</v>
      </c>
      <c r="B1326" s="50" t="s">
        <v>3397</v>
      </c>
      <c r="C1326" t="s">
        <v>3398</v>
      </c>
      <c r="D1326" t="s">
        <v>677</v>
      </c>
      <c r="E1326" t="s">
        <v>735</v>
      </c>
      <c r="F1326"/>
      <c r="G1326"/>
      <c r="H1326" s="44" t="b">
        <v>0</v>
      </c>
      <c r="I1326" t="s">
        <v>736</v>
      </c>
      <c r="J1326" s="44" t="b">
        <v>0</v>
      </c>
    </row>
    <row r="1327" spans="1:10" ht="18.75" x14ac:dyDescent="0.3">
      <c r="A1327" s="45" t="s">
        <v>1719</v>
      </c>
      <c r="B1327" s="50" t="s">
        <v>3399</v>
      </c>
      <c r="C1327" t="s">
        <v>3400</v>
      </c>
      <c r="D1327" t="s">
        <v>677</v>
      </c>
      <c r="E1327" t="s">
        <v>735</v>
      </c>
      <c r="F1327"/>
      <c r="G1327"/>
      <c r="H1327" s="44" t="b">
        <v>0</v>
      </c>
      <c r="I1327" t="s">
        <v>736</v>
      </c>
      <c r="J1327" s="44" t="b">
        <v>0</v>
      </c>
    </row>
    <row r="1328" spans="1:10" ht="18.75" x14ac:dyDescent="0.3">
      <c r="A1328" s="45" t="s">
        <v>1722</v>
      </c>
      <c r="B1328" s="50" t="s">
        <v>3401</v>
      </c>
      <c r="C1328" t="s">
        <v>3402</v>
      </c>
      <c r="D1328" t="s">
        <v>677</v>
      </c>
      <c r="E1328" t="s">
        <v>735</v>
      </c>
      <c r="F1328"/>
      <c r="G1328"/>
      <c r="H1328" s="44" t="b">
        <v>0</v>
      </c>
      <c r="I1328" t="s">
        <v>736</v>
      </c>
      <c r="J1328" s="44" t="b">
        <v>0</v>
      </c>
    </row>
    <row r="1329" spans="1:10" ht="18.75" x14ac:dyDescent="0.3">
      <c r="A1329" s="45" t="s">
        <v>1724</v>
      </c>
      <c r="B1329" s="50" t="s">
        <v>3403</v>
      </c>
      <c r="C1329" t="s">
        <v>3404</v>
      </c>
      <c r="D1329" t="s">
        <v>677</v>
      </c>
      <c r="E1329" t="s">
        <v>735</v>
      </c>
      <c r="F1329"/>
      <c r="G1329"/>
      <c r="H1329" s="44" t="b">
        <v>0</v>
      </c>
      <c r="I1329" t="s">
        <v>736</v>
      </c>
      <c r="J1329" s="44" t="b">
        <v>0</v>
      </c>
    </row>
    <row r="1330" spans="1:10" ht="18.75" x14ac:dyDescent="0.3">
      <c r="A1330" s="45" t="s">
        <v>1726</v>
      </c>
      <c r="B1330" s="50" t="s">
        <v>3405</v>
      </c>
      <c r="C1330" t="s">
        <v>3406</v>
      </c>
      <c r="D1330" t="s">
        <v>677</v>
      </c>
      <c r="E1330" t="s">
        <v>735</v>
      </c>
      <c r="F1330"/>
      <c r="G1330"/>
      <c r="H1330" s="44" t="b">
        <v>0</v>
      </c>
      <c r="I1330" t="s">
        <v>736</v>
      </c>
      <c r="J1330" s="44" t="b">
        <v>0</v>
      </c>
    </row>
    <row r="1331" spans="1:10" ht="18.75" x14ac:dyDescent="0.3">
      <c r="A1331" s="45" t="s">
        <v>1728</v>
      </c>
      <c r="B1331" s="50" t="s">
        <v>3407</v>
      </c>
      <c r="C1331" t="s">
        <v>58</v>
      </c>
      <c r="D1331" t="s">
        <v>677</v>
      </c>
      <c r="E1331" t="s">
        <v>735</v>
      </c>
      <c r="F1331"/>
      <c r="G1331"/>
      <c r="H1331" s="44" t="b">
        <v>0</v>
      </c>
      <c r="I1331" t="s">
        <v>736</v>
      </c>
      <c r="J1331" s="44" t="b">
        <v>0</v>
      </c>
    </row>
    <row r="1332" spans="1:10" ht="18.75" x14ac:dyDescent="0.3">
      <c r="A1332" s="45" t="s">
        <v>1730</v>
      </c>
      <c r="B1332" s="50" t="s">
        <v>3351</v>
      </c>
      <c r="C1332" t="s">
        <v>844</v>
      </c>
      <c r="D1332" t="s">
        <v>677</v>
      </c>
      <c r="E1332" t="s">
        <v>735</v>
      </c>
      <c r="F1332"/>
      <c r="G1332"/>
      <c r="H1332" s="44" t="b">
        <v>0</v>
      </c>
      <c r="I1332" t="s">
        <v>736</v>
      </c>
      <c r="J1332" s="44" t="b">
        <v>0</v>
      </c>
    </row>
    <row r="1333" spans="1:10" ht="18.75" x14ac:dyDescent="0.3">
      <c r="A1333" s="45" t="s">
        <v>1732</v>
      </c>
      <c r="B1333" s="50" t="s">
        <v>3352</v>
      </c>
      <c r="C1333" t="s">
        <v>847</v>
      </c>
      <c r="D1333" t="s">
        <v>677</v>
      </c>
      <c r="E1333" t="s">
        <v>735</v>
      </c>
      <c r="F1333"/>
      <c r="G1333"/>
      <c r="H1333" s="44" t="b">
        <v>0</v>
      </c>
      <c r="I1333" t="s">
        <v>736</v>
      </c>
      <c r="J1333" s="44" t="b">
        <v>0</v>
      </c>
    </row>
    <row r="1334" spans="1:10" ht="18.75" x14ac:dyDescent="0.3">
      <c r="A1334" s="45" t="s">
        <v>1735</v>
      </c>
      <c r="B1334" s="50" t="s">
        <v>849</v>
      </c>
      <c r="C1334" t="s">
        <v>653</v>
      </c>
      <c r="D1334" t="s">
        <v>677</v>
      </c>
      <c r="E1334" t="s">
        <v>735</v>
      </c>
      <c r="F1334"/>
      <c r="G1334"/>
      <c r="H1334" s="44" t="b">
        <v>0</v>
      </c>
      <c r="I1334" t="s">
        <v>736</v>
      </c>
      <c r="J1334" s="44" t="b">
        <v>0</v>
      </c>
    </row>
    <row r="1335" spans="1:10" ht="18.75" x14ac:dyDescent="0.3">
      <c r="A1335" s="45" t="s">
        <v>1738</v>
      </c>
      <c r="B1335" s="50" t="s">
        <v>851</v>
      </c>
      <c r="C1335" t="s">
        <v>852</v>
      </c>
      <c r="D1335" t="s">
        <v>677</v>
      </c>
      <c r="E1335" t="s">
        <v>735</v>
      </c>
      <c r="F1335"/>
      <c r="G1335"/>
      <c r="H1335" s="44" t="b">
        <v>0</v>
      </c>
      <c r="I1335" t="s">
        <v>736</v>
      </c>
      <c r="J1335" s="44" t="b">
        <v>0</v>
      </c>
    </row>
    <row r="1336" spans="1:10" ht="18.75" x14ac:dyDescent="0.3">
      <c r="A1336" s="45" t="s">
        <v>1741</v>
      </c>
      <c r="B1336" s="50" t="s">
        <v>2814</v>
      </c>
      <c r="C1336" t="s">
        <v>3408</v>
      </c>
      <c r="D1336" t="s">
        <v>677</v>
      </c>
      <c r="E1336" t="s">
        <v>735</v>
      </c>
      <c r="F1336"/>
      <c r="G1336"/>
      <c r="H1336" s="44" t="b">
        <v>0</v>
      </c>
      <c r="I1336" t="s">
        <v>736</v>
      </c>
      <c r="J1336" s="44" t="b">
        <v>0</v>
      </c>
    </row>
    <row r="1337" spans="1:10" ht="18.75" x14ac:dyDescent="0.3">
      <c r="A1337" s="45" t="s">
        <v>1744</v>
      </c>
      <c r="B1337" s="50" t="s">
        <v>2819</v>
      </c>
      <c r="C1337" t="s">
        <v>3409</v>
      </c>
      <c r="D1337" t="s">
        <v>677</v>
      </c>
      <c r="E1337" t="s">
        <v>735</v>
      </c>
      <c r="F1337"/>
      <c r="G1337"/>
      <c r="H1337" s="44" t="b">
        <v>0</v>
      </c>
      <c r="I1337" t="s">
        <v>736</v>
      </c>
      <c r="J1337" s="44" t="b">
        <v>0</v>
      </c>
    </row>
    <row r="1338" spans="1:10" ht="18.75" x14ac:dyDescent="0.3">
      <c r="A1338" s="45" t="s">
        <v>1747</v>
      </c>
      <c r="B1338" s="50" t="s">
        <v>2824</v>
      </c>
      <c r="C1338" t="s">
        <v>58</v>
      </c>
      <c r="D1338" t="s">
        <v>677</v>
      </c>
      <c r="E1338" t="s">
        <v>735</v>
      </c>
      <c r="F1338"/>
      <c r="G1338"/>
      <c r="H1338" s="44" t="b">
        <v>0</v>
      </c>
      <c r="I1338" t="s">
        <v>736</v>
      </c>
      <c r="J1338" s="44" t="b">
        <v>0</v>
      </c>
    </row>
    <row r="1339" spans="1:10" ht="18.75" x14ac:dyDescent="0.3">
      <c r="A1339" s="45" t="s">
        <v>1772</v>
      </c>
      <c r="B1339" s="50" t="s">
        <v>878</v>
      </c>
      <c r="C1339" t="s">
        <v>2123</v>
      </c>
      <c r="D1339" t="s">
        <v>677</v>
      </c>
      <c r="E1339" t="s">
        <v>735</v>
      </c>
      <c r="F1339"/>
      <c r="G1339"/>
      <c r="H1339" s="44" t="b">
        <v>0</v>
      </c>
      <c r="I1339" t="s">
        <v>736</v>
      </c>
      <c r="J1339" s="44" t="b">
        <v>0</v>
      </c>
    </row>
    <row r="1340" spans="1:10" ht="18.75" x14ac:dyDescent="0.3">
      <c r="A1340" s="45" t="s">
        <v>3410</v>
      </c>
      <c r="B1340" s="50" t="s">
        <v>2125</v>
      </c>
      <c r="C1340" t="s">
        <v>2126</v>
      </c>
      <c r="D1340" t="s">
        <v>677</v>
      </c>
      <c r="E1340" t="s">
        <v>735</v>
      </c>
      <c r="F1340"/>
      <c r="G1340"/>
      <c r="H1340" s="44" t="b">
        <v>0</v>
      </c>
      <c r="I1340" t="s">
        <v>736</v>
      </c>
      <c r="J1340" s="44" t="b">
        <v>0</v>
      </c>
    </row>
    <row r="1341" spans="1:10" ht="18.75" x14ac:dyDescent="0.3">
      <c r="A1341" s="45" t="s">
        <v>3411</v>
      </c>
      <c r="B1341" s="50" t="s">
        <v>2128</v>
      </c>
      <c r="C1341" t="s">
        <v>2129</v>
      </c>
      <c r="D1341" t="s">
        <v>677</v>
      </c>
      <c r="E1341" t="s">
        <v>735</v>
      </c>
      <c r="F1341"/>
      <c r="G1341"/>
      <c r="H1341" s="44" t="b">
        <v>0</v>
      </c>
      <c r="I1341" t="s">
        <v>736</v>
      </c>
      <c r="J1341" s="44" t="b">
        <v>0</v>
      </c>
    </row>
    <row r="1342" spans="1:10" ht="18.75" x14ac:dyDescent="0.3">
      <c r="A1342" s="45" t="s">
        <v>3412</v>
      </c>
      <c r="B1342" s="50" t="s">
        <v>2131</v>
      </c>
      <c r="C1342" t="s">
        <v>2446</v>
      </c>
      <c r="D1342" t="s">
        <v>677</v>
      </c>
      <c r="E1342" t="s">
        <v>735</v>
      </c>
      <c r="F1342"/>
      <c r="G1342"/>
      <c r="H1342" s="44" t="b">
        <v>0</v>
      </c>
      <c r="I1342" t="s">
        <v>736</v>
      </c>
      <c r="J1342" s="44" t="b">
        <v>0</v>
      </c>
    </row>
    <row r="1343" spans="1:10" ht="18.75" x14ac:dyDescent="0.3">
      <c r="A1343" s="45" t="s">
        <v>3413</v>
      </c>
      <c r="B1343" s="50" t="s">
        <v>2133</v>
      </c>
      <c r="C1343" t="s">
        <v>2134</v>
      </c>
      <c r="D1343" t="s">
        <v>677</v>
      </c>
      <c r="E1343" t="s">
        <v>735</v>
      </c>
      <c r="F1343"/>
      <c r="G1343"/>
      <c r="H1343" s="44" t="b">
        <v>0</v>
      </c>
      <c r="I1343" t="s">
        <v>736</v>
      </c>
      <c r="J1343" s="44" t="b">
        <v>0</v>
      </c>
    </row>
    <row r="1344" spans="1:10" ht="18.75" x14ac:dyDescent="0.3">
      <c r="A1344" s="45" t="s">
        <v>3414</v>
      </c>
      <c r="B1344" s="50" t="s">
        <v>2135</v>
      </c>
      <c r="C1344" t="s">
        <v>2136</v>
      </c>
      <c r="D1344" t="s">
        <v>677</v>
      </c>
      <c r="E1344" t="s">
        <v>735</v>
      </c>
      <c r="F1344"/>
      <c r="G1344"/>
      <c r="H1344" s="44" t="b">
        <v>0</v>
      </c>
      <c r="I1344" t="s">
        <v>736</v>
      </c>
      <c r="J1344" s="44" t="b">
        <v>0</v>
      </c>
    </row>
    <row r="1345" spans="1:10" ht="18.75" x14ac:dyDescent="0.3">
      <c r="A1345" s="45" t="s">
        <v>3415</v>
      </c>
      <c r="B1345" s="50" t="s">
        <v>2137</v>
      </c>
      <c r="C1345" t="s">
        <v>2138</v>
      </c>
      <c r="D1345" t="s">
        <v>677</v>
      </c>
      <c r="E1345" t="s">
        <v>735</v>
      </c>
      <c r="F1345"/>
      <c r="G1345"/>
      <c r="H1345" s="44" t="b">
        <v>0</v>
      </c>
      <c r="I1345" t="s">
        <v>736</v>
      </c>
      <c r="J1345" s="44" t="b">
        <v>0</v>
      </c>
    </row>
    <row r="1346" spans="1:10" ht="18.75" x14ac:dyDescent="0.3">
      <c r="A1346" s="45" t="s">
        <v>3416</v>
      </c>
      <c r="B1346" s="50" t="s">
        <v>2140</v>
      </c>
      <c r="C1346" t="s">
        <v>2453</v>
      </c>
      <c r="D1346" t="s">
        <v>677</v>
      </c>
      <c r="E1346" t="s">
        <v>735</v>
      </c>
      <c r="F1346"/>
      <c r="G1346"/>
      <c r="H1346" s="44" t="b">
        <v>0</v>
      </c>
      <c r="I1346" t="s">
        <v>736</v>
      </c>
      <c r="J1346" s="44" t="b">
        <v>0</v>
      </c>
    </row>
    <row r="1347" spans="1:10" ht="18.75" x14ac:dyDescent="0.3">
      <c r="A1347" s="45" t="s">
        <v>3417</v>
      </c>
      <c r="B1347" s="50" t="s">
        <v>2143</v>
      </c>
      <c r="C1347" t="s">
        <v>2144</v>
      </c>
      <c r="D1347" t="s">
        <v>677</v>
      </c>
      <c r="E1347" t="s">
        <v>735</v>
      </c>
      <c r="F1347"/>
      <c r="G1347"/>
      <c r="H1347" s="44" t="b">
        <v>0</v>
      </c>
      <c r="I1347" t="s">
        <v>736</v>
      </c>
      <c r="J1347" s="44" t="b">
        <v>0</v>
      </c>
    </row>
    <row r="1348" spans="1:10" ht="18.75" x14ac:dyDescent="0.3">
      <c r="A1348" s="45" t="s">
        <v>3418</v>
      </c>
      <c r="B1348" s="50" t="s">
        <v>2146</v>
      </c>
      <c r="C1348" t="s">
        <v>2147</v>
      </c>
      <c r="D1348" t="s">
        <v>677</v>
      </c>
      <c r="E1348" t="s">
        <v>735</v>
      </c>
      <c r="F1348"/>
      <c r="G1348"/>
      <c r="H1348" s="44" t="b">
        <v>0</v>
      </c>
      <c r="I1348" t="s">
        <v>736</v>
      </c>
      <c r="J1348" s="44" t="b">
        <v>0</v>
      </c>
    </row>
    <row r="1349" spans="1:10" ht="18.75" x14ac:dyDescent="0.3">
      <c r="A1349" s="45" t="s">
        <v>3419</v>
      </c>
      <c r="B1349" s="50" t="s">
        <v>2149</v>
      </c>
      <c r="C1349" t="s">
        <v>58</v>
      </c>
      <c r="D1349" t="s">
        <v>677</v>
      </c>
      <c r="E1349" t="s">
        <v>735</v>
      </c>
      <c r="F1349"/>
      <c r="G1349"/>
      <c r="H1349" s="44" t="b">
        <v>0</v>
      </c>
      <c r="I1349" t="s">
        <v>736</v>
      </c>
      <c r="J1349" s="44" t="b">
        <v>0</v>
      </c>
    </row>
    <row r="1350" spans="1:10" ht="18.75" x14ac:dyDescent="0.3">
      <c r="A1350" s="45" t="s">
        <v>3420</v>
      </c>
      <c r="B1350" s="50" t="s">
        <v>2152</v>
      </c>
      <c r="C1350" t="s">
        <v>58</v>
      </c>
      <c r="D1350" t="s">
        <v>677</v>
      </c>
      <c r="E1350" t="s">
        <v>735</v>
      </c>
      <c r="F1350"/>
      <c r="G1350"/>
      <c r="H1350" s="44" t="b">
        <v>0</v>
      </c>
      <c r="I1350" t="s">
        <v>736</v>
      </c>
      <c r="J1350" s="44" t="b">
        <v>0</v>
      </c>
    </row>
    <row r="1351" spans="1:10" ht="18.75" x14ac:dyDescent="0.3">
      <c r="A1351" s="45" t="s">
        <v>3421</v>
      </c>
      <c r="B1351" s="50" t="s">
        <v>2155</v>
      </c>
      <c r="C1351" t="s">
        <v>58</v>
      </c>
      <c r="D1351" t="s">
        <v>677</v>
      </c>
      <c r="E1351" t="s">
        <v>735</v>
      </c>
      <c r="F1351"/>
      <c r="G1351"/>
      <c r="H1351" s="44" t="b">
        <v>0</v>
      </c>
      <c r="I1351" t="s">
        <v>736</v>
      </c>
      <c r="J1351" s="44" t="b">
        <v>0</v>
      </c>
    </row>
    <row r="1352" spans="1:10" ht="18.75" x14ac:dyDescent="0.3">
      <c r="A1352" s="45" t="s">
        <v>3422</v>
      </c>
      <c r="B1352" s="50" t="s">
        <v>2157</v>
      </c>
      <c r="C1352" t="s">
        <v>58</v>
      </c>
      <c r="D1352" t="s">
        <v>677</v>
      </c>
      <c r="E1352" t="s">
        <v>735</v>
      </c>
      <c r="F1352"/>
      <c r="G1352"/>
      <c r="H1352" s="44" t="b">
        <v>0</v>
      </c>
      <c r="I1352" t="s">
        <v>736</v>
      </c>
      <c r="J1352" s="44" t="b">
        <v>0</v>
      </c>
    </row>
    <row r="1353" spans="1:10" ht="18.75" x14ac:dyDescent="0.3">
      <c r="A1353" s="45" t="s">
        <v>3423</v>
      </c>
      <c r="B1353" s="50" t="s">
        <v>2160</v>
      </c>
      <c r="C1353" t="s">
        <v>60</v>
      </c>
      <c r="D1353" t="s">
        <v>677</v>
      </c>
      <c r="E1353" t="s">
        <v>735</v>
      </c>
      <c r="F1353"/>
      <c r="G1353"/>
      <c r="H1353" s="44" t="b">
        <v>0</v>
      </c>
      <c r="I1353" t="s">
        <v>736</v>
      </c>
      <c r="J1353" s="44" t="b">
        <v>0</v>
      </c>
    </row>
  </sheetData>
  <mergeCells count="13">
    <mergeCell ref="A179:G190"/>
    <mergeCell ref="A1:C4"/>
    <mergeCell ref="C168:G168"/>
    <mergeCell ref="C118:G118"/>
    <mergeCell ref="C147:G147"/>
    <mergeCell ref="B247:C247"/>
    <mergeCell ref="A252:G263"/>
    <mergeCell ref="C193:G193"/>
    <mergeCell ref="A209:G220"/>
    <mergeCell ref="C223:G223"/>
    <mergeCell ref="A232:G243"/>
    <mergeCell ref="D247:E247"/>
    <mergeCell ref="F247:G247"/>
  </mergeCells>
  <phoneticPr fontId="2" type="noConversion"/>
  <pageMargins left="0.7" right="0.7" top="0.75" bottom="0.75" header="0.3" footer="0.3"/>
  <pageSetup scale="43" fitToHeight="0" orientation="landscape" r:id="rId1"/>
  <rowBreaks count="2" manualBreakCount="2">
    <brk id="146" max="16383" man="1"/>
    <brk id="222" max="16383" man="1"/>
  </rowBreaks>
  <ignoredErrors>
    <ignoredError sqref="D170" formula="1"/>
  </ignoredErrors>
  <drawing r:id="rId2"/>
  <tableParts count="21">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BD87C-DDCA-4C5F-AD07-B879104448FC}">
  <sheetPr>
    <pageSetUpPr fitToPage="1"/>
  </sheetPr>
  <dimension ref="A1:J272"/>
  <sheetViews>
    <sheetView topLeftCell="A221" zoomScaleNormal="100" workbookViewId="0">
      <selection sqref="A1:C4"/>
    </sheetView>
  </sheetViews>
  <sheetFormatPr defaultColWidth="9.140625" defaultRowHeight="15" x14ac:dyDescent="0.25"/>
  <cols>
    <col min="1" max="11" width="30.7109375" style="65" customWidth="1"/>
    <col min="12" max="16384" width="9.140625" style="65"/>
  </cols>
  <sheetData>
    <row r="1" spans="1:10" ht="15" customHeight="1" x14ac:dyDescent="0.25">
      <c r="A1" s="128" t="s">
        <v>3424</v>
      </c>
      <c r="B1" s="128"/>
      <c r="C1" s="128"/>
    </row>
    <row r="2" spans="1:10" ht="15" customHeight="1" x14ac:dyDescent="0.25">
      <c r="A2" s="128"/>
      <c r="B2" s="128"/>
      <c r="C2" s="128"/>
    </row>
    <row r="3" spans="1:10" ht="15" customHeight="1" x14ac:dyDescent="0.25">
      <c r="A3" s="128"/>
      <c r="B3" s="128"/>
      <c r="C3" s="128"/>
    </row>
    <row r="4" spans="1:10" ht="15" customHeight="1" x14ac:dyDescent="0.25">
      <c r="A4" s="128"/>
      <c r="B4" s="128"/>
      <c r="C4" s="128"/>
    </row>
    <row r="7" spans="1:10" x14ac:dyDescent="0.25">
      <c r="A7" s="56" t="s">
        <v>26</v>
      </c>
    </row>
    <row r="8" spans="1:10" x14ac:dyDescent="0.25">
      <c r="A8" s="40" t="s">
        <v>27</v>
      </c>
      <c r="B8" t="s">
        <v>28</v>
      </c>
      <c r="C8"/>
    </row>
    <row r="9" spans="1:10" x14ac:dyDescent="0.25">
      <c r="A9" s="40" t="s">
        <v>29</v>
      </c>
      <c r="B9" t="s">
        <v>3425</v>
      </c>
    </row>
    <row r="10" spans="1:10" x14ac:dyDescent="0.25">
      <c r="A10" s="40" t="s">
        <v>31</v>
      </c>
      <c r="B10" t="s">
        <v>3426</v>
      </c>
    </row>
    <row r="11" spans="1:10" x14ac:dyDescent="0.25">
      <c r="A11" s="40" t="s">
        <v>33</v>
      </c>
      <c r="B11" t="s">
        <v>3427</v>
      </c>
    </row>
    <row r="13" spans="1:10" x14ac:dyDescent="0.25">
      <c r="A13" s="56" t="s">
        <v>35</v>
      </c>
      <c r="B13"/>
      <c r="D13"/>
      <c r="E13" s="56" t="s">
        <v>36</v>
      </c>
      <c r="F13"/>
      <c r="G13"/>
      <c r="H13"/>
      <c r="I13"/>
      <c r="J13"/>
    </row>
    <row r="26" spans="1:3" x14ac:dyDescent="0.25">
      <c r="A26" s="56" t="s">
        <v>37</v>
      </c>
    </row>
    <row r="27" spans="1:3" x14ac:dyDescent="0.25">
      <c r="A27" s="29" t="s">
        <v>38</v>
      </c>
      <c r="B27" s="29" t="s">
        <v>39</v>
      </c>
      <c r="C27" s="29" t="s">
        <v>40</v>
      </c>
    </row>
    <row r="28" spans="1:3" x14ac:dyDescent="0.25">
      <c r="A28" t="s">
        <v>3428</v>
      </c>
      <c r="B28" s="1" t="s">
        <v>10</v>
      </c>
      <c r="C28" s="1">
        <v>1</v>
      </c>
    </row>
    <row r="29" spans="1:3" x14ac:dyDescent="0.25">
      <c r="A29"/>
      <c r="B29" s="1"/>
      <c r="C29" s="1"/>
    </row>
    <row r="30" spans="1:3" x14ac:dyDescent="0.25">
      <c r="A30"/>
      <c r="B30" s="1"/>
      <c r="C30" s="1"/>
    </row>
    <row r="33" spans="1:7" x14ac:dyDescent="0.25">
      <c r="A33" s="56" t="s">
        <v>43</v>
      </c>
      <c r="D33" s="66"/>
    </row>
    <row r="34" spans="1:7" x14ac:dyDescent="0.25">
      <c r="A34" s="29" t="s">
        <v>45</v>
      </c>
      <c r="B34" s="29" t="s">
        <v>23</v>
      </c>
      <c r="D34" s="67"/>
      <c r="E34" s="67"/>
      <c r="F34" s="67"/>
    </row>
    <row r="35" spans="1:7" x14ac:dyDescent="0.25">
      <c r="A35" t="s">
        <v>3429</v>
      </c>
      <c r="B35" t="s">
        <v>3430</v>
      </c>
    </row>
    <row r="36" spans="1:7" x14ac:dyDescent="0.25">
      <c r="A36" t="s">
        <v>3431</v>
      </c>
      <c r="B36" t="s">
        <v>3432</v>
      </c>
    </row>
    <row r="37" spans="1:7" x14ac:dyDescent="0.25">
      <c r="A37" t="s">
        <v>3433</v>
      </c>
      <c r="B37" t="s">
        <v>3434</v>
      </c>
    </row>
    <row r="38" spans="1:7" x14ac:dyDescent="0.25">
      <c r="A38" t="s">
        <v>3435</v>
      </c>
      <c r="B38" t="s">
        <v>927</v>
      </c>
    </row>
    <row r="39" spans="1:7" x14ac:dyDescent="0.25">
      <c r="A39" t="s">
        <v>3436</v>
      </c>
      <c r="B39" t="s">
        <v>58</v>
      </c>
    </row>
    <row r="40" spans="1:7" x14ac:dyDescent="0.25">
      <c r="A40" t="s">
        <v>3437</v>
      </c>
      <c r="B40" t="s">
        <v>3438</v>
      </c>
      <c r="D40" s="66"/>
    </row>
    <row r="41" spans="1:7" x14ac:dyDescent="0.25">
      <c r="A41" t="s">
        <v>97</v>
      </c>
      <c r="B41" t="s">
        <v>895</v>
      </c>
      <c r="D41" s="67"/>
      <c r="E41" s="67"/>
      <c r="F41" s="67"/>
    </row>
    <row r="44" spans="1:7" x14ac:dyDescent="0.25">
      <c r="A44" s="56" t="s">
        <v>3439</v>
      </c>
      <c r="B44"/>
      <c r="C44" s="145" t="s">
        <v>39</v>
      </c>
      <c r="D44" s="145"/>
      <c r="E44" s="145"/>
      <c r="F44" s="145"/>
      <c r="G44" s="145"/>
    </row>
    <row r="45" spans="1:7" x14ac:dyDescent="0.25">
      <c r="A45" s="103"/>
      <c r="B45" s="104" t="s">
        <v>46</v>
      </c>
      <c r="C45" s="105" t="s">
        <v>10</v>
      </c>
      <c r="D45" s="105" t="s">
        <v>165</v>
      </c>
      <c r="E45" s="105" t="s">
        <v>166</v>
      </c>
      <c r="F45" s="105" t="s">
        <v>167</v>
      </c>
      <c r="G45" s="106" t="s">
        <v>168</v>
      </c>
    </row>
    <row r="46" spans="1:7" x14ac:dyDescent="0.25">
      <c r="A46" s="107"/>
      <c r="B46" s="108" t="s">
        <v>267</v>
      </c>
      <c r="C46" s="108">
        <v>600</v>
      </c>
      <c r="D46" s="108"/>
      <c r="E46" s="108"/>
      <c r="F46" s="108"/>
      <c r="G46" s="108"/>
    </row>
    <row r="47" spans="1:7" x14ac:dyDescent="0.25">
      <c r="A47"/>
      <c r="B47"/>
      <c r="C47"/>
      <c r="D47"/>
      <c r="E47"/>
      <c r="F47"/>
      <c r="G47"/>
    </row>
    <row r="48" spans="1:7" x14ac:dyDescent="0.25">
      <c r="A48"/>
      <c r="B48"/>
      <c r="C48"/>
      <c r="D48"/>
      <c r="E48"/>
      <c r="F48"/>
      <c r="G48"/>
    </row>
    <row r="49" spans="1:10" x14ac:dyDescent="0.25">
      <c r="A49" s="56" t="s">
        <v>3440</v>
      </c>
    </row>
    <row r="50" spans="1:10" x14ac:dyDescent="0.25">
      <c r="A50" s="81" t="s">
        <v>1001</v>
      </c>
      <c r="B50" s="51" t="s">
        <v>39</v>
      </c>
      <c r="C50" s="25" t="s">
        <v>1002</v>
      </c>
      <c r="D50" s="25" t="s">
        <v>1813</v>
      </c>
      <c r="E50" s="9" t="s">
        <v>3441</v>
      </c>
      <c r="F50" s="60"/>
    </row>
    <row r="51" spans="1:10" x14ac:dyDescent="0.25">
      <c r="A51" s="95" t="s">
        <v>3428</v>
      </c>
      <c r="B51" s="31" t="s">
        <v>10</v>
      </c>
      <c r="C51" s="26" t="s">
        <v>3442</v>
      </c>
      <c r="D51" s="26">
        <v>30123</v>
      </c>
      <c r="E51" s="7">
        <v>17777</v>
      </c>
      <c r="F51" s="69"/>
    </row>
    <row r="52" spans="1:10" x14ac:dyDescent="0.25">
      <c r="A52" s="95" t="s">
        <v>3443</v>
      </c>
      <c r="B52" s="31" t="s">
        <v>165</v>
      </c>
      <c r="C52" s="26" t="s">
        <v>3444</v>
      </c>
      <c r="D52" s="26">
        <v>18763</v>
      </c>
      <c r="E52" s="7">
        <v>14019</v>
      </c>
      <c r="F52" s="69"/>
    </row>
    <row r="53" spans="1:10" x14ac:dyDescent="0.25">
      <c r="A53" s="95" t="s">
        <v>3445</v>
      </c>
      <c r="B53" s="31" t="s">
        <v>166</v>
      </c>
      <c r="C53" s="26" t="s">
        <v>3446</v>
      </c>
      <c r="D53" s="26">
        <v>30865</v>
      </c>
      <c r="E53" s="7">
        <v>17850</v>
      </c>
      <c r="F53" s="69"/>
    </row>
    <row r="54" spans="1:10" x14ac:dyDescent="0.25">
      <c r="A54" s="68"/>
      <c r="B54" s="68"/>
      <c r="C54" s="68"/>
      <c r="D54" s="68"/>
      <c r="E54" s="69"/>
    </row>
    <row r="55" spans="1:10" x14ac:dyDescent="0.25">
      <c r="A55" s="68"/>
      <c r="B55" s="68"/>
      <c r="C55" s="68"/>
      <c r="D55" s="68"/>
      <c r="E55" s="68"/>
    </row>
    <row r="56" spans="1:10" x14ac:dyDescent="0.25">
      <c r="A56" s="3" t="s">
        <v>3447</v>
      </c>
      <c r="B56"/>
      <c r="C56" s="60"/>
      <c r="D56" s="60"/>
      <c r="E56" s="60"/>
      <c r="F56" s="60"/>
      <c r="G56" s="60"/>
    </row>
    <row r="57" spans="1:10" x14ac:dyDescent="0.25">
      <c r="A57" s="72" t="s">
        <v>1001</v>
      </c>
      <c r="B57" s="98" t="s">
        <v>3448</v>
      </c>
      <c r="C57" s="97" t="s">
        <v>297</v>
      </c>
      <c r="D57" s="98" t="s">
        <v>3449</v>
      </c>
      <c r="E57" s="98" t="s">
        <v>3450</v>
      </c>
      <c r="F57" s="98" t="s">
        <v>3451</v>
      </c>
      <c r="G57" s="98" t="s">
        <v>3452</v>
      </c>
      <c r="H57" s="98" t="s">
        <v>1138</v>
      </c>
      <c r="I57" s="98" t="s">
        <v>3453</v>
      </c>
      <c r="J57" s="94" t="s">
        <v>3454</v>
      </c>
    </row>
    <row r="58" spans="1:10" x14ac:dyDescent="0.25">
      <c r="A58" s="96" t="s">
        <v>3428</v>
      </c>
      <c r="B58" s="26" t="s">
        <v>3455</v>
      </c>
      <c r="C58" s="31">
        <v>800</v>
      </c>
      <c r="D58" s="26">
        <v>1.19</v>
      </c>
      <c r="E58" s="26">
        <v>510</v>
      </c>
      <c r="F58" s="26">
        <v>0.61199999999999999</v>
      </c>
      <c r="G58" s="26">
        <v>30123</v>
      </c>
      <c r="H58" s="26">
        <v>1</v>
      </c>
      <c r="I58" s="48">
        <f>diff_V_587Z[[#This Row],[If]]/diff_V_587Z[[#This Row],[N]]*(diff_V_587Z[[#This Row],[Rct]]+diff_V_587Z[[#This Row],[P]]*diff_V_587Z[[#This Row],[Rlead]])</f>
        <v>67.852057500000001</v>
      </c>
      <c r="J58" s="49">
        <f>1.25*diff_V_587Z[[#This Row],[Vr]]</f>
        <v>84.815071875000001</v>
      </c>
    </row>
    <row r="59" spans="1:10" x14ac:dyDescent="0.25">
      <c r="A59" s="96" t="s">
        <v>3428</v>
      </c>
      <c r="B59" s="26" t="s">
        <v>3456</v>
      </c>
      <c r="C59" s="31">
        <v>800</v>
      </c>
      <c r="D59" s="26">
        <v>1.19</v>
      </c>
      <c r="E59" s="26">
        <v>510</v>
      </c>
      <c r="F59" s="26">
        <v>0.61199999999999999</v>
      </c>
      <c r="G59" s="26">
        <v>17777</v>
      </c>
      <c r="H59" s="26">
        <v>2</v>
      </c>
      <c r="I59" s="48">
        <f>diff_V_587Z[[#This Row],[If]]/diff_V_587Z[[#This Row],[N]]*(diff_V_587Z[[#This Row],[Rct]]+diff_V_587Z[[#This Row],[P]]*diff_V_587Z[[#This Row],[Rlead]])</f>
        <v>53.642097499999998</v>
      </c>
      <c r="J59" s="49">
        <f>1.25*diff_V_587Z[[#This Row],[Vr]]</f>
        <v>67.052621875</v>
      </c>
    </row>
    <row r="60" spans="1:10" x14ac:dyDescent="0.25">
      <c r="A60" s="96" t="s">
        <v>3443</v>
      </c>
      <c r="B60" s="26" t="s">
        <v>3455</v>
      </c>
      <c r="C60" s="31">
        <v>600</v>
      </c>
      <c r="D60" s="26">
        <v>0.79</v>
      </c>
      <c r="E60" s="26">
        <v>913</v>
      </c>
      <c r="F60" s="26">
        <v>1.0960000000000001</v>
      </c>
      <c r="G60" s="26">
        <v>18763</v>
      </c>
      <c r="H60" s="26">
        <v>1</v>
      </c>
      <c r="I60" s="48">
        <f>diff_V_587Z[[#This Row],[If]]/diff_V_587Z[[#This Row],[N]]*(diff_V_587Z[[#This Row],[Rct]]+diff_V_587Z[[#This Row],[P]]*diff_V_587Z[[#This Row],[Rlead]])</f>
        <v>58.978363333333341</v>
      </c>
      <c r="J60" s="49">
        <f>1.25*diff_V_587Z[[#This Row],[Vr]]</f>
        <v>73.722954166666682</v>
      </c>
    </row>
    <row r="61" spans="1:10" x14ac:dyDescent="0.25">
      <c r="A61" s="96" t="s">
        <v>3443</v>
      </c>
      <c r="B61" s="26" t="s">
        <v>3456</v>
      </c>
      <c r="C61" s="31">
        <v>600</v>
      </c>
      <c r="D61" s="26">
        <v>0.79</v>
      </c>
      <c r="E61" s="26">
        <v>913</v>
      </c>
      <c r="F61" s="26">
        <v>1.0960000000000001</v>
      </c>
      <c r="G61" s="26">
        <v>14019</v>
      </c>
      <c r="H61" s="26">
        <v>2</v>
      </c>
      <c r="I61" s="48">
        <f>diff_V_587Z[[#This Row],[If]]/diff_V_587Z[[#This Row],[N]]*(diff_V_587Z[[#This Row],[Rct]]+diff_V_587Z[[#This Row],[P]]*diff_V_587Z[[#This Row],[Rlead]])</f>
        <v>69.674430000000001</v>
      </c>
      <c r="J61" s="49">
        <f>1.25*diff_V_587Z[[#This Row],[Vr]]</f>
        <v>87.093037500000008</v>
      </c>
    </row>
    <row r="62" spans="1:10" x14ac:dyDescent="0.25">
      <c r="A62" s="96" t="s">
        <v>3445</v>
      </c>
      <c r="B62" s="26" t="s">
        <v>3455</v>
      </c>
      <c r="C62" s="31">
        <v>800</v>
      </c>
      <c r="D62" s="26">
        <v>1.19</v>
      </c>
      <c r="E62" s="26">
        <v>1052</v>
      </c>
      <c r="F62" s="26">
        <v>1.262</v>
      </c>
      <c r="G62" s="26">
        <v>30865</v>
      </c>
      <c r="H62" s="26">
        <v>1</v>
      </c>
      <c r="I62" s="48">
        <f>diff_V_587Z[[#This Row],[If]]/diff_V_587Z[[#This Row],[N]]*(diff_V_587Z[[#This Row],[Rct]]+diff_V_587Z[[#This Row],[P]]*diff_V_587Z[[#This Row],[Rlead]])</f>
        <v>94.601224999999985</v>
      </c>
      <c r="J62" s="49">
        <f>1.25*diff_V_587Z[[#This Row],[Vr]]</f>
        <v>118.25153124999999</v>
      </c>
    </row>
    <row r="63" spans="1:10" x14ac:dyDescent="0.25">
      <c r="A63" s="96" t="s">
        <v>3445</v>
      </c>
      <c r="B63" s="26" t="s">
        <v>3456</v>
      </c>
      <c r="C63" s="31">
        <v>800</v>
      </c>
      <c r="D63" s="26">
        <v>1.19</v>
      </c>
      <c r="E63" s="26">
        <v>1052</v>
      </c>
      <c r="F63" s="26">
        <v>1.262</v>
      </c>
      <c r="G63" s="26">
        <v>17850</v>
      </c>
      <c r="H63" s="26">
        <v>2</v>
      </c>
      <c r="I63" s="48">
        <f>diff_V_587Z[[#This Row],[If]]/diff_V_587Z[[#This Row],[N]]*(diff_V_587Z[[#This Row],[Rct]]+diff_V_587Z[[#This Row],[P]]*diff_V_587Z[[#This Row],[Rlead]])</f>
        <v>82.868624999999994</v>
      </c>
      <c r="J63" s="49">
        <f>1.25*diff_V_587Z[[#This Row],[Vr]]</f>
        <v>103.58578125</v>
      </c>
    </row>
    <row r="65" spans="1:7" ht="15" customHeight="1" thickBot="1" x14ac:dyDescent="0.3">
      <c r="A65" s="73" t="s">
        <v>3457</v>
      </c>
      <c r="B65"/>
    </row>
    <row r="66" spans="1:7" x14ac:dyDescent="0.25">
      <c r="A66" s="132" t="s">
        <v>3458</v>
      </c>
      <c r="B66" s="133"/>
      <c r="C66" s="133"/>
      <c r="D66" s="133"/>
      <c r="E66" s="133"/>
      <c r="F66" s="133"/>
      <c r="G66" s="134"/>
    </row>
    <row r="67" spans="1:7" x14ac:dyDescent="0.25">
      <c r="A67" s="135"/>
      <c r="B67" s="136"/>
      <c r="C67" s="136"/>
      <c r="D67" s="136"/>
      <c r="E67" s="136"/>
      <c r="F67" s="136"/>
      <c r="G67" s="137"/>
    </row>
    <row r="68" spans="1:7" x14ac:dyDescent="0.25">
      <c r="A68" s="135"/>
      <c r="B68" s="136"/>
      <c r="C68" s="136"/>
      <c r="D68" s="136"/>
      <c r="E68" s="136"/>
      <c r="F68" s="136"/>
      <c r="G68" s="137"/>
    </row>
    <row r="69" spans="1:7" x14ac:dyDescent="0.25">
      <c r="A69" s="135"/>
      <c r="B69" s="136"/>
      <c r="C69" s="136"/>
      <c r="D69" s="136"/>
      <c r="E69" s="136"/>
      <c r="F69" s="136"/>
      <c r="G69" s="137"/>
    </row>
    <row r="70" spans="1:7" x14ac:dyDescent="0.25">
      <c r="A70" s="135"/>
      <c r="B70" s="136"/>
      <c r="C70" s="136"/>
      <c r="D70" s="136"/>
      <c r="E70" s="136"/>
      <c r="F70" s="136"/>
      <c r="G70" s="137"/>
    </row>
    <row r="71" spans="1:7" x14ac:dyDescent="0.25">
      <c r="A71" s="135"/>
      <c r="B71" s="136"/>
      <c r="C71" s="136"/>
      <c r="D71" s="136"/>
      <c r="E71" s="136"/>
      <c r="F71" s="136"/>
      <c r="G71" s="137"/>
    </row>
    <row r="72" spans="1:7" x14ac:dyDescent="0.25">
      <c r="A72" s="135"/>
      <c r="B72" s="136"/>
      <c r="C72" s="136"/>
      <c r="D72" s="136"/>
      <c r="E72" s="136"/>
      <c r="F72" s="136"/>
      <c r="G72" s="137"/>
    </row>
    <row r="73" spans="1:7" x14ac:dyDescent="0.25">
      <c r="A73" s="135"/>
      <c r="B73" s="136"/>
      <c r="C73" s="136"/>
      <c r="D73" s="136"/>
      <c r="E73" s="136"/>
      <c r="F73" s="136"/>
      <c r="G73" s="137"/>
    </row>
    <row r="74" spans="1:7" x14ac:dyDescent="0.25">
      <c r="A74" s="135"/>
      <c r="B74" s="136"/>
      <c r="C74" s="136"/>
      <c r="D74" s="136"/>
      <c r="E74" s="136"/>
      <c r="F74" s="136"/>
      <c r="G74" s="137"/>
    </row>
    <row r="75" spans="1:7" x14ac:dyDescent="0.25">
      <c r="A75" s="135"/>
      <c r="B75" s="136"/>
      <c r="C75" s="136"/>
      <c r="D75" s="136"/>
      <c r="E75" s="136"/>
      <c r="F75" s="136"/>
      <c r="G75" s="137"/>
    </row>
    <row r="76" spans="1:7" x14ac:dyDescent="0.25">
      <c r="A76" s="135"/>
      <c r="B76" s="136"/>
      <c r="C76" s="136"/>
      <c r="D76" s="136"/>
      <c r="E76" s="136"/>
      <c r="F76" s="136"/>
      <c r="G76" s="137"/>
    </row>
    <row r="77" spans="1:7" ht="15.75" thickBot="1" x14ac:dyDescent="0.3">
      <c r="A77" s="138"/>
      <c r="B77" s="139"/>
      <c r="C77" s="139"/>
      <c r="D77" s="139"/>
      <c r="E77" s="139"/>
      <c r="F77" s="139"/>
      <c r="G77" s="140"/>
    </row>
    <row r="80" spans="1:7" x14ac:dyDescent="0.25">
      <c r="A80" s="3" t="s">
        <v>3459</v>
      </c>
      <c r="B80"/>
      <c r="C80" s="145" t="s">
        <v>39</v>
      </c>
      <c r="D80" s="145"/>
      <c r="E80" s="145"/>
      <c r="F80" s="145"/>
      <c r="G80" s="145"/>
    </row>
    <row r="81" spans="1:10" x14ac:dyDescent="0.25">
      <c r="A81" s="10" t="s">
        <v>179</v>
      </c>
      <c r="B81" s="8"/>
      <c r="C81" s="16" t="s">
        <v>10</v>
      </c>
      <c r="D81" s="21" t="s">
        <v>165</v>
      </c>
      <c r="E81" s="25" t="s">
        <v>166</v>
      </c>
      <c r="F81" s="25" t="s">
        <v>167</v>
      </c>
      <c r="G81" s="9" t="s">
        <v>168</v>
      </c>
    </row>
    <row r="82" spans="1:10" x14ac:dyDescent="0.25">
      <c r="A82" s="13" t="s">
        <v>3460</v>
      </c>
      <c r="B82" s="27" t="s">
        <v>3461</v>
      </c>
      <c r="C82" s="79">
        <v>200</v>
      </c>
      <c r="D82" s="111"/>
      <c r="E82" s="54"/>
      <c r="F82" s="26"/>
      <c r="G82" s="7"/>
    </row>
    <row r="83" spans="1:10" x14ac:dyDescent="0.25">
      <c r="A83" s="13" t="s">
        <v>3462</v>
      </c>
      <c r="B83" s="27" t="s">
        <v>3463</v>
      </c>
      <c r="C83" s="79">
        <v>200</v>
      </c>
      <c r="D83" s="111"/>
      <c r="E83" s="54"/>
      <c r="F83" s="26"/>
      <c r="G83" s="7"/>
    </row>
    <row r="84" spans="1:10" x14ac:dyDescent="0.25">
      <c r="A84" s="13" t="s">
        <v>3464</v>
      </c>
      <c r="B84" s="27" t="s">
        <v>3465</v>
      </c>
      <c r="C84" s="79">
        <v>200</v>
      </c>
      <c r="D84" s="111"/>
      <c r="E84" s="54"/>
      <c r="F84" s="26"/>
      <c r="G84" s="7"/>
    </row>
    <row r="85" spans="1:10" x14ac:dyDescent="0.25">
      <c r="A85" s="14" t="s">
        <v>172</v>
      </c>
      <c r="B85" s="21" t="s">
        <v>3466</v>
      </c>
      <c r="C85" s="26">
        <v>1.125</v>
      </c>
      <c r="D85" s="26"/>
      <c r="E85" s="26"/>
      <c r="F85" s="26"/>
      <c r="G85" s="7"/>
    </row>
    <row r="86" spans="1:10" x14ac:dyDescent="0.25">
      <c r="A86" s="10" t="s">
        <v>3467</v>
      </c>
      <c r="B86" s="8"/>
      <c r="C86" s="16" t="s">
        <v>10</v>
      </c>
      <c r="D86" s="21" t="s">
        <v>165</v>
      </c>
      <c r="E86" s="25" t="s">
        <v>166</v>
      </c>
      <c r="F86" s="25" t="s">
        <v>167</v>
      </c>
      <c r="G86" s="9" t="s">
        <v>168</v>
      </c>
    </row>
    <row r="87" spans="1:10" x14ac:dyDescent="0.25">
      <c r="A87" s="13" t="s">
        <v>3460</v>
      </c>
      <c r="B87" s="27" t="s">
        <v>3468</v>
      </c>
      <c r="C87" s="79">
        <v>20</v>
      </c>
      <c r="D87" s="79"/>
      <c r="E87" s="79"/>
      <c r="F87" s="26"/>
      <c r="G87" s="7"/>
    </row>
    <row r="88" spans="1:10" x14ac:dyDescent="0.25">
      <c r="A88" s="13" t="s">
        <v>3462</v>
      </c>
      <c r="B88" s="27" t="s">
        <v>3469</v>
      </c>
      <c r="C88" s="79">
        <v>20</v>
      </c>
      <c r="D88" s="111"/>
      <c r="E88" s="54"/>
      <c r="F88" s="26"/>
      <c r="G88" s="7"/>
    </row>
    <row r="89" spans="1:10" x14ac:dyDescent="0.25">
      <c r="A89" s="13" t="s">
        <v>3464</v>
      </c>
      <c r="B89" s="27" t="s">
        <v>3470</v>
      </c>
      <c r="C89" s="79">
        <v>20</v>
      </c>
      <c r="D89" s="111"/>
      <c r="E89" s="54"/>
      <c r="F89" s="26"/>
      <c r="G89" s="7"/>
    </row>
    <row r="90" spans="1:10" x14ac:dyDescent="0.25">
      <c r="A90" s="14" t="s">
        <v>172</v>
      </c>
      <c r="B90" s="21" t="s">
        <v>3471</v>
      </c>
      <c r="C90" s="100">
        <v>1.125</v>
      </c>
      <c r="D90" s="100"/>
      <c r="E90" s="99"/>
      <c r="F90" s="26"/>
      <c r="G90" s="7"/>
    </row>
    <row r="92" spans="1:10" s="76" customFormat="1" ht="15" customHeight="1" thickBot="1" x14ac:dyDescent="0.3">
      <c r="A92" s="3" t="s">
        <v>3472</v>
      </c>
      <c r="B92" s="65"/>
      <c r="C92" s="65"/>
      <c r="D92" s="65"/>
      <c r="E92" s="65"/>
      <c r="F92" s="65"/>
      <c r="G92" s="65"/>
      <c r="H92" s="65"/>
      <c r="I92" s="65"/>
      <c r="J92" s="65"/>
    </row>
    <row r="93" spans="1:10" s="76" customFormat="1" x14ac:dyDescent="0.25">
      <c r="A93" s="147" t="s">
        <v>3473</v>
      </c>
      <c r="B93" s="155"/>
      <c r="C93" s="155"/>
      <c r="D93" s="155"/>
      <c r="E93" s="155"/>
      <c r="F93" s="155"/>
      <c r="G93" s="156"/>
    </row>
    <row r="94" spans="1:10" s="76" customFormat="1" x14ac:dyDescent="0.25">
      <c r="A94" s="157"/>
      <c r="B94" s="158"/>
      <c r="C94" s="158"/>
      <c r="D94" s="158"/>
      <c r="E94" s="158"/>
      <c r="F94" s="158"/>
      <c r="G94" s="159"/>
    </row>
    <row r="95" spans="1:10" s="76" customFormat="1" x14ac:dyDescent="0.25">
      <c r="A95" s="157"/>
      <c r="B95" s="158"/>
      <c r="C95" s="158"/>
      <c r="D95" s="158"/>
      <c r="E95" s="158"/>
      <c r="F95" s="158"/>
      <c r="G95" s="159"/>
    </row>
    <row r="96" spans="1:10" s="76" customFormat="1" x14ac:dyDescent="0.25">
      <c r="A96" s="157"/>
      <c r="B96" s="158"/>
      <c r="C96" s="158"/>
      <c r="D96" s="158"/>
      <c r="E96" s="158"/>
      <c r="F96" s="158"/>
      <c r="G96" s="159"/>
    </row>
    <row r="97" spans="1:10" s="76" customFormat="1" x14ac:dyDescent="0.25">
      <c r="A97" s="157"/>
      <c r="B97" s="158"/>
      <c r="C97" s="158"/>
      <c r="D97" s="158"/>
      <c r="E97" s="158"/>
      <c r="F97" s="158"/>
      <c r="G97" s="159"/>
    </row>
    <row r="98" spans="1:10" s="76" customFormat="1" x14ac:dyDescent="0.25">
      <c r="A98" s="157"/>
      <c r="B98" s="158"/>
      <c r="C98" s="158"/>
      <c r="D98" s="158"/>
      <c r="E98" s="158"/>
      <c r="F98" s="158"/>
      <c r="G98" s="159"/>
    </row>
    <row r="99" spans="1:10" s="76" customFormat="1" x14ac:dyDescent="0.25">
      <c r="A99" s="157"/>
      <c r="B99" s="158"/>
      <c r="C99" s="158"/>
      <c r="D99" s="158"/>
      <c r="E99" s="158"/>
      <c r="F99" s="158"/>
      <c r="G99" s="159"/>
    </row>
    <row r="100" spans="1:10" s="76" customFormat="1" x14ac:dyDescent="0.25">
      <c r="A100" s="157"/>
      <c r="B100" s="158"/>
      <c r="C100" s="158"/>
      <c r="D100" s="158"/>
      <c r="E100" s="158"/>
      <c r="F100" s="158"/>
      <c r="G100" s="159"/>
    </row>
    <row r="101" spans="1:10" s="76" customFormat="1" x14ac:dyDescent="0.25">
      <c r="A101" s="157"/>
      <c r="B101" s="158"/>
      <c r="C101" s="158"/>
      <c r="D101" s="158"/>
      <c r="E101" s="158"/>
      <c r="F101" s="158"/>
      <c r="G101" s="159"/>
    </row>
    <row r="102" spans="1:10" s="76" customFormat="1" x14ac:dyDescent="0.25">
      <c r="A102" s="157"/>
      <c r="B102" s="158"/>
      <c r="C102" s="158"/>
      <c r="D102" s="158"/>
      <c r="E102" s="158"/>
      <c r="F102" s="158"/>
      <c r="G102" s="159"/>
    </row>
    <row r="103" spans="1:10" s="76" customFormat="1" x14ac:dyDescent="0.25">
      <c r="A103" s="157"/>
      <c r="B103" s="158"/>
      <c r="C103" s="158"/>
      <c r="D103" s="158"/>
      <c r="E103" s="158"/>
      <c r="F103" s="158"/>
      <c r="G103" s="159"/>
    </row>
    <row r="104" spans="1:10" s="76" customFormat="1" x14ac:dyDescent="0.25">
      <c r="A104" s="157"/>
      <c r="B104" s="158"/>
      <c r="C104" s="158"/>
      <c r="D104" s="158"/>
      <c r="E104" s="158"/>
      <c r="F104" s="158"/>
      <c r="G104" s="159"/>
    </row>
    <row r="105" spans="1:10" s="76" customFormat="1" x14ac:dyDescent="0.25">
      <c r="A105" s="157"/>
      <c r="B105" s="158"/>
      <c r="C105" s="158"/>
      <c r="D105" s="158"/>
      <c r="E105" s="158"/>
      <c r="F105" s="158"/>
      <c r="G105" s="159"/>
    </row>
    <row r="106" spans="1:10" s="76" customFormat="1" x14ac:dyDescent="0.25">
      <c r="A106" s="157"/>
      <c r="B106" s="158"/>
      <c r="C106" s="158"/>
      <c r="D106" s="158"/>
      <c r="E106" s="158"/>
      <c r="F106" s="158"/>
      <c r="G106" s="159"/>
    </row>
    <row r="107" spans="1:10" s="76" customFormat="1" x14ac:dyDescent="0.25">
      <c r="A107" s="157"/>
      <c r="B107" s="158"/>
      <c r="C107" s="158"/>
      <c r="D107" s="158"/>
      <c r="E107" s="158"/>
      <c r="F107" s="158"/>
      <c r="G107" s="159"/>
    </row>
    <row r="108" spans="1:10" s="76" customFormat="1" x14ac:dyDescent="0.25">
      <c r="A108" s="157"/>
      <c r="B108" s="158"/>
      <c r="C108" s="158"/>
      <c r="D108" s="158"/>
      <c r="E108" s="158"/>
      <c r="F108" s="158"/>
      <c r="G108" s="159"/>
    </row>
    <row r="109" spans="1:10" s="76" customFormat="1" x14ac:dyDescent="0.25">
      <c r="A109" s="157"/>
      <c r="B109" s="158"/>
      <c r="C109" s="158"/>
      <c r="D109" s="158"/>
      <c r="E109" s="158"/>
      <c r="F109" s="158"/>
      <c r="G109" s="159"/>
    </row>
    <row r="110" spans="1:10" s="76" customFormat="1" x14ac:dyDescent="0.25">
      <c r="A110" s="157"/>
      <c r="B110" s="158"/>
      <c r="C110" s="158"/>
      <c r="D110" s="158"/>
      <c r="E110" s="158"/>
      <c r="F110" s="158"/>
      <c r="G110" s="159"/>
    </row>
    <row r="111" spans="1:10" ht="15.75" thickBot="1" x14ac:dyDescent="0.3">
      <c r="A111" s="160"/>
      <c r="B111" s="161"/>
      <c r="C111" s="161"/>
      <c r="D111" s="161"/>
      <c r="E111" s="161"/>
      <c r="F111" s="161"/>
      <c r="G111" s="162"/>
      <c r="H111" s="76"/>
      <c r="I111" s="76"/>
      <c r="J111" s="76"/>
    </row>
    <row r="114" spans="1:7" x14ac:dyDescent="0.25">
      <c r="A114" s="3" t="s">
        <v>3474</v>
      </c>
      <c r="B114" s="3"/>
    </row>
    <row r="115" spans="1:7" x14ac:dyDescent="0.25">
      <c r="A115" s="72" t="s">
        <v>1001</v>
      </c>
      <c r="B115" s="98" t="s">
        <v>3475</v>
      </c>
      <c r="C115" s="98" t="s">
        <v>3476</v>
      </c>
      <c r="D115" s="98" t="s">
        <v>3477</v>
      </c>
      <c r="E115" s="98" t="s">
        <v>3478</v>
      </c>
      <c r="F115" s="98" t="s">
        <v>297</v>
      </c>
      <c r="G115" s="94" t="s">
        <v>3479</v>
      </c>
    </row>
    <row r="116" spans="1:7" x14ac:dyDescent="0.25">
      <c r="A116" s="96" t="s">
        <v>3480</v>
      </c>
      <c r="B116" s="31">
        <v>4</v>
      </c>
      <c r="C116" s="26">
        <v>30</v>
      </c>
      <c r="D116" s="26">
        <v>100</v>
      </c>
      <c r="E116" s="26">
        <v>0</v>
      </c>
      <c r="F116" s="26">
        <v>600</v>
      </c>
      <c r="G116" s="49">
        <f>(min_op_C_587Z[[#This Row],[Column3]]*min_op_C_587Z[[#This Row],[Column4]]/1000 + min_op_C_587Z[[#This Row],[Column5]]/1000+min_op_C_587Z[[#This Row],[Column6]])*min_op_C_587Z[[#This Row],[Column7]]</f>
        <v>132</v>
      </c>
    </row>
    <row r="117" spans="1:7" x14ac:dyDescent="0.25">
      <c r="A117" s="96" t="s">
        <v>3428</v>
      </c>
      <c r="B117" s="31">
        <v>12</v>
      </c>
      <c r="C117" s="26">
        <v>8</v>
      </c>
      <c r="D117" s="26">
        <v>100</v>
      </c>
      <c r="E117" s="26">
        <v>0</v>
      </c>
      <c r="F117" s="26">
        <v>800</v>
      </c>
      <c r="G117" s="49">
        <f>(min_op_C_587Z[[#This Row],[Column3]]*min_op_C_587Z[[#This Row],[Column4]]/1000 + min_op_C_587Z[[#This Row],[Column5]]/1000+min_op_C_587Z[[#This Row],[Column6]])*min_op_C_587Z[[#This Row],[Column7]]</f>
        <v>156.80000000000001</v>
      </c>
    </row>
    <row r="118" spans="1:7" x14ac:dyDescent="0.25">
      <c r="A118" s="96" t="s">
        <v>3443</v>
      </c>
      <c r="B118" s="31">
        <v>6</v>
      </c>
      <c r="C118" s="26">
        <v>9</v>
      </c>
      <c r="D118" s="26">
        <v>100</v>
      </c>
      <c r="E118" s="26">
        <v>0</v>
      </c>
      <c r="F118" s="26">
        <v>600</v>
      </c>
      <c r="G118" s="49">
        <f>(min_op_C_587Z[[#This Row],[Column3]]*min_op_C_587Z[[#This Row],[Column4]]/1000 + min_op_C_587Z[[#This Row],[Column5]]/1000+min_op_C_587Z[[#This Row],[Column6]])*min_op_C_587Z[[#This Row],[Column7]]</f>
        <v>92.4</v>
      </c>
    </row>
    <row r="119" spans="1:7" x14ac:dyDescent="0.25">
      <c r="A119" s="96" t="s">
        <v>3445</v>
      </c>
      <c r="B119" s="31">
        <v>13</v>
      </c>
      <c r="C119" s="26">
        <v>8</v>
      </c>
      <c r="D119" s="26">
        <v>100</v>
      </c>
      <c r="E119" s="26">
        <v>0</v>
      </c>
      <c r="F119" s="26">
        <v>800</v>
      </c>
      <c r="G119" s="49">
        <f>(min_op_C_587Z[[#This Row],[Column3]]*min_op_C_587Z[[#This Row],[Column4]]/1000 + min_op_C_587Z[[#This Row],[Column5]]/1000+min_op_C_587Z[[#This Row],[Column6]])*min_op_C_587Z[[#This Row],[Column7]]</f>
        <v>163.20000000000002</v>
      </c>
    </row>
    <row r="121" spans="1:7" ht="15" customHeight="1" thickBot="1" x14ac:dyDescent="0.3">
      <c r="A121" s="75" t="s">
        <v>3481</v>
      </c>
      <c r="B121" s="75"/>
    </row>
    <row r="122" spans="1:7" x14ac:dyDescent="0.25">
      <c r="A122" s="147" t="s">
        <v>3482</v>
      </c>
      <c r="B122" s="155"/>
      <c r="C122" s="155"/>
      <c r="D122" s="155"/>
      <c r="E122" s="155"/>
      <c r="F122" s="155"/>
      <c r="G122" s="156"/>
    </row>
    <row r="123" spans="1:7" x14ac:dyDescent="0.25">
      <c r="A123" s="157"/>
      <c r="B123" s="158"/>
      <c r="C123" s="158"/>
      <c r="D123" s="158"/>
      <c r="E123" s="158"/>
      <c r="F123" s="158"/>
      <c r="G123" s="159"/>
    </row>
    <row r="124" spans="1:7" x14ac:dyDescent="0.25">
      <c r="A124" s="157"/>
      <c r="B124" s="158"/>
      <c r="C124" s="158"/>
      <c r="D124" s="158"/>
      <c r="E124" s="158"/>
      <c r="F124" s="158"/>
      <c r="G124" s="159"/>
    </row>
    <row r="125" spans="1:7" x14ac:dyDescent="0.25">
      <c r="A125" s="157"/>
      <c r="B125" s="158"/>
      <c r="C125" s="158"/>
      <c r="D125" s="158"/>
      <c r="E125" s="158"/>
      <c r="F125" s="158"/>
      <c r="G125" s="159"/>
    </row>
    <row r="126" spans="1:7" x14ac:dyDescent="0.25">
      <c r="A126" s="157"/>
      <c r="B126" s="158"/>
      <c r="C126" s="158"/>
      <c r="D126" s="158"/>
      <c r="E126" s="158"/>
      <c r="F126" s="158"/>
      <c r="G126" s="159"/>
    </row>
    <row r="127" spans="1:7" x14ac:dyDescent="0.25">
      <c r="A127" s="157"/>
      <c r="B127" s="158"/>
      <c r="C127" s="158"/>
      <c r="D127" s="158"/>
      <c r="E127" s="158"/>
      <c r="F127" s="158"/>
      <c r="G127" s="159"/>
    </row>
    <row r="128" spans="1:7" x14ac:dyDescent="0.25">
      <c r="A128" s="157"/>
      <c r="B128" s="158"/>
      <c r="C128" s="158"/>
      <c r="D128" s="158"/>
      <c r="E128" s="158"/>
      <c r="F128" s="158"/>
      <c r="G128" s="159"/>
    </row>
    <row r="129" spans="1:7" x14ac:dyDescent="0.25">
      <c r="A129" s="157"/>
      <c r="B129" s="158"/>
      <c r="C129" s="158"/>
      <c r="D129" s="158"/>
      <c r="E129" s="158"/>
      <c r="F129" s="158"/>
      <c r="G129" s="159"/>
    </row>
    <row r="130" spans="1:7" x14ac:dyDescent="0.25">
      <c r="A130" s="157"/>
      <c r="B130" s="158"/>
      <c r="C130" s="158"/>
      <c r="D130" s="158"/>
      <c r="E130" s="158"/>
      <c r="F130" s="158"/>
      <c r="G130" s="159"/>
    </row>
    <row r="131" spans="1:7" x14ac:dyDescent="0.25">
      <c r="A131" s="157"/>
      <c r="B131" s="158"/>
      <c r="C131" s="158"/>
      <c r="D131" s="158"/>
      <c r="E131" s="158"/>
      <c r="F131" s="158"/>
      <c r="G131" s="159"/>
    </row>
    <row r="132" spans="1:7" x14ac:dyDescent="0.25">
      <c r="A132" s="157"/>
      <c r="B132" s="158"/>
      <c r="C132" s="158"/>
      <c r="D132" s="158"/>
      <c r="E132" s="158"/>
      <c r="F132" s="158"/>
      <c r="G132" s="159"/>
    </row>
    <row r="133" spans="1:7" x14ac:dyDescent="0.25">
      <c r="A133" s="157"/>
      <c r="B133" s="158"/>
      <c r="C133" s="158"/>
      <c r="D133" s="158"/>
      <c r="E133" s="158"/>
      <c r="F133" s="158"/>
      <c r="G133" s="159"/>
    </row>
    <row r="134" spans="1:7" x14ac:dyDescent="0.25">
      <c r="A134" s="157"/>
      <c r="B134" s="158"/>
      <c r="C134" s="158"/>
      <c r="D134" s="158"/>
      <c r="E134" s="158"/>
      <c r="F134" s="158"/>
      <c r="G134" s="159"/>
    </row>
    <row r="135" spans="1:7" x14ac:dyDescent="0.25">
      <c r="A135" s="157"/>
      <c r="B135" s="158"/>
      <c r="C135" s="158"/>
      <c r="D135" s="158"/>
      <c r="E135" s="158"/>
      <c r="F135" s="158"/>
      <c r="G135" s="159"/>
    </row>
    <row r="136" spans="1:7" x14ac:dyDescent="0.25">
      <c r="A136" s="157"/>
      <c r="B136" s="158"/>
      <c r="C136" s="158"/>
      <c r="D136" s="158"/>
      <c r="E136" s="158"/>
      <c r="F136" s="158"/>
      <c r="G136" s="159"/>
    </row>
    <row r="137" spans="1:7" x14ac:dyDescent="0.25">
      <c r="A137" s="157"/>
      <c r="B137" s="158"/>
      <c r="C137" s="158"/>
      <c r="D137" s="158"/>
      <c r="E137" s="158"/>
      <c r="F137" s="158"/>
      <c r="G137" s="159"/>
    </row>
    <row r="138" spans="1:7" x14ac:dyDescent="0.25">
      <c r="A138" s="157"/>
      <c r="B138" s="158"/>
      <c r="C138" s="158"/>
      <c r="D138" s="158"/>
      <c r="E138" s="158"/>
      <c r="F138" s="158"/>
      <c r="G138" s="159"/>
    </row>
    <row r="139" spans="1:7" ht="15.75" thickBot="1" x14ac:dyDescent="0.3">
      <c r="A139" s="160"/>
      <c r="B139" s="161"/>
      <c r="C139" s="161"/>
      <c r="D139" s="161"/>
      <c r="E139" s="161"/>
      <c r="F139" s="161"/>
      <c r="G139" s="162"/>
    </row>
    <row r="140" spans="1:7" x14ac:dyDescent="0.25">
      <c r="A140" s="93"/>
      <c r="B140" s="93"/>
      <c r="C140" s="93"/>
      <c r="D140" s="93"/>
      <c r="E140" s="93"/>
      <c r="F140" s="93"/>
      <c r="G140" s="93"/>
    </row>
    <row r="141" spans="1:7" x14ac:dyDescent="0.25">
      <c r="A141" s="76"/>
      <c r="B141" s="76"/>
      <c r="C141" s="76"/>
      <c r="D141" s="76"/>
      <c r="E141" s="76"/>
      <c r="F141" s="76"/>
      <c r="G141" s="76"/>
    </row>
    <row r="142" spans="1:7" x14ac:dyDescent="0.25">
      <c r="A142" s="3" t="s">
        <v>163</v>
      </c>
      <c r="B142"/>
      <c r="C142" s="145" t="s">
        <v>39</v>
      </c>
      <c r="D142" s="145"/>
      <c r="E142" s="145"/>
      <c r="F142" s="145"/>
      <c r="G142" s="145"/>
    </row>
    <row r="143" spans="1:7" x14ac:dyDescent="0.25">
      <c r="A143" s="10" t="s">
        <v>179</v>
      </c>
      <c r="B143" s="8"/>
      <c r="C143" s="16" t="s">
        <v>10</v>
      </c>
      <c r="D143" s="21" t="s">
        <v>165</v>
      </c>
      <c r="E143" s="25" t="s">
        <v>166</v>
      </c>
      <c r="F143" s="25" t="s">
        <v>167</v>
      </c>
      <c r="G143" s="9" t="s">
        <v>168</v>
      </c>
    </row>
    <row r="144" spans="1:7" x14ac:dyDescent="0.25">
      <c r="A144" s="13" t="s">
        <v>3460</v>
      </c>
      <c r="B144" s="27" t="s">
        <v>3483</v>
      </c>
      <c r="C144" s="109">
        <v>2.5</v>
      </c>
      <c r="D144" s="110"/>
      <c r="E144" s="53"/>
      <c r="F144" s="26"/>
      <c r="G144" s="7"/>
    </row>
    <row r="145" spans="1:7" x14ac:dyDescent="0.25">
      <c r="A145" s="13" t="s">
        <v>3462</v>
      </c>
      <c r="B145" s="27" t="s">
        <v>3484</v>
      </c>
      <c r="C145" s="109">
        <v>2.5</v>
      </c>
      <c r="D145" s="110"/>
      <c r="E145" s="53"/>
      <c r="F145" s="26"/>
      <c r="G145" s="7"/>
    </row>
    <row r="146" spans="1:7" x14ac:dyDescent="0.25">
      <c r="A146" s="13" t="s">
        <v>3464</v>
      </c>
      <c r="B146" s="27" t="s">
        <v>3485</v>
      </c>
      <c r="C146" s="109">
        <v>2.5</v>
      </c>
      <c r="D146" s="110"/>
      <c r="E146" s="53"/>
      <c r="F146" s="26"/>
      <c r="G146" s="7"/>
    </row>
    <row r="147" spans="1:7" x14ac:dyDescent="0.25">
      <c r="A147" s="14" t="s">
        <v>172</v>
      </c>
      <c r="B147" s="21" t="s">
        <v>3486</v>
      </c>
      <c r="C147" s="26">
        <v>1.625</v>
      </c>
      <c r="D147" s="26"/>
      <c r="E147" s="26"/>
      <c r="F147" s="26"/>
      <c r="G147" s="7"/>
    </row>
    <row r="148" spans="1:7" x14ac:dyDescent="0.25">
      <c r="A148" s="10" t="s">
        <v>3487</v>
      </c>
      <c r="B148" s="8"/>
      <c r="C148" s="16" t="s">
        <v>10</v>
      </c>
      <c r="D148" s="21" t="s">
        <v>165</v>
      </c>
      <c r="E148" s="25" t="s">
        <v>166</v>
      </c>
      <c r="F148" s="25" t="s">
        <v>167</v>
      </c>
      <c r="G148" s="9" t="s">
        <v>168</v>
      </c>
    </row>
    <row r="149" spans="1:7" x14ac:dyDescent="0.25">
      <c r="A149" s="13" t="s">
        <v>3488</v>
      </c>
      <c r="B149" s="101" t="s">
        <v>185</v>
      </c>
      <c r="C149" s="102">
        <v>441.63196154709902</v>
      </c>
      <c r="D149" s="102"/>
      <c r="E149" s="102"/>
      <c r="F149" s="7"/>
      <c r="G149" s="7"/>
    </row>
    <row r="150" spans="1:7" x14ac:dyDescent="0.25">
      <c r="A150" s="13" t="s">
        <v>3460</v>
      </c>
      <c r="B150" s="27" t="s">
        <v>3489</v>
      </c>
      <c r="C150" s="109" cm="1">
        <f t="array" ref="C150">ROUND(C149/ratios_587Z[[#All],[Column3]],1)</f>
        <v>0.7</v>
      </c>
      <c r="D150" s="109"/>
      <c r="E150" s="109"/>
      <c r="F150" s="26"/>
      <c r="G150" s="7"/>
    </row>
    <row r="151" spans="1:7" x14ac:dyDescent="0.25">
      <c r="A151" s="13" t="s">
        <v>3462</v>
      </c>
      <c r="B151" s="27" t="s">
        <v>3490</v>
      </c>
      <c r="C151" s="109">
        <f t="shared" ref="C151:C152" si="0">C150</f>
        <v>0.7</v>
      </c>
      <c r="D151" s="110"/>
      <c r="E151" s="53"/>
      <c r="F151" s="26"/>
      <c r="G151" s="7"/>
    </row>
    <row r="152" spans="1:7" x14ac:dyDescent="0.25">
      <c r="A152" s="13" t="s">
        <v>3464</v>
      </c>
      <c r="B152" s="27" t="s">
        <v>3491</v>
      </c>
      <c r="C152" s="109">
        <f t="shared" si="0"/>
        <v>0.7</v>
      </c>
      <c r="D152" s="110"/>
      <c r="E152" s="53"/>
      <c r="F152" s="26"/>
      <c r="G152" s="7"/>
    </row>
    <row r="153" spans="1:7" x14ac:dyDescent="0.25">
      <c r="A153" s="14" t="s">
        <v>172</v>
      </c>
      <c r="B153" s="21" t="s">
        <v>3471</v>
      </c>
      <c r="C153" s="49">
        <v>3600</v>
      </c>
      <c r="D153" s="49"/>
      <c r="E153" s="48"/>
      <c r="F153" s="26"/>
      <c r="G153" s="7"/>
    </row>
    <row r="154" spans="1:7" x14ac:dyDescent="0.25">
      <c r="A154" s="76"/>
      <c r="B154" s="76"/>
      <c r="C154" s="76"/>
      <c r="D154" s="76"/>
      <c r="E154" s="76"/>
      <c r="F154" s="76"/>
      <c r="G154" s="76"/>
    </row>
    <row r="155" spans="1:7" ht="15" customHeight="1" thickBot="1" x14ac:dyDescent="0.3">
      <c r="A155" s="3" t="s">
        <v>3492</v>
      </c>
    </row>
    <row r="156" spans="1:7" ht="15.75" thickBot="1" x14ac:dyDescent="0.3">
      <c r="A156" s="147" t="s">
        <v>3493</v>
      </c>
      <c r="B156" s="148"/>
      <c r="C156" s="148"/>
      <c r="D156" s="148"/>
      <c r="E156" s="148"/>
      <c r="F156" s="148"/>
      <c r="G156" s="149"/>
    </row>
    <row r="157" spans="1:7" ht="15.75" thickBot="1" x14ac:dyDescent="0.3">
      <c r="A157" s="150"/>
      <c r="B157" s="132"/>
      <c r="C157" s="132"/>
      <c r="D157" s="132"/>
      <c r="E157" s="132"/>
      <c r="F157" s="132"/>
      <c r="G157" s="151"/>
    </row>
    <row r="158" spans="1:7" ht="15.75" thickBot="1" x14ac:dyDescent="0.3">
      <c r="A158" s="150"/>
      <c r="B158" s="132"/>
      <c r="C158" s="132"/>
      <c r="D158" s="132"/>
      <c r="E158" s="132"/>
      <c r="F158" s="132"/>
      <c r="G158" s="151"/>
    </row>
    <row r="159" spans="1:7" ht="15.75" thickBot="1" x14ac:dyDescent="0.3">
      <c r="A159" s="150"/>
      <c r="B159" s="132"/>
      <c r="C159" s="132"/>
      <c r="D159" s="132"/>
      <c r="E159" s="132"/>
      <c r="F159" s="132"/>
      <c r="G159" s="151"/>
    </row>
    <row r="160" spans="1:7" ht="15.75" thickBot="1" x14ac:dyDescent="0.3">
      <c r="A160" s="150"/>
      <c r="B160" s="132"/>
      <c r="C160" s="132"/>
      <c r="D160" s="132"/>
      <c r="E160" s="132"/>
      <c r="F160" s="132"/>
      <c r="G160" s="151"/>
    </row>
    <row r="161" spans="1:10" ht="15.75" thickBot="1" x14ac:dyDescent="0.3">
      <c r="A161" s="150"/>
      <c r="B161" s="132"/>
      <c r="C161" s="132"/>
      <c r="D161" s="132"/>
      <c r="E161" s="132"/>
      <c r="F161" s="132"/>
      <c r="G161" s="151"/>
    </row>
    <row r="162" spans="1:10" ht="15.75" thickBot="1" x14ac:dyDescent="0.3">
      <c r="A162" s="150"/>
      <c r="B162" s="132"/>
      <c r="C162" s="132"/>
      <c r="D162" s="132"/>
      <c r="E162" s="132"/>
      <c r="F162" s="132"/>
      <c r="G162" s="151"/>
    </row>
    <row r="163" spans="1:10" ht="15.75" thickBot="1" x14ac:dyDescent="0.3">
      <c r="A163" s="150"/>
      <c r="B163" s="132"/>
      <c r="C163" s="132"/>
      <c r="D163" s="132"/>
      <c r="E163" s="132"/>
      <c r="F163" s="132"/>
      <c r="G163" s="151"/>
    </row>
    <row r="164" spans="1:10" ht="15.75" thickBot="1" x14ac:dyDescent="0.3">
      <c r="A164" s="150"/>
      <c r="B164" s="132"/>
      <c r="C164" s="132"/>
      <c r="D164" s="132"/>
      <c r="E164" s="132"/>
      <c r="F164" s="132"/>
      <c r="G164" s="151"/>
    </row>
    <row r="165" spans="1:10" ht="15.75" thickBot="1" x14ac:dyDescent="0.3">
      <c r="A165" s="150"/>
      <c r="B165" s="132"/>
      <c r="C165" s="132"/>
      <c r="D165" s="132"/>
      <c r="E165" s="132"/>
      <c r="F165" s="132"/>
      <c r="G165" s="151"/>
    </row>
    <row r="166" spans="1:10" ht="15.75" thickBot="1" x14ac:dyDescent="0.3">
      <c r="A166" s="150"/>
      <c r="B166" s="132"/>
      <c r="C166" s="132"/>
      <c r="D166" s="132"/>
      <c r="E166" s="132"/>
      <c r="F166" s="132"/>
      <c r="G166" s="151"/>
    </row>
    <row r="167" spans="1:10" ht="15.75" thickBot="1" x14ac:dyDescent="0.3">
      <c r="A167" s="152"/>
      <c r="B167" s="153"/>
      <c r="C167" s="153"/>
      <c r="D167" s="153"/>
      <c r="E167" s="153"/>
      <c r="F167" s="153"/>
      <c r="G167" s="154"/>
    </row>
    <row r="170" spans="1:10" x14ac:dyDescent="0.25">
      <c r="A170" s="3" t="s">
        <v>241</v>
      </c>
    </row>
    <row r="171" spans="1:10" x14ac:dyDescent="0.25">
      <c r="A171" s="29" t="s">
        <v>242</v>
      </c>
      <c r="B171" s="29" t="s">
        <v>133</v>
      </c>
      <c r="C171" s="29" t="s">
        <v>23</v>
      </c>
      <c r="D171" s="29" t="s">
        <v>243</v>
      </c>
      <c r="E171" s="29" t="s">
        <v>33</v>
      </c>
      <c r="F171" s="29" t="s">
        <v>39</v>
      </c>
      <c r="G171" s="29" t="s">
        <v>40</v>
      </c>
      <c r="H171" s="29" t="s">
        <v>244</v>
      </c>
      <c r="I171" s="29" t="s">
        <v>245</v>
      </c>
      <c r="J171" s="29" t="s">
        <v>246</v>
      </c>
    </row>
    <row r="172" spans="1:10" ht="18.75" x14ac:dyDescent="0.3">
      <c r="A172" s="45" t="s">
        <v>264</v>
      </c>
      <c r="B172" s="50" t="str">
        <f>Reference!B16</f>
        <v>GRVR HL WND</v>
      </c>
      <c r="C172" t="s">
        <v>265</v>
      </c>
      <c r="D172" t="s">
        <v>3494</v>
      </c>
      <c r="E172" t="s">
        <v>251</v>
      </c>
      <c r="F172"/>
      <c r="G172"/>
      <c r="H172" s="44" t="b">
        <v>0</v>
      </c>
      <c r="I172"/>
      <c r="J172" s="44" t="b">
        <v>0</v>
      </c>
    </row>
    <row r="173" spans="1:10" ht="18.75" x14ac:dyDescent="0.3">
      <c r="A173" s="45" t="s">
        <v>252</v>
      </c>
      <c r="B173" s="50">
        <v>60</v>
      </c>
      <c r="C173" t="s">
        <v>253</v>
      </c>
      <c r="D173" t="s">
        <v>3494</v>
      </c>
      <c r="E173" t="s">
        <v>251</v>
      </c>
      <c r="F173"/>
      <c r="G173"/>
      <c r="H173" s="44" t="b">
        <v>0</v>
      </c>
      <c r="I173"/>
      <c r="J173" s="44" t="b">
        <v>0</v>
      </c>
    </row>
    <row r="174" spans="1:10" ht="18.75" x14ac:dyDescent="0.3">
      <c r="A174" s="45" t="s">
        <v>254</v>
      </c>
      <c r="B174" s="50" t="s">
        <v>255</v>
      </c>
      <c r="C174" t="s">
        <v>256</v>
      </c>
      <c r="D174" t="s">
        <v>3494</v>
      </c>
      <c r="E174" t="s">
        <v>251</v>
      </c>
      <c r="F174"/>
      <c r="G174"/>
      <c r="H174" s="44" t="b">
        <v>0</v>
      </c>
      <c r="I174"/>
      <c r="J174" s="44" t="b">
        <v>0</v>
      </c>
    </row>
    <row r="175" spans="1:10" ht="18.75" x14ac:dyDescent="0.3">
      <c r="A175" s="45" t="s">
        <v>267</v>
      </c>
      <c r="B175" s="50" cm="1">
        <f t="array" ref="B175">ratios_587Z[[#All],[Column3]]</f>
        <v>600</v>
      </c>
      <c r="C175" t="s">
        <v>268</v>
      </c>
      <c r="D175" t="s">
        <v>3494</v>
      </c>
      <c r="E175" t="s">
        <v>269</v>
      </c>
      <c r="F175" t="s">
        <v>10</v>
      </c>
      <c r="G175"/>
      <c r="H175" s="44" t="b">
        <v>0</v>
      </c>
      <c r="I175"/>
      <c r="J175" s="44" t="b">
        <v>0</v>
      </c>
    </row>
    <row r="176" spans="1:10" ht="18.75" x14ac:dyDescent="0.3">
      <c r="A176" s="45" t="s">
        <v>267</v>
      </c>
      <c r="B176" s="50" cm="1">
        <f t="array" ref="B176">ratios_587Z[[#All],[Column4]]</f>
        <v>0</v>
      </c>
      <c r="C176" t="s">
        <v>268</v>
      </c>
      <c r="D176" t="s">
        <v>3494</v>
      </c>
      <c r="E176" t="s">
        <v>269</v>
      </c>
      <c r="F176" t="s">
        <v>165</v>
      </c>
      <c r="G176"/>
      <c r="H176" s="44" t="b">
        <v>0</v>
      </c>
      <c r="I176"/>
      <c r="J176" s="44" t="b">
        <v>0</v>
      </c>
    </row>
    <row r="177" spans="1:10" ht="18.75" x14ac:dyDescent="0.3">
      <c r="A177" s="45" t="s">
        <v>267</v>
      </c>
      <c r="B177" s="50" cm="1">
        <f t="array" ref="B177">ratios_587Z[[#All],[Column5]]</f>
        <v>0</v>
      </c>
      <c r="C177" t="s">
        <v>268</v>
      </c>
      <c r="D177" t="s">
        <v>3494</v>
      </c>
      <c r="E177" t="s">
        <v>269</v>
      </c>
      <c r="F177" t="s">
        <v>166</v>
      </c>
      <c r="G177"/>
      <c r="H177" s="44" t="b">
        <v>0</v>
      </c>
      <c r="I177"/>
      <c r="J177" s="44" t="b">
        <v>0</v>
      </c>
    </row>
    <row r="178" spans="1:10" ht="18.75" x14ac:dyDescent="0.3">
      <c r="A178" s="45" t="s">
        <v>3495</v>
      </c>
      <c r="B178" s="126">
        <f>C82</f>
        <v>200</v>
      </c>
      <c r="C178" t="s">
        <v>3496</v>
      </c>
      <c r="D178" t="s">
        <v>3497</v>
      </c>
      <c r="E178" t="s">
        <v>1199</v>
      </c>
      <c r="F178" t="s">
        <v>10</v>
      </c>
      <c r="G178"/>
      <c r="H178" s="44" t="b">
        <v>0</v>
      </c>
      <c r="I178"/>
      <c r="J178" s="44" t="b">
        <v>0</v>
      </c>
    </row>
    <row r="179" spans="1:10" ht="18.75" x14ac:dyDescent="0.3">
      <c r="A179" s="45" t="s">
        <v>3495</v>
      </c>
      <c r="B179" s="126">
        <f>D82</f>
        <v>0</v>
      </c>
      <c r="C179" t="s">
        <v>3496</v>
      </c>
      <c r="D179" t="s">
        <v>3497</v>
      </c>
      <c r="E179" t="s">
        <v>1199</v>
      </c>
      <c r="F179" t="s">
        <v>165</v>
      </c>
      <c r="G179"/>
      <c r="H179" s="44" t="b">
        <v>0</v>
      </c>
      <c r="I179"/>
      <c r="J179" s="44" t="b">
        <v>0</v>
      </c>
    </row>
    <row r="180" spans="1:10" ht="18.75" x14ac:dyDescent="0.3">
      <c r="A180" s="45" t="s">
        <v>3495</v>
      </c>
      <c r="B180" s="126">
        <f>E82</f>
        <v>0</v>
      </c>
      <c r="C180" t="s">
        <v>3496</v>
      </c>
      <c r="D180" t="s">
        <v>3497</v>
      </c>
      <c r="E180" t="s">
        <v>1199</v>
      </c>
      <c r="F180" t="s">
        <v>166</v>
      </c>
      <c r="G180"/>
      <c r="H180" s="44" t="b">
        <v>0</v>
      </c>
      <c r="I180"/>
      <c r="J180" s="44" t="b">
        <v>0</v>
      </c>
    </row>
    <row r="181" spans="1:10" ht="18.75" x14ac:dyDescent="0.3">
      <c r="A181" s="45" t="s">
        <v>3498</v>
      </c>
      <c r="B181" s="126">
        <f>C83</f>
        <v>200</v>
      </c>
      <c r="C181" t="s">
        <v>3496</v>
      </c>
      <c r="D181" t="s">
        <v>3497</v>
      </c>
      <c r="E181" t="s">
        <v>1199</v>
      </c>
      <c r="F181" t="s">
        <v>10</v>
      </c>
      <c r="G181"/>
      <c r="H181" s="44" t="b">
        <v>0</v>
      </c>
      <c r="I181"/>
      <c r="J181" s="44" t="b">
        <v>0</v>
      </c>
    </row>
    <row r="182" spans="1:10" ht="18.75" x14ac:dyDescent="0.3">
      <c r="A182" s="45" t="s">
        <v>3498</v>
      </c>
      <c r="B182" s="126">
        <f>D83</f>
        <v>0</v>
      </c>
      <c r="C182" t="s">
        <v>3496</v>
      </c>
      <c r="D182" t="s">
        <v>3497</v>
      </c>
      <c r="E182" t="s">
        <v>1199</v>
      </c>
      <c r="F182" t="s">
        <v>165</v>
      </c>
      <c r="G182"/>
      <c r="H182" s="44" t="b">
        <v>0</v>
      </c>
      <c r="I182"/>
      <c r="J182" s="44" t="b">
        <v>0</v>
      </c>
    </row>
    <row r="183" spans="1:10" ht="18.75" x14ac:dyDescent="0.3">
      <c r="A183" s="45" t="s">
        <v>3498</v>
      </c>
      <c r="B183" s="126">
        <f>E83</f>
        <v>0</v>
      </c>
      <c r="C183" t="s">
        <v>3496</v>
      </c>
      <c r="D183" t="s">
        <v>3497</v>
      </c>
      <c r="E183" t="s">
        <v>1199</v>
      </c>
      <c r="F183" t="s">
        <v>166</v>
      </c>
      <c r="G183"/>
      <c r="H183" s="44" t="b">
        <v>0</v>
      </c>
      <c r="I183"/>
      <c r="J183" s="44" t="b">
        <v>0</v>
      </c>
    </row>
    <row r="184" spans="1:10" ht="18.75" x14ac:dyDescent="0.3">
      <c r="A184" s="45" t="s">
        <v>3499</v>
      </c>
      <c r="B184" s="126">
        <f>C84</f>
        <v>200</v>
      </c>
      <c r="C184" t="s">
        <v>3496</v>
      </c>
      <c r="D184" t="s">
        <v>3497</v>
      </c>
      <c r="E184" t="s">
        <v>1199</v>
      </c>
      <c r="F184" t="s">
        <v>10</v>
      </c>
      <c r="G184"/>
      <c r="H184" s="44" t="b">
        <v>0</v>
      </c>
      <c r="I184"/>
      <c r="J184" s="44" t="b">
        <v>0</v>
      </c>
    </row>
    <row r="185" spans="1:10" ht="18.75" x14ac:dyDescent="0.3">
      <c r="A185" s="45" t="s">
        <v>3499</v>
      </c>
      <c r="B185" s="126">
        <f>D84</f>
        <v>0</v>
      </c>
      <c r="C185" t="s">
        <v>3496</v>
      </c>
      <c r="D185" t="s">
        <v>3497</v>
      </c>
      <c r="E185" t="s">
        <v>1199</v>
      </c>
      <c r="F185" t="s">
        <v>165</v>
      </c>
      <c r="G185"/>
      <c r="H185" s="44" t="b">
        <v>0</v>
      </c>
      <c r="I185"/>
      <c r="J185" s="44" t="b">
        <v>0</v>
      </c>
    </row>
    <row r="186" spans="1:10" ht="18.75" x14ac:dyDescent="0.3">
      <c r="A186" s="45" t="s">
        <v>3499</v>
      </c>
      <c r="B186" s="126">
        <f>E84</f>
        <v>0</v>
      </c>
      <c r="C186" t="s">
        <v>3496</v>
      </c>
      <c r="D186" t="s">
        <v>3497</v>
      </c>
      <c r="E186" t="s">
        <v>1199</v>
      </c>
      <c r="F186" t="s">
        <v>166</v>
      </c>
      <c r="G186"/>
      <c r="H186" s="44" t="b">
        <v>0</v>
      </c>
      <c r="I186"/>
      <c r="J186" s="44" t="b">
        <v>0</v>
      </c>
    </row>
    <row r="187" spans="1:10" ht="18.75" x14ac:dyDescent="0.3">
      <c r="A187" s="45" t="s">
        <v>3500</v>
      </c>
      <c r="B187" s="126">
        <f>C87</f>
        <v>20</v>
      </c>
      <c r="C187" t="s">
        <v>3501</v>
      </c>
      <c r="D187" t="s">
        <v>3497</v>
      </c>
      <c r="E187" t="s">
        <v>1199</v>
      </c>
      <c r="F187" t="s">
        <v>10</v>
      </c>
      <c r="G187"/>
      <c r="H187" s="44" t="b">
        <v>0</v>
      </c>
      <c r="I187"/>
      <c r="J187" s="44" t="b">
        <v>0</v>
      </c>
    </row>
    <row r="188" spans="1:10" ht="18.75" x14ac:dyDescent="0.3">
      <c r="A188" s="45" t="s">
        <v>3500</v>
      </c>
      <c r="B188" s="126">
        <f>D87</f>
        <v>0</v>
      </c>
      <c r="C188" t="s">
        <v>3501</v>
      </c>
      <c r="D188" t="s">
        <v>3497</v>
      </c>
      <c r="E188" t="s">
        <v>1199</v>
      </c>
      <c r="F188" t="s">
        <v>165</v>
      </c>
      <c r="G188"/>
      <c r="H188" s="44" t="b">
        <v>0</v>
      </c>
      <c r="I188"/>
      <c r="J188" s="44" t="b">
        <v>0</v>
      </c>
    </row>
    <row r="189" spans="1:10" ht="18.75" x14ac:dyDescent="0.3">
      <c r="A189" s="45" t="s">
        <v>3500</v>
      </c>
      <c r="B189" s="126">
        <f>E87</f>
        <v>0</v>
      </c>
      <c r="C189" t="s">
        <v>3501</v>
      </c>
      <c r="D189" t="s">
        <v>3497</v>
      </c>
      <c r="E189" t="s">
        <v>1199</v>
      </c>
      <c r="F189" t="s">
        <v>166</v>
      </c>
      <c r="G189"/>
      <c r="H189" s="44" t="b">
        <v>0</v>
      </c>
      <c r="I189"/>
      <c r="J189" s="44" t="b">
        <v>0</v>
      </c>
    </row>
    <row r="190" spans="1:10" ht="18.75" x14ac:dyDescent="0.3">
      <c r="A190" s="45" t="s">
        <v>3502</v>
      </c>
      <c r="B190" s="126">
        <f>C88</f>
        <v>20</v>
      </c>
      <c r="C190" t="s">
        <v>3501</v>
      </c>
      <c r="D190" t="s">
        <v>3497</v>
      </c>
      <c r="E190" t="s">
        <v>1199</v>
      </c>
      <c r="F190" t="s">
        <v>10</v>
      </c>
      <c r="G190"/>
      <c r="H190" s="44" t="b">
        <v>0</v>
      </c>
      <c r="I190"/>
      <c r="J190" s="44" t="b">
        <v>0</v>
      </c>
    </row>
    <row r="191" spans="1:10" ht="18.75" x14ac:dyDescent="0.3">
      <c r="A191" s="45" t="s">
        <v>3502</v>
      </c>
      <c r="B191" s="126">
        <f>D88</f>
        <v>0</v>
      </c>
      <c r="C191" t="s">
        <v>3501</v>
      </c>
      <c r="D191" t="s">
        <v>3497</v>
      </c>
      <c r="E191" t="s">
        <v>1199</v>
      </c>
      <c r="F191" t="s">
        <v>165</v>
      </c>
      <c r="G191"/>
      <c r="H191" s="44" t="b">
        <v>0</v>
      </c>
      <c r="I191"/>
      <c r="J191" s="44" t="b">
        <v>0</v>
      </c>
    </row>
    <row r="192" spans="1:10" ht="18.75" x14ac:dyDescent="0.3">
      <c r="A192" s="45" t="s">
        <v>3502</v>
      </c>
      <c r="B192" s="126">
        <f>E88</f>
        <v>0</v>
      </c>
      <c r="C192" t="s">
        <v>3501</v>
      </c>
      <c r="D192" t="s">
        <v>3497</v>
      </c>
      <c r="E192" t="s">
        <v>1199</v>
      </c>
      <c r="F192" t="s">
        <v>166</v>
      </c>
      <c r="G192"/>
      <c r="H192" s="44" t="b">
        <v>0</v>
      </c>
      <c r="I192"/>
      <c r="J192" s="44" t="b">
        <v>0</v>
      </c>
    </row>
    <row r="193" spans="1:10" ht="18.75" x14ac:dyDescent="0.3">
      <c r="A193" s="45" t="s">
        <v>3503</v>
      </c>
      <c r="B193" s="126">
        <f>C89</f>
        <v>20</v>
      </c>
      <c r="C193" t="s">
        <v>3501</v>
      </c>
      <c r="D193" t="s">
        <v>3497</v>
      </c>
      <c r="E193" t="s">
        <v>1199</v>
      </c>
      <c r="F193" t="s">
        <v>10</v>
      </c>
      <c r="G193"/>
      <c r="H193" s="44" t="b">
        <v>0</v>
      </c>
      <c r="I193"/>
      <c r="J193" s="44" t="b">
        <v>0</v>
      </c>
    </row>
    <row r="194" spans="1:10" ht="18.75" x14ac:dyDescent="0.3">
      <c r="A194" s="45" t="s">
        <v>3503</v>
      </c>
      <c r="B194" s="126">
        <f>D89</f>
        <v>0</v>
      </c>
      <c r="C194" t="s">
        <v>3501</v>
      </c>
      <c r="D194" t="s">
        <v>3497</v>
      </c>
      <c r="E194" t="s">
        <v>1199</v>
      </c>
      <c r="F194" t="s">
        <v>165</v>
      </c>
      <c r="G194"/>
      <c r="H194" s="44" t="b">
        <v>0</v>
      </c>
      <c r="I194"/>
      <c r="J194" s="44" t="b">
        <v>0</v>
      </c>
    </row>
    <row r="195" spans="1:10" ht="18.75" x14ac:dyDescent="0.3">
      <c r="A195" s="45" t="s">
        <v>3503</v>
      </c>
      <c r="B195" s="126">
        <f>E89</f>
        <v>0</v>
      </c>
      <c r="C195" t="s">
        <v>3501</v>
      </c>
      <c r="D195" t="s">
        <v>3497</v>
      </c>
      <c r="E195" t="s">
        <v>1199</v>
      </c>
      <c r="F195" t="s">
        <v>166</v>
      </c>
      <c r="G195"/>
      <c r="H195" s="44" t="b">
        <v>0</v>
      </c>
      <c r="I195"/>
      <c r="J195" s="44" t="b">
        <v>0</v>
      </c>
    </row>
    <row r="196" spans="1:10" ht="18.75" x14ac:dyDescent="0.3">
      <c r="A196" s="45" t="s">
        <v>3504</v>
      </c>
      <c r="B196" s="117">
        <f>C144</f>
        <v>2.5</v>
      </c>
      <c r="C196" t="s">
        <v>628</v>
      </c>
      <c r="D196" t="s">
        <v>3497</v>
      </c>
      <c r="E196" t="s">
        <v>1891</v>
      </c>
      <c r="F196" t="s">
        <v>10</v>
      </c>
      <c r="G196"/>
      <c r="H196" s="44" t="b">
        <v>1</v>
      </c>
      <c r="I196"/>
      <c r="J196" s="44" t="b">
        <v>0</v>
      </c>
    </row>
    <row r="197" spans="1:10" ht="18.75" x14ac:dyDescent="0.3">
      <c r="A197" s="45" t="s">
        <v>3504</v>
      </c>
      <c r="B197" s="117">
        <f>D144</f>
        <v>0</v>
      </c>
      <c r="C197" t="s">
        <v>628</v>
      </c>
      <c r="D197" t="s">
        <v>3497</v>
      </c>
      <c r="E197" t="s">
        <v>1891</v>
      </c>
      <c r="F197" t="s">
        <v>165</v>
      </c>
      <c r="G197"/>
      <c r="H197" s="44" t="b">
        <v>1</v>
      </c>
      <c r="I197"/>
      <c r="J197" s="44" t="b">
        <v>0</v>
      </c>
    </row>
    <row r="198" spans="1:10" ht="18.75" x14ac:dyDescent="0.3">
      <c r="A198" s="45" t="s">
        <v>3504</v>
      </c>
      <c r="B198" s="117">
        <f>E144</f>
        <v>0</v>
      </c>
      <c r="C198" t="s">
        <v>628</v>
      </c>
      <c r="D198" t="s">
        <v>3497</v>
      </c>
      <c r="E198" t="s">
        <v>1891</v>
      </c>
      <c r="F198" t="s">
        <v>166</v>
      </c>
      <c r="G198"/>
      <c r="H198" s="44" t="b">
        <v>1</v>
      </c>
      <c r="I198"/>
      <c r="J198" s="44" t="b">
        <v>0</v>
      </c>
    </row>
    <row r="199" spans="1:10" ht="18.75" x14ac:dyDescent="0.3">
      <c r="A199" s="45" t="s">
        <v>3505</v>
      </c>
      <c r="B199" s="117">
        <f>C145</f>
        <v>2.5</v>
      </c>
      <c r="C199" t="s">
        <v>628</v>
      </c>
      <c r="D199" t="s">
        <v>3497</v>
      </c>
      <c r="E199" t="s">
        <v>1891</v>
      </c>
      <c r="F199" t="s">
        <v>10</v>
      </c>
      <c r="G199"/>
      <c r="H199" s="44" t="b">
        <v>1</v>
      </c>
      <c r="I199"/>
      <c r="J199" s="44" t="b">
        <v>0</v>
      </c>
    </row>
    <row r="200" spans="1:10" ht="18.75" x14ac:dyDescent="0.3">
      <c r="A200" s="45" t="s">
        <v>3505</v>
      </c>
      <c r="B200" s="117">
        <f>D145</f>
        <v>0</v>
      </c>
      <c r="C200" t="s">
        <v>628</v>
      </c>
      <c r="D200" t="s">
        <v>3497</v>
      </c>
      <c r="E200" t="s">
        <v>1891</v>
      </c>
      <c r="F200" t="s">
        <v>165</v>
      </c>
      <c r="G200"/>
      <c r="H200" s="44" t="b">
        <v>1</v>
      </c>
      <c r="I200"/>
      <c r="J200" s="44" t="b">
        <v>0</v>
      </c>
    </row>
    <row r="201" spans="1:10" ht="18.75" x14ac:dyDescent="0.3">
      <c r="A201" s="45" t="s">
        <v>3505</v>
      </c>
      <c r="B201" s="117">
        <f>E145</f>
        <v>0</v>
      </c>
      <c r="C201" t="s">
        <v>628</v>
      </c>
      <c r="D201" t="s">
        <v>3497</v>
      </c>
      <c r="E201" t="s">
        <v>1891</v>
      </c>
      <c r="F201" t="s">
        <v>166</v>
      </c>
      <c r="G201"/>
      <c r="H201" s="44" t="b">
        <v>1</v>
      </c>
      <c r="I201"/>
      <c r="J201" s="44" t="b">
        <v>0</v>
      </c>
    </row>
    <row r="202" spans="1:10" ht="18.75" x14ac:dyDescent="0.3">
      <c r="A202" s="45" t="s">
        <v>3506</v>
      </c>
      <c r="B202" s="117">
        <f>C146</f>
        <v>2.5</v>
      </c>
      <c r="C202" t="s">
        <v>628</v>
      </c>
      <c r="D202" t="s">
        <v>3497</v>
      </c>
      <c r="E202" t="s">
        <v>1891</v>
      </c>
      <c r="F202" t="s">
        <v>10</v>
      </c>
      <c r="G202"/>
      <c r="H202" s="44" t="b">
        <v>1</v>
      </c>
      <c r="I202"/>
      <c r="J202" s="44" t="b">
        <v>0</v>
      </c>
    </row>
    <row r="203" spans="1:10" ht="18.75" x14ac:dyDescent="0.3">
      <c r="A203" s="45" t="s">
        <v>3506</v>
      </c>
      <c r="B203" s="117">
        <f>D146</f>
        <v>0</v>
      </c>
      <c r="C203" t="s">
        <v>628</v>
      </c>
      <c r="D203" t="s">
        <v>3497</v>
      </c>
      <c r="E203" t="s">
        <v>1891</v>
      </c>
      <c r="F203" t="s">
        <v>165</v>
      </c>
      <c r="G203"/>
      <c r="H203" s="44" t="b">
        <v>1</v>
      </c>
      <c r="I203"/>
      <c r="J203" s="44" t="b">
        <v>0</v>
      </c>
    </row>
    <row r="204" spans="1:10" ht="18.75" x14ac:dyDescent="0.3">
      <c r="A204" s="45" t="s">
        <v>3506</v>
      </c>
      <c r="B204" s="117">
        <f>E146</f>
        <v>0</v>
      </c>
      <c r="C204" t="s">
        <v>628</v>
      </c>
      <c r="D204" t="s">
        <v>3497</v>
      </c>
      <c r="E204" t="s">
        <v>1891</v>
      </c>
      <c r="F204" t="s">
        <v>166</v>
      </c>
      <c r="G204"/>
      <c r="H204" s="44" t="b">
        <v>1</v>
      </c>
      <c r="I204"/>
      <c r="J204" s="44" t="b">
        <v>0</v>
      </c>
    </row>
    <row r="205" spans="1:10" ht="18.75" x14ac:dyDescent="0.3">
      <c r="A205" s="45" t="s">
        <v>3507</v>
      </c>
      <c r="B205" s="117">
        <f>C150</f>
        <v>0.7</v>
      </c>
      <c r="C205" t="s">
        <v>2406</v>
      </c>
      <c r="D205" t="s">
        <v>3497</v>
      </c>
      <c r="E205" t="s">
        <v>1891</v>
      </c>
      <c r="F205" t="s">
        <v>10</v>
      </c>
      <c r="G205"/>
      <c r="H205" s="44" t="b">
        <v>1</v>
      </c>
      <c r="I205"/>
      <c r="J205" s="44" t="b">
        <v>0</v>
      </c>
    </row>
    <row r="206" spans="1:10" ht="18.75" x14ac:dyDescent="0.3">
      <c r="A206" s="45" t="s">
        <v>3507</v>
      </c>
      <c r="B206" s="117">
        <f>D150</f>
        <v>0</v>
      </c>
      <c r="C206" t="s">
        <v>2406</v>
      </c>
      <c r="D206" t="s">
        <v>3497</v>
      </c>
      <c r="E206" t="s">
        <v>1891</v>
      </c>
      <c r="F206" t="s">
        <v>165</v>
      </c>
      <c r="G206"/>
      <c r="H206" s="44" t="b">
        <v>1</v>
      </c>
      <c r="I206"/>
      <c r="J206" s="44" t="b">
        <v>0</v>
      </c>
    </row>
    <row r="207" spans="1:10" ht="18.75" x14ac:dyDescent="0.3">
      <c r="A207" s="45" t="s">
        <v>3507</v>
      </c>
      <c r="B207" s="117">
        <f>E150</f>
        <v>0</v>
      </c>
      <c r="C207" t="s">
        <v>2406</v>
      </c>
      <c r="D207" t="s">
        <v>3497</v>
      </c>
      <c r="E207" t="s">
        <v>1891</v>
      </c>
      <c r="F207" t="s">
        <v>166</v>
      </c>
      <c r="G207"/>
      <c r="H207" s="44" t="b">
        <v>1</v>
      </c>
      <c r="I207"/>
      <c r="J207" s="44" t="b">
        <v>0</v>
      </c>
    </row>
    <row r="208" spans="1:10" ht="18.75" x14ac:dyDescent="0.3">
      <c r="A208" s="45" t="s">
        <v>3508</v>
      </c>
      <c r="B208" s="117">
        <f>C151</f>
        <v>0.7</v>
      </c>
      <c r="C208" t="s">
        <v>2406</v>
      </c>
      <c r="D208" t="s">
        <v>3497</v>
      </c>
      <c r="E208" t="s">
        <v>1891</v>
      </c>
      <c r="F208" t="s">
        <v>10</v>
      </c>
      <c r="G208"/>
      <c r="H208" s="44" t="b">
        <v>1</v>
      </c>
      <c r="I208"/>
      <c r="J208" s="44" t="b">
        <v>0</v>
      </c>
    </row>
    <row r="209" spans="1:10" ht="18.75" x14ac:dyDescent="0.3">
      <c r="A209" s="45" t="s">
        <v>3508</v>
      </c>
      <c r="B209" s="117">
        <f>D151</f>
        <v>0</v>
      </c>
      <c r="C209" t="s">
        <v>2406</v>
      </c>
      <c r="D209" t="s">
        <v>3497</v>
      </c>
      <c r="E209" t="s">
        <v>1891</v>
      </c>
      <c r="F209" t="s">
        <v>165</v>
      </c>
      <c r="G209"/>
      <c r="H209" s="44" t="b">
        <v>1</v>
      </c>
      <c r="I209"/>
      <c r="J209" s="44" t="b">
        <v>0</v>
      </c>
    </row>
    <row r="210" spans="1:10" ht="18.75" x14ac:dyDescent="0.3">
      <c r="A210" s="45" t="s">
        <v>3508</v>
      </c>
      <c r="B210" s="117">
        <f>E151</f>
        <v>0</v>
      </c>
      <c r="C210" t="s">
        <v>2406</v>
      </c>
      <c r="D210" t="s">
        <v>3497</v>
      </c>
      <c r="E210" t="s">
        <v>1891</v>
      </c>
      <c r="F210" t="s">
        <v>166</v>
      </c>
      <c r="G210"/>
      <c r="H210" s="44" t="b">
        <v>1</v>
      </c>
      <c r="I210"/>
      <c r="J210" s="44" t="b">
        <v>0</v>
      </c>
    </row>
    <row r="211" spans="1:10" ht="18.75" x14ac:dyDescent="0.3">
      <c r="A211" s="45" t="s">
        <v>3509</v>
      </c>
      <c r="B211" s="117">
        <f>C152</f>
        <v>0.7</v>
      </c>
      <c r="C211" t="s">
        <v>2406</v>
      </c>
      <c r="D211" t="s">
        <v>3497</v>
      </c>
      <c r="E211" t="s">
        <v>1891</v>
      </c>
      <c r="F211" t="s">
        <v>10</v>
      </c>
      <c r="G211"/>
      <c r="H211" s="44" t="b">
        <v>1</v>
      </c>
      <c r="I211"/>
      <c r="J211" s="44" t="b">
        <v>0</v>
      </c>
    </row>
    <row r="212" spans="1:10" ht="18.75" x14ac:dyDescent="0.3">
      <c r="A212" s="45" t="s">
        <v>3509</v>
      </c>
      <c r="B212" s="117">
        <f>D152</f>
        <v>0</v>
      </c>
      <c r="C212" t="s">
        <v>2406</v>
      </c>
      <c r="D212" t="s">
        <v>3497</v>
      </c>
      <c r="E212" t="s">
        <v>1891</v>
      </c>
      <c r="F212" t="s">
        <v>165</v>
      </c>
      <c r="G212"/>
      <c r="H212" s="44" t="b">
        <v>1</v>
      </c>
      <c r="I212"/>
      <c r="J212" s="44" t="b">
        <v>0</v>
      </c>
    </row>
    <row r="213" spans="1:10" ht="18.75" x14ac:dyDescent="0.3">
      <c r="A213" s="45" t="s">
        <v>3509</v>
      </c>
      <c r="B213" s="117">
        <f>E152</f>
        <v>0</v>
      </c>
      <c r="C213" t="s">
        <v>2406</v>
      </c>
      <c r="D213" t="s">
        <v>3497</v>
      </c>
      <c r="E213" t="s">
        <v>1891</v>
      </c>
      <c r="F213" t="s">
        <v>166</v>
      </c>
      <c r="G213"/>
      <c r="H213" s="44" t="b">
        <v>1</v>
      </c>
      <c r="I213"/>
      <c r="J213" s="44" t="b">
        <v>0</v>
      </c>
    </row>
    <row r="214" spans="1:10" ht="18.75" x14ac:dyDescent="0.3">
      <c r="A214" s="45" t="s">
        <v>366</v>
      </c>
      <c r="B214" s="50" t="s">
        <v>3510</v>
      </c>
      <c r="C214" t="s">
        <v>1996</v>
      </c>
      <c r="D214" t="s">
        <v>346</v>
      </c>
      <c r="E214" t="s">
        <v>1199</v>
      </c>
      <c r="F214"/>
      <c r="G214"/>
      <c r="H214" s="44" t="b">
        <v>0</v>
      </c>
      <c r="I214"/>
      <c r="J214" s="44" t="b">
        <v>0</v>
      </c>
    </row>
    <row r="215" spans="1:10" ht="18.75" x14ac:dyDescent="0.3">
      <c r="A215" s="45" t="s">
        <v>369</v>
      </c>
      <c r="B215" s="50">
        <v>1.125</v>
      </c>
      <c r="C215" t="s">
        <v>1996</v>
      </c>
      <c r="D215" t="s">
        <v>346</v>
      </c>
      <c r="E215" t="s">
        <v>1199</v>
      </c>
      <c r="F215"/>
      <c r="G215"/>
      <c r="H215" s="44" t="b">
        <v>1</v>
      </c>
      <c r="I215"/>
      <c r="J215" s="44" t="b">
        <v>0</v>
      </c>
    </row>
    <row r="216" spans="1:10" ht="18.75" x14ac:dyDescent="0.3">
      <c r="A216" s="45" t="s">
        <v>370</v>
      </c>
      <c r="B216" s="50">
        <v>0</v>
      </c>
      <c r="C216" t="s">
        <v>1996</v>
      </c>
      <c r="D216" t="s">
        <v>346</v>
      </c>
      <c r="E216" t="s">
        <v>1199</v>
      </c>
      <c r="F216"/>
      <c r="G216"/>
      <c r="H216" s="44" t="b">
        <v>1</v>
      </c>
      <c r="I216"/>
      <c r="J216" s="44" t="b">
        <v>0</v>
      </c>
    </row>
    <row r="217" spans="1:10" ht="18.75" x14ac:dyDescent="0.3">
      <c r="A217" s="45" t="s">
        <v>229</v>
      </c>
      <c r="B217" s="50" t="s">
        <v>3511</v>
      </c>
      <c r="C217" t="s">
        <v>3512</v>
      </c>
      <c r="D217" t="s">
        <v>346</v>
      </c>
      <c r="E217" t="s">
        <v>349</v>
      </c>
      <c r="F217"/>
      <c r="G217"/>
      <c r="H217" s="44" t="b">
        <v>0</v>
      </c>
      <c r="I217"/>
      <c r="J217" s="44" t="b">
        <v>0</v>
      </c>
    </row>
    <row r="218" spans="1:10" ht="18.75" x14ac:dyDescent="0.3">
      <c r="A218" s="45" t="s">
        <v>374</v>
      </c>
      <c r="B218" s="50">
        <v>18000</v>
      </c>
      <c r="C218" t="s">
        <v>3512</v>
      </c>
      <c r="D218" t="s">
        <v>346</v>
      </c>
      <c r="E218" t="s">
        <v>349</v>
      </c>
      <c r="F218"/>
      <c r="G218"/>
      <c r="H218" s="44" t="b">
        <v>1</v>
      </c>
      <c r="I218"/>
      <c r="J218" s="44" t="b">
        <v>0</v>
      </c>
    </row>
    <row r="219" spans="1:10" ht="18.75" x14ac:dyDescent="0.3">
      <c r="A219" s="45" t="s">
        <v>375</v>
      </c>
      <c r="B219" s="50">
        <v>0</v>
      </c>
      <c r="C219" t="s">
        <v>3512</v>
      </c>
      <c r="D219" t="s">
        <v>346</v>
      </c>
      <c r="E219" t="s">
        <v>349</v>
      </c>
      <c r="F219"/>
      <c r="G219"/>
      <c r="H219" s="44" t="b">
        <v>1</v>
      </c>
      <c r="I219"/>
      <c r="J219" s="44" t="b">
        <v>0</v>
      </c>
    </row>
    <row r="220" spans="1:10" ht="18.75" x14ac:dyDescent="0.3">
      <c r="A220" s="45" t="s">
        <v>232</v>
      </c>
      <c r="B220" s="50" t="s">
        <v>3513</v>
      </c>
      <c r="C220" t="s">
        <v>3514</v>
      </c>
      <c r="D220" t="s">
        <v>346</v>
      </c>
      <c r="E220" t="s">
        <v>1891</v>
      </c>
      <c r="F220"/>
      <c r="G220"/>
      <c r="H220" s="44" t="b">
        <v>0</v>
      </c>
      <c r="I220"/>
      <c r="J220" s="44" t="b">
        <v>0</v>
      </c>
    </row>
    <row r="221" spans="1:10" ht="18.75" x14ac:dyDescent="0.3">
      <c r="A221" s="45" t="s">
        <v>378</v>
      </c>
      <c r="B221" s="50">
        <v>1.625</v>
      </c>
      <c r="C221" t="s">
        <v>3514</v>
      </c>
      <c r="D221" t="s">
        <v>346</v>
      </c>
      <c r="E221" t="s">
        <v>1891</v>
      </c>
      <c r="F221"/>
      <c r="G221"/>
      <c r="H221" s="44" t="b">
        <v>1</v>
      </c>
      <c r="I221"/>
      <c r="J221" s="44" t="b">
        <v>0</v>
      </c>
    </row>
    <row r="222" spans="1:10" ht="18.75" x14ac:dyDescent="0.3">
      <c r="A222" s="45" t="s">
        <v>379</v>
      </c>
      <c r="B222" s="50">
        <v>0</v>
      </c>
      <c r="C222" t="s">
        <v>3514</v>
      </c>
      <c r="D222" t="s">
        <v>346</v>
      </c>
      <c r="E222" t="s">
        <v>1891</v>
      </c>
      <c r="F222"/>
      <c r="G222"/>
      <c r="H222" s="44" t="b">
        <v>1</v>
      </c>
      <c r="I222"/>
      <c r="J222" s="44" t="b">
        <v>0</v>
      </c>
    </row>
    <row r="223" spans="1:10" ht="18.75" x14ac:dyDescent="0.3">
      <c r="A223" s="45" t="s">
        <v>235</v>
      </c>
      <c r="B223" s="50" t="s">
        <v>3515</v>
      </c>
      <c r="C223" t="s">
        <v>3516</v>
      </c>
      <c r="D223" t="s">
        <v>346</v>
      </c>
      <c r="E223" t="s">
        <v>349</v>
      </c>
      <c r="F223"/>
      <c r="G223"/>
      <c r="H223" s="44" t="b">
        <v>0</v>
      </c>
      <c r="I223"/>
      <c r="J223" s="44" t="b">
        <v>0</v>
      </c>
    </row>
    <row r="224" spans="1:10" ht="18.75" x14ac:dyDescent="0.3">
      <c r="A224" s="45" t="s">
        <v>382</v>
      </c>
      <c r="B224" s="50">
        <v>1</v>
      </c>
      <c r="C224" t="s">
        <v>3516</v>
      </c>
      <c r="D224" t="s">
        <v>346</v>
      </c>
      <c r="E224" t="s">
        <v>349</v>
      </c>
      <c r="F224"/>
      <c r="G224"/>
      <c r="H224" s="44" t="b">
        <v>1</v>
      </c>
      <c r="I224"/>
      <c r="J224" s="44" t="b">
        <v>0</v>
      </c>
    </row>
    <row r="225" spans="1:10" ht="18.75" x14ac:dyDescent="0.3">
      <c r="A225" s="45" t="s">
        <v>383</v>
      </c>
      <c r="B225" s="50">
        <v>3600</v>
      </c>
      <c r="C225" t="s">
        <v>3516</v>
      </c>
      <c r="D225" t="s">
        <v>346</v>
      </c>
      <c r="E225" t="s">
        <v>349</v>
      </c>
      <c r="F225"/>
      <c r="G225"/>
      <c r="H225" s="44" t="b">
        <v>1</v>
      </c>
      <c r="I225"/>
      <c r="J225" s="44" t="b">
        <v>0</v>
      </c>
    </row>
    <row r="226" spans="1:10" ht="18.75" x14ac:dyDescent="0.3">
      <c r="A226" s="45" t="s">
        <v>238</v>
      </c>
      <c r="B226" s="50" t="s">
        <v>3517</v>
      </c>
      <c r="C226" t="s">
        <v>3518</v>
      </c>
      <c r="D226" t="s">
        <v>346</v>
      </c>
      <c r="E226" t="s">
        <v>349</v>
      </c>
      <c r="F226"/>
      <c r="G226"/>
      <c r="H226" s="44" t="b">
        <v>0</v>
      </c>
      <c r="I226"/>
      <c r="J226" s="44" t="b">
        <v>0</v>
      </c>
    </row>
    <row r="227" spans="1:10" ht="18.75" x14ac:dyDescent="0.3">
      <c r="A227" s="45" t="s">
        <v>386</v>
      </c>
      <c r="B227" s="50">
        <v>30</v>
      </c>
      <c r="C227" t="s">
        <v>3518</v>
      </c>
      <c r="D227" t="s">
        <v>346</v>
      </c>
      <c r="E227" t="s">
        <v>349</v>
      </c>
      <c r="F227"/>
      <c r="G227"/>
      <c r="H227" s="44" t="b">
        <v>1</v>
      </c>
      <c r="I227"/>
      <c r="J227" s="44" t="b">
        <v>0</v>
      </c>
    </row>
    <row r="228" spans="1:10" ht="18.75" x14ac:dyDescent="0.3">
      <c r="A228" s="45" t="s">
        <v>387</v>
      </c>
      <c r="B228" s="50">
        <v>0</v>
      </c>
      <c r="C228" t="s">
        <v>3518</v>
      </c>
      <c r="D228" t="s">
        <v>346</v>
      </c>
      <c r="E228" t="s">
        <v>349</v>
      </c>
      <c r="F228"/>
      <c r="G228"/>
      <c r="H228" s="44" t="b">
        <v>1</v>
      </c>
      <c r="I228"/>
      <c r="J228" s="44" t="b">
        <v>0</v>
      </c>
    </row>
    <row r="229" spans="1:10" ht="18.75" x14ac:dyDescent="0.3">
      <c r="A229" s="45" t="s">
        <v>1907</v>
      </c>
      <c r="B229" s="50" t="s">
        <v>3519</v>
      </c>
      <c r="C229" t="s">
        <v>308</v>
      </c>
      <c r="D229" t="s">
        <v>303</v>
      </c>
      <c r="E229" t="s">
        <v>308</v>
      </c>
      <c r="F229"/>
      <c r="G229"/>
      <c r="H229" s="44" t="b">
        <v>0</v>
      </c>
      <c r="I229"/>
      <c r="J229" s="44" t="b">
        <v>0</v>
      </c>
    </row>
    <row r="230" spans="1:10" ht="30.75" x14ac:dyDescent="0.3">
      <c r="A230" s="45" t="s">
        <v>3520</v>
      </c>
      <c r="B230" s="50" t="s">
        <v>3521</v>
      </c>
      <c r="C230" t="s">
        <v>311</v>
      </c>
      <c r="D230" t="s">
        <v>303</v>
      </c>
      <c r="E230" t="s">
        <v>308</v>
      </c>
      <c r="F230"/>
      <c r="G230"/>
      <c r="H230" s="44" t="b">
        <v>0</v>
      </c>
      <c r="I230"/>
      <c r="J230" s="44" t="b">
        <v>0</v>
      </c>
    </row>
    <row r="231" spans="1:10" ht="18.75" x14ac:dyDescent="0.3">
      <c r="A231" s="45" t="s">
        <v>3433</v>
      </c>
      <c r="B231" s="50" t="s">
        <v>3522</v>
      </c>
      <c r="C231" t="s">
        <v>3434</v>
      </c>
      <c r="D231" t="s">
        <v>1922</v>
      </c>
      <c r="E231" t="s">
        <v>308</v>
      </c>
      <c r="F231"/>
      <c r="G231"/>
      <c r="H231" s="44" t="b">
        <v>0</v>
      </c>
      <c r="I231"/>
      <c r="J231" s="44" t="b">
        <v>0</v>
      </c>
    </row>
    <row r="232" spans="1:10" ht="18.75" x14ac:dyDescent="0.3">
      <c r="A232" s="45" t="s">
        <v>469</v>
      </c>
      <c r="B232" s="50" t="s">
        <v>460</v>
      </c>
      <c r="C232" t="s">
        <v>3523</v>
      </c>
      <c r="D232" t="s">
        <v>471</v>
      </c>
      <c r="E232" t="s">
        <v>349</v>
      </c>
      <c r="F232"/>
      <c r="G232"/>
      <c r="H232" s="44" t="b">
        <v>0</v>
      </c>
      <c r="I232"/>
      <c r="J232" s="44" t="b">
        <v>0</v>
      </c>
    </row>
    <row r="233" spans="1:10" ht="18.75" x14ac:dyDescent="0.3">
      <c r="A233" s="45" t="s">
        <v>472</v>
      </c>
      <c r="B233" s="50" t="s">
        <v>3524</v>
      </c>
      <c r="C233" t="s">
        <v>3523</v>
      </c>
      <c r="D233" t="s">
        <v>471</v>
      </c>
      <c r="E233" t="s">
        <v>349</v>
      </c>
      <c r="F233"/>
      <c r="G233"/>
      <c r="H233" s="44" t="b">
        <v>0</v>
      </c>
      <c r="I233"/>
      <c r="J233" s="44" t="b">
        <v>0</v>
      </c>
    </row>
    <row r="234" spans="1:10" ht="18.75" x14ac:dyDescent="0.3">
      <c r="A234" s="45" t="s">
        <v>474</v>
      </c>
      <c r="B234" s="50" t="s">
        <v>224</v>
      </c>
      <c r="C234" t="s">
        <v>3523</v>
      </c>
      <c r="D234" t="s">
        <v>471</v>
      </c>
      <c r="E234" t="s">
        <v>349</v>
      </c>
      <c r="F234"/>
      <c r="G234"/>
      <c r="H234" s="44" t="b">
        <v>0</v>
      </c>
      <c r="I234"/>
      <c r="J234" s="44" t="b">
        <v>0</v>
      </c>
    </row>
    <row r="235" spans="1:10" ht="18.75" x14ac:dyDescent="0.3">
      <c r="A235" s="45" t="s">
        <v>475</v>
      </c>
      <c r="B235" s="50" t="s">
        <v>3525</v>
      </c>
      <c r="C235" t="s">
        <v>3526</v>
      </c>
      <c r="D235" t="s">
        <v>471</v>
      </c>
      <c r="E235" t="s">
        <v>349</v>
      </c>
      <c r="F235"/>
      <c r="G235"/>
      <c r="H235" s="44" t="b">
        <v>0</v>
      </c>
      <c r="I235"/>
      <c r="J235" s="44" t="b">
        <v>0</v>
      </c>
    </row>
    <row r="236" spans="1:10" ht="18.75" x14ac:dyDescent="0.3">
      <c r="A236" s="45" t="s">
        <v>477</v>
      </c>
      <c r="B236" s="50" t="s">
        <v>3527</v>
      </c>
      <c r="C236" t="s">
        <v>3526</v>
      </c>
      <c r="D236" t="s">
        <v>471</v>
      </c>
      <c r="E236" t="s">
        <v>349</v>
      </c>
      <c r="F236"/>
      <c r="G236"/>
      <c r="H236" s="44" t="b">
        <v>0</v>
      </c>
      <c r="I236"/>
      <c r="J236" s="44" t="b">
        <v>0</v>
      </c>
    </row>
    <row r="237" spans="1:10" ht="18.75" x14ac:dyDescent="0.3">
      <c r="A237" s="45" t="s">
        <v>479</v>
      </c>
      <c r="B237" s="50" t="s">
        <v>224</v>
      </c>
      <c r="C237" t="s">
        <v>3526</v>
      </c>
      <c r="D237" t="s">
        <v>471</v>
      </c>
      <c r="E237" t="s">
        <v>349</v>
      </c>
      <c r="F237"/>
      <c r="G237"/>
      <c r="H237" s="44" t="b">
        <v>0</v>
      </c>
      <c r="I237"/>
      <c r="J237" s="44" t="b">
        <v>0</v>
      </c>
    </row>
    <row r="238" spans="1:10" ht="18.75" x14ac:dyDescent="0.3">
      <c r="A238" s="45" t="s">
        <v>481</v>
      </c>
      <c r="B238" s="50" t="s">
        <v>3528</v>
      </c>
      <c r="C238" t="s">
        <v>3529</v>
      </c>
      <c r="D238" t="s">
        <v>471</v>
      </c>
      <c r="E238" t="s">
        <v>349</v>
      </c>
      <c r="F238"/>
      <c r="G238"/>
      <c r="H238" s="44" t="b">
        <v>0</v>
      </c>
      <c r="I238"/>
      <c r="J238" s="44" t="b">
        <v>0</v>
      </c>
    </row>
    <row r="239" spans="1:10" ht="18.75" x14ac:dyDescent="0.3">
      <c r="A239" s="45" t="s">
        <v>483</v>
      </c>
      <c r="B239" s="50" t="s">
        <v>3530</v>
      </c>
      <c r="C239" t="s">
        <v>3529</v>
      </c>
      <c r="D239" t="s">
        <v>471</v>
      </c>
      <c r="E239" t="s">
        <v>349</v>
      </c>
      <c r="F239"/>
      <c r="G239"/>
      <c r="H239" s="44" t="b">
        <v>0</v>
      </c>
      <c r="I239"/>
      <c r="J239" s="44" t="b">
        <v>0</v>
      </c>
    </row>
    <row r="240" spans="1:10" ht="18.75" x14ac:dyDescent="0.3">
      <c r="A240" s="45" t="s">
        <v>485</v>
      </c>
      <c r="B240" s="50" t="s">
        <v>224</v>
      </c>
      <c r="C240" t="s">
        <v>3529</v>
      </c>
      <c r="D240" t="s">
        <v>471</v>
      </c>
      <c r="E240" t="s">
        <v>349</v>
      </c>
      <c r="F240"/>
      <c r="G240"/>
      <c r="H240" s="44" t="b">
        <v>0</v>
      </c>
      <c r="I240"/>
      <c r="J240" s="44" t="b">
        <v>0</v>
      </c>
    </row>
    <row r="241" spans="1:10" ht="18.75" x14ac:dyDescent="0.3">
      <c r="A241" s="45" t="s">
        <v>486</v>
      </c>
      <c r="B241" s="50" t="s">
        <v>3531</v>
      </c>
      <c r="C241" t="s">
        <v>3532</v>
      </c>
      <c r="D241" t="s">
        <v>471</v>
      </c>
      <c r="E241" t="s">
        <v>349</v>
      </c>
      <c r="F241"/>
      <c r="G241"/>
      <c r="H241" s="44" t="b">
        <v>0</v>
      </c>
      <c r="I241"/>
      <c r="J241" s="44" t="b">
        <v>0</v>
      </c>
    </row>
    <row r="242" spans="1:10" ht="18.75" x14ac:dyDescent="0.3">
      <c r="A242" s="45" t="s">
        <v>488</v>
      </c>
      <c r="B242" s="50" t="s">
        <v>3533</v>
      </c>
      <c r="C242" t="s">
        <v>3532</v>
      </c>
      <c r="D242" t="s">
        <v>471</v>
      </c>
      <c r="E242" t="s">
        <v>349</v>
      </c>
      <c r="F242"/>
      <c r="G242"/>
      <c r="H242" s="44" t="b">
        <v>0</v>
      </c>
      <c r="I242"/>
      <c r="J242" s="44" t="b">
        <v>0</v>
      </c>
    </row>
    <row r="243" spans="1:10" ht="18.75" x14ac:dyDescent="0.3">
      <c r="A243" s="45" t="s">
        <v>490</v>
      </c>
      <c r="B243" s="50" t="s">
        <v>224</v>
      </c>
      <c r="C243" t="s">
        <v>3532</v>
      </c>
      <c r="D243" t="s">
        <v>471</v>
      </c>
      <c r="E243" t="s">
        <v>349</v>
      </c>
      <c r="F243"/>
      <c r="G243"/>
      <c r="H243" s="44" t="b">
        <v>0</v>
      </c>
      <c r="I243"/>
      <c r="J243" s="44" t="b">
        <v>0</v>
      </c>
    </row>
    <row r="244" spans="1:10" ht="18.75" x14ac:dyDescent="0.3">
      <c r="A244" s="45" t="s">
        <v>491</v>
      </c>
      <c r="B244" s="50" t="s">
        <v>3534</v>
      </c>
      <c r="C244" t="s">
        <v>3535</v>
      </c>
      <c r="D244" t="s">
        <v>471</v>
      </c>
      <c r="E244" t="s">
        <v>349</v>
      </c>
      <c r="F244"/>
      <c r="G244"/>
      <c r="H244" s="44" t="b">
        <v>0</v>
      </c>
      <c r="I244"/>
      <c r="J244" s="44" t="b">
        <v>0</v>
      </c>
    </row>
    <row r="245" spans="1:10" ht="18.75" x14ac:dyDescent="0.3">
      <c r="A245" s="45" t="s">
        <v>492</v>
      </c>
      <c r="B245" s="50" t="s">
        <v>3536</v>
      </c>
      <c r="C245" t="s">
        <v>3535</v>
      </c>
      <c r="D245" t="s">
        <v>471</v>
      </c>
      <c r="E245" t="s">
        <v>349</v>
      </c>
      <c r="F245"/>
      <c r="G245"/>
      <c r="H245" s="44" t="b">
        <v>0</v>
      </c>
      <c r="I245"/>
      <c r="J245" s="44" t="b">
        <v>0</v>
      </c>
    </row>
    <row r="246" spans="1:10" ht="18.75" x14ac:dyDescent="0.3">
      <c r="A246" s="45" t="s">
        <v>493</v>
      </c>
      <c r="B246" s="50" t="s">
        <v>224</v>
      </c>
      <c r="C246" t="s">
        <v>3535</v>
      </c>
      <c r="D246" t="s">
        <v>471</v>
      </c>
      <c r="E246" t="s">
        <v>349</v>
      </c>
      <c r="F246"/>
      <c r="G246"/>
      <c r="H246" s="44" t="b">
        <v>0</v>
      </c>
      <c r="I246"/>
      <c r="J246" s="44" t="b">
        <v>0</v>
      </c>
    </row>
    <row r="247" spans="1:10" ht="18.75" x14ac:dyDescent="0.3">
      <c r="A247" s="45" t="s">
        <v>610</v>
      </c>
      <c r="B247" s="50" t="s">
        <v>3537</v>
      </c>
      <c r="C247" t="s">
        <v>3538</v>
      </c>
      <c r="D247" t="s">
        <v>865</v>
      </c>
      <c r="E247" t="s">
        <v>1145</v>
      </c>
      <c r="F247"/>
      <c r="G247"/>
      <c r="H247" s="44" t="b">
        <v>0</v>
      </c>
      <c r="I247"/>
      <c r="J247" s="44" t="b">
        <v>0</v>
      </c>
    </row>
    <row r="248" spans="1:10" ht="18.75" x14ac:dyDescent="0.3">
      <c r="A248" s="45" t="s">
        <v>680</v>
      </c>
      <c r="B248" s="50" t="s">
        <v>28</v>
      </c>
      <c r="C248" t="s">
        <v>3539</v>
      </c>
      <c r="D248" t="s">
        <v>677</v>
      </c>
      <c r="E248" t="s">
        <v>678</v>
      </c>
      <c r="F248"/>
      <c r="G248"/>
      <c r="H248" s="44" t="b">
        <v>0</v>
      </c>
      <c r="I248" t="s">
        <v>679</v>
      </c>
      <c r="J248" s="44" t="b">
        <v>0</v>
      </c>
    </row>
    <row r="249" spans="1:10" ht="18.75" x14ac:dyDescent="0.3">
      <c r="A249" s="45" t="s">
        <v>684</v>
      </c>
      <c r="B249" s="50">
        <v>19200</v>
      </c>
      <c r="C249" t="s">
        <v>685</v>
      </c>
      <c r="D249" t="s">
        <v>677</v>
      </c>
      <c r="E249" t="s">
        <v>678</v>
      </c>
      <c r="F249"/>
      <c r="G249"/>
      <c r="H249" s="44" t="b">
        <v>0</v>
      </c>
      <c r="I249" t="s">
        <v>679</v>
      </c>
      <c r="J249" s="44" t="b">
        <v>0</v>
      </c>
    </row>
    <row r="250" spans="1:10" ht="18.75" x14ac:dyDescent="0.3">
      <c r="A250" s="45" t="s">
        <v>680</v>
      </c>
      <c r="B250" s="50" t="s">
        <v>28</v>
      </c>
      <c r="C250" t="s">
        <v>3539</v>
      </c>
      <c r="D250" t="s">
        <v>677</v>
      </c>
      <c r="E250" t="s">
        <v>1971</v>
      </c>
      <c r="F250"/>
      <c r="G250"/>
      <c r="H250" s="44" t="b">
        <v>0</v>
      </c>
      <c r="I250" t="s">
        <v>1972</v>
      </c>
      <c r="J250" s="44" t="b">
        <v>0</v>
      </c>
    </row>
    <row r="251" spans="1:10" ht="18.75" x14ac:dyDescent="0.3">
      <c r="A251" s="45" t="s">
        <v>684</v>
      </c>
      <c r="B251" s="50">
        <v>19200</v>
      </c>
      <c r="C251" t="s">
        <v>685</v>
      </c>
      <c r="D251" t="s">
        <v>677</v>
      </c>
      <c r="E251" t="s">
        <v>1971</v>
      </c>
      <c r="F251"/>
      <c r="G251"/>
      <c r="H251" s="44" t="b">
        <v>0</v>
      </c>
      <c r="I251" t="s">
        <v>1972</v>
      </c>
      <c r="J251" s="44" t="b">
        <v>0</v>
      </c>
    </row>
    <row r="252" spans="1:10" ht="18.75" x14ac:dyDescent="0.3">
      <c r="A252" s="70"/>
      <c r="B252" s="71"/>
    </row>
    <row r="253" spans="1:10" ht="18.75" x14ac:dyDescent="0.3">
      <c r="A253" s="70"/>
      <c r="B253" s="71"/>
    </row>
    <row r="254" spans="1:10" ht="18.75" x14ac:dyDescent="0.3">
      <c r="A254" s="70"/>
      <c r="B254" s="71"/>
    </row>
    <row r="255" spans="1:10" ht="18.75" x14ac:dyDescent="0.3">
      <c r="A255" s="70"/>
      <c r="B255" s="71"/>
    </row>
    <row r="256" spans="1:10" ht="18.75" x14ac:dyDescent="0.3">
      <c r="A256" s="70"/>
      <c r="B256" s="71"/>
    </row>
    <row r="257" spans="1:2" ht="18.75" x14ac:dyDescent="0.3">
      <c r="A257" s="70"/>
      <c r="B257" s="71"/>
    </row>
    <row r="258" spans="1:2" ht="18.75" x14ac:dyDescent="0.3">
      <c r="A258" s="70"/>
      <c r="B258" s="71"/>
    </row>
    <row r="259" spans="1:2" ht="18.75" x14ac:dyDescent="0.3">
      <c r="A259" s="70"/>
      <c r="B259" s="71"/>
    </row>
    <row r="260" spans="1:2" ht="18.75" x14ac:dyDescent="0.3">
      <c r="A260" s="70"/>
      <c r="B260" s="71"/>
    </row>
    <row r="261" spans="1:2" ht="18.75" x14ac:dyDescent="0.3">
      <c r="A261" s="70"/>
      <c r="B261" s="71"/>
    </row>
    <row r="262" spans="1:2" ht="18.75" x14ac:dyDescent="0.3">
      <c r="A262" s="70"/>
      <c r="B262" s="71"/>
    </row>
    <row r="263" spans="1:2" ht="18.75" x14ac:dyDescent="0.3">
      <c r="A263" s="70"/>
      <c r="B263" s="71"/>
    </row>
    <row r="264" spans="1:2" ht="18.75" x14ac:dyDescent="0.3">
      <c r="A264" s="70"/>
      <c r="B264" s="71"/>
    </row>
    <row r="265" spans="1:2" ht="18.75" x14ac:dyDescent="0.3">
      <c r="A265" s="70"/>
      <c r="B265" s="71"/>
    </row>
    <row r="266" spans="1:2" ht="18.75" x14ac:dyDescent="0.3">
      <c r="A266" s="70"/>
      <c r="B266" s="71"/>
    </row>
    <row r="267" spans="1:2" ht="18.75" x14ac:dyDescent="0.3">
      <c r="A267" s="70"/>
      <c r="B267" s="71"/>
    </row>
    <row r="268" spans="1:2" ht="18.75" x14ac:dyDescent="0.3">
      <c r="A268" s="70"/>
      <c r="B268" s="71"/>
    </row>
    <row r="269" spans="1:2" ht="18.75" x14ac:dyDescent="0.3">
      <c r="A269" s="70"/>
      <c r="B269" s="71"/>
    </row>
    <row r="270" spans="1:2" ht="18.75" x14ac:dyDescent="0.3">
      <c r="A270" s="70"/>
      <c r="B270" s="71"/>
    </row>
    <row r="271" spans="1:2" ht="18.75" x14ac:dyDescent="0.3">
      <c r="A271" s="70"/>
      <c r="B271" s="71"/>
    </row>
    <row r="272" spans="1:2" ht="18.75" x14ac:dyDescent="0.3">
      <c r="A272" s="70"/>
      <c r="B272" s="71"/>
    </row>
  </sheetData>
  <mergeCells count="8">
    <mergeCell ref="A66:G77"/>
    <mergeCell ref="A1:C4"/>
    <mergeCell ref="A156:G167"/>
    <mergeCell ref="A122:G139"/>
    <mergeCell ref="A93:G111"/>
    <mergeCell ref="C142:G142"/>
    <mergeCell ref="C44:G44"/>
    <mergeCell ref="C80:G80"/>
  </mergeCells>
  <pageMargins left="0.7" right="0.7" top="0.75" bottom="0.75" header="0.3" footer="0.3"/>
  <pageSetup scale="39" fitToHeight="0" orientation="landscape" r:id="rId1"/>
  <rowBreaks count="1" manualBreakCount="1">
    <brk id="79" max="16383" man="1"/>
  </rowBreaks>
  <drawing r:id="rId2"/>
  <tableParts count="12">
    <tablePart r:id="rId3"/>
    <tablePart r:id="rId4"/>
    <tablePart r:id="rId5"/>
    <tablePart r:id="rId6"/>
    <tablePart r:id="rId7"/>
    <tablePart r:id="rId8"/>
    <tablePart r:id="rId9"/>
    <tablePart r:id="rId10"/>
    <tablePart r:id="rId11"/>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BC70A-65D3-4177-9DBA-AED1A14CA912}">
  <sheetPr>
    <pageSetUpPr fitToPage="1"/>
  </sheetPr>
  <dimension ref="A1:K109"/>
  <sheetViews>
    <sheetView zoomScaleNormal="100" workbookViewId="0">
      <selection activeCell="B93" sqref="B93"/>
    </sheetView>
  </sheetViews>
  <sheetFormatPr defaultColWidth="9.140625" defaultRowHeight="15" x14ac:dyDescent="0.25"/>
  <cols>
    <col min="1" max="7" width="30.7109375" style="65" customWidth="1"/>
    <col min="8" max="16384" width="9.140625" style="65"/>
  </cols>
  <sheetData>
    <row r="1" spans="1:10" ht="15" customHeight="1" x14ac:dyDescent="0.25">
      <c r="A1" s="128" t="s">
        <v>3540</v>
      </c>
      <c r="B1" s="128"/>
      <c r="C1" s="128"/>
    </row>
    <row r="2" spans="1:10" ht="15" customHeight="1" x14ac:dyDescent="0.25">
      <c r="A2" s="128"/>
      <c r="B2" s="128"/>
      <c r="C2" s="128"/>
    </row>
    <row r="3" spans="1:10" ht="15" customHeight="1" x14ac:dyDescent="0.25">
      <c r="A3" s="128"/>
      <c r="B3" s="128"/>
      <c r="C3" s="128"/>
    </row>
    <row r="4" spans="1:10" ht="15" customHeight="1" x14ac:dyDescent="0.25">
      <c r="A4" s="128"/>
      <c r="B4" s="128"/>
      <c r="C4" s="128"/>
    </row>
    <row r="7" spans="1:10" x14ac:dyDescent="0.25">
      <c r="A7" s="56" t="s">
        <v>26</v>
      </c>
    </row>
    <row r="8" spans="1:10" x14ac:dyDescent="0.25">
      <c r="A8" s="40" t="s">
        <v>27</v>
      </c>
      <c r="B8" t="s">
        <v>28</v>
      </c>
      <c r="C8"/>
    </row>
    <row r="9" spans="1:10" x14ac:dyDescent="0.25">
      <c r="A9" s="40" t="s">
        <v>29</v>
      </c>
      <c r="B9" t="s">
        <v>3541</v>
      </c>
    </row>
    <row r="10" spans="1:10" x14ac:dyDescent="0.25">
      <c r="A10" s="40" t="s">
        <v>31</v>
      </c>
      <c r="B10" t="s">
        <v>3542</v>
      </c>
    </row>
    <row r="11" spans="1:10" x14ac:dyDescent="0.25">
      <c r="A11" s="40" t="s">
        <v>33</v>
      </c>
      <c r="B11" t="s">
        <v>3543</v>
      </c>
    </row>
    <row r="13" spans="1:10" x14ac:dyDescent="0.25">
      <c r="A13" s="56" t="s">
        <v>35</v>
      </c>
      <c r="B13"/>
      <c r="C13" s="56" t="s">
        <v>3544</v>
      </c>
      <c r="D13"/>
      <c r="E13" s="56" t="s">
        <v>36</v>
      </c>
      <c r="F13"/>
      <c r="G13"/>
      <c r="H13"/>
      <c r="I13"/>
      <c r="J13"/>
    </row>
    <row r="34" spans="1:10" x14ac:dyDescent="0.25">
      <c r="A34" s="56" t="s">
        <v>37</v>
      </c>
    </row>
    <row r="35" spans="1:10" x14ac:dyDescent="0.25">
      <c r="A35" s="29" t="s">
        <v>3545</v>
      </c>
      <c r="B35" s="29" t="s">
        <v>39</v>
      </c>
      <c r="C35" s="29" t="s">
        <v>40</v>
      </c>
      <c r="D35" s="29" t="s">
        <v>41</v>
      </c>
    </row>
    <row r="36" spans="1:10" x14ac:dyDescent="0.25">
      <c r="A36" t="s">
        <v>3546</v>
      </c>
      <c r="B36" s="1" t="s">
        <v>10</v>
      </c>
      <c r="C36" s="1">
        <v>1</v>
      </c>
      <c r="D36" s="1" t="str">
        <f>IFERROR(VLOOKUP(class_735[[#This Row],[Meter ID (MID)]],[1]IPs!$C$45:$G$250,5,FALSE),"")</f>
        <v>172.31.100.175</v>
      </c>
    </row>
    <row r="37" spans="1:10" x14ac:dyDescent="0.25">
      <c r="A37" t="s">
        <v>3547</v>
      </c>
      <c r="B37" s="1" t="s">
        <v>10</v>
      </c>
      <c r="C37" s="1">
        <v>1</v>
      </c>
      <c r="D37" s="1" t="str">
        <f>IFERROR(VLOOKUP(class_735[[#This Row],[Meter ID (MID)]],[1]IPs!$C$45:$G$250,5,FALSE),"")</f>
        <v>172.31.100.176</v>
      </c>
    </row>
    <row r="38" spans="1:10" x14ac:dyDescent="0.25">
      <c r="A38" t="s">
        <v>3548</v>
      </c>
      <c r="B38" s="1" t="s">
        <v>165</v>
      </c>
      <c r="C38" s="1">
        <v>1</v>
      </c>
      <c r="D38" s="1" t="str">
        <f>IFERROR(VLOOKUP(class_735[[#This Row],[Meter ID (MID)]],[1]IPs!$C$45:$G$250,5,FALSE),"")</f>
        <v>172.31.100.177</v>
      </c>
    </row>
    <row r="39" spans="1:10" x14ac:dyDescent="0.25">
      <c r="A39"/>
      <c r="B39" s="1"/>
      <c r="C39" s="1"/>
      <c r="D39" s="1" t="str">
        <f>IFERROR(VLOOKUP(class_735[[#This Row],[Meter ID (MID)]],[1]IPs!$C$45:$G$250,5,FALSE),"")</f>
        <v/>
      </c>
    </row>
    <row r="42" spans="1:10" x14ac:dyDescent="0.25">
      <c r="A42" s="56" t="s">
        <v>43</v>
      </c>
      <c r="D42" s="66"/>
    </row>
    <row r="43" spans="1:10" x14ac:dyDescent="0.25">
      <c r="A43" s="29" t="s">
        <v>45</v>
      </c>
      <c r="B43" s="29" t="s">
        <v>23</v>
      </c>
      <c r="D43" s="67"/>
      <c r="E43" s="67"/>
      <c r="F43" s="67"/>
    </row>
    <row r="44" spans="1:10" x14ac:dyDescent="0.25">
      <c r="A44" t="s">
        <v>75</v>
      </c>
      <c r="B44" t="s">
        <v>3549</v>
      </c>
    </row>
    <row r="47" spans="1:10" x14ac:dyDescent="0.25">
      <c r="A47" s="3" t="s">
        <v>241</v>
      </c>
    </row>
    <row r="48" spans="1:10" x14ac:dyDescent="0.25">
      <c r="A48" s="29" t="s">
        <v>242</v>
      </c>
      <c r="B48" s="29" t="s">
        <v>133</v>
      </c>
      <c r="C48" s="29" t="s">
        <v>23</v>
      </c>
      <c r="D48" s="29" t="s">
        <v>243</v>
      </c>
      <c r="E48" s="29" t="s">
        <v>33</v>
      </c>
      <c r="F48" s="29" t="s">
        <v>39</v>
      </c>
      <c r="G48" s="29" t="s">
        <v>40</v>
      </c>
      <c r="H48" s="29" t="s">
        <v>244</v>
      </c>
      <c r="I48" s="29" t="s">
        <v>245</v>
      </c>
      <c r="J48" s="29" t="s">
        <v>246</v>
      </c>
    </row>
    <row r="49" spans="1:10" ht="18.75" x14ac:dyDescent="0.3">
      <c r="A49" s="45" t="s">
        <v>264</v>
      </c>
      <c r="B49" s="1" t="str">
        <f>Reference!B16</f>
        <v>GRVR HL WND</v>
      </c>
      <c r="C49" t="s">
        <v>265</v>
      </c>
      <c r="D49" t="s">
        <v>3550</v>
      </c>
      <c r="E49" t="s">
        <v>251</v>
      </c>
      <c r="F49"/>
      <c r="G49"/>
      <c r="H49" s="44" t="b">
        <v>0</v>
      </c>
      <c r="I49"/>
      <c r="J49" s="44" t="b">
        <v>0</v>
      </c>
    </row>
    <row r="50" spans="1:10" ht="18.75" x14ac:dyDescent="0.3">
      <c r="A50" s="45" t="s">
        <v>267</v>
      </c>
      <c r="B50" s="1">
        <v>40</v>
      </c>
      <c r="C50" t="s">
        <v>136</v>
      </c>
      <c r="D50" t="s">
        <v>3550</v>
      </c>
      <c r="E50" t="s">
        <v>269</v>
      </c>
      <c r="F50" t="s">
        <v>10</v>
      </c>
      <c r="G50"/>
      <c r="H50" s="44" t="b">
        <v>0</v>
      </c>
      <c r="I50"/>
      <c r="J50" s="44" t="b">
        <v>0</v>
      </c>
    </row>
    <row r="51" spans="1:10" ht="18.75" x14ac:dyDescent="0.3">
      <c r="A51" s="45" t="s">
        <v>267</v>
      </c>
      <c r="B51" s="1">
        <v>500</v>
      </c>
      <c r="C51" t="s">
        <v>136</v>
      </c>
      <c r="D51" t="s">
        <v>3550</v>
      </c>
      <c r="E51" t="s">
        <v>269</v>
      </c>
      <c r="F51" t="s">
        <v>165</v>
      </c>
      <c r="G51"/>
      <c r="H51" s="44" t="b">
        <v>0</v>
      </c>
      <c r="I51"/>
      <c r="J51" s="44" t="b">
        <v>0</v>
      </c>
    </row>
    <row r="52" spans="1:10" ht="18.75" x14ac:dyDescent="0.3">
      <c r="A52" s="45" t="s">
        <v>267</v>
      </c>
      <c r="B52" s="1">
        <v>240</v>
      </c>
      <c r="C52" t="s">
        <v>136</v>
      </c>
      <c r="D52" t="s">
        <v>3550</v>
      </c>
      <c r="E52" t="s">
        <v>269</v>
      </c>
      <c r="F52" t="s">
        <v>166</v>
      </c>
      <c r="G52"/>
      <c r="H52" s="44" t="b">
        <v>0</v>
      </c>
      <c r="I52"/>
      <c r="J52" s="44" t="b">
        <v>0</v>
      </c>
    </row>
    <row r="53" spans="1:10" ht="18.75" x14ac:dyDescent="0.3">
      <c r="A53" s="45" t="s">
        <v>267</v>
      </c>
      <c r="B53" s="1">
        <v>240</v>
      </c>
      <c r="C53" t="s">
        <v>136</v>
      </c>
      <c r="D53" t="s">
        <v>3550</v>
      </c>
      <c r="E53" t="s">
        <v>269</v>
      </c>
      <c r="F53" t="s">
        <v>167</v>
      </c>
      <c r="G53"/>
      <c r="H53" s="44" t="b">
        <v>0</v>
      </c>
      <c r="I53"/>
      <c r="J53" s="44" t="b">
        <v>0</v>
      </c>
    </row>
    <row r="54" spans="1:10" ht="18.75" x14ac:dyDescent="0.3">
      <c r="A54" s="45" t="s">
        <v>272</v>
      </c>
      <c r="B54" s="1">
        <v>700</v>
      </c>
      <c r="C54" t="s">
        <v>139</v>
      </c>
      <c r="D54" t="s">
        <v>3550</v>
      </c>
      <c r="E54" t="s">
        <v>269</v>
      </c>
      <c r="F54" t="s">
        <v>10</v>
      </c>
      <c r="G54"/>
      <c r="H54" s="44" t="b">
        <v>0</v>
      </c>
      <c r="I54"/>
      <c r="J54" s="44" t="b">
        <v>0</v>
      </c>
    </row>
    <row r="55" spans="1:10" ht="18.75" x14ac:dyDescent="0.3">
      <c r="A55" s="45" t="s">
        <v>272</v>
      </c>
      <c r="B55" s="1">
        <v>175</v>
      </c>
      <c r="C55" t="s">
        <v>139</v>
      </c>
      <c r="D55" t="s">
        <v>3550</v>
      </c>
      <c r="E55" t="s">
        <v>269</v>
      </c>
      <c r="F55" t="s">
        <v>165</v>
      </c>
      <c r="G55"/>
      <c r="H55" s="44" t="b">
        <v>0</v>
      </c>
      <c r="I55"/>
      <c r="J55" s="44" t="b">
        <v>0</v>
      </c>
    </row>
    <row r="56" spans="1:10" ht="18.75" x14ac:dyDescent="0.3">
      <c r="A56" s="45" t="s">
        <v>272</v>
      </c>
      <c r="B56" s="1">
        <v>175</v>
      </c>
      <c r="C56" t="s">
        <v>139</v>
      </c>
      <c r="D56" t="s">
        <v>3550</v>
      </c>
      <c r="E56" t="s">
        <v>269</v>
      </c>
      <c r="F56" t="s">
        <v>166</v>
      </c>
      <c r="G56"/>
      <c r="H56" s="44" t="b">
        <v>0</v>
      </c>
      <c r="I56"/>
      <c r="J56" s="44" t="b">
        <v>0</v>
      </c>
    </row>
    <row r="57" spans="1:10" ht="18.75" x14ac:dyDescent="0.3">
      <c r="A57" s="45" t="s">
        <v>272</v>
      </c>
      <c r="B57" s="1">
        <v>175</v>
      </c>
      <c r="C57" t="s">
        <v>139</v>
      </c>
      <c r="D57" t="s">
        <v>3550</v>
      </c>
      <c r="E57" t="s">
        <v>269</v>
      </c>
      <c r="F57" t="s">
        <v>167</v>
      </c>
      <c r="G57"/>
      <c r="H57" s="44" t="b">
        <v>0</v>
      </c>
      <c r="I57"/>
      <c r="J57" s="44" t="b">
        <v>0</v>
      </c>
    </row>
    <row r="58" spans="1:10" ht="18.75" x14ac:dyDescent="0.3">
      <c r="A58" s="45" t="s">
        <v>3551</v>
      </c>
      <c r="B58" s="1" t="s">
        <v>3552</v>
      </c>
      <c r="C58" t="s">
        <v>3553</v>
      </c>
      <c r="D58" t="s">
        <v>3550</v>
      </c>
      <c r="E58" t="s">
        <v>251</v>
      </c>
      <c r="F58"/>
      <c r="G58"/>
      <c r="H58" s="44" t="b">
        <v>0</v>
      </c>
      <c r="I58"/>
      <c r="J58" s="44" t="b">
        <v>0</v>
      </c>
    </row>
    <row r="59" spans="1:10" ht="18.75" x14ac:dyDescent="0.3">
      <c r="A59" s="45" t="s">
        <v>3554</v>
      </c>
      <c r="B59" s="1" t="s">
        <v>3555</v>
      </c>
      <c r="C59" t="s">
        <v>3556</v>
      </c>
      <c r="D59" t="s">
        <v>3550</v>
      </c>
      <c r="E59" t="s">
        <v>251</v>
      </c>
      <c r="F59"/>
      <c r="G59"/>
      <c r="H59" s="44" t="b">
        <v>0</v>
      </c>
      <c r="I59"/>
      <c r="J59" s="44" t="b">
        <v>0</v>
      </c>
    </row>
    <row r="60" spans="1:10" ht="18.75" x14ac:dyDescent="0.3">
      <c r="A60" s="45" t="s">
        <v>3557</v>
      </c>
      <c r="B60" s="1" t="s">
        <v>3555</v>
      </c>
      <c r="C60" t="s">
        <v>3558</v>
      </c>
      <c r="D60" t="s">
        <v>3550</v>
      </c>
      <c r="E60" t="s">
        <v>251</v>
      </c>
      <c r="F60"/>
      <c r="G60"/>
      <c r="H60" s="44" t="b">
        <v>0</v>
      </c>
      <c r="I60"/>
      <c r="J60" s="44" t="b">
        <v>0</v>
      </c>
    </row>
    <row r="61" spans="1:10" ht="18.75" x14ac:dyDescent="0.3">
      <c r="A61" s="45" t="s">
        <v>261</v>
      </c>
      <c r="B61" s="1">
        <f>Reference!B18</f>
        <v>-5</v>
      </c>
      <c r="C61" s="5" t="s">
        <v>262</v>
      </c>
      <c r="D61" t="s">
        <v>250</v>
      </c>
      <c r="E61" t="s">
        <v>263</v>
      </c>
      <c r="F61"/>
      <c r="G61"/>
      <c r="H61" s="44" t="b">
        <v>1</v>
      </c>
      <c r="I61"/>
      <c r="J61" s="44" t="b">
        <v>0</v>
      </c>
    </row>
    <row r="62" spans="1:10" ht="18.75" x14ac:dyDescent="0.3">
      <c r="A62" s="45" t="s">
        <v>1146</v>
      </c>
      <c r="B62" s="1">
        <v>128</v>
      </c>
      <c r="C62" t="s">
        <v>3559</v>
      </c>
      <c r="D62" t="s">
        <v>3560</v>
      </c>
      <c r="E62" t="s">
        <v>1145</v>
      </c>
      <c r="F62"/>
      <c r="G62"/>
      <c r="H62" s="44" t="b">
        <v>0</v>
      </c>
      <c r="I62"/>
      <c r="J62" s="44" t="b">
        <v>0</v>
      </c>
    </row>
    <row r="63" spans="1:10" ht="18.75" x14ac:dyDescent="0.3">
      <c r="A63" s="45" t="s">
        <v>257</v>
      </c>
      <c r="B63" s="1">
        <v>120</v>
      </c>
      <c r="C63" t="s">
        <v>3561</v>
      </c>
      <c r="D63" t="s">
        <v>3560</v>
      </c>
      <c r="E63" t="s">
        <v>1145</v>
      </c>
      <c r="F63"/>
      <c r="G63"/>
      <c r="H63" s="44" t="b">
        <v>0</v>
      </c>
      <c r="I63"/>
      <c r="J63" s="44" t="b">
        <v>0</v>
      </c>
    </row>
    <row r="64" spans="1:10" ht="18.75" x14ac:dyDescent="0.3">
      <c r="A64" s="45" t="s">
        <v>259</v>
      </c>
      <c r="B64" s="1">
        <v>15</v>
      </c>
      <c r="C64" t="s">
        <v>1968</v>
      </c>
      <c r="D64" t="s">
        <v>3560</v>
      </c>
      <c r="E64" t="s">
        <v>1145</v>
      </c>
      <c r="F64"/>
      <c r="G64"/>
      <c r="H64" s="44" t="b">
        <v>0</v>
      </c>
      <c r="I64"/>
      <c r="J64" s="44" t="b">
        <v>0</v>
      </c>
    </row>
    <row r="65" spans="1:11" ht="18.75" x14ac:dyDescent="0.3">
      <c r="A65" s="45" t="s">
        <v>675</v>
      </c>
      <c r="B65" s="1" t="s">
        <v>278</v>
      </c>
      <c r="C65" t="s">
        <v>3562</v>
      </c>
      <c r="D65" t="s">
        <v>677</v>
      </c>
      <c r="E65" t="s">
        <v>678</v>
      </c>
      <c r="F65"/>
      <c r="G65"/>
      <c r="H65" s="44" t="b">
        <v>0</v>
      </c>
      <c r="I65" t="s">
        <v>679</v>
      </c>
      <c r="J65" s="44" t="b">
        <v>0</v>
      </c>
    </row>
    <row r="66" spans="1:11" ht="18.75" x14ac:dyDescent="0.3">
      <c r="A66" s="45" t="s">
        <v>680</v>
      </c>
      <c r="B66" s="1" t="s">
        <v>28</v>
      </c>
      <c r="C66" t="s">
        <v>3539</v>
      </c>
      <c r="D66" t="s">
        <v>677</v>
      </c>
      <c r="E66" t="s">
        <v>678</v>
      </c>
      <c r="F66"/>
      <c r="G66"/>
      <c r="H66" s="44" t="b">
        <v>0</v>
      </c>
      <c r="I66" t="s">
        <v>679</v>
      </c>
      <c r="J66" s="44" t="b">
        <v>0</v>
      </c>
      <c r="K66"/>
    </row>
    <row r="67" spans="1:11" ht="18.75" x14ac:dyDescent="0.3">
      <c r="A67" s="45" t="s">
        <v>684</v>
      </c>
      <c r="B67" s="1">
        <v>19200</v>
      </c>
      <c r="C67" t="s">
        <v>685</v>
      </c>
      <c r="D67" t="s">
        <v>677</v>
      </c>
      <c r="E67" t="s">
        <v>678</v>
      </c>
      <c r="F67"/>
      <c r="G67"/>
      <c r="H67" s="44" t="b">
        <v>0</v>
      </c>
      <c r="I67" t="s">
        <v>679</v>
      </c>
      <c r="J67" s="44" t="b">
        <v>0</v>
      </c>
      <c r="K67"/>
    </row>
    <row r="68" spans="1:11" ht="18.75" x14ac:dyDescent="0.3">
      <c r="A68" s="45" t="s">
        <v>675</v>
      </c>
      <c r="B68" s="1" t="s">
        <v>278</v>
      </c>
      <c r="C68" t="s">
        <v>3562</v>
      </c>
      <c r="D68" t="s">
        <v>677</v>
      </c>
      <c r="E68" t="s">
        <v>1971</v>
      </c>
      <c r="F68"/>
      <c r="G68"/>
      <c r="H68" s="44" t="b">
        <v>0</v>
      </c>
      <c r="I68" t="s">
        <v>1972</v>
      </c>
      <c r="J68" s="44" t="b">
        <v>0</v>
      </c>
      <c r="K68"/>
    </row>
    <row r="69" spans="1:11" ht="18.75" x14ac:dyDescent="0.3">
      <c r="A69" s="45" t="s">
        <v>699</v>
      </c>
      <c r="B69" s="1" t="s">
        <v>278</v>
      </c>
      <c r="C69" t="s">
        <v>700</v>
      </c>
      <c r="D69" t="s">
        <v>677</v>
      </c>
      <c r="E69" t="s">
        <v>1971</v>
      </c>
      <c r="F69"/>
      <c r="G69"/>
      <c r="H69" s="44" t="b">
        <v>0</v>
      </c>
      <c r="I69" t="s">
        <v>1972</v>
      </c>
      <c r="J69" s="44" t="b">
        <v>0</v>
      </c>
      <c r="K69"/>
    </row>
    <row r="70" spans="1:11" ht="18.75" x14ac:dyDescent="0.3">
      <c r="A70" s="45" t="s">
        <v>3563</v>
      </c>
      <c r="B70" s="1" t="s">
        <v>297</v>
      </c>
      <c r="C70" t="s">
        <v>3564</v>
      </c>
      <c r="D70" t="s">
        <v>677</v>
      </c>
      <c r="E70" t="s">
        <v>1971</v>
      </c>
      <c r="F70"/>
      <c r="G70"/>
      <c r="H70" s="44" t="b">
        <v>0</v>
      </c>
      <c r="I70" t="s">
        <v>1972</v>
      </c>
      <c r="J70" s="44" t="b">
        <v>0</v>
      </c>
      <c r="K70"/>
    </row>
    <row r="71" spans="1:11" ht="18.75" x14ac:dyDescent="0.3">
      <c r="A71" s="45" t="s">
        <v>3565</v>
      </c>
      <c r="B71" s="1" t="s">
        <v>297</v>
      </c>
      <c r="C71" t="s">
        <v>3566</v>
      </c>
      <c r="D71" t="s">
        <v>677</v>
      </c>
      <c r="E71" t="s">
        <v>1971</v>
      </c>
      <c r="F71"/>
      <c r="G71"/>
      <c r="H71" s="44" t="b">
        <v>0</v>
      </c>
      <c r="I71" t="s">
        <v>1972</v>
      </c>
      <c r="J71" s="44" t="b">
        <v>0</v>
      </c>
      <c r="K71"/>
    </row>
    <row r="72" spans="1:11" ht="18.75" x14ac:dyDescent="0.3">
      <c r="A72" s="45" t="s">
        <v>703</v>
      </c>
      <c r="B72" s="1">
        <v>2</v>
      </c>
      <c r="C72" t="s">
        <v>3567</v>
      </c>
      <c r="D72" t="s">
        <v>677</v>
      </c>
      <c r="E72" t="s">
        <v>1971</v>
      </c>
      <c r="F72"/>
      <c r="G72"/>
      <c r="H72" s="44" t="b">
        <v>0</v>
      </c>
      <c r="I72" t="s">
        <v>1972</v>
      </c>
      <c r="J72" s="44" t="b">
        <v>0</v>
      </c>
      <c r="K72"/>
    </row>
    <row r="73" spans="1:11" ht="18.75" x14ac:dyDescent="0.3">
      <c r="A73" s="45" t="s">
        <v>1649</v>
      </c>
      <c r="B73" s="1">
        <v>0</v>
      </c>
      <c r="C73" t="s">
        <v>1110</v>
      </c>
      <c r="D73" t="s">
        <v>677</v>
      </c>
      <c r="E73" t="s">
        <v>1971</v>
      </c>
      <c r="F73"/>
      <c r="G73"/>
      <c r="H73" s="44" t="b">
        <v>0</v>
      </c>
      <c r="I73" t="s">
        <v>1972</v>
      </c>
      <c r="J73" s="44" t="b">
        <v>0</v>
      </c>
      <c r="K73"/>
    </row>
    <row r="74" spans="1:11" ht="18.75" x14ac:dyDescent="0.3">
      <c r="A74" s="45" t="s">
        <v>701</v>
      </c>
      <c r="B74" s="1">
        <v>23</v>
      </c>
      <c r="C74" t="s">
        <v>702</v>
      </c>
      <c r="D74" t="s">
        <v>677</v>
      </c>
      <c r="E74" t="s">
        <v>1971</v>
      </c>
      <c r="F74"/>
      <c r="G74"/>
      <c r="H74" s="44" t="b">
        <v>0</v>
      </c>
      <c r="I74" t="s">
        <v>1972</v>
      </c>
      <c r="J74" s="44" t="b">
        <v>0</v>
      </c>
      <c r="K74"/>
    </row>
    <row r="75" spans="1:11" ht="18.75" x14ac:dyDescent="0.3">
      <c r="A75" s="45" t="s">
        <v>697</v>
      </c>
      <c r="B75" s="1" t="str">
        <f>Reference!B20</f>
        <v>255.255.255.0</v>
      </c>
      <c r="C75" t="s">
        <v>18</v>
      </c>
      <c r="D75" t="s">
        <v>677</v>
      </c>
      <c r="E75" t="s">
        <v>1971</v>
      </c>
      <c r="F75"/>
      <c r="G75"/>
      <c r="H75" s="44" t="b">
        <v>0</v>
      </c>
      <c r="I75" t="s">
        <v>1972</v>
      </c>
      <c r="J75" s="44" t="b">
        <v>0</v>
      </c>
    </row>
    <row r="76" spans="1:11" ht="18.75" x14ac:dyDescent="0.3">
      <c r="A76" s="45" t="s">
        <v>698</v>
      </c>
      <c r="B76" s="1" t="str">
        <f>Reference!B19</f>
        <v>172.31.100.254</v>
      </c>
      <c r="C76" t="s">
        <v>3568</v>
      </c>
      <c r="D76" t="s">
        <v>677</v>
      </c>
      <c r="E76" t="s">
        <v>1971</v>
      </c>
      <c r="F76"/>
      <c r="G76"/>
      <c r="H76" s="44" t="b">
        <v>0</v>
      </c>
      <c r="I76" t="s">
        <v>1972</v>
      </c>
      <c r="J76" s="44" t="b">
        <v>0</v>
      </c>
    </row>
    <row r="77" spans="1:11" ht="18.75" x14ac:dyDescent="0.3">
      <c r="A77" s="45" t="s">
        <v>705</v>
      </c>
      <c r="B77" s="1">
        <v>20000</v>
      </c>
      <c r="C77" t="s">
        <v>1974</v>
      </c>
      <c r="D77" t="s">
        <v>677</v>
      </c>
      <c r="E77" t="s">
        <v>1971</v>
      </c>
      <c r="F77"/>
      <c r="G77"/>
      <c r="H77" s="44" t="b">
        <v>0</v>
      </c>
      <c r="I77" t="s">
        <v>1972</v>
      </c>
      <c r="J77" s="44" t="b">
        <v>0</v>
      </c>
    </row>
    <row r="78" spans="1:11" ht="18.75" x14ac:dyDescent="0.3">
      <c r="A78" s="45" t="s">
        <v>707</v>
      </c>
      <c r="B78" s="1">
        <v>1</v>
      </c>
      <c r="C78" t="s">
        <v>1975</v>
      </c>
      <c r="D78" t="s">
        <v>677</v>
      </c>
      <c r="E78" t="s">
        <v>1971</v>
      </c>
      <c r="F78"/>
      <c r="G78"/>
      <c r="H78" s="44" t="b">
        <v>0</v>
      </c>
      <c r="I78" t="s">
        <v>1972</v>
      </c>
      <c r="J78" s="44" t="b">
        <v>0</v>
      </c>
    </row>
    <row r="79" spans="1:11" ht="18.75" x14ac:dyDescent="0.3">
      <c r="A79" s="45" t="s">
        <v>3569</v>
      </c>
      <c r="B79" s="1">
        <v>1</v>
      </c>
      <c r="C79" t="s">
        <v>717</v>
      </c>
      <c r="D79" t="s">
        <v>677</v>
      </c>
      <c r="E79" t="s">
        <v>1971</v>
      </c>
      <c r="F79"/>
      <c r="G79"/>
      <c r="H79" s="44" t="b">
        <v>0</v>
      </c>
      <c r="I79" t="s">
        <v>1972</v>
      </c>
      <c r="J79" s="44" t="b">
        <v>0</v>
      </c>
    </row>
    <row r="80" spans="1:11" ht="18.75" x14ac:dyDescent="0.3">
      <c r="A80" s="45" t="s">
        <v>3570</v>
      </c>
      <c r="B80" s="1" t="str">
        <f>Reference!$B$21</f>
        <v>172.31.100.241</v>
      </c>
      <c r="C80" t="s">
        <v>3571</v>
      </c>
      <c r="D80" t="s">
        <v>677</v>
      </c>
      <c r="E80" t="s">
        <v>1971</v>
      </c>
      <c r="F80"/>
      <c r="G80"/>
      <c r="H80" s="44" t="b">
        <v>0</v>
      </c>
      <c r="I80" t="s">
        <v>1972</v>
      </c>
      <c r="J80" s="44" t="b">
        <v>0</v>
      </c>
    </row>
    <row r="81" spans="1:10" ht="18.75" x14ac:dyDescent="0.3">
      <c r="A81" s="45" t="s">
        <v>3572</v>
      </c>
      <c r="B81" s="1">
        <v>0</v>
      </c>
      <c r="C81" t="s">
        <v>3571</v>
      </c>
      <c r="D81" t="s">
        <v>677</v>
      </c>
      <c r="E81" t="s">
        <v>1971</v>
      </c>
      <c r="F81"/>
      <c r="G81"/>
      <c r="H81" s="44" t="b">
        <v>0</v>
      </c>
      <c r="I81" t="s">
        <v>1972</v>
      </c>
      <c r="J81" s="44" t="b">
        <v>0</v>
      </c>
    </row>
    <row r="82" spans="1:10" ht="18.75" x14ac:dyDescent="0.3">
      <c r="A82" s="45" t="s">
        <v>3573</v>
      </c>
      <c r="B82" s="1">
        <v>0</v>
      </c>
      <c r="C82" t="s">
        <v>3574</v>
      </c>
      <c r="D82" t="s">
        <v>677</v>
      </c>
      <c r="E82" t="s">
        <v>1971</v>
      </c>
      <c r="F82"/>
      <c r="G82"/>
      <c r="H82" s="44" t="b">
        <v>0</v>
      </c>
      <c r="I82" t="s">
        <v>1972</v>
      </c>
      <c r="J82" s="44" t="b">
        <v>0</v>
      </c>
    </row>
    <row r="83" spans="1:10" ht="18.75" x14ac:dyDescent="0.3">
      <c r="A83" s="45" t="s">
        <v>3575</v>
      </c>
      <c r="B83" s="1">
        <v>0</v>
      </c>
      <c r="C83" t="s">
        <v>3576</v>
      </c>
      <c r="D83" t="s">
        <v>677</v>
      </c>
      <c r="E83" t="s">
        <v>1971</v>
      </c>
      <c r="F83"/>
      <c r="G83"/>
      <c r="H83" s="44" t="b">
        <v>0</v>
      </c>
      <c r="I83" t="s">
        <v>1972</v>
      </c>
      <c r="J83" s="44" t="b">
        <v>0</v>
      </c>
    </row>
    <row r="84" spans="1:10" ht="18.75" x14ac:dyDescent="0.3">
      <c r="A84" s="45" t="s">
        <v>3577</v>
      </c>
      <c r="B84" s="1">
        <v>0</v>
      </c>
      <c r="C84" t="s">
        <v>3578</v>
      </c>
      <c r="D84" t="s">
        <v>677</v>
      </c>
      <c r="E84" t="s">
        <v>1971</v>
      </c>
      <c r="F84"/>
      <c r="G84"/>
      <c r="H84" s="44" t="b">
        <v>0</v>
      </c>
      <c r="I84" t="s">
        <v>1972</v>
      </c>
      <c r="J84" s="44" t="b">
        <v>0</v>
      </c>
    </row>
    <row r="85" spans="1:10" ht="18.75" x14ac:dyDescent="0.3">
      <c r="A85" s="45" t="s">
        <v>3579</v>
      </c>
      <c r="B85" s="1">
        <v>0</v>
      </c>
      <c r="C85" t="s">
        <v>3580</v>
      </c>
      <c r="D85" t="s">
        <v>677</v>
      </c>
      <c r="E85" t="s">
        <v>1971</v>
      </c>
      <c r="F85"/>
      <c r="G85"/>
      <c r="H85" s="44" t="b">
        <v>0</v>
      </c>
      <c r="I85" t="s">
        <v>1972</v>
      </c>
      <c r="J85" s="44" t="b">
        <v>0</v>
      </c>
    </row>
    <row r="86" spans="1:10" ht="18.75" x14ac:dyDescent="0.3">
      <c r="A86" s="45" t="s">
        <v>3581</v>
      </c>
      <c r="B86" s="1">
        <v>0</v>
      </c>
      <c r="C86" t="s">
        <v>3582</v>
      </c>
      <c r="D86" t="s">
        <v>677</v>
      </c>
      <c r="E86" t="s">
        <v>1971</v>
      </c>
      <c r="F86"/>
      <c r="G86"/>
      <c r="H86" s="44" t="b">
        <v>0</v>
      </c>
      <c r="I86" t="s">
        <v>1972</v>
      </c>
      <c r="J86" s="44" t="b">
        <v>0</v>
      </c>
    </row>
    <row r="87" spans="1:10" ht="18.75" x14ac:dyDescent="0.3">
      <c r="A87" s="45" t="s">
        <v>3583</v>
      </c>
      <c r="B87" s="1">
        <v>0</v>
      </c>
      <c r="C87" t="s">
        <v>3584</v>
      </c>
      <c r="D87" t="s">
        <v>677</v>
      </c>
      <c r="E87" t="s">
        <v>1971</v>
      </c>
      <c r="F87"/>
      <c r="G87"/>
      <c r="H87" s="44" t="b">
        <v>0</v>
      </c>
      <c r="I87" t="s">
        <v>1972</v>
      </c>
      <c r="J87" s="44" t="b">
        <v>0</v>
      </c>
    </row>
    <row r="88" spans="1:10" ht="18.75" x14ac:dyDescent="0.3">
      <c r="A88" s="45" t="s">
        <v>3585</v>
      </c>
      <c r="B88" s="1">
        <v>0</v>
      </c>
      <c r="C88" t="s">
        <v>3586</v>
      </c>
      <c r="D88" t="s">
        <v>677</v>
      </c>
      <c r="E88" t="s">
        <v>1971</v>
      </c>
      <c r="F88"/>
      <c r="G88"/>
      <c r="H88" s="44" t="b">
        <v>0</v>
      </c>
      <c r="I88" t="s">
        <v>1972</v>
      </c>
      <c r="J88" s="44" t="b">
        <v>0</v>
      </c>
    </row>
    <row r="89" spans="1:10" ht="18.75" x14ac:dyDescent="0.3">
      <c r="A89" s="45" t="s">
        <v>4594</v>
      </c>
      <c r="B89" s="1">
        <v>1</v>
      </c>
      <c r="C89" t="s">
        <v>717</v>
      </c>
      <c r="D89" t="s">
        <v>677</v>
      </c>
      <c r="E89" t="s">
        <v>1971</v>
      </c>
      <c r="F89"/>
      <c r="G89"/>
      <c r="H89" s="44" t="b">
        <v>0</v>
      </c>
      <c r="I89" t="s">
        <v>1972</v>
      </c>
      <c r="J89" s="44" t="b">
        <v>0</v>
      </c>
    </row>
    <row r="90" spans="1:10" ht="18.75" x14ac:dyDescent="0.3">
      <c r="A90" s="45" t="s">
        <v>4591</v>
      </c>
      <c r="B90" s="1" t="str">
        <f>Reference!$B$22</f>
        <v>172.31.100.243</v>
      </c>
      <c r="C90" t="s">
        <v>3571</v>
      </c>
      <c r="D90" t="s">
        <v>677</v>
      </c>
      <c r="E90" t="s">
        <v>1971</v>
      </c>
      <c r="F90"/>
      <c r="G90"/>
      <c r="H90" s="44" t="b">
        <v>0</v>
      </c>
      <c r="I90" t="s">
        <v>1972</v>
      </c>
      <c r="J90" s="44" t="b">
        <v>0</v>
      </c>
    </row>
    <row r="91" spans="1:10" ht="18.75" x14ac:dyDescent="0.3">
      <c r="A91" s="45" t="s">
        <v>4593</v>
      </c>
      <c r="B91" s="1">
        <v>0</v>
      </c>
      <c r="C91" t="s">
        <v>3571</v>
      </c>
      <c r="D91" t="s">
        <v>677</v>
      </c>
      <c r="E91" t="s">
        <v>1971</v>
      </c>
      <c r="F91"/>
      <c r="G91"/>
      <c r="H91" s="44" t="b">
        <v>0</v>
      </c>
      <c r="I91" t="s">
        <v>1972</v>
      </c>
      <c r="J91" s="44" t="b">
        <v>0</v>
      </c>
    </row>
    <row r="92" spans="1:10" ht="18.75" x14ac:dyDescent="0.3">
      <c r="A92" s="45" t="s">
        <v>4596</v>
      </c>
      <c r="B92" s="1">
        <v>0</v>
      </c>
      <c r="C92" t="s">
        <v>3574</v>
      </c>
      <c r="D92" t="s">
        <v>677</v>
      </c>
      <c r="E92" t="s">
        <v>1971</v>
      </c>
      <c r="F92"/>
      <c r="G92"/>
      <c r="H92" s="44" t="b">
        <v>0</v>
      </c>
      <c r="I92" t="s">
        <v>1972</v>
      </c>
      <c r="J92" s="44" t="b">
        <v>0</v>
      </c>
    </row>
    <row r="93" spans="1:10" ht="18.75" x14ac:dyDescent="0.3">
      <c r="A93" s="45" t="s">
        <v>4597</v>
      </c>
      <c r="B93" s="1">
        <v>0</v>
      </c>
      <c r="C93" t="s">
        <v>3576</v>
      </c>
      <c r="D93" t="s">
        <v>677</v>
      </c>
      <c r="E93" t="s">
        <v>1971</v>
      </c>
      <c r="F93"/>
      <c r="G93"/>
      <c r="H93" s="44" t="b">
        <v>0</v>
      </c>
      <c r="I93" t="s">
        <v>1972</v>
      </c>
      <c r="J93" s="44" t="b">
        <v>0</v>
      </c>
    </row>
    <row r="94" spans="1:10" ht="18.75" x14ac:dyDescent="0.3">
      <c r="A94" s="45" t="s">
        <v>4598</v>
      </c>
      <c r="B94" s="1">
        <v>0</v>
      </c>
      <c r="C94" t="s">
        <v>3578</v>
      </c>
      <c r="D94" t="s">
        <v>677</v>
      </c>
      <c r="E94" t="s">
        <v>1971</v>
      </c>
      <c r="F94"/>
      <c r="G94"/>
      <c r="H94" s="44" t="b">
        <v>0</v>
      </c>
      <c r="I94" t="s">
        <v>1972</v>
      </c>
      <c r="J94" s="44" t="b">
        <v>0</v>
      </c>
    </row>
    <row r="95" spans="1:10" ht="18.75" x14ac:dyDescent="0.3">
      <c r="A95" s="45" t="s">
        <v>4603</v>
      </c>
      <c r="B95" s="1">
        <v>0</v>
      </c>
      <c r="C95" t="s">
        <v>3580</v>
      </c>
      <c r="D95" t="s">
        <v>677</v>
      </c>
      <c r="E95" t="s">
        <v>1971</v>
      </c>
      <c r="F95"/>
      <c r="G95"/>
      <c r="H95" s="44" t="b">
        <v>0</v>
      </c>
      <c r="I95" t="s">
        <v>1972</v>
      </c>
      <c r="J95" s="44" t="b">
        <v>0</v>
      </c>
    </row>
    <row r="96" spans="1:10" ht="18.75" x14ac:dyDescent="0.3">
      <c r="A96" s="45" t="s">
        <v>4599</v>
      </c>
      <c r="B96" s="1">
        <v>0</v>
      </c>
      <c r="C96" t="s">
        <v>3582</v>
      </c>
      <c r="D96" t="s">
        <v>677</v>
      </c>
      <c r="E96" t="s">
        <v>1971</v>
      </c>
      <c r="F96"/>
      <c r="G96"/>
      <c r="H96" s="44" t="b">
        <v>0</v>
      </c>
      <c r="I96" t="s">
        <v>1972</v>
      </c>
      <c r="J96" s="44" t="b">
        <v>0</v>
      </c>
    </row>
    <row r="97" spans="1:10" ht="18.75" x14ac:dyDescent="0.3">
      <c r="A97" s="45" t="s">
        <v>4600</v>
      </c>
      <c r="B97" s="1">
        <v>0</v>
      </c>
      <c r="C97" t="s">
        <v>3584</v>
      </c>
      <c r="D97" t="s">
        <v>677</v>
      </c>
      <c r="E97" t="s">
        <v>1971</v>
      </c>
      <c r="F97"/>
      <c r="G97"/>
      <c r="H97" s="44" t="b">
        <v>0</v>
      </c>
      <c r="I97" t="s">
        <v>1972</v>
      </c>
      <c r="J97" s="44" t="b">
        <v>0</v>
      </c>
    </row>
    <row r="98" spans="1:10" ht="18.75" x14ac:dyDescent="0.3">
      <c r="A98" s="45" t="s">
        <v>4601</v>
      </c>
      <c r="B98" s="1">
        <v>0</v>
      </c>
      <c r="C98" t="s">
        <v>3586</v>
      </c>
      <c r="D98" t="s">
        <v>677</v>
      </c>
      <c r="E98" t="s">
        <v>1971</v>
      </c>
      <c r="F98"/>
      <c r="G98"/>
      <c r="H98" s="44" t="b">
        <v>0</v>
      </c>
      <c r="I98" t="s">
        <v>1972</v>
      </c>
      <c r="J98" s="44" t="b">
        <v>0</v>
      </c>
    </row>
    <row r="99" spans="1:10" ht="18.75" x14ac:dyDescent="0.3">
      <c r="A99" s="45" t="s">
        <v>675</v>
      </c>
      <c r="B99" s="1" t="s">
        <v>297</v>
      </c>
      <c r="C99" t="s">
        <v>4548</v>
      </c>
      <c r="D99" t="s">
        <v>677</v>
      </c>
      <c r="E99" t="s">
        <v>4550</v>
      </c>
      <c r="F99"/>
      <c r="G99"/>
      <c r="H99" s="44" t="b">
        <v>0</v>
      </c>
      <c r="I99" t="s">
        <v>4552</v>
      </c>
      <c r="J99" s="44" t="b">
        <v>0</v>
      </c>
    </row>
    <row r="100" spans="1:10" ht="18.75" x14ac:dyDescent="0.3">
      <c r="A100" s="45" t="s">
        <v>675</v>
      </c>
      <c r="B100" s="1" t="s">
        <v>297</v>
      </c>
      <c r="C100" t="s">
        <v>4549</v>
      </c>
      <c r="D100" t="s">
        <v>677</v>
      </c>
      <c r="E100" t="s">
        <v>4551</v>
      </c>
      <c r="F100"/>
      <c r="G100"/>
      <c r="H100" s="44" t="b">
        <v>0</v>
      </c>
      <c r="I100" t="s">
        <v>4553</v>
      </c>
      <c r="J100" s="44" t="b">
        <v>0</v>
      </c>
    </row>
    <row r="101" spans="1:10" ht="18.75" x14ac:dyDescent="0.3">
      <c r="A101" s="45" t="s">
        <v>675</v>
      </c>
      <c r="B101" s="1" t="s">
        <v>297</v>
      </c>
      <c r="C101" t="s">
        <v>4570</v>
      </c>
      <c r="D101" t="s">
        <v>677</v>
      </c>
      <c r="E101" t="s">
        <v>4571</v>
      </c>
      <c r="F101"/>
      <c r="G101"/>
      <c r="H101" s="44" t="b">
        <v>0</v>
      </c>
      <c r="I101" t="s">
        <v>4572</v>
      </c>
      <c r="J101" s="44" t="b">
        <v>0</v>
      </c>
    </row>
    <row r="102" spans="1:10" ht="18.75" x14ac:dyDescent="0.3">
      <c r="A102" s="45" t="s">
        <v>3587</v>
      </c>
      <c r="B102" s="1" t="s">
        <v>3588</v>
      </c>
      <c r="C102" s="1" t="s">
        <v>3589</v>
      </c>
      <c r="D102" s="1" t="s">
        <v>677</v>
      </c>
      <c r="E102" s="1" t="s">
        <v>3590</v>
      </c>
      <c r="F102" s="1"/>
      <c r="G102" s="1"/>
      <c r="H102" s="44" t="b">
        <v>0</v>
      </c>
      <c r="I102" s="1" t="s">
        <v>167</v>
      </c>
      <c r="J102" s="44" t="b">
        <v>0</v>
      </c>
    </row>
    <row r="103" spans="1:10" ht="18.75" x14ac:dyDescent="0.3">
      <c r="A103" s="45" t="s">
        <v>3591</v>
      </c>
      <c r="B103" s="1" t="s">
        <v>3592</v>
      </c>
      <c r="C103" s="1" t="s">
        <v>3593</v>
      </c>
      <c r="D103" s="1" t="s">
        <v>677</v>
      </c>
      <c r="E103" s="1" t="s">
        <v>3590</v>
      </c>
      <c r="F103" s="1"/>
      <c r="G103" s="1"/>
      <c r="H103" s="44" t="b">
        <v>0</v>
      </c>
      <c r="I103" s="1" t="s">
        <v>167</v>
      </c>
      <c r="J103" s="44" t="b">
        <v>0</v>
      </c>
    </row>
    <row r="104" spans="1:10" ht="18.75" x14ac:dyDescent="0.3">
      <c r="A104" s="45" t="s">
        <v>3594</v>
      </c>
      <c r="B104" s="1" t="s">
        <v>3595</v>
      </c>
      <c r="C104" s="1" t="s">
        <v>3596</v>
      </c>
      <c r="D104" s="1" t="s">
        <v>677</v>
      </c>
      <c r="E104" s="1" t="s">
        <v>3590</v>
      </c>
      <c r="F104" s="1"/>
      <c r="G104" s="1"/>
      <c r="H104" s="44" t="b">
        <v>0</v>
      </c>
      <c r="I104" s="1" t="s">
        <v>167</v>
      </c>
      <c r="J104" s="44" t="b">
        <v>0</v>
      </c>
    </row>
    <row r="105" spans="1:10" ht="18.75" x14ac:dyDescent="0.3">
      <c r="A105" s="70"/>
      <c r="B105" s="71"/>
    </row>
    <row r="106" spans="1:10" ht="18.75" x14ac:dyDescent="0.3">
      <c r="A106" s="70"/>
      <c r="B106" s="71"/>
    </row>
    <row r="107" spans="1:10" ht="18.75" x14ac:dyDescent="0.3">
      <c r="A107" s="70"/>
      <c r="B107" s="71"/>
    </row>
    <row r="108" spans="1:10" ht="18.75" x14ac:dyDescent="0.3">
      <c r="A108" s="70"/>
      <c r="B108" s="71"/>
    </row>
    <row r="109" spans="1:10" ht="18.75" x14ac:dyDescent="0.3">
      <c r="A109" s="70"/>
      <c r="B109" s="71"/>
    </row>
  </sheetData>
  <mergeCells count="1">
    <mergeCell ref="A1:C4"/>
  </mergeCells>
  <phoneticPr fontId="2" type="noConversion"/>
  <pageMargins left="0.7" right="0.7" top="0.75" bottom="0.75" header="0.3" footer="0.3"/>
  <pageSetup scale="48" fitToHeight="0" orientation="landscape" r:id="rId1"/>
  <drawing r:id="rId2"/>
  <tableParts count="4">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93B11-6FAB-4B26-9298-F3869BB753B1}">
  <sheetPr>
    <pageSetUpPr fitToPage="1"/>
  </sheetPr>
  <dimension ref="A1:K116"/>
  <sheetViews>
    <sheetView topLeftCell="A26" zoomScaleNormal="100" workbookViewId="0">
      <selection activeCell="D82" sqref="D82"/>
    </sheetView>
  </sheetViews>
  <sheetFormatPr defaultColWidth="9.140625" defaultRowHeight="15" x14ac:dyDescent="0.25"/>
  <cols>
    <col min="1" max="7" width="30.7109375" style="65" customWidth="1"/>
    <col min="8" max="16384" width="9.140625" style="65"/>
  </cols>
  <sheetData>
    <row r="1" spans="1:5" ht="15" customHeight="1" x14ac:dyDescent="0.25">
      <c r="A1" s="128" t="s">
        <v>3597</v>
      </c>
      <c r="B1" s="128"/>
      <c r="C1" s="128"/>
    </row>
    <row r="2" spans="1:5" ht="15" customHeight="1" x14ac:dyDescent="0.25">
      <c r="A2" s="128"/>
      <c r="B2" s="128"/>
      <c r="C2" s="128"/>
    </row>
    <row r="3" spans="1:5" ht="15" customHeight="1" x14ac:dyDescent="0.25">
      <c r="A3" s="128"/>
      <c r="B3" s="128"/>
      <c r="C3" s="128"/>
    </row>
    <row r="4" spans="1:5" ht="15" customHeight="1" x14ac:dyDescent="0.25">
      <c r="A4" s="128"/>
      <c r="B4" s="128"/>
      <c r="C4" s="128"/>
    </row>
    <row r="7" spans="1:5" x14ac:dyDescent="0.25">
      <c r="A7" s="56" t="s">
        <v>26</v>
      </c>
    </row>
    <row r="8" spans="1:5" x14ac:dyDescent="0.25">
      <c r="A8" s="40" t="s">
        <v>27</v>
      </c>
      <c r="B8" t="s">
        <v>28</v>
      </c>
      <c r="C8"/>
    </row>
    <row r="9" spans="1:5" x14ac:dyDescent="0.25">
      <c r="A9" s="40" t="s">
        <v>29</v>
      </c>
      <c r="B9" t="s">
        <v>3598</v>
      </c>
    </row>
    <row r="10" spans="1:5" x14ac:dyDescent="0.25">
      <c r="A10" s="40" t="s">
        <v>31</v>
      </c>
      <c r="B10" t="s">
        <v>3599</v>
      </c>
    </row>
    <row r="11" spans="1:5" x14ac:dyDescent="0.25">
      <c r="A11" s="40" t="s">
        <v>33</v>
      </c>
      <c r="B11" t="s">
        <v>3600</v>
      </c>
    </row>
    <row r="13" spans="1:5" x14ac:dyDescent="0.25">
      <c r="A13" s="56" t="s">
        <v>35</v>
      </c>
      <c r="B13"/>
      <c r="C13" s="66"/>
      <c r="D13"/>
      <c r="E13" s="56" t="s">
        <v>36</v>
      </c>
    </row>
    <row r="23" spans="1:6" x14ac:dyDescent="0.25">
      <c r="A23" s="56" t="s">
        <v>37</v>
      </c>
    </row>
    <row r="24" spans="1:6" x14ac:dyDescent="0.25">
      <c r="A24" s="29" t="s">
        <v>3601</v>
      </c>
      <c r="B24" s="29" t="s">
        <v>39</v>
      </c>
      <c r="C24" s="29" t="s">
        <v>40</v>
      </c>
      <c r="D24" s="29" t="s">
        <v>41</v>
      </c>
    </row>
    <row r="25" spans="1:6" x14ac:dyDescent="0.25">
      <c r="A25" t="s">
        <v>3602</v>
      </c>
      <c r="B25" s="1" t="s">
        <v>10</v>
      </c>
      <c r="C25" s="1">
        <v>1</v>
      </c>
      <c r="D25" s="1" t="str">
        <f>IFERROR(VLOOKUP(class_2440[[#This Row],[Device ID (DID)]],[1]IPs!$C$45:$G$250,5,FALSE),"")</f>
        <v>172.31.100.120</v>
      </c>
    </row>
    <row r="26" spans="1:6" x14ac:dyDescent="0.25">
      <c r="A26" t="s">
        <v>3603</v>
      </c>
      <c r="B26" s="1" t="s">
        <v>10</v>
      </c>
      <c r="C26" s="1">
        <v>2</v>
      </c>
      <c r="D26" s="1" t="str">
        <f>IFERROR(VLOOKUP(class_2440[[#This Row],[Device ID (DID)]],[1]IPs!$C$45:$G$250,5,FALSE),"")</f>
        <v>172.31.100.121</v>
      </c>
    </row>
    <row r="29" spans="1:6" x14ac:dyDescent="0.25">
      <c r="A29" s="56" t="s">
        <v>43</v>
      </c>
      <c r="D29" s="66"/>
    </row>
    <row r="30" spans="1:6" x14ac:dyDescent="0.25">
      <c r="A30" s="29" t="s">
        <v>45</v>
      </c>
      <c r="B30" s="29" t="s">
        <v>23</v>
      </c>
      <c r="D30" s="67"/>
      <c r="E30" s="67"/>
      <c r="F30" s="67"/>
    </row>
    <row r="31" spans="1:6" x14ac:dyDescent="0.25">
      <c r="A31" t="s">
        <v>3604</v>
      </c>
      <c r="B31"/>
    </row>
    <row r="34" spans="1:10" x14ac:dyDescent="0.25">
      <c r="A34" s="3" t="s">
        <v>241</v>
      </c>
    </row>
    <row r="35" spans="1:10" x14ac:dyDescent="0.25">
      <c r="A35" s="29" t="s">
        <v>242</v>
      </c>
      <c r="B35" s="29" t="s">
        <v>133</v>
      </c>
      <c r="C35" s="29" t="s">
        <v>23</v>
      </c>
      <c r="D35" s="29" t="s">
        <v>243</v>
      </c>
      <c r="E35" s="29" t="s">
        <v>33</v>
      </c>
      <c r="F35" s="29" t="s">
        <v>39</v>
      </c>
      <c r="G35" s="29" t="s">
        <v>40</v>
      </c>
      <c r="H35" s="29" t="s">
        <v>244</v>
      </c>
      <c r="I35" s="29" t="s">
        <v>245</v>
      </c>
      <c r="J35" s="29" t="s">
        <v>246</v>
      </c>
    </row>
    <row r="36" spans="1:10" ht="18.75" x14ac:dyDescent="0.3">
      <c r="A36" s="45" t="s">
        <v>264</v>
      </c>
      <c r="B36" t="str">
        <f>Reference!B16</f>
        <v>GRVR HL WND</v>
      </c>
      <c r="C36" t="s">
        <v>3605</v>
      </c>
      <c r="D36" t="s">
        <v>251</v>
      </c>
      <c r="E36" t="s">
        <v>3494</v>
      </c>
      <c r="F36"/>
      <c r="G36"/>
      <c r="H36" s="44" t="b">
        <v>0</v>
      </c>
      <c r="I36"/>
      <c r="J36" s="44" t="b">
        <v>0</v>
      </c>
    </row>
    <row r="37" spans="1:10" ht="18.75" x14ac:dyDescent="0.3">
      <c r="A37" s="45" t="s">
        <v>70</v>
      </c>
      <c r="B37" t="s">
        <v>1935</v>
      </c>
      <c r="C37" t="s">
        <v>58</v>
      </c>
      <c r="D37" t="s">
        <v>1922</v>
      </c>
      <c r="E37" t="s">
        <v>3606</v>
      </c>
      <c r="F37"/>
      <c r="G37"/>
      <c r="H37" s="44" t="b">
        <v>0</v>
      </c>
      <c r="I37"/>
      <c r="J37" s="44" t="b">
        <v>0</v>
      </c>
    </row>
    <row r="38" spans="1:10" ht="18.75" x14ac:dyDescent="0.3">
      <c r="A38" s="45" t="s">
        <v>72</v>
      </c>
      <c r="B38" t="s">
        <v>3607</v>
      </c>
      <c r="C38" t="s">
        <v>58</v>
      </c>
      <c r="D38" t="s">
        <v>1922</v>
      </c>
      <c r="E38" t="s">
        <v>3606</v>
      </c>
      <c r="F38"/>
      <c r="G38"/>
      <c r="H38" s="44" t="b">
        <v>0</v>
      </c>
      <c r="I38"/>
      <c r="J38" s="44" t="b">
        <v>0</v>
      </c>
    </row>
    <row r="39" spans="1:10" ht="18.75" x14ac:dyDescent="0.3">
      <c r="A39" s="45" t="s">
        <v>75</v>
      </c>
      <c r="B39" t="s">
        <v>3608</v>
      </c>
      <c r="C39" t="s">
        <v>58</v>
      </c>
      <c r="D39" t="s">
        <v>1922</v>
      </c>
      <c r="E39" t="s">
        <v>3606</v>
      </c>
      <c r="F39"/>
      <c r="G39"/>
      <c r="H39" s="44" t="b">
        <v>0</v>
      </c>
      <c r="I39"/>
      <c r="J39" s="44" t="b">
        <v>0</v>
      </c>
    </row>
    <row r="40" spans="1:10" ht="18.75" x14ac:dyDescent="0.3">
      <c r="A40" s="45" t="s">
        <v>78</v>
      </c>
      <c r="B40" t="s">
        <v>3609</v>
      </c>
      <c r="C40" t="s">
        <v>58</v>
      </c>
      <c r="D40" t="s">
        <v>1922</v>
      </c>
      <c r="E40" t="s">
        <v>3606</v>
      </c>
      <c r="F40"/>
      <c r="G40"/>
      <c r="H40" s="44" t="b">
        <v>0</v>
      </c>
      <c r="I40"/>
      <c r="J40" s="44" t="b">
        <v>0</v>
      </c>
    </row>
    <row r="41" spans="1:10" ht="18.75" x14ac:dyDescent="0.3">
      <c r="A41" s="45" t="s">
        <v>83</v>
      </c>
      <c r="B41" t="s">
        <v>3610</v>
      </c>
      <c r="C41" t="s">
        <v>58</v>
      </c>
      <c r="D41" t="s">
        <v>1922</v>
      </c>
      <c r="E41" t="s">
        <v>3606</v>
      </c>
      <c r="F41"/>
      <c r="G41"/>
      <c r="H41" s="44" t="b">
        <v>0</v>
      </c>
      <c r="I41"/>
      <c r="J41" s="44" t="b">
        <v>0</v>
      </c>
    </row>
    <row r="42" spans="1:10" ht="18.75" x14ac:dyDescent="0.3">
      <c r="A42" s="45" t="s">
        <v>88</v>
      </c>
      <c r="B42" t="s">
        <v>3611</v>
      </c>
      <c r="C42" t="s">
        <v>58</v>
      </c>
      <c r="D42" t="s">
        <v>1922</v>
      </c>
      <c r="E42" t="s">
        <v>3606</v>
      </c>
      <c r="F42"/>
      <c r="G42"/>
      <c r="H42" s="44" t="b">
        <v>0</v>
      </c>
      <c r="I42"/>
      <c r="J42" s="44" t="b">
        <v>0</v>
      </c>
    </row>
    <row r="43" spans="1:10" ht="18.75" x14ac:dyDescent="0.3">
      <c r="A43" s="45" t="s">
        <v>93</v>
      </c>
      <c r="B43" t="s">
        <v>3612</v>
      </c>
      <c r="C43" t="s">
        <v>58</v>
      </c>
      <c r="D43" t="s">
        <v>1922</v>
      </c>
      <c r="E43" t="s">
        <v>3606</v>
      </c>
      <c r="F43"/>
      <c r="G43"/>
      <c r="H43" s="44" t="b">
        <v>0</v>
      </c>
      <c r="I43"/>
      <c r="J43" s="44" t="b">
        <v>0</v>
      </c>
    </row>
    <row r="44" spans="1:10" ht="18.75" x14ac:dyDescent="0.3">
      <c r="A44" s="45" t="s">
        <v>894</v>
      </c>
      <c r="B44" t="s">
        <v>3613</v>
      </c>
      <c r="C44" t="s">
        <v>58</v>
      </c>
      <c r="D44" t="s">
        <v>1922</v>
      </c>
      <c r="E44" t="s">
        <v>3606</v>
      </c>
      <c r="F44"/>
      <c r="G44"/>
      <c r="H44" s="44" t="b">
        <v>0</v>
      </c>
      <c r="I44"/>
      <c r="J44" s="44" t="b">
        <v>0</v>
      </c>
    </row>
    <row r="45" spans="1:10" ht="18.75" x14ac:dyDescent="0.3">
      <c r="A45" s="45" t="s">
        <v>3614</v>
      </c>
      <c r="B45" t="s">
        <v>3615</v>
      </c>
      <c r="C45" t="s">
        <v>58</v>
      </c>
      <c r="D45" t="s">
        <v>1922</v>
      </c>
      <c r="E45" t="s">
        <v>3606</v>
      </c>
      <c r="F45"/>
      <c r="G45"/>
      <c r="H45" s="44" t="b">
        <v>0</v>
      </c>
      <c r="I45"/>
      <c r="J45" s="44" t="b">
        <v>0</v>
      </c>
    </row>
    <row r="46" spans="1:10" ht="18.75" x14ac:dyDescent="0.3">
      <c r="A46" s="45" t="s">
        <v>3616</v>
      </c>
      <c r="B46" t="s">
        <v>450</v>
      </c>
      <c r="C46" t="s">
        <v>58</v>
      </c>
      <c r="D46" t="s">
        <v>1922</v>
      </c>
      <c r="E46" t="s">
        <v>3606</v>
      </c>
      <c r="F46"/>
      <c r="G46"/>
      <c r="H46" s="44" t="b">
        <v>0</v>
      </c>
      <c r="I46"/>
      <c r="J46" s="44" t="b">
        <v>0</v>
      </c>
    </row>
    <row r="47" spans="1:10" ht="18.75" x14ac:dyDescent="0.3">
      <c r="A47" s="45" t="s">
        <v>3617</v>
      </c>
      <c r="B47" t="s">
        <v>454</v>
      </c>
      <c r="C47" t="s">
        <v>58</v>
      </c>
      <c r="D47" t="s">
        <v>1922</v>
      </c>
      <c r="E47" t="s">
        <v>3606</v>
      </c>
      <c r="F47"/>
      <c r="G47"/>
      <c r="H47" s="44" t="b">
        <v>0</v>
      </c>
      <c r="I47"/>
      <c r="J47" s="44" t="b">
        <v>0</v>
      </c>
    </row>
    <row r="48" spans="1:10" ht="18.75" x14ac:dyDescent="0.3">
      <c r="A48" s="45" t="s">
        <v>3618</v>
      </c>
      <c r="B48" t="s">
        <v>317</v>
      </c>
      <c r="C48" t="s">
        <v>58</v>
      </c>
      <c r="D48" t="s">
        <v>1922</v>
      </c>
      <c r="E48" t="s">
        <v>3606</v>
      </c>
      <c r="F48"/>
      <c r="G48"/>
      <c r="H48" s="44" t="b">
        <v>0</v>
      </c>
      <c r="I48"/>
      <c r="J48" s="44" t="b">
        <v>0</v>
      </c>
    </row>
    <row r="49" spans="1:11" ht="18.75" x14ac:dyDescent="0.3">
      <c r="A49" s="45" t="s">
        <v>3619</v>
      </c>
      <c r="B49" t="s">
        <v>464</v>
      </c>
      <c r="C49" t="s">
        <v>58</v>
      </c>
      <c r="D49" t="s">
        <v>1922</v>
      </c>
      <c r="E49" t="s">
        <v>3606</v>
      </c>
      <c r="F49"/>
      <c r="G49"/>
      <c r="H49" s="44" t="b">
        <v>0</v>
      </c>
      <c r="I49"/>
      <c r="J49" s="44" t="b">
        <v>0</v>
      </c>
    </row>
    <row r="50" spans="1:11" ht="18.75" x14ac:dyDescent="0.3">
      <c r="A50" s="45" t="s">
        <v>3620</v>
      </c>
      <c r="B50" t="s">
        <v>465</v>
      </c>
      <c r="C50" t="s">
        <v>58</v>
      </c>
      <c r="D50" t="s">
        <v>1922</v>
      </c>
      <c r="E50" t="s">
        <v>3606</v>
      </c>
      <c r="F50"/>
      <c r="G50"/>
      <c r="H50" s="44" t="b">
        <v>0</v>
      </c>
      <c r="I50"/>
      <c r="J50" s="44" t="b">
        <v>0</v>
      </c>
    </row>
    <row r="51" spans="1:11" ht="18.75" x14ac:dyDescent="0.3">
      <c r="A51" s="45" t="s">
        <v>3621</v>
      </c>
      <c r="B51" t="s">
        <v>3622</v>
      </c>
      <c r="C51" t="s">
        <v>58</v>
      </c>
      <c r="D51" t="s">
        <v>1922</v>
      </c>
      <c r="E51" t="s">
        <v>3606</v>
      </c>
      <c r="F51"/>
      <c r="G51"/>
      <c r="H51" s="44" t="b">
        <v>0</v>
      </c>
      <c r="I51"/>
      <c r="J51" s="44" t="b">
        <v>0</v>
      </c>
    </row>
    <row r="52" spans="1:11" ht="18.75" x14ac:dyDescent="0.3">
      <c r="A52" s="45" t="s">
        <v>3623</v>
      </c>
      <c r="B52" t="s">
        <v>3624</v>
      </c>
      <c r="C52" t="s">
        <v>58</v>
      </c>
      <c r="D52" t="s">
        <v>1922</v>
      </c>
      <c r="E52" t="s">
        <v>3606</v>
      </c>
      <c r="F52"/>
      <c r="G52"/>
      <c r="H52" s="44" t="b">
        <v>0</v>
      </c>
      <c r="I52"/>
      <c r="J52" s="44" t="b">
        <v>0</v>
      </c>
    </row>
    <row r="53" spans="1:11" ht="18.75" x14ac:dyDescent="0.3">
      <c r="A53" s="45" t="s">
        <v>675</v>
      </c>
      <c r="B53" s="1" t="s">
        <v>278</v>
      </c>
      <c r="C53" t="s">
        <v>3539</v>
      </c>
      <c r="D53" t="s">
        <v>677</v>
      </c>
      <c r="E53" t="s">
        <v>678</v>
      </c>
      <c r="F53"/>
      <c r="G53"/>
      <c r="H53" s="44" t="b">
        <v>0</v>
      </c>
      <c r="I53" t="s">
        <v>679</v>
      </c>
      <c r="J53" s="44" t="b">
        <v>0</v>
      </c>
    </row>
    <row r="54" spans="1:11" ht="18.75" x14ac:dyDescent="0.3">
      <c r="A54" s="45" t="s">
        <v>684</v>
      </c>
      <c r="B54" s="1">
        <v>19200</v>
      </c>
      <c r="C54" t="s">
        <v>685</v>
      </c>
      <c r="D54" t="s">
        <v>677</v>
      </c>
      <c r="E54" t="s">
        <v>678</v>
      </c>
      <c r="F54"/>
      <c r="G54"/>
      <c r="H54" s="44" t="b">
        <v>0</v>
      </c>
      <c r="I54" t="s">
        <v>679</v>
      </c>
      <c r="J54" s="44" t="b">
        <v>0</v>
      </c>
    </row>
    <row r="55" spans="1:11" ht="18.75" x14ac:dyDescent="0.3">
      <c r="A55" s="45" t="s">
        <v>675</v>
      </c>
      <c r="B55" s="1" t="s">
        <v>278</v>
      </c>
      <c r="C55" t="s">
        <v>3562</v>
      </c>
      <c r="D55" t="s">
        <v>677</v>
      </c>
      <c r="E55" t="s">
        <v>1971</v>
      </c>
      <c r="F55"/>
      <c r="G55"/>
      <c r="H55" s="44" t="b">
        <v>0</v>
      </c>
      <c r="I55" t="s">
        <v>1972</v>
      </c>
      <c r="J55" s="44" t="b">
        <v>0</v>
      </c>
    </row>
    <row r="56" spans="1:11" ht="18.75" x14ac:dyDescent="0.3">
      <c r="A56" s="45" t="s">
        <v>699</v>
      </c>
      <c r="B56" s="1" t="s">
        <v>278</v>
      </c>
      <c r="C56" t="s">
        <v>700</v>
      </c>
      <c r="D56" t="s">
        <v>677</v>
      </c>
      <c r="E56" t="s">
        <v>1971</v>
      </c>
      <c r="F56"/>
      <c r="G56"/>
      <c r="H56" s="44" t="b">
        <v>0</v>
      </c>
      <c r="I56" t="s">
        <v>1972</v>
      </c>
      <c r="J56" s="44" t="b">
        <v>0</v>
      </c>
    </row>
    <row r="57" spans="1:11" ht="18.75" x14ac:dyDescent="0.3">
      <c r="A57" s="45" t="s">
        <v>3625</v>
      </c>
      <c r="B57" s="1" t="s">
        <v>297</v>
      </c>
      <c r="C57" t="s">
        <v>3566</v>
      </c>
      <c r="D57" t="s">
        <v>677</v>
      </c>
      <c r="E57" t="s">
        <v>1971</v>
      </c>
      <c r="F57"/>
      <c r="G57"/>
      <c r="H57" s="44" t="b">
        <v>0</v>
      </c>
      <c r="I57" t="s">
        <v>1972</v>
      </c>
      <c r="J57" s="44" t="b">
        <v>0</v>
      </c>
    </row>
    <row r="58" spans="1:11" ht="18.75" x14ac:dyDescent="0.3">
      <c r="A58" s="45" t="s">
        <v>3626</v>
      </c>
      <c r="B58" s="1" t="s">
        <v>278</v>
      </c>
      <c r="C58" t="s">
        <v>3627</v>
      </c>
      <c r="D58" t="s">
        <v>677</v>
      </c>
      <c r="E58" t="s">
        <v>1971</v>
      </c>
      <c r="F58"/>
      <c r="G58"/>
      <c r="H58" s="44" t="b">
        <v>0</v>
      </c>
      <c r="I58" t="s">
        <v>1972</v>
      </c>
      <c r="J58" s="44" t="b">
        <v>0</v>
      </c>
    </row>
    <row r="59" spans="1:11" ht="18.75" x14ac:dyDescent="0.3">
      <c r="A59" s="45" t="s">
        <v>697</v>
      </c>
      <c r="B59" t="str">
        <f>Reference!B20</f>
        <v>255.255.255.0</v>
      </c>
      <c r="C59" t="s">
        <v>18</v>
      </c>
      <c r="D59" t="s">
        <v>677</v>
      </c>
      <c r="E59" t="s">
        <v>1971</v>
      </c>
      <c r="F59"/>
      <c r="G59"/>
      <c r="H59" s="44" t="b">
        <v>0</v>
      </c>
      <c r="I59" t="s">
        <v>1972</v>
      </c>
      <c r="J59" s="44" t="b">
        <v>0</v>
      </c>
    </row>
    <row r="60" spans="1:11" ht="18.75" x14ac:dyDescent="0.3">
      <c r="A60" s="45" t="s">
        <v>698</v>
      </c>
      <c r="B60" t="str">
        <f>Reference!B19</f>
        <v>172.31.100.254</v>
      </c>
      <c r="C60" t="s">
        <v>3568</v>
      </c>
      <c r="D60" t="s">
        <v>677</v>
      </c>
      <c r="E60" t="s">
        <v>1971</v>
      </c>
      <c r="F60"/>
      <c r="G60"/>
      <c r="H60" s="44" t="b">
        <v>0</v>
      </c>
      <c r="I60" t="s">
        <v>1972</v>
      </c>
      <c r="J60" s="44" t="b">
        <v>0</v>
      </c>
      <c r="K60"/>
    </row>
    <row r="61" spans="1:11" ht="18.75" x14ac:dyDescent="0.3">
      <c r="A61" s="45" t="s">
        <v>4579</v>
      </c>
      <c r="B61" t="s">
        <v>278</v>
      </c>
      <c r="C61" t="s">
        <v>4580</v>
      </c>
      <c r="D61" t="s">
        <v>677</v>
      </c>
      <c r="E61" t="s">
        <v>1971</v>
      </c>
      <c r="F61"/>
      <c r="G61"/>
      <c r="H61" s="44" t="b">
        <v>0</v>
      </c>
      <c r="I61" t="s">
        <v>1972</v>
      </c>
      <c r="J61" s="44" t="b">
        <v>0</v>
      </c>
      <c r="K61"/>
    </row>
    <row r="62" spans="1:11" ht="18.75" x14ac:dyDescent="0.3">
      <c r="A62" s="45" t="s">
        <v>4581</v>
      </c>
      <c r="B62" s="1">
        <v>10</v>
      </c>
      <c r="C62" t="s">
        <v>4582</v>
      </c>
      <c r="D62" t="s">
        <v>677</v>
      </c>
      <c r="E62" t="s">
        <v>1971</v>
      </c>
      <c r="F62"/>
      <c r="G62"/>
      <c r="H62" s="44" t="b">
        <v>0</v>
      </c>
      <c r="I62" t="s">
        <v>1972</v>
      </c>
      <c r="J62" s="44" t="b">
        <v>0</v>
      </c>
      <c r="K62"/>
    </row>
    <row r="63" spans="1:11" ht="18.75" x14ac:dyDescent="0.3">
      <c r="A63" s="45" t="s">
        <v>4583</v>
      </c>
      <c r="B63" s="1">
        <v>10</v>
      </c>
      <c r="C63" t="s">
        <v>4584</v>
      </c>
      <c r="D63" t="s">
        <v>677</v>
      </c>
      <c r="E63" t="s">
        <v>1971</v>
      </c>
      <c r="F63"/>
      <c r="G63"/>
      <c r="H63" s="44" t="b">
        <v>0</v>
      </c>
      <c r="I63" t="s">
        <v>1972</v>
      </c>
      <c r="J63" s="44" t="b">
        <v>0</v>
      </c>
      <c r="K63"/>
    </row>
    <row r="64" spans="1:11" ht="18.75" x14ac:dyDescent="0.3">
      <c r="A64" s="45" t="s">
        <v>4585</v>
      </c>
      <c r="B64" s="1">
        <v>5</v>
      </c>
      <c r="C64" t="s">
        <v>4586</v>
      </c>
      <c r="D64" t="s">
        <v>677</v>
      </c>
      <c r="E64" t="s">
        <v>1971</v>
      </c>
      <c r="F64"/>
      <c r="G64"/>
      <c r="H64" s="44" t="b">
        <v>0</v>
      </c>
      <c r="I64" t="s">
        <v>1972</v>
      </c>
      <c r="J64" s="44" t="b">
        <v>0</v>
      </c>
      <c r="K64"/>
    </row>
    <row r="65" spans="1:10" ht="18.75" x14ac:dyDescent="0.3">
      <c r="A65" s="45" t="s">
        <v>701</v>
      </c>
      <c r="B65" s="1">
        <v>23</v>
      </c>
      <c r="C65" t="s">
        <v>702</v>
      </c>
      <c r="D65" t="s">
        <v>677</v>
      </c>
      <c r="E65" t="s">
        <v>1971</v>
      </c>
      <c r="F65"/>
      <c r="G65"/>
      <c r="H65" s="44" t="b">
        <v>0</v>
      </c>
      <c r="I65" t="s">
        <v>1972</v>
      </c>
      <c r="J65" s="44" t="b">
        <v>0</v>
      </c>
    </row>
    <row r="66" spans="1:10" ht="18.75" x14ac:dyDescent="0.3">
      <c r="A66" s="45" t="s">
        <v>1643</v>
      </c>
      <c r="B66" s="1" t="s">
        <v>1644</v>
      </c>
      <c r="C66" t="s">
        <v>3628</v>
      </c>
      <c r="D66" t="s">
        <v>677</v>
      </c>
      <c r="E66" t="s">
        <v>1971</v>
      </c>
      <c r="F66"/>
      <c r="G66"/>
      <c r="H66" s="44" t="b">
        <v>0</v>
      </c>
      <c r="I66" t="s">
        <v>1972</v>
      </c>
      <c r="J66" s="44" t="b">
        <v>0</v>
      </c>
    </row>
    <row r="67" spans="1:10" ht="18.75" x14ac:dyDescent="0.3">
      <c r="A67" s="45" t="s">
        <v>1646</v>
      </c>
      <c r="B67" s="1" t="s">
        <v>10</v>
      </c>
      <c r="C67" t="s">
        <v>3629</v>
      </c>
      <c r="D67" t="s">
        <v>677</v>
      </c>
      <c r="E67" t="s">
        <v>1971</v>
      </c>
      <c r="F67"/>
      <c r="G67"/>
      <c r="H67" s="44" t="b">
        <v>0</v>
      </c>
      <c r="I67" t="s">
        <v>1972</v>
      </c>
      <c r="J67" s="44" t="b">
        <v>0</v>
      </c>
    </row>
    <row r="68" spans="1:10" ht="18.75" x14ac:dyDescent="0.3">
      <c r="A68" s="45" t="s">
        <v>703</v>
      </c>
      <c r="B68" s="1">
        <v>2</v>
      </c>
      <c r="C68" t="s">
        <v>3630</v>
      </c>
      <c r="D68" t="s">
        <v>677</v>
      </c>
      <c r="E68" t="s">
        <v>1971</v>
      </c>
      <c r="F68"/>
      <c r="G68"/>
      <c r="H68" s="44" t="b">
        <v>0</v>
      </c>
      <c r="I68" t="s">
        <v>1972</v>
      </c>
      <c r="J68" s="44" t="b">
        <v>0</v>
      </c>
    </row>
    <row r="69" spans="1:10" ht="18.75" x14ac:dyDescent="0.3">
      <c r="A69" s="45" t="s">
        <v>707</v>
      </c>
      <c r="B69" s="1">
        <v>1</v>
      </c>
      <c r="C69" t="s">
        <v>1975</v>
      </c>
      <c r="D69" t="s">
        <v>677</v>
      </c>
      <c r="E69" t="s">
        <v>1971</v>
      </c>
      <c r="F69"/>
      <c r="G69"/>
      <c r="H69" s="44" t="b">
        <v>0</v>
      </c>
      <c r="I69" t="s">
        <v>1972</v>
      </c>
      <c r="J69" s="44" t="b">
        <v>0</v>
      </c>
    </row>
    <row r="70" spans="1:10" ht="18.75" x14ac:dyDescent="0.3">
      <c r="A70" s="45" t="s">
        <v>709</v>
      </c>
      <c r="B70" s="1" t="str">
        <f>Reference!$B$21</f>
        <v>172.31.100.241</v>
      </c>
      <c r="C70" t="s">
        <v>20</v>
      </c>
      <c r="D70" t="s">
        <v>677</v>
      </c>
      <c r="E70" t="s">
        <v>1971</v>
      </c>
      <c r="F70"/>
      <c r="G70"/>
      <c r="H70" s="44" t="b">
        <v>0</v>
      </c>
      <c r="I70" t="s">
        <v>1972</v>
      </c>
      <c r="J70" s="44" t="b">
        <v>0</v>
      </c>
    </row>
    <row r="71" spans="1:10" ht="18.75" x14ac:dyDescent="0.3">
      <c r="A71" s="45" t="s">
        <v>3631</v>
      </c>
      <c r="B71" s="1">
        <v>20000</v>
      </c>
      <c r="C71" t="s">
        <v>1974</v>
      </c>
      <c r="D71" t="s">
        <v>677</v>
      </c>
      <c r="E71" t="s">
        <v>1971</v>
      </c>
      <c r="F71"/>
      <c r="G71"/>
      <c r="H71" s="44" t="b">
        <v>0</v>
      </c>
      <c r="I71" t="s">
        <v>1972</v>
      </c>
      <c r="J71" s="44" t="b">
        <v>0</v>
      </c>
    </row>
    <row r="72" spans="1:10" ht="18.75" x14ac:dyDescent="0.3">
      <c r="A72" s="45" t="s">
        <v>714</v>
      </c>
      <c r="B72" s="1">
        <v>0</v>
      </c>
      <c r="C72" t="s">
        <v>3632</v>
      </c>
      <c r="D72" t="s">
        <v>677</v>
      </c>
      <c r="E72" t="s">
        <v>1971</v>
      </c>
      <c r="F72"/>
      <c r="G72"/>
      <c r="H72" s="44" t="b">
        <v>0</v>
      </c>
      <c r="I72" t="s">
        <v>1972</v>
      </c>
      <c r="J72" s="44" t="b">
        <v>0</v>
      </c>
    </row>
    <row r="73" spans="1:10" ht="18.75" x14ac:dyDescent="0.3">
      <c r="A73" s="45" t="s">
        <v>716</v>
      </c>
      <c r="B73" s="1">
        <v>1</v>
      </c>
      <c r="C73" t="s">
        <v>3633</v>
      </c>
      <c r="D73" t="s">
        <v>677</v>
      </c>
      <c r="E73" t="s">
        <v>1971</v>
      </c>
      <c r="F73"/>
      <c r="G73"/>
      <c r="H73" s="44" t="b">
        <v>0</v>
      </c>
      <c r="I73" t="s">
        <v>1972</v>
      </c>
      <c r="J73" s="44" t="b">
        <v>0</v>
      </c>
    </row>
    <row r="74" spans="1:10" ht="18.75" x14ac:dyDescent="0.3">
      <c r="A74" s="45" t="s">
        <v>718</v>
      </c>
      <c r="B74" s="1">
        <v>5</v>
      </c>
      <c r="C74" t="s">
        <v>3634</v>
      </c>
      <c r="D74" t="s">
        <v>677</v>
      </c>
      <c r="E74" t="s">
        <v>1971</v>
      </c>
      <c r="F74"/>
      <c r="G74"/>
      <c r="H74" s="44" t="b">
        <v>0</v>
      </c>
      <c r="I74" t="s">
        <v>1972</v>
      </c>
      <c r="J74" s="44" t="b">
        <v>0</v>
      </c>
    </row>
    <row r="75" spans="1:10" ht="18.75" x14ac:dyDescent="0.3">
      <c r="A75" s="45" t="s">
        <v>4605</v>
      </c>
      <c r="B75" s="1">
        <v>5</v>
      </c>
      <c r="C75" t="s">
        <v>3634</v>
      </c>
      <c r="D75" t="s">
        <v>677</v>
      </c>
      <c r="E75" t="s">
        <v>1971</v>
      </c>
      <c r="F75"/>
      <c r="G75"/>
      <c r="H75" s="44" t="b">
        <v>0</v>
      </c>
      <c r="I75" t="s">
        <v>1972</v>
      </c>
      <c r="J75" s="44" t="b">
        <v>0</v>
      </c>
    </row>
    <row r="76" spans="1:10" ht="18.75" x14ac:dyDescent="0.3">
      <c r="A76" s="45" t="s">
        <v>4591</v>
      </c>
      <c r="B76" s="1" t="str">
        <f>Reference!$B$22</f>
        <v>172.31.100.243</v>
      </c>
      <c r="C76" t="s">
        <v>20</v>
      </c>
      <c r="D76" t="s">
        <v>677</v>
      </c>
      <c r="E76" t="s">
        <v>1971</v>
      </c>
      <c r="F76"/>
      <c r="G76"/>
      <c r="H76" s="44" t="b">
        <v>0</v>
      </c>
      <c r="I76" t="s">
        <v>1972</v>
      </c>
      <c r="J76" s="44" t="b">
        <v>0</v>
      </c>
    </row>
    <row r="77" spans="1:10" ht="18.75" x14ac:dyDescent="0.3">
      <c r="A77" s="45" t="s">
        <v>4604</v>
      </c>
      <c r="B77" s="1">
        <v>20000</v>
      </c>
      <c r="C77" t="s">
        <v>1974</v>
      </c>
      <c r="D77" t="s">
        <v>677</v>
      </c>
      <c r="E77" t="s">
        <v>1971</v>
      </c>
      <c r="F77"/>
      <c r="G77"/>
      <c r="H77" s="44" t="b">
        <v>0</v>
      </c>
      <c r="I77" t="s">
        <v>1972</v>
      </c>
      <c r="J77" s="44" t="b">
        <v>0</v>
      </c>
    </row>
    <row r="78" spans="1:10" ht="18.75" x14ac:dyDescent="0.3">
      <c r="A78" s="45" t="s">
        <v>4593</v>
      </c>
      <c r="B78" s="1">
        <v>0</v>
      </c>
      <c r="C78" t="s">
        <v>3632</v>
      </c>
      <c r="D78" t="s">
        <v>677</v>
      </c>
      <c r="E78" t="s">
        <v>1971</v>
      </c>
      <c r="F78"/>
      <c r="G78"/>
      <c r="H78" s="44" t="b">
        <v>0</v>
      </c>
      <c r="I78" t="s">
        <v>1972</v>
      </c>
      <c r="J78" s="44" t="b">
        <v>0</v>
      </c>
    </row>
    <row r="79" spans="1:10" ht="18.75" x14ac:dyDescent="0.3">
      <c r="A79" s="45" t="s">
        <v>4594</v>
      </c>
      <c r="B79" s="1">
        <v>1</v>
      </c>
      <c r="C79" t="s">
        <v>3633</v>
      </c>
      <c r="D79" t="s">
        <v>677</v>
      </c>
      <c r="E79" t="s">
        <v>1971</v>
      </c>
      <c r="F79"/>
      <c r="G79"/>
      <c r="H79" s="44" t="b">
        <v>0</v>
      </c>
      <c r="I79" t="s">
        <v>1972</v>
      </c>
      <c r="J79" s="44" t="b">
        <v>0</v>
      </c>
    </row>
    <row r="80" spans="1:10" ht="18.75" x14ac:dyDescent="0.3">
      <c r="A80" s="45" t="s">
        <v>4595</v>
      </c>
      <c r="B80" s="1">
        <v>5</v>
      </c>
      <c r="C80" t="s">
        <v>3634</v>
      </c>
      <c r="D80" t="s">
        <v>677</v>
      </c>
      <c r="E80" t="s">
        <v>1971</v>
      </c>
      <c r="F80"/>
      <c r="G80"/>
      <c r="H80" s="44" t="b">
        <v>0</v>
      </c>
      <c r="I80" t="s">
        <v>1972</v>
      </c>
      <c r="J80" s="44" t="b">
        <v>0</v>
      </c>
    </row>
    <row r="81" spans="1:10" ht="18.75" x14ac:dyDescent="0.3">
      <c r="A81" s="45" t="s">
        <v>4606</v>
      </c>
      <c r="B81" s="1">
        <v>5</v>
      </c>
      <c r="C81" t="s">
        <v>3634</v>
      </c>
      <c r="D81" t="s">
        <v>677</v>
      </c>
      <c r="E81" t="s">
        <v>1971</v>
      </c>
      <c r="F81"/>
      <c r="G81"/>
      <c r="H81" s="44" t="b">
        <v>0</v>
      </c>
      <c r="I81" t="s">
        <v>1972</v>
      </c>
      <c r="J81" s="44" t="b">
        <v>0</v>
      </c>
    </row>
    <row r="82" spans="1:10" ht="18.75" x14ac:dyDescent="0.3">
      <c r="A82" s="45" t="s">
        <v>675</v>
      </c>
      <c r="B82" s="1" t="s">
        <v>297</v>
      </c>
      <c r="C82" t="s">
        <v>4548</v>
      </c>
      <c r="D82" t="s">
        <v>677</v>
      </c>
      <c r="E82" t="s">
        <v>4550</v>
      </c>
      <c r="F82"/>
      <c r="G82"/>
      <c r="H82" s="44" t="b">
        <v>0</v>
      </c>
      <c r="I82" t="s">
        <v>4552</v>
      </c>
      <c r="J82" s="44" t="b">
        <v>0</v>
      </c>
    </row>
    <row r="83" spans="1:10" ht="18.75" x14ac:dyDescent="0.3">
      <c r="A83" s="45" t="s">
        <v>675</v>
      </c>
      <c r="B83" s="1" t="s">
        <v>297</v>
      </c>
      <c r="C83" t="s">
        <v>4549</v>
      </c>
      <c r="D83" t="s">
        <v>677</v>
      </c>
      <c r="E83" t="s">
        <v>4551</v>
      </c>
      <c r="F83"/>
      <c r="G83"/>
      <c r="H83" s="44" t="b">
        <v>0</v>
      </c>
      <c r="I83" t="s">
        <v>4553</v>
      </c>
      <c r="J83" s="44" t="b">
        <v>0</v>
      </c>
    </row>
    <row r="84" spans="1:10" ht="18.75" x14ac:dyDescent="0.3">
      <c r="A84" s="45" t="s">
        <v>1986</v>
      </c>
      <c r="B84" s="1" t="s">
        <v>1987</v>
      </c>
      <c r="C84" t="s">
        <v>749</v>
      </c>
      <c r="D84" t="s">
        <v>677</v>
      </c>
      <c r="E84" t="s">
        <v>3590</v>
      </c>
      <c r="F84"/>
      <c r="G84"/>
      <c r="H84" s="44" t="b">
        <v>0</v>
      </c>
      <c r="I84" t="s">
        <v>736</v>
      </c>
      <c r="J84" s="44" t="b">
        <v>0</v>
      </c>
    </row>
    <row r="85" spans="1:10" ht="18.75" x14ac:dyDescent="0.3">
      <c r="A85" s="45" t="s">
        <v>1988</v>
      </c>
      <c r="B85" s="1" t="s">
        <v>1991</v>
      </c>
      <c r="C85" t="s">
        <v>734</v>
      </c>
      <c r="D85" t="s">
        <v>677</v>
      </c>
      <c r="E85" t="s">
        <v>3590</v>
      </c>
      <c r="F85"/>
      <c r="G85"/>
      <c r="H85" s="44" t="b">
        <v>0</v>
      </c>
      <c r="I85" t="s">
        <v>736</v>
      </c>
      <c r="J85" s="44" t="b">
        <v>0</v>
      </c>
    </row>
    <row r="86" spans="1:10" ht="18.75" x14ac:dyDescent="0.3">
      <c r="A86" s="45" t="s">
        <v>1990</v>
      </c>
      <c r="B86" s="1" t="s">
        <v>102</v>
      </c>
      <c r="C86" t="s">
        <v>45</v>
      </c>
      <c r="D86" t="s">
        <v>677</v>
      </c>
      <c r="E86" t="s">
        <v>3590</v>
      </c>
      <c r="F86"/>
      <c r="G86"/>
      <c r="H86" s="44" t="b">
        <v>0</v>
      </c>
      <c r="I86" t="s">
        <v>736</v>
      </c>
      <c r="J86" s="44" t="b">
        <v>0</v>
      </c>
    </row>
    <row r="87" spans="1:10" ht="18.75" x14ac:dyDescent="0.3">
      <c r="A87" s="45" t="s">
        <v>1992</v>
      </c>
      <c r="B87" s="1" t="s">
        <v>107</v>
      </c>
      <c r="C87" t="s">
        <v>45</v>
      </c>
      <c r="D87" t="s">
        <v>677</v>
      </c>
      <c r="E87" t="s">
        <v>3590</v>
      </c>
      <c r="F87"/>
      <c r="G87"/>
      <c r="H87" s="44" t="b">
        <v>0</v>
      </c>
      <c r="I87" t="s">
        <v>736</v>
      </c>
      <c r="J87" s="44" t="b">
        <v>0</v>
      </c>
    </row>
    <row r="88" spans="1:10" ht="18.75" x14ac:dyDescent="0.3">
      <c r="A88" s="45" t="s">
        <v>1993</v>
      </c>
      <c r="B88" s="1" t="s">
        <v>111</v>
      </c>
      <c r="C88" t="s">
        <v>45</v>
      </c>
      <c r="D88" t="s">
        <v>677</v>
      </c>
      <c r="E88" t="s">
        <v>3590</v>
      </c>
      <c r="F88"/>
      <c r="G88"/>
      <c r="H88" s="44" t="b">
        <v>0</v>
      </c>
      <c r="I88" t="s">
        <v>736</v>
      </c>
      <c r="J88" s="44" t="b">
        <v>0</v>
      </c>
    </row>
    <row r="89" spans="1:10" ht="18.75" x14ac:dyDescent="0.3">
      <c r="A89" s="45" t="s">
        <v>1994</v>
      </c>
      <c r="B89" s="1" t="s">
        <v>115</v>
      </c>
      <c r="C89" t="s">
        <v>45</v>
      </c>
      <c r="D89" t="s">
        <v>677</v>
      </c>
      <c r="E89" t="s">
        <v>3590</v>
      </c>
      <c r="F89"/>
      <c r="G89"/>
      <c r="H89" s="44" t="b">
        <v>0</v>
      </c>
      <c r="I89" t="s">
        <v>736</v>
      </c>
      <c r="J89" s="44" t="b">
        <v>0</v>
      </c>
    </row>
    <row r="90" spans="1:10" ht="18.75" x14ac:dyDescent="0.3">
      <c r="A90" s="45" t="s">
        <v>1995</v>
      </c>
      <c r="B90" s="1" t="s">
        <v>120</v>
      </c>
      <c r="C90" t="s">
        <v>45</v>
      </c>
      <c r="D90" t="s">
        <v>677</v>
      </c>
      <c r="E90" t="s">
        <v>3590</v>
      </c>
      <c r="F90"/>
      <c r="G90"/>
      <c r="H90" s="44" t="b">
        <v>0</v>
      </c>
      <c r="I90" t="s">
        <v>736</v>
      </c>
      <c r="J90" s="44" t="b">
        <v>0</v>
      </c>
    </row>
    <row r="91" spans="1:10" ht="18.75" x14ac:dyDescent="0.3">
      <c r="A91" s="45" t="s">
        <v>1997</v>
      </c>
      <c r="B91" s="1" t="s">
        <v>125</v>
      </c>
      <c r="C91" t="s">
        <v>45</v>
      </c>
      <c r="D91" t="s">
        <v>677</v>
      </c>
      <c r="E91" t="s">
        <v>3590</v>
      </c>
      <c r="F91"/>
      <c r="G91"/>
      <c r="H91" s="44" t="b">
        <v>0</v>
      </c>
      <c r="I91" t="s">
        <v>736</v>
      </c>
      <c r="J91" s="44" t="b">
        <v>0</v>
      </c>
    </row>
    <row r="92" spans="1:10" ht="18.75" x14ac:dyDescent="0.3">
      <c r="A92" s="45" t="s">
        <v>1998</v>
      </c>
      <c r="B92" s="1" t="s">
        <v>126</v>
      </c>
      <c r="C92" t="s">
        <v>45</v>
      </c>
      <c r="D92" t="s">
        <v>677</v>
      </c>
      <c r="E92" t="s">
        <v>3590</v>
      </c>
      <c r="F92"/>
      <c r="G92"/>
      <c r="H92" s="44" t="b">
        <v>0</v>
      </c>
      <c r="I92" t="s">
        <v>736</v>
      </c>
      <c r="J92" s="44" t="b">
        <v>0</v>
      </c>
    </row>
    <row r="93" spans="1:10" ht="18.75" x14ac:dyDescent="0.3">
      <c r="A93" s="45" t="s">
        <v>1999</v>
      </c>
      <c r="B93" s="1" t="s">
        <v>128</v>
      </c>
      <c r="C93" t="s">
        <v>45</v>
      </c>
      <c r="D93" t="s">
        <v>677</v>
      </c>
      <c r="E93" t="s">
        <v>3590</v>
      </c>
      <c r="F93"/>
      <c r="G93"/>
      <c r="H93" s="44" t="b">
        <v>0</v>
      </c>
      <c r="I93" t="s">
        <v>736</v>
      </c>
      <c r="J93" s="44" t="b">
        <v>0</v>
      </c>
    </row>
    <row r="94" spans="1:10" ht="18.75" x14ac:dyDescent="0.3">
      <c r="A94" s="45" t="s">
        <v>1664</v>
      </c>
      <c r="B94" s="1" t="s">
        <v>131</v>
      </c>
      <c r="C94" t="s">
        <v>45</v>
      </c>
      <c r="D94" t="s">
        <v>677</v>
      </c>
      <c r="E94" t="s">
        <v>3590</v>
      </c>
      <c r="F94"/>
      <c r="G94"/>
      <c r="H94" s="44" t="b">
        <v>0</v>
      </c>
      <c r="I94" t="s">
        <v>736</v>
      </c>
      <c r="J94" s="44" t="b">
        <v>0</v>
      </c>
    </row>
    <row r="95" spans="1:10" ht="18.75" x14ac:dyDescent="0.3">
      <c r="A95" s="45" t="s">
        <v>1665</v>
      </c>
      <c r="B95" s="1" t="s">
        <v>134</v>
      </c>
      <c r="C95" t="s">
        <v>45</v>
      </c>
      <c r="D95" t="s">
        <v>677</v>
      </c>
      <c r="E95" t="s">
        <v>3590</v>
      </c>
      <c r="F95"/>
      <c r="G95"/>
      <c r="H95" s="44" t="b">
        <v>0</v>
      </c>
      <c r="I95" t="s">
        <v>736</v>
      </c>
      <c r="J95" s="44" t="b">
        <v>0</v>
      </c>
    </row>
    <row r="96" spans="1:10" ht="18.75" x14ac:dyDescent="0.3">
      <c r="A96" s="45" t="s">
        <v>1666</v>
      </c>
      <c r="B96" s="1" t="s">
        <v>137</v>
      </c>
      <c r="C96" t="s">
        <v>45</v>
      </c>
      <c r="D96" t="s">
        <v>677</v>
      </c>
      <c r="E96" t="s">
        <v>3590</v>
      </c>
      <c r="F96"/>
      <c r="G96"/>
      <c r="H96" s="44" t="b">
        <v>0</v>
      </c>
      <c r="I96" t="s">
        <v>736</v>
      </c>
      <c r="J96" s="44" t="b">
        <v>0</v>
      </c>
    </row>
    <row r="97" spans="1:10" ht="18.75" x14ac:dyDescent="0.3">
      <c r="A97" s="45" t="s">
        <v>1667</v>
      </c>
      <c r="B97" s="1" t="s">
        <v>140</v>
      </c>
      <c r="C97" t="s">
        <v>45</v>
      </c>
      <c r="D97" t="s">
        <v>677</v>
      </c>
      <c r="E97" t="s">
        <v>3590</v>
      </c>
      <c r="F97"/>
      <c r="G97"/>
      <c r="H97" s="44" t="b">
        <v>0</v>
      </c>
      <c r="I97" t="s">
        <v>736</v>
      </c>
      <c r="J97" s="44" t="b">
        <v>0</v>
      </c>
    </row>
    <row r="98" spans="1:10" ht="18.75" x14ac:dyDescent="0.3">
      <c r="A98" s="45" t="s">
        <v>1668</v>
      </c>
      <c r="B98" s="1" t="s">
        <v>143</v>
      </c>
      <c r="C98" t="s">
        <v>45</v>
      </c>
      <c r="D98" t="s">
        <v>677</v>
      </c>
      <c r="E98" t="s">
        <v>3590</v>
      </c>
      <c r="F98"/>
      <c r="G98"/>
      <c r="H98" s="44" t="b">
        <v>0</v>
      </c>
      <c r="I98" t="s">
        <v>736</v>
      </c>
      <c r="J98" s="44" t="b">
        <v>0</v>
      </c>
    </row>
    <row r="99" spans="1:10" ht="18.75" x14ac:dyDescent="0.3">
      <c r="A99" s="45" t="s">
        <v>1669</v>
      </c>
      <c r="B99" s="1" t="s">
        <v>145</v>
      </c>
      <c r="C99" t="s">
        <v>45</v>
      </c>
      <c r="D99" t="s">
        <v>677</v>
      </c>
      <c r="E99" t="s">
        <v>3590</v>
      </c>
      <c r="F99"/>
      <c r="G99"/>
      <c r="H99" s="44" t="b">
        <v>0</v>
      </c>
      <c r="I99" t="s">
        <v>736</v>
      </c>
      <c r="J99" s="44" t="b">
        <v>0</v>
      </c>
    </row>
    <row r="100" spans="1:10" ht="18.75" x14ac:dyDescent="0.3">
      <c r="A100" s="45" t="s">
        <v>1670</v>
      </c>
      <c r="B100" s="1" t="s">
        <v>147</v>
      </c>
      <c r="C100" t="s">
        <v>45</v>
      </c>
      <c r="D100" t="s">
        <v>677</v>
      </c>
      <c r="E100" t="s">
        <v>3590</v>
      </c>
      <c r="F100"/>
      <c r="G100"/>
      <c r="H100" s="44" t="b">
        <v>0</v>
      </c>
      <c r="I100" t="s">
        <v>736</v>
      </c>
      <c r="J100" s="44" t="b">
        <v>0</v>
      </c>
    </row>
    <row r="101" spans="1:10" ht="18.75" x14ac:dyDescent="0.3">
      <c r="A101" s="45" t="s">
        <v>1671</v>
      </c>
      <c r="B101" s="1" t="s">
        <v>149</v>
      </c>
      <c r="C101" t="s">
        <v>45</v>
      </c>
      <c r="D101" t="s">
        <v>677</v>
      </c>
      <c r="E101" t="s">
        <v>3590</v>
      </c>
      <c r="F101"/>
      <c r="G101"/>
      <c r="H101" s="44" t="b">
        <v>0</v>
      </c>
      <c r="I101" t="s">
        <v>736</v>
      </c>
      <c r="J101" s="44" t="b">
        <v>0</v>
      </c>
    </row>
    <row r="102" spans="1:10" ht="18.75" x14ac:dyDescent="0.3">
      <c r="A102" s="45" t="s">
        <v>1672</v>
      </c>
      <c r="B102" s="1" t="s">
        <v>1780</v>
      </c>
      <c r="C102" t="s">
        <v>45</v>
      </c>
      <c r="D102" t="s">
        <v>677</v>
      </c>
      <c r="E102" t="s">
        <v>3590</v>
      </c>
      <c r="F102"/>
      <c r="G102"/>
      <c r="H102" s="44" t="b">
        <v>0</v>
      </c>
      <c r="I102" t="s">
        <v>736</v>
      </c>
      <c r="J102" s="44" t="b">
        <v>0</v>
      </c>
    </row>
    <row r="103" spans="1:10" ht="18.75" x14ac:dyDescent="0.3">
      <c r="A103" s="45" t="s">
        <v>1673</v>
      </c>
      <c r="B103" s="1" t="s">
        <v>1783</v>
      </c>
      <c r="C103" t="s">
        <v>45</v>
      </c>
      <c r="D103" t="s">
        <v>677</v>
      </c>
      <c r="E103" t="s">
        <v>3590</v>
      </c>
      <c r="F103"/>
      <c r="G103"/>
      <c r="H103" s="44" t="b">
        <v>0</v>
      </c>
      <c r="I103" t="s">
        <v>736</v>
      </c>
      <c r="J103" s="44" t="b">
        <v>0</v>
      </c>
    </row>
    <row r="104" spans="1:10" ht="18.75" x14ac:dyDescent="0.3">
      <c r="A104" s="45" t="s">
        <v>1674</v>
      </c>
      <c r="B104" s="1" t="s">
        <v>1785</v>
      </c>
      <c r="C104" t="s">
        <v>45</v>
      </c>
      <c r="D104" t="s">
        <v>677</v>
      </c>
      <c r="E104" t="s">
        <v>3590</v>
      </c>
      <c r="F104"/>
      <c r="G104"/>
      <c r="H104" s="44" t="b">
        <v>0</v>
      </c>
      <c r="I104" t="s">
        <v>736</v>
      </c>
      <c r="J104" s="44" t="b">
        <v>0</v>
      </c>
    </row>
    <row r="105" spans="1:10" ht="18.75" x14ac:dyDescent="0.3">
      <c r="A105" s="45" t="s">
        <v>1675</v>
      </c>
      <c r="B105" s="1" t="s">
        <v>1787</v>
      </c>
      <c r="C105" t="s">
        <v>45</v>
      </c>
      <c r="D105" t="s">
        <v>677</v>
      </c>
      <c r="E105" t="s">
        <v>3590</v>
      </c>
      <c r="F105"/>
      <c r="G105"/>
      <c r="H105" s="44" t="b">
        <v>0</v>
      </c>
      <c r="I105" t="s">
        <v>736</v>
      </c>
      <c r="J105" s="44" t="b">
        <v>0</v>
      </c>
    </row>
    <row r="106" spans="1:10" ht="18.75" x14ac:dyDescent="0.3">
      <c r="A106" s="45" t="s">
        <v>1677</v>
      </c>
      <c r="B106" s="1" t="s">
        <v>2204</v>
      </c>
      <c r="C106" t="s">
        <v>45</v>
      </c>
      <c r="D106" t="s">
        <v>677</v>
      </c>
      <c r="E106" t="s">
        <v>3590</v>
      </c>
      <c r="F106"/>
      <c r="G106"/>
      <c r="H106" s="44" t="b">
        <v>0</v>
      </c>
      <c r="I106" t="s">
        <v>736</v>
      </c>
      <c r="J106" s="44" t="b">
        <v>0</v>
      </c>
    </row>
    <row r="107" spans="1:10" ht="18.75" x14ac:dyDescent="0.3">
      <c r="A107" s="45" t="s">
        <v>1679</v>
      </c>
      <c r="B107" s="1" t="s">
        <v>2206</v>
      </c>
      <c r="C107" t="s">
        <v>45</v>
      </c>
      <c r="D107" t="s">
        <v>677</v>
      </c>
      <c r="E107" t="s">
        <v>3590</v>
      </c>
      <c r="F107"/>
      <c r="G107"/>
      <c r="H107" s="44" t="b">
        <v>0</v>
      </c>
      <c r="I107" t="s">
        <v>736</v>
      </c>
      <c r="J107" s="44" t="b">
        <v>0</v>
      </c>
    </row>
    <row r="108" spans="1:10" ht="18.75" x14ac:dyDescent="0.3">
      <c r="A108" s="45" t="s">
        <v>1681</v>
      </c>
      <c r="B108" s="1" t="s">
        <v>2208</v>
      </c>
      <c r="C108" t="s">
        <v>45</v>
      </c>
      <c r="D108" t="s">
        <v>677</v>
      </c>
      <c r="E108" t="s">
        <v>3590</v>
      </c>
      <c r="F108"/>
      <c r="G108"/>
      <c r="H108" s="44" t="b">
        <v>0</v>
      </c>
      <c r="I108" t="s">
        <v>736</v>
      </c>
      <c r="J108" s="44" t="b">
        <v>0</v>
      </c>
    </row>
    <row r="109" spans="1:10" ht="18.75" x14ac:dyDescent="0.3">
      <c r="A109" s="45" t="s">
        <v>1682</v>
      </c>
      <c r="B109" s="1" t="s">
        <v>2210</v>
      </c>
      <c r="C109" t="s">
        <v>45</v>
      </c>
      <c r="D109" t="s">
        <v>677</v>
      </c>
      <c r="E109" t="s">
        <v>3590</v>
      </c>
      <c r="F109"/>
      <c r="G109"/>
      <c r="H109" s="44" t="b">
        <v>0</v>
      </c>
      <c r="I109" t="s">
        <v>736</v>
      </c>
      <c r="J109" s="44" t="b">
        <v>0</v>
      </c>
    </row>
    <row r="110" spans="1:10" ht="18.75" x14ac:dyDescent="0.3">
      <c r="A110" s="45" t="s">
        <v>1684</v>
      </c>
      <c r="B110" s="1" t="s">
        <v>2212</v>
      </c>
      <c r="C110" t="s">
        <v>45</v>
      </c>
      <c r="D110" t="s">
        <v>677</v>
      </c>
      <c r="E110" t="s">
        <v>3590</v>
      </c>
      <c r="F110"/>
      <c r="G110">
        <v>1</v>
      </c>
      <c r="H110" s="44" t="b">
        <v>0</v>
      </c>
      <c r="I110" t="s">
        <v>736</v>
      </c>
      <c r="J110" s="44" t="b">
        <v>0</v>
      </c>
    </row>
    <row r="111" spans="1:10" ht="18.75" x14ac:dyDescent="0.3">
      <c r="A111" s="45" t="s">
        <v>1686</v>
      </c>
      <c r="B111" s="1" t="s">
        <v>2214</v>
      </c>
      <c r="C111" t="s">
        <v>45</v>
      </c>
      <c r="D111" t="s">
        <v>677</v>
      </c>
      <c r="E111" t="s">
        <v>3590</v>
      </c>
      <c r="F111"/>
      <c r="G111">
        <v>1</v>
      </c>
      <c r="H111" s="44" t="b">
        <v>0</v>
      </c>
      <c r="I111" t="s">
        <v>736</v>
      </c>
      <c r="J111" s="44" t="b">
        <v>0</v>
      </c>
    </row>
    <row r="112" spans="1:10" ht="18.75" x14ac:dyDescent="0.3">
      <c r="A112" s="45" t="s">
        <v>1688</v>
      </c>
      <c r="B112" s="1" t="s">
        <v>2216</v>
      </c>
      <c r="C112" t="s">
        <v>45</v>
      </c>
      <c r="D112" t="s">
        <v>677</v>
      </c>
      <c r="E112" t="s">
        <v>3590</v>
      </c>
      <c r="F112"/>
      <c r="G112">
        <v>1</v>
      </c>
      <c r="H112" s="44" t="b">
        <v>0</v>
      </c>
      <c r="I112" t="s">
        <v>736</v>
      </c>
      <c r="J112" s="44" t="b">
        <v>0</v>
      </c>
    </row>
    <row r="113" spans="1:10" ht="18.75" x14ac:dyDescent="0.3">
      <c r="A113" s="45" t="s">
        <v>1690</v>
      </c>
      <c r="B113" s="1" t="s">
        <v>2218</v>
      </c>
      <c r="C113" t="s">
        <v>45</v>
      </c>
      <c r="D113" t="s">
        <v>677</v>
      </c>
      <c r="E113" t="s">
        <v>3590</v>
      </c>
      <c r="F113"/>
      <c r="G113">
        <v>1</v>
      </c>
      <c r="H113" s="44" t="b">
        <v>0</v>
      </c>
      <c r="I113" t="s">
        <v>736</v>
      </c>
      <c r="J113" s="44" t="b">
        <v>0</v>
      </c>
    </row>
    <row r="114" spans="1:10" ht="18.75" x14ac:dyDescent="0.3">
      <c r="A114" s="45" t="s">
        <v>1692</v>
      </c>
      <c r="B114" s="1" t="s">
        <v>2220</v>
      </c>
      <c r="C114" t="s">
        <v>45</v>
      </c>
      <c r="D114" t="s">
        <v>677</v>
      </c>
      <c r="E114" t="s">
        <v>3590</v>
      </c>
      <c r="F114"/>
      <c r="G114">
        <v>1</v>
      </c>
      <c r="H114" s="44" t="b">
        <v>0</v>
      </c>
      <c r="I114" t="s">
        <v>736</v>
      </c>
      <c r="J114" s="44" t="b">
        <v>0</v>
      </c>
    </row>
    <row r="115" spans="1:10" ht="18.75" x14ac:dyDescent="0.3">
      <c r="A115" s="45" t="s">
        <v>1698</v>
      </c>
      <c r="B115" s="1" t="s">
        <v>2223</v>
      </c>
      <c r="C115" t="s">
        <v>45</v>
      </c>
      <c r="D115" t="s">
        <v>677</v>
      </c>
      <c r="E115" t="s">
        <v>3590</v>
      </c>
      <c r="F115"/>
      <c r="G115">
        <v>1</v>
      </c>
      <c r="H115" s="44" t="b">
        <v>0</v>
      </c>
      <c r="I115" t="s">
        <v>736</v>
      </c>
      <c r="J115" s="44" t="b">
        <v>0</v>
      </c>
    </row>
    <row r="116" spans="1:10" ht="18.75" x14ac:dyDescent="0.3">
      <c r="A116" s="70" t="s">
        <v>1684</v>
      </c>
      <c r="B116" s="71" t="s">
        <v>2223</v>
      </c>
      <c r="C116" s="65" t="s">
        <v>45</v>
      </c>
      <c r="D116" s="65" t="s">
        <v>677</v>
      </c>
      <c r="E116" s="65" t="s">
        <v>3590</v>
      </c>
      <c r="G116" s="65">
        <v>2</v>
      </c>
      <c r="H116" s="114" t="b">
        <v>0</v>
      </c>
      <c r="I116" s="65" t="s">
        <v>736</v>
      </c>
      <c r="J116" s="114" t="b">
        <v>0</v>
      </c>
    </row>
  </sheetData>
  <mergeCells count="1">
    <mergeCell ref="A1:C4"/>
  </mergeCells>
  <phoneticPr fontId="2" type="noConversion"/>
  <pageMargins left="0.7" right="0.7" top="0.75" bottom="0.75" header="0.3" footer="0.3"/>
  <pageSetup scale="48" fitToHeight="0" orientation="landscape" r:id="rId1"/>
  <drawing r:id="rId2"/>
  <tableParts count="4">
    <tablePart r:id="rId3"/>
    <tablePart r:id="rId4"/>
    <tablePart r:id="rId5"/>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1BE63-F374-46DC-9A54-E73C43B82ECD}">
  <sheetPr>
    <pageSetUpPr fitToPage="1"/>
  </sheetPr>
  <dimension ref="A1:J860"/>
  <sheetViews>
    <sheetView zoomScale="85" zoomScaleNormal="85" workbookViewId="0">
      <selection sqref="A1:C4"/>
    </sheetView>
  </sheetViews>
  <sheetFormatPr defaultColWidth="9.140625" defaultRowHeight="15" x14ac:dyDescent="0.25"/>
  <cols>
    <col min="1" max="1" width="30.7109375" style="65" customWidth="1"/>
    <col min="2" max="2" width="40.85546875" style="65" bestFit="1" customWidth="1"/>
    <col min="3" max="5" width="30.7109375" style="65" customWidth="1"/>
    <col min="6" max="6" width="22.42578125" style="65" customWidth="1"/>
    <col min="7" max="7" width="18.85546875" style="65" customWidth="1"/>
    <col min="8" max="8" width="30.7109375" style="65" customWidth="1"/>
    <col min="9" max="9" width="23" style="65" customWidth="1"/>
    <col min="10" max="10" width="9.140625" style="65" customWidth="1"/>
    <col min="11" max="16384" width="9.140625" style="65"/>
  </cols>
  <sheetData>
    <row r="1" spans="1:10" ht="15" customHeight="1" x14ac:dyDescent="0.25">
      <c r="A1" s="128" t="s">
        <v>3635</v>
      </c>
      <c r="B1" s="128"/>
      <c r="C1" s="128"/>
    </row>
    <row r="2" spans="1:10" ht="15" customHeight="1" x14ac:dyDescent="0.25">
      <c r="A2" s="128"/>
      <c r="B2" s="128"/>
      <c r="C2" s="128"/>
    </row>
    <row r="3" spans="1:10" ht="15" customHeight="1" x14ac:dyDescent="0.25">
      <c r="A3" s="128"/>
      <c r="B3" s="128"/>
      <c r="C3" s="128"/>
    </row>
    <row r="4" spans="1:10" ht="15" customHeight="1" x14ac:dyDescent="0.25">
      <c r="A4" s="128"/>
      <c r="B4" s="128"/>
      <c r="C4" s="128"/>
    </row>
    <row r="7" spans="1:10" x14ac:dyDescent="0.25">
      <c r="A7" s="3" t="s">
        <v>26</v>
      </c>
    </row>
    <row r="8" spans="1:10" x14ac:dyDescent="0.25">
      <c r="A8" s="40" t="s">
        <v>27</v>
      </c>
      <c r="B8" t="s">
        <v>3636</v>
      </c>
    </row>
    <row r="9" spans="1:10" x14ac:dyDescent="0.25">
      <c r="A9" s="40" t="s">
        <v>29</v>
      </c>
      <c r="B9" t="s">
        <v>3637</v>
      </c>
    </row>
    <row r="10" spans="1:10" x14ac:dyDescent="0.25">
      <c r="A10" s="40" t="s">
        <v>31</v>
      </c>
      <c r="B10" t="s">
        <v>3638</v>
      </c>
    </row>
    <row r="11" spans="1:10" x14ac:dyDescent="0.25">
      <c r="A11" s="40" t="s">
        <v>33</v>
      </c>
      <c r="B11" t="s">
        <v>3639</v>
      </c>
    </row>
    <row r="13" spans="1:10" x14ac:dyDescent="0.25">
      <c r="A13" s="3" t="s">
        <v>35</v>
      </c>
      <c r="E13" s="3" t="s">
        <v>36</v>
      </c>
      <c r="J13"/>
    </row>
    <row r="34" spans="1:6" x14ac:dyDescent="0.25">
      <c r="A34" s="3" t="s">
        <v>37</v>
      </c>
    </row>
    <row r="35" spans="1:6" x14ac:dyDescent="0.25">
      <c r="A35" s="29" t="s">
        <v>38</v>
      </c>
      <c r="B35" s="29" t="s">
        <v>39</v>
      </c>
      <c r="C35" s="29" t="s">
        <v>40</v>
      </c>
      <c r="D35" s="29" t="s">
        <v>2120</v>
      </c>
    </row>
    <row r="36" spans="1:6" x14ac:dyDescent="0.25">
      <c r="A36" t="s">
        <v>3640</v>
      </c>
      <c r="B36" s="1" t="s">
        <v>10</v>
      </c>
      <c r="C36" s="1">
        <v>1</v>
      </c>
      <c r="D36" s="1" t="str">
        <f>IFERROR(VLOOKUP(class_411L65[[#This Row],[Relay ID (RID)]],[1]IPs!$C$45:$G$250,5,FALSE),"")</f>
        <v>172.31.100.70</v>
      </c>
    </row>
    <row r="37" spans="1:6" x14ac:dyDescent="0.25">
      <c r="B37" s="71"/>
      <c r="C37" s="71"/>
      <c r="D37" s="71"/>
    </row>
    <row r="38" spans="1:6" x14ac:dyDescent="0.25">
      <c r="B38" s="71"/>
      <c r="C38" s="71"/>
      <c r="D38" s="71"/>
    </row>
    <row r="39" spans="1:6" x14ac:dyDescent="0.25">
      <c r="A39" s="3" t="s">
        <v>43</v>
      </c>
      <c r="D39" s="3" t="s">
        <v>44</v>
      </c>
    </row>
    <row r="40" spans="1:6" x14ac:dyDescent="0.25">
      <c r="A40" s="29" t="s">
        <v>45</v>
      </c>
      <c r="B40" s="29" t="s">
        <v>23</v>
      </c>
      <c r="D40" s="4" t="s">
        <v>46</v>
      </c>
      <c r="E40" s="4" t="s">
        <v>23</v>
      </c>
      <c r="F40" s="4" t="s">
        <v>47</v>
      </c>
    </row>
    <row r="41" spans="1:6" x14ac:dyDescent="0.25">
      <c r="A41" s="77" t="s">
        <v>3641</v>
      </c>
      <c r="B41" s="77" t="s">
        <v>23</v>
      </c>
      <c r="D41" t="s">
        <v>59</v>
      </c>
      <c r="E41" t="s">
        <v>60</v>
      </c>
      <c r="F41" t="s">
        <v>52</v>
      </c>
    </row>
    <row r="42" spans="1:6" x14ac:dyDescent="0.25">
      <c r="A42" t="s">
        <v>102</v>
      </c>
      <c r="B42" t="s">
        <v>3642</v>
      </c>
    </row>
    <row r="43" spans="1:6" x14ac:dyDescent="0.25">
      <c r="A43" t="s">
        <v>107</v>
      </c>
      <c r="B43" t="s">
        <v>3643</v>
      </c>
    </row>
    <row r="44" spans="1:6" x14ac:dyDescent="0.25">
      <c r="A44" t="s">
        <v>111</v>
      </c>
      <c r="B44" t="s">
        <v>3644</v>
      </c>
      <c r="D44" s="3" t="s">
        <v>74</v>
      </c>
    </row>
    <row r="45" spans="1:6" x14ac:dyDescent="0.25">
      <c r="A45" t="s">
        <v>115</v>
      </c>
      <c r="B45" t="s">
        <v>3645</v>
      </c>
      <c r="D45" s="4" t="s">
        <v>46</v>
      </c>
      <c r="E45" s="4" t="s">
        <v>23</v>
      </c>
      <c r="F45" s="4" t="s">
        <v>77</v>
      </c>
    </row>
    <row r="46" spans="1:6" x14ac:dyDescent="0.25">
      <c r="A46" t="s">
        <v>120</v>
      </c>
      <c r="B46" t="s">
        <v>3646</v>
      </c>
      <c r="D46" t="s">
        <v>80</v>
      </c>
      <c r="E46" t="s">
        <v>3647</v>
      </c>
      <c r="F46" t="s">
        <v>884</v>
      </c>
    </row>
    <row r="47" spans="1:6" x14ac:dyDescent="0.25">
      <c r="A47" t="s">
        <v>125</v>
      </c>
      <c r="B47" t="s">
        <v>58</v>
      </c>
      <c r="D47" t="s">
        <v>85</v>
      </c>
      <c r="E47" t="s">
        <v>3648</v>
      </c>
      <c r="F47" t="s">
        <v>886</v>
      </c>
    </row>
    <row r="48" spans="1:6" x14ac:dyDescent="0.25">
      <c r="A48" t="s">
        <v>126</v>
      </c>
      <c r="B48" t="s">
        <v>58</v>
      </c>
      <c r="D48" t="s">
        <v>90</v>
      </c>
      <c r="E48" t="s">
        <v>3649</v>
      </c>
      <c r="F48" t="s">
        <v>888</v>
      </c>
    </row>
    <row r="49" spans="1:6" x14ac:dyDescent="0.25">
      <c r="A49" t="s">
        <v>128</v>
      </c>
      <c r="B49" t="s">
        <v>58</v>
      </c>
      <c r="D49" t="s">
        <v>95</v>
      </c>
      <c r="E49" t="s">
        <v>3650</v>
      </c>
      <c r="F49" t="s">
        <v>889</v>
      </c>
    </row>
    <row r="50" spans="1:6" x14ac:dyDescent="0.25">
      <c r="A50" t="s">
        <v>151</v>
      </c>
      <c r="B50" t="s">
        <v>3651</v>
      </c>
      <c r="D50" t="s">
        <v>99</v>
      </c>
      <c r="E50" t="s">
        <v>3652</v>
      </c>
      <c r="F50" t="s">
        <v>890</v>
      </c>
    </row>
    <row r="51" spans="1:6" x14ac:dyDescent="0.25">
      <c r="A51" t="s">
        <v>153</v>
      </c>
      <c r="B51" t="s">
        <v>58</v>
      </c>
      <c r="D51" t="s">
        <v>104</v>
      </c>
      <c r="E51" t="s">
        <v>3653</v>
      </c>
      <c r="F51" t="s">
        <v>891</v>
      </c>
    </row>
    <row r="52" spans="1:6" x14ac:dyDescent="0.25">
      <c r="A52" t="s">
        <v>155</v>
      </c>
      <c r="B52" t="s">
        <v>3654</v>
      </c>
      <c r="D52" t="s">
        <v>109</v>
      </c>
      <c r="E52" t="s">
        <v>3655</v>
      </c>
      <c r="F52" t="s">
        <v>893</v>
      </c>
    </row>
    <row r="53" spans="1:6" x14ac:dyDescent="0.25">
      <c r="A53" t="s">
        <v>156</v>
      </c>
      <c r="B53" t="s">
        <v>3656</v>
      </c>
      <c r="D53" t="s">
        <v>113</v>
      </c>
      <c r="E53" t="s">
        <v>3657</v>
      </c>
      <c r="F53" t="s">
        <v>896</v>
      </c>
    </row>
    <row r="54" spans="1:6" x14ac:dyDescent="0.25">
      <c r="A54" t="s">
        <v>928</v>
      </c>
      <c r="B54" t="s">
        <v>58</v>
      </c>
      <c r="D54" t="s">
        <v>117</v>
      </c>
      <c r="E54" t="s">
        <v>3658</v>
      </c>
      <c r="F54" t="s">
        <v>897</v>
      </c>
    </row>
    <row r="55" spans="1:6" x14ac:dyDescent="0.25">
      <c r="A55" t="s">
        <v>929</v>
      </c>
      <c r="B55" t="s">
        <v>927</v>
      </c>
      <c r="D55" t="s">
        <v>122</v>
      </c>
      <c r="E55" t="s">
        <v>3659</v>
      </c>
      <c r="F55" t="s">
        <v>898</v>
      </c>
    </row>
    <row r="56" spans="1:6" x14ac:dyDescent="0.25">
      <c r="A56" t="s">
        <v>930</v>
      </c>
      <c r="B56" t="s">
        <v>58</v>
      </c>
      <c r="D56" t="s">
        <v>899</v>
      </c>
      <c r="E56" t="s">
        <v>3660</v>
      </c>
      <c r="F56" t="s">
        <v>900</v>
      </c>
    </row>
    <row r="57" spans="1:6" x14ac:dyDescent="0.25">
      <c r="A57" t="s">
        <v>931</v>
      </c>
      <c r="B57" t="s">
        <v>58</v>
      </c>
      <c r="D57" t="s">
        <v>902</v>
      </c>
      <c r="E57" t="s">
        <v>58</v>
      </c>
      <c r="F57" t="s">
        <v>903</v>
      </c>
    </row>
    <row r="58" spans="1:6" x14ac:dyDescent="0.25">
      <c r="A58" t="s">
        <v>3661</v>
      </c>
      <c r="B58" t="s">
        <v>58</v>
      </c>
    </row>
    <row r="59" spans="1:6" x14ac:dyDescent="0.25">
      <c r="A59" t="s">
        <v>3662</v>
      </c>
      <c r="B59" t="s">
        <v>58</v>
      </c>
    </row>
    <row r="60" spans="1:6" x14ac:dyDescent="0.25">
      <c r="A60" t="s">
        <v>3663</v>
      </c>
      <c r="B60" t="s">
        <v>58</v>
      </c>
      <c r="D60" s="6" t="s">
        <v>130</v>
      </c>
    </row>
    <row r="61" spans="1:6" x14ac:dyDescent="0.25">
      <c r="A61" t="s">
        <v>3664</v>
      </c>
      <c r="B61" t="s">
        <v>58</v>
      </c>
      <c r="D61" s="4" t="s">
        <v>46</v>
      </c>
      <c r="E61" s="4" t="s">
        <v>133</v>
      </c>
    </row>
    <row r="62" spans="1:6" x14ac:dyDescent="0.25">
      <c r="A62" t="s">
        <v>3665</v>
      </c>
      <c r="B62" t="s">
        <v>58</v>
      </c>
      <c r="D62" t="s">
        <v>136</v>
      </c>
      <c r="E62" s="1">
        <v>600</v>
      </c>
    </row>
    <row r="63" spans="1:6" x14ac:dyDescent="0.25">
      <c r="A63" t="s">
        <v>3666</v>
      </c>
      <c r="B63" t="s">
        <v>895</v>
      </c>
      <c r="D63" t="s">
        <v>139</v>
      </c>
      <c r="E63" s="1">
        <v>2000</v>
      </c>
    </row>
    <row r="64" spans="1:6" x14ac:dyDescent="0.25">
      <c r="A64" t="s">
        <v>3667</v>
      </c>
      <c r="B64" t="s">
        <v>58</v>
      </c>
      <c r="D64" t="s">
        <v>3668</v>
      </c>
      <c r="E64" s="1">
        <v>230</v>
      </c>
    </row>
    <row r="65" spans="1:5" x14ac:dyDescent="0.25">
      <c r="A65" t="s">
        <v>1780</v>
      </c>
      <c r="B65" t="s">
        <v>58</v>
      </c>
      <c r="D65" t="s">
        <v>3669</v>
      </c>
      <c r="E65" s="1">
        <f>E64*10^3/E63</f>
        <v>115</v>
      </c>
    </row>
    <row r="66" spans="1:5" x14ac:dyDescent="0.25">
      <c r="A66" t="s">
        <v>1783</v>
      </c>
      <c r="B66" t="s">
        <v>58</v>
      </c>
    </row>
    <row r="67" spans="1:5" x14ac:dyDescent="0.25">
      <c r="A67" t="s">
        <v>1785</v>
      </c>
      <c r="B67" t="s">
        <v>58</v>
      </c>
    </row>
    <row r="68" spans="1:5" x14ac:dyDescent="0.25">
      <c r="A68" t="s">
        <v>1787</v>
      </c>
      <c r="B68" t="s">
        <v>58</v>
      </c>
    </row>
    <row r="69" spans="1:5" x14ac:dyDescent="0.25">
      <c r="A69" t="s">
        <v>2204</v>
      </c>
      <c r="B69" t="s">
        <v>58</v>
      </c>
    </row>
    <row r="70" spans="1:5" x14ac:dyDescent="0.25">
      <c r="A70" t="s">
        <v>2206</v>
      </c>
      <c r="B70" t="s">
        <v>58</v>
      </c>
    </row>
    <row r="71" spans="1:5" x14ac:dyDescent="0.25">
      <c r="A71" t="s">
        <v>2208</v>
      </c>
      <c r="B71" t="s">
        <v>58</v>
      </c>
    </row>
    <row r="72" spans="1:5" x14ac:dyDescent="0.25">
      <c r="A72" t="s">
        <v>2210</v>
      </c>
      <c r="B72" t="s">
        <v>58</v>
      </c>
    </row>
    <row r="73" spans="1:5" x14ac:dyDescent="0.25">
      <c r="A73" t="s">
        <v>1789</v>
      </c>
      <c r="B73" t="s">
        <v>58</v>
      </c>
    </row>
    <row r="74" spans="1:5" x14ac:dyDescent="0.25">
      <c r="A74" t="s">
        <v>1791</v>
      </c>
      <c r="B74" t="s">
        <v>58</v>
      </c>
    </row>
    <row r="75" spans="1:5" x14ac:dyDescent="0.25">
      <c r="A75" t="s">
        <v>1793</v>
      </c>
      <c r="B75" t="s">
        <v>58</v>
      </c>
    </row>
    <row r="76" spans="1:5" x14ac:dyDescent="0.25">
      <c r="A76" t="s">
        <v>1795</v>
      </c>
      <c r="B76" t="s">
        <v>58</v>
      </c>
    </row>
    <row r="77" spans="1:5" x14ac:dyDescent="0.25">
      <c r="A77" t="s">
        <v>2236</v>
      </c>
      <c r="B77" t="s">
        <v>58</v>
      </c>
    </row>
    <row r="78" spans="1:5" x14ac:dyDescent="0.25">
      <c r="A78" t="s">
        <v>2237</v>
      </c>
      <c r="B78" t="s">
        <v>58</v>
      </c>
    </row>
    <row r="79" spans="1:5" x14ac:dyDescent="0.25">
      <c r="A79" t="s">
        <v>2238</v>
      </c>
      <c r="B79" t="s">
        <v>58</v>
      </c>
    </row>
    <row r="80" spans="1:5" x14ac:dyDescent="0.25">
      <c r="A80" t="s">
        <v>2239</v>
      </c>
      <c r="B80" t="s">
        <v>58</v>
      </c>
    </row>
    <row r="81" spans="1:7" x14ac:dyDescent="0.25">
      <c r="A81" t="s">
        <v>3670</v>
      </c>
      <c r="B81" t="s">
        <v>58</v>
      </c>
    </row>
    <row r="82" spans="1:7" x14ac:dyDescent="0.25">
      <c r="A82" t="s">
        <v>3671</v>
      </c>
      <c r="B82" t="s">
        <v>58</v>
      </c>
    </row>
    <row r="83" spans="1:7" x14ac:dyDescent="0.25">
      <c r="A83" t="s">
        <v>3672</v>
      </c>
      <c r="B83" t="s">
        <v>58</v>
      </c>
    </row>
    <row r="84" spans="1:7" x14ac:dyDescent="0.25">
      <c r="A84" t="s">
        <v>3673</v>
      </c>
      <c r="B84" t="s">
        <v>58</v>
      </c>
    </row>
    <row r="85" spans="1:7" x14ac:dyDescent="0.25">
      <c r="A85" t="s">
        <v>3674</v>
      </c>
      <c r="B85" t="s">
        <v>58</v>
      </c>
    </row>
    <row r="86" spans="1:7" x14ac:dyDescent="0.25">
      <c r="A86" t="s">
        <v>3675</v>
      </c>
      <c r="B86" t="s">
        <v>58</v>
      </c>
    </row>
    <row r="87" spans="1:7" x14ac:dyDescent="0.25">
      <c r="A87" t="s">
        <v>3676</v>
      </c>
      <c r="B87" t="s">
        <v>58</v>
      </c>
    </row>
    <row r="90" spans="1:7" x14ac:dyDescent="0.25">
      <c r="A90" s="3" t="s">
        <v>3677</v>
      </c>
    </row>
    <row r="91" spans="1:7" x14ac:dyDescent="0.25">
      <c r="A91" s="118" t="s">
        <v>3678</v>
      </c>
      <c r="B91" s="55" t="s">
        <v>3679</v>
      </c>
      <c r="C91" s="8" t="s">
        <v>3680</v>
      </c>
      <c r="D91" s="60"/>
    </row>
    <row r="92" spans="1:7" x14ac:dyDescent="0.25">
      <c r="A92" s="119" t="s">
        <v>3681</v>
      </c>
      <c r="B92" s="26">
        <v>2</v>
      </c>
      <c r="C92" s="7">
        <v>1</v>
      </c>
      <c r="D92" s="61"/>
    </row>
    <row r="93" spans="1:7" x14ac:dyDescent="0.25">
      <c r="A93" s="120" t="s">
        <v>3682</v>
      </c>
      <c r="B93" s="26">
        <v>1</v>
      </c>
      <c r="C93" s="7">
        <v>2</v>
      </c>
      <c r="D93" s="61"/>
    </row>
    <row r="94" spans="1:7" x14ac:dyDescent="0.25">
      <c r="A94" s="68"/>
      <c r="B94" s="68"/>
      <c r="C94" s="68"/>
      <c r="D94" s="61"/>
      <c r="E94" s="60"/>
      <c r="F94" s="60"/>
      <c r="G94" s="60"/>
    </row>
    <row r="95" spans="1:7" x14ac:dyDescent="0.25">
      <c r="A95" s="68"/>
      <c r="B95" s="68"/>
      <c r="C95" s="68"/>
      <c r="D95" s="61"/>
      <c r="E95" s="61"/>
      <c r="F95" s="61"/>
      <c r="G95" s="61"/>
    </row>
    <row r="96" spans="1:7" x14ac:dyDescent="0.25">
      <c r="A96" s="3" t="s">
        <v>3683</v>
      </c>
      <c r="E96" s="61"/>
      <c r="F96" s="61"/>
      <c r="G96" s="61"/>
    </row>
    <row r="97" spans="1:10" x14ac:dyDescent="0.25">
      <c r="A97" s="72" t="s">
        <v>3684</v>
      </c>
      <c r="B97" s="94" t="s">
        <v>3685</v>
      </c>
      <c r="C97" s="94" t="s">
        <v>3686</v>
      </c>
      <c r="D97" s="94" t="s">
        <v>3687</v>
      </c>
      <c r="E97" s="61"/>
      <c r="F97" s="61"/>
      <c r="G97" s="61"/>
    </row>
    <row r="98" spans="1:10" x14ac:dyDescent="0.25">
      <c r="A98" t="s">
        <v>3688</v>
      </c>
      <c r="B98" s="7">
        <v>0.49399999999999999</v>
      </c>
      <c r="C98" s="7">
        <v>1.6469</v>
      </c>
      <c r="D98" s="7">
        <v>85.69</v>
      </c>
      <c r="E98" s="61"/>
      <c r="F98" s="61"/>
      <c r="G98" s="61"/>
    </row>
    <row r="99" spans="1:10" x14ac:dyDescent="0.25">
      <c r="A99" t="s">
        <v>3689</v>
      </c>
      <c r="B99" s="7">
        <v>1.7030000000000001</v>
      </c>
      <c r="C99" s="7">
        <v>5.6760000000000002</v>
      </c>
      <c r="D99" s="7">
        <v>79.19</v>
      </c>
    </row>
    <row r="100" spans="1:10" x14ac:dyDescent="0.25">
      <c r="B100" s="68"/>
      <c r="C100" s="68"/>
      <c r="D100" s="68"/>
    </row>
    <row r="101" spans="1:10" x14ac:dyDescent="0.25">
      <c r="B101" s="68"/>
      <c r="C101" s="68"/>
      <c r="D101" s="68"/>
    </row>
    <row r="102" spans="1:10" x14ac:dyDescent="0.25">
      <c r="A102" s="3" t="s">
        <v>241</v>
      </c>
    </row>
    <row r="103" spans="1:10" x14ac:dyDescent="0.25">
      <c r="A103" s="29" t="s">
        <v>242</v>
      </c>
      <c r="B103" s="29" t="s">
        <v>133</v>
      </c>
      <c r="C103" s="29" t="s">
        <v>23</v>
      </c>
      <c r="D103" s="29" t="s">
        <v>243</v>
      </c>
      <c r="E103" s="29" t="s">
        <v>33</v>
      </c>
      <c r="F103" s="29" t="s">
        <v>39</v>
      </c>
      <c r="G103" s="29" t="s">
        <v>40</v>
      </c>
      <c r="H103" s="29" t="s">
        <v>244</v>
      </c>
      <c r="I103" s="29" t="s">
        <v>245</v>
      </c>
      <c r="J103" s="29" t="s">
        <v>246</v>
      </c>
    </row>
    <row r="104" spans="1:10" ht="18.75" x14ac:dyDescent="0.3">
      <c r="A104" s="45" t="s">
        <v>1104</v>
      </c>
      <c r="B104" s="50" t="str">
        <f>Reference!B16</f>
        <v>GRVR HL WND</v>
      </c>
      <c r="C104" s="5" t="s">
        <v>1105</v>
      </c>
      <c r="D104" t="s">
        <v>250</v>
      </c>
      <c r="E104" t="s">
        <v>251</v>
      </c>
      <c r="F104"/>
      <c r="G104"/>
      <c r="H104" s="44" t="b">
        <v>0</v>
      </c>
      <c r="I104"/>
      <c r="J104" s="44" t="b">
        <v>0</v>
      </c>
    </row>
    <row r="105" spans="1:10" ht="18.75" x14ac:dyDescent="0.3">
      <c r="A105" s="45" t="s">
        <v>1106</v>
      </c>
      <c r="B105" s="50" t="str">
        <f>LEFT(Reference!B17,5)</f>
        <v>AEP</v>
      </c>
      <c r="C105" s="5" t="s">
        <v>14</v>
      </c>
      <c r="D105" t="s">
        <v>250</v>
      </c>
      <c r="E105" t="s">
        <v>251</v>
      </c>
      <c r="F105"/>
      <c r="G105"/>
      <c r="H105" s="44" t="b">
        <v>0</v>
      </c>
      <c r="I105"/>
      <c r="J105" s="44" t="b">
        <v>0</v>
      </c>
    </row>
    <row r="106" spans="1:10" ht="18.75" x14ac:dyDescent="0.3">
      <c r="A106" s="45" t="s">
        <v>252</v>
      </c>
      <c r="B106" s="50">
        <v>60</v>
      </c>
      <c r="C106" s="5" t="s">
        <v>253</v>
      </c>
      <c r="D106" t="s">
        <v>250</v>
      </c>
      <c r="E106" t="s">
        <v>251</v>
      </c>
      <c r="F106"/>
      <c r="G106"/>
      <c r="H106" s="44" t="b">
        <v>0</v>
      </c>
      <c r="I106"/>
      <c r="J106" s="44" t="b">
        <v>0</v>
      </c>
    </row>
    <row r="107" spans="1:10" ht="18.75" x14ac:dyDescent="0.3">
      <c r="A107" s="45" t="s">
        <v>254</v>
      </c>
      <c r="B107" s="50" t="s">
        <v>255</v>
      </c>
      <c r="C107" s="5" t="s">
        <v>256</v>
      </c>
      <c r="D107" t="s">
        <v>250</v>
      </c>
      <c r="E107" t="s">
        <v>251</v>
      </c>
      <c r="F107"/>
      <c r="G107"/>
      <c r="H107" s="44" t="b">
        <v>0</v>
      </c>
      <c r="I107"/>
      <c r="J107" s="44" t="b">
        <v>0</v>
      </c>
    </row>
    <row r="108" spans="1:10" ht="18.75" x14ac:dyDescent="0.3">
      <c r="A108" s="45" t="s">
        <v>3690</v>
      </c>
      <c r="B108" s="50" t="s">
        <v>3691</v>
      </c>
      <c r="C108" s="5" t="s">
        <v>3692</v>
      </c>
      <c r="D108" t="s">
        <v>250</v>
      </c>
      <c r="E108" t="s">
        <v>251</v>
      </c>
      <c r="F108"/>
      <c r="G108"/>
      <c r="H108" s="44" t="b">
        <v>0</v>
      </c>
      <c r="I108"/>
      <c r="J108" s="44" t="b">
        <v>0</v>
      </c>
    </row>
    <row r="109" spans="1:10" ht="18.75" x14ac:dyDescent="0.3">
      <c r="A109" s="45" t="s">
        <v>550</v>
      </c>
      <c r="B109" s="50">
        <v>1</v>
      </c>
      <c r="C109" s="5" t="s">
        <v>551</v>
      </c>
      <c r="D109" t="s">
        <v>250</v>
      </c>
      <c r="E109" t="s">
        <v>300</v>
      </c>
      <c r="F109"/>
      <c r="G109"/>
      <c r="H109" s="44" t="b">
        <v>0</v>
      </c>
      <c r="I109"/>
      <c r="J109" s="44" t="b">
        <v>0</v>
      </c>
    </row>
    <row r="110" spans="1:10" ht="18.75" x14ac:dyDescent="0.3">
      <c r="A110" s="45" t="s">
        <v>553</v>
      </c>
      <c r="B110" s="50">
        <v>0</v>
      </c>
      <c r="C110" s="5" t="s">
        <v>554</v>
      </c>
      <c r="D110" t="s">
        <v>250</v>
      </c>
      <c r="E110" t="s">
        <v>300</v>
      </c>
      <c r="F110"/>
      <c r="G110"/>
      <c r="H110" s="44" t="b">
        <v>0</v>
      </c>
      <c r="I110"/>
      <c r="J110" s="44" t="b">
        <v>0</v>
      </c>
    </row>
    <row r="111" spans="1:10" ht="18.75" x14ac:dyDescent="0.3">
      <c r="A111" s="45" t="s">
        <v>555</v>
      </c>
      <c r="B111" s="50">
        <v>0</v>
      </c>
      <c r="C111" s="5" t="s">
        <v>556</v>
      </c>
      <c r="D111" t="s">
        <v>250</v>
      </c>
      <c r="E111" t="s">
        <v>300</v>
      </c>
      <c r="F111"/>
      <c r="G111"/>
      <c r="H111" s="44" t="b">
        <v>0</v>
      </c>
      <c r="I111"/>
      <c r="J111" s="44" t="b">
        <v>0</v>
      </c>
    </row>
    <row r="112" spans="1:10" ht="18.75" x14ac:dyDescent="0.3">
      <c r="A112" s="45" t="s">
        <v>557</v>
      </c>
      <c r="B112" s="50">
        <v>0</v>
      </c>
      <c r="C112" s="5" t="s">
        <v>558</v>
      </c>
      <c r="D112" t="s">
        <v>250</v>
      </c>
      <c r="E112" t="s">
        <v>300</v>
      </c>
      <c r="F112"/>
      <c r="G112"/>
      <c r="H112" s="44" t="b">
        <v>0</v>
      </c>
      <c r="I112"/>
      <c r="J112" s="44" t="b">
        <v>0</v>
      </c>
    </row>
    <row r="113" spans="1:10" ht="18.75" x14ac:dyDescent="0.3">
      <c r="A113" s="45" t="s">
        <v>559</v>
      </c>
      <c r="B113" s="50">
        <v>0</v>
      </c>
      <c r="C113" s="5" t="s">
        <v>560</v>
      </c>
      <c r="D113" t="s">
        <v>250</v>
      </c>
      <c r="E113" t="s">
        <v>300</v>
      </c>
      <c r="F113"/>
      <c r="G113"/>
      <c r="H113" s="44" t="b">
        <v>0</v>
      </c>
      <c r="I113"/>
      <c r="J113" s="44" t="b">
        <v>0</v>
      </c>
    </row>
    <row r="114" spans="1:10" ht="18.75" x14ac:dyDescent="0.3">
      <c r="A114" s="45" t="s">
        <v>561</v>
      </c>
      <c r="B114" s="50">
        <v>0</v>
      </c>
      <c r="C114" s="5" t="s">
        <v>562</v>
      </c>
      <c r="D114" t="s">
        <v>250</v>
      </c>
      <c r="E114" t="s">
        <v>300</v>
      </c>
      <c r="F114"/>
      <c r="G114"/>
      <c r="H114" s="44" t="b">
        <v>0</v>
      </c>
      <c r="I114"/>
      <c r="J114" s="44" t="b">
        <v>0</v>
      </c>
    </row>
    <row r="115" spans="1:10" ht="18.75" x14ac:dyDescent="0.3">
      <c r="A115" s="45" t="s">
        <v>3693</v>
      </c>
      <c r="B115" s="50" t="s">
        <v>1113</v>
      </c>
      <c r="C115" s="5" t="s">
        <v>3694</v>
      </c>
      <c r="D115" t="s">
        <v>250</v>
      </c>
      <c r="E115" t="s">
        <v>263</v>
      </c>
      <c r="F115"/>
      <c r="G115"/>
      <c r="H115" s="44" t="b">
        <v>0</v>
      </c>
      <c r="I115"/>
      <c r="J115" s="44" t="b">
        <v>0</v>
      </c>
    </row>
    <row r="116" spans="1:10" ht="18.75" x14ac:dyDescent="0.3">
      <c r="A116" s="45" t="s">
        <v>1142</v>
      </c>
      <c r="B116" s="50">
        <f>Reference!B18</f>
        <v>-5</v>
      </c>
      <c r="C116" s="5" t="s">
        <v>262</v>
      </c>
      <c r="D116" t="s">
        <v>250</v>
      </c>
      <c r="E116" t="s">
        <v>263</v>
      </c>
      <c r="F116"/>
      <c r="G116"/>
      <c r="H116" s="44" t="b">
        <v>1</v>
      </c>
      <c r="I116"/>
      <c r="J116" s="44" t="b">
        <v>0</v>
      </c>
    </row>
    <row r="117" spans="1:10" ht="18.75" x14ac:dyDescent="0.3">
      <c r="A117" s="45" t="s">
        <v>3695</v>
      </c>
      <c r="B117" s="50" t="s">
        <v>278</v>
      </c>
      <c r="C117" s="5" t="s">
        <v>3696</v>
      </c>
      <c r="D117" t="s">
        <v>250</v>
      </c>
      <c r="E117" t="s">
        <v>3697</v>
      </c>
      <c r="F117"/>
      <c r="G117"/>
      <c r="H117" s="44" t="b">
        <v>0</v>
      </c>
      <c r="I117"/>
      <c r="J117" s="44" t="b">
        <v>0</v>
      </c>
    </row>
    <row r="118" spans="1:10" ht="18.75" x14ac:dyDescent="0.3">
      <c r="A118" s="45" t="s">
        <v>615</v>
      </c>
      <c r="B118" s="50" t="s">
        <v>2160</v>
      </c>
      <c r="C118" s="5" t="s">
        <v>60</v>
      </c>
      <c r="D118" t="s">
        <v>250</v>
      </c>
      <c r="E118" t="s">
        <v>3697</v>
      </c>
      <c r="F118"/>
      <c r="G118"/>
      <c r="H118" s="44" t="b">
        <v>0</v>
      </c>
      <c r="I118"/>
      <c r="J118" s="44" t="b">
        <v>0</v>
      </c>
    </row>
    <row r="119" spans="1:10" ht="30.75" x14ac:dyDescent="0.3">
      <c r="A119" s="45" t="s">
        <v>3698</v>
      </c>
      <c r="B119" s="50" t="s">
        <v>3699</v>
      </c>
      <c r="C119" s="5" t="s">
        <v>3700</v>
      </c>
      <c r="D119" t="s">
        <v>3701</v>
      </c>
      <c r="E119" t="s">
        <v>300</v>
      </c>
      <c r="F119"/>
      <c r="G119"/>
      <c r="H119" s="44" t="b">
        <v>0</v>
      </c>
      <c r="I119"/>
      <c r="J119" s="44" t="b">
        <v>0</v>
      </c>
    </row>
    <row r="120" spans="1:10" ht="30.75" x14ac:dyDescent="0.3">
      <c r="A120" s="45" t="s">
        <v>3702</v>
      </c>
      <c r="B120" s="50" t="s">
        <v>1138</v>
      </c>
      <c r="C120" s="5" t="s">
        <v>3703</v>
      </c>
      <c r="D120" t="s">
        <v>3701</v>
      </c>
      <c r="E120" t="s">
        <v>300</v>
      </c>
      <c r="F120"/>
      <c r="G120"/>
      <c r="H120" s="44" t="b">
        <v>0</v>
      </c>
      <c r="I120"/>
      <c r="J120" s="44" t="b">
        <v>0</v>
      </c>
    </row>
    <row r="121" spans="1:10" ht="18.75" x14ac:dyDescent="0.3">
      <c r="A121" s="45" t="s">
        <v>3704</v>
      </c>
      <c r="B121" s="50">
        <v>1</v>
      </c>
      <c r="C121" s="5" t="s">
        <v>3705</v>
      </c>
      <c r="D121" t="s">
        <v>3701</v>
      </c>
      <c r="E121" t="s">
        <v>3706</v>
      </c>
      <c r="F121"/>
      <c r="G121"/>
      <c r="H121" s="44" t="b">
        <v>0</v>
      </c>
      <c r="I121"/>
      <c r="J121" s="44" t="b">
        <v>0</v>
      </c>
    </row>
    <row r="122" spans="1:10" ht="18.75" x14ac:dyDescent="0.3">
      <c r="A122" s="45" t="s">
        <v>3707</v>
      </c>
      <c r="B122" s="50">
        <v>1</v>
      </c>
      <c r="C122" s="5" t="s">
        <v>3708</v>
      </c>
      <c r="D122" t="s">
        <v>3701</v>
      </c>
      <c r="E122" t="s">
        <v>3706</v>
      </c>
      <c r="F122"/>
      <c r="G122"/>
      <c r="H122" s="44" t="b">
        <v>0</v>
      </c>
      <c r="I122"/>
      <c r="J122" s="44" t="b">
        <v>0</v>
      </c>
    </row>
    <row r="123" spans="1:10" ht="18.75" x14ac:dyDescent="0.3">
      <c r="A123" s="45" t="s">
        <v>3709</v>
      </c>
      <c r="B123" s="50">
        <v>2</v>
      </c>
      <c r="C123" s="5" t="s">
        <v>3710</v>
      </c>
      <c r="D123" t="s">
        <v>3701</v>
      </c>
      <c r="E123" t="s">
        <v>3706</v>
      </c>
      <c r="F123"/>
      <c r="G123"/>
      <c r="H123" s="44" t="b">
        <v>0</v>
      </c>
      <c r="I123"/>
      <c r="J123" s="44" t="b">
        <v>0</v>
      </c>
    </row>
    <row r="124" spans="1:10" ht="18.75" x14ac:dyDescent="0.3">
      <c r="A124" s="45" t="s">
        <v>3711</v>
      </c>
      <c r="B124" s="50" t="s">
        <v>102</v>
      </c>
      <c r="C124" s="5" t="s">
        <v>3712</v>
      </c>
      <c r="D124" t="s">
        <v>3713</v>
      </c>
      <c r="E124" t="s">
        <v>3714</v>
      </c>
      <c r="F124"/>
      <c r="G124"/>
      <c r="H124" s="44" t="b">
        <v>0</v>
      </c>
      <c r="I124"/>
      <c r="J124" s="44" t="b">
        <v>0</v>
      </c>
    </row>
    <row r="125" spans="1:10" ht="18.75" x14ac:dyDescent="0.3">
      <c r="A125" s="45" t="s">
        <v>2241</v>
      </c>
      <c r="B125" s="50">
        <f>E62</f>
        <v>600</v>
      </c>
      <c r="C125" s="5" t="s">
        <v>3715</v>
      </c>
      <c r="D125" t="s">
        <v>3716</v>
      </c>
      <c r="E125" t="s">
        <v>3439</v>
      </c>
      <c r="F125"/>
      <c r="G125"/>
      <c r="H125" s="44" t="b">
        <v>0</v>
      </c>
      <c r="I125"/>
      <c r="J125" s="44" t="b">
        <v>0</v>
      </c>
    </row>
    <row r="126" spans="1:10" ht="18.75" x14ac:dyDescent="0.3">
      <c r="A126" s="45" t="s">
        <v>2242</v>
      </c>
      <c r="B126" s="50">
        <f>E63</f>
        <v>2000</v>
      </c>
      <c r="C126" s="5" t="s">
        <v>3717</v>
      </c>
      <c r="D126" t="s">
        <v>3716</v>
      </c>
      <c r="E126" t="s">
        <v>3439</v>
      </c>
      <c r="F126"/>
      <c r="G126"/>
      <c r="H126" s="44" t="b">
        <v>0</v>
      </c>
      <c r="I126"/>
      <c r="J126" s="44" t="b">
        <v>0</v>
      </c>
    </row>
    <row r="127" spans="1:10" ht="18.75" x14ac:dyDescent="0.3">
      <c r="A127" s="45" t="s">
        <v>2330</v>
      </c>
      <c r="B127" s="50">
        <f>E65</f>
        <v>115</v>
      </c>
      <c r="C127" s="50" t="s">
        <v>3718</v>
      </c>
      <c r="D127" t="s">
        <v>3716</v>
      </c>
      <c r="E127" t="s">
        <v>3439</v>
      </c>
      <c r="F127"/>
      <c r="G127"/>
      <c r="H127" s="44" t="b">
        <v>0</v>
      </c>
      <c r="I127"/>
      <c r="J127" s="44" t="b">
        <v>0</v>
      </c>
    </row>
    <row r="128" spans="1:10" ht="18.75" x14ac:dyDescent="0.3">
      <c r="A128" s="45" t="s">
        <v>3719</v>
      </c>
      <c r="B128" s="50">
        <f>B98</f>
        <v>0.49399999999999999</v>
      </c>
      <c r="C128" s="50" t="s">
        <v>3720</v>
      </c>
      <c r="D128" t="s">
        <v>3716</v>
      </c>
      <c r="E128" t="s">
        <v>3721</v>
      </c>
      <c r="F128"/>
      <c r="G128"/>
      <c r="H128" s="44" t="b">
        <v>1</v>
      </c>
      <c r="I128"/>
      <c r="J128" s="44" t="b">
        <v>0</v>
      </c>
    </row>
    <row r="129" spans="1:10" ht="18.75" x14ac:dyDescent="0.3">
      <c r="A129" s="45" t="s">
        <v>3722</v>
      </c>
      <c r="B129" s="50">
        <f>D98</f>
        <v>85.69</v>
      </c>
      <c r="C129" s="50" t="s">
        <v>3723</v>
      </c>
      <c r="D129" t="s">
        <v>3716</v>
      </c>
      <c r="E129" t="s">
        <v>3721</v>
      </c>
      <c r="F129"/>
      <c r="G129"/>
      <c r="H129" s="44" t="b">
        <v>1</v>
      </c>
      <c r="I129"/>
      <c r="J129" s="44" t="b">
        <v>0</v>
      </c>
    </row>
    <row r="130" spans="1:10" ht="18.75" x14ac:dyDescent="0.3">
      <c r="A130" s="45" t="s">
        <v>3724</v>
      </c>
      <c r="B130" s="50">
        <f>B99</f>
        <v>1.7030000000000001</v>
      </c>
      <c r="C130" s="50" t="s">
        <v>3725</v>
      </c>
      <c r="D130" t="s">
        <v>3716</v>
      </c>
      <c r="E130" t="s">
        <v>3721</v>
      </c>
      <c r="F130"/>
      <c r="G130"/>
      <c r="H130" s="44" t="b">
        <v>1</v>
      </c>
      <c r="I130"/>
      <c r="J130" s="44" t="b">
        <v>0</v>
      </c>
    </row>
    <row r="131" spans="1:10" ht="18.75" x14ac:dyDescent="0.3">
      <c r="A131" s="45" t="s">
        <v>3726</v>
      </c>
      <c r="B131" s="50">
        <f>D99</f>
        <v>79.19</v>
      </c>
      <c r="C131" s="50" t="s">
        <v>3727</v>
      </c>
      <c r="D131" t="s">
        <v>3716</v>
      </c>
      <c r="E131" t="s">
        <v>3721</v>
      </c>
      <c r="F131"/>
      <c r="G131"/>
      <c r="H131" s="44" t="b">
        <v>1</v>
      </c>
      <c r="I131"/>
      <c r="J131" s="44" t="b">
        <v>0</v>
      </c>
    </row>
    <row r="132" spans="1:10" ht="30.75" x14ac:dyDescent="0.3">
      <c r="A132" s="45" t="s">
        <v>3728</v>
      </c>
      <c r="B132" s="50" t="s">
        <v>278</v>
      </c>
      <c r="C132" s="5" t="s">
        <v>3729</v>
      </c>
      <c r="D132" t="s">
        <v>1152</v>
      </c>
      <c r="E132" t="s">
        <v>300</v>
      </c>
      <c r="F132"/>
      <c r="G132"/>
      <c r="H132" s="44" t="b">
        <v>0</v>
      </c>
      <c r="I132"/>
      <c r="J132" s="44" t="b">
        <v>0</v>
      </c>
    </row>
    <row r="133" spans="1:10" ht="30.75" x14ac:dyDescent="0.3">
      <c r="A133" s="45" t="s">
        <v>3730</v>
      </c>
      <c r="B133" s="50" t="s">
        <v>297</v>
      </c>
      <c r="C133" s="5" t="s">
        <v>3731</v>
      </c>
      <c r="D133" t="s">
        <v>1152</v>
      </c>
      <c r="E133" t="s">
        <v>300</v>
      </c>
      <c r="F133"/>
      <c r="G133"/>
      <c r="H133" s="44" t="b">
        <v>0</v>
      </c>
      <c r="I133"/>
      <c r="J133" s="44" t="b">
        <v>0</v>
      </c>
    </row>
    <row r="134" spans="1:10" ht="30.75" x14ac:dyDescent="0.3">
      <c r="A134" s="45" t="s">
        <v>3732</v>
      </c>
      <c r="B134" s="50" t="s">
        <v>297</v>
      </c>
      <c r="C134" s="5" t="s">
        <v>3733</v>
      </c>
      <c r="D134" t="s">
        <v>1152</v>
      </c>
      <c r="E134" t="s">
        <v>300</v>
      </c>
      <c r="F134"/>
      <c r="G134"/>
      <c r="H134" s="44" t="b">
        <v>0</v>
      </c>
      <c r="I134"/>
      <c r="J134" s="44" t="b">
        <v>0</v>
      </c>
    </row>
    <row r="135" spans="1:10" ht="18.75" x14ac:dyDescent="0.3">
      <c r="A135" s="45" t="s">
        <v>3734</v>
      </c>
      <c r="B135" s="50" t="s">
        <v>278</v>
      </c>
      <c r="C135" s="5" t="s">
        <v>3735</v>
      </c>
      <c r="D135" t="s">
        <v>1152</v>
      </c>
      <c r="E135" t="s">
        <v>300</v>
      </c>
      <c r="F135"/>
      <c r="G135"/>
      <c r="H135" s="44" t="b">
        <v>0</v>
      </c>
      <c r="I135"/>
      <c r="J135" s="44" t="b">
        <v>0</v>
      </c>
    </row>
    <row r="136" spans="1:10" ht="30.75" x14ac:dyDescent="0.3">
      <c r="A136" s="45" t="s">
        <v>3736</v>
      </c>
      <c r="B136" s="50">
        <v>2</v>
      </c>
      <c r="C136" s="5" t="s">
        <v>3737</v>
      </c>
      <c r="D136" t="s">
        <v>1152</v>
      </c>
      <c r="E136" t="s">
        <v>300</v>
      </c>
      <c r="F136"/>
      <c r="G136"/>
      <c r="H136" s="44" t="b">
        <v>0</v>
      </c>
      <c r="I136"/>
      <c r="J136" s="44" t="b">
        <v>0</v>
      </c>
    </row>
    <row r="137" spans="1:10" ht="30.75" x14ac:dyDescent="0.3">
      <c r="A137" s="45" t="s">
        <v>3738</v>
      </c>
      <c r="B137" s="50" t="s">
        <v>297</v>
      </c>
      <c r="C137" s="5" t="s">
        <v>3739</v>
      </c>
      <c r="D137" t="s">
        <v>1152</v>
      </c>
      <c r="E137" t="s">
        <v>300</v>
      </c>
      <c r="F137"/>
      <c r="G137"/>
      <c r="H137" s="44" t="b">
        <v>0</v>
      </c>
      <c r="I137"/>
      <c r="J137" s="44" t="b">
        <v>0</v>
      </c>
    </row>
    <row r="138" spans="1:10" ht="30.75" x14ac:dyDescent="0.3">
      <c r="A138" s="45" t="s">
        <v>3740</v>
      </c>
      <c r="B138" s="50">
        <v>2</v>
      </c>
      <c r="C138" s="5" t="s">
        <v>3741</v>
      </c>
      <c r="D138" t="s">
        <v>1152</v>
      </c>
      <c r="E138" t="s">
        <v>300</v>
      </c>
      <c r="F138"/>
      <c r="G138"/>
      <c r="H138" s="44" t="b">
        <v>0</v>
      </c>
      <c r="I138"/>
      <c r="J138" s="44" t="b">
        <v>0</v>
      </c>
    </row>
    <row r="139" spans="1:10" ht="30.75" x14ac:dyDescent="0.3">
      <c r="A139" s="45" t="s">
        <v>3742</v>
      </c>
      <c r="B139" s="50" t="s">
        <v>297</v>
      </c>
      <c r="C139" s="5" t="s">
        <v>3743</v>
      </c>
      <c r="D139" t="s">
        <v>1152</v>
      </c>
      <c r="E139" t="s">
        <v>300</v>
      </c>
      <c r="F139"/>
      <c r="G139"/>
      <c r="H139" s="44" t="b">
        <v>0</v>
      </c>
      <c r="I139"/>
      <c r="J139" s="44" t="b">
        <v>0</v>
      </c>
    </row>
    <row r="140" spans="1:10" ht="18.75" x14ac:dyDescent="0.3">
      <c r="A140" s="45" t="s">
        <v>3744</v>
      </c>
      <c r="B140" s="50" t="s">
        <v>278</v>
      </c>
      <c r="C140" s="5" t="s">
        <v>3745</v>
      </c>
      <c r="D140" t="s">
        <v>1152</v>
      </c>
      <c r="E140" t="s">
        <v>300</v>
      </c>
      <c r="F140"/>
      <c r="G140"/>
      <c r="H140" s="44" t="b">
        <v>0</v>
      </c>
      <c r="I140"/>
      <c r="J140" s="44" t="b">
        <v>0</v>
      </c>
    </row>
    <row r="141" spans="1:10" ht="30.75" x14ac:dyDescent="0.3">
      <c r="A141" s="45" t="s">
        <v>3746</v>
      </c>
      <c r="B141" s="50" t="s">
        <v>297</v>
      </c>
      <c r="C141" s="5" t="s">
        <v>3747</v>
      </c>
      <c r="D141" t="s">
        <v>1152</v>
      </c>
      <c r="E141" t="s">
        <v>300</v>
      </c>
      <c r="F141"/>
      <c r="G141"/>
      <c r="H141" s="44" t="b">
        <v>0</v>
      </c>
      <c r="I141"/>
      <c r="J141" s="44" t="b">
        <v>0</v>
      </c>
    </row>
    <row r="142" spans="1:10" ht="30.75" x14ac:dyDescent="0.3">
      <c r="A142" s="45" t="s">
        <v>3748</v>
      </c>
      <c r="B142" s="50" t="s">
        <v>278</v>
      </c>
      <c r="C142" s="5" t="s">
        <v>3749</v>
      </c>
      <c r="D142" t="s">
        <v>1152</v>
      </c>
      <c r="E142" t="s">
        <v>300</v>
      </c>
      <c r="F142"/>
      <c r="G142"/>
      <c r="H142" s="44" t="b">
        <v>0</v>
      </c>
      <c r="I142"/>
      <c r="J142" s="44" t="b">
        <v>0</v>
      </c>
    </row>
    <row r="143" spans="1:10" ht="18.75" x14ac:dyDescent="0.3">
      <c r="A143" s="45" t="s">
        <v>3750</v>
      </c>
      <c r="B143" s="50" t="s">
        <v>278</v>
      </c>
      <c r="C143" s="5" t="s">
        <v>3751</v>
      </c>
      <c r="D143" t="s">
        <v>1152</v>
      </c>
      <c r="E143" t="s">
        <v>300</v>
      </c>
      <c r="F143"/>
      <c r="G143"/>
      <c r="H143" s="44" t="b">
        <v>0</v>
      </c>
      <c r="I143"/>
      <c r="J143" s="44" t="b">
        <v>0</v>
      </c>
    </row>
    <row r="144" spans="1:10" ht="18.75" x14ac:dyDescent="0.3">
      <c r="A144" s="45" t="s">
        <v>3752</v>
      </c>
      <c r="B144" s="50" t="s">
        <v>297</v>
      </c>
      <c r="C144" s="5" t="s">
        <v>3753</v>
      </c>
      <c r="D144" t="s">
        <v>1152</v>
      </c>
      <c r="E144" t="s">
        <v>300</v>
      </c>
      <c r="F144"/>
      <c r="G144"/>
      <c r="H144" s="44" t="b">
        <v>0</v>
      </c>
      <c r="I144"/>
      <c r="J144" s="44" t="b">
        <v>0</v>
      </c>
    </row>
    <row r="145" spans="1:10" ht="18.75" x14ac:dyDescent="0.3">
      <c r="A145" s="45" t="s">
        <v>3754</v>
      </c>
      <c r="B145" s="50" t="s">
        <v>297</v>
      </c>
      <c r="C145" s="5" t="s">
        <v>3755</v>
      </c>
      <c r="D145" t="s">
        <v>1152</v>
      </c>
      <c r="E145" t="s">
        <v>300</v>
      </c>
      <c r="F145"/>
      <c r="G145"/>
      <c r="H145" s="44" t="b">
        <v>0</v>
      </c>
      <c r="I145"/>
      <c r="J145" s="44" t="b">
        <v>0</v>
      </c>
    </row>
    <row r="146" spans="1:10" ht="45.75" x14ac:dyDescent="0.3">
      <c r="A146" s="45" t="s">
        <v>618</v>
      </c>
      <c r="B146" s="50" t="s">
        <v>297</v>
      </c>
      <c r="C146" s="5" t="s">
        <v>3756</v>
      </c>
      <c r="D146" t="s">
        <v>1152</v>
      </c>
      <c r="E146" t="s">
        <v>300</v>
      </c>
      <c r="F146"/>
      <c r="G146"/>
      <c r="H146" s="44" t="b">
        <v>0</v>
      </c>
      <c r="I146"/>
      <c r="J146" s="44" t="b">
        <v>0</v>
      </c>
    </row>
    <row r="147" spans="1:10" ht="45.75" x14ac:dyDescent="0.3">
      <c r="A147" s="45" t="s">
        <v>623</v>
      </c>
      <c r="B147" s="50">
        <v>1</v>
      </c>
      <c r="C147" s="5" t="s">
        <v>3757</v>
      </c>
      <c r="D147" t="s">
        <v>1152</v>
      </c>
      <c r="E147" t="s">
        <v>300</v>
      </c>
      <c r="F147"/>
      <c r="G147"/>
      <c r="H147" s="44" t="b">
        <v>0</v>
      </c>
      <c r="I147"/>
      <c r="J147" s="44" t="b">
        <v>0</v>
      </c>
    </row>
    <row r="148" spans="1:10" ht="45.75" x14ac:dyDescent="0.3">
      <c r="A148" s="45" t="s">
        <v>3758</v>
      </c>
      <c r="B148" s="50" t="s">
        <v>297</v>
      </c>
      <c r="C148" s="5" t="s">
        <v>3759</v>
      </c>
      <c r="D148" t="s">
        <v>1152</v>
      </c>
      <c r="E148" t="s">
        <v>300</v>
      </c>
      <c r="F148"/>
      <c r="G148"/>
      <c r="H148" s="44" t="b">
        <v>0</v>
      </c>
      <c r="I148"/>
      <c r="J148" s="44" t="b">
        <v>0</v>
      </c>
    </row>
    <row r="149" spans="1:10" ht="30.75" x14ac:dyDescent="0.3">
      <c r="A149" s="45" t="s">
        <v>1163</v>
      </c>
      <c r="B149" s="50" t="s">
        <v>297</v>
      </c>
      <c r="C149" s="5" t="s">
        <v>3760</v>
      </c>
      <c r="D149" t="s">
        <v>1152</v>
      </c>
      <c r="E149" t="s">
        <v>300</v>
      </c>
      <c r="F149"/>
      <c r="G149"/>
      <c r="H149" s="44" t="b">
        <v>0</v>
      </c>
      <c r="I149"/>
      <c r="J149" s="44" t="b">
        <v>0</v>
      </c>
    </row>
    <row r="150" spans="1:10" ht="18.75" x14ac:dyDescent="0.3">
      <c r="A150" s="45" t="s">
        <v>651</v>
      </c>
      <c r="B150" s="50" t="s">
        <v>297</v>
      </c>
      <c r="C150" s="5" t="s">
        <v>652</v>
      </c>
      <c r="D150" t="s">
        <v>1152</v>
      </c>
      <c r="E150" t="s">
        <v>300</v>
      </c>
      <c r="F150"/>
      <c r="G150"/>
      <c r="H150" s="44" t="b">
        <v>0</v>
      </c>
      <c r="I150"/>
      <c r="J150" s="44" t="b">
        <v>0</v>
      </c>
    </row>
    <row r="151" spans="1:10" ht="18.75" x14ac:dyDescent="0.3">
      <c r="A151" s="45" t="s">
        <v>2322</v>
      </c>
      <c r="B151" s="50" t="s">
        <v>297</v>
      </c>
      <c r="C151" s="5" t="s">
        <v>3761</v>
      </c>
      <c r="D151" t="s">
        <v>1152</v>
      </c>
      <c r="E151" t="s">
        <v>300</v>
      </c>
      <c r="F151"/>
      <c r="G151"/>
      <c r="H151" s="44" t="b">
        <v>0</v>
      </c>
      <c r="I151"/>
      <c r="J151" s="44" t="b">
        <v>0</v>
      </c>
    </row>
    <row r="152" spans="1:10" ht="18.75" x14ac:dyDescent="0.3">
      <c r="A152" s="45" t="s">
        <v>2320</v>
      </c>
      <c r="B152" s="50" t="s">
        <v>297</v>
      </c>
      <c r="C152" s="5" t="s">
        <v>3762</v>
      </c>
      <c r="D152" t="s">
        <v>1152</v>
      </c>
      <c r="E152" t="s">
        <v>300</v>
      </c>
      <c r="F152"/>
      <c r="G152"/>
      <c r="H152" s="44" t="b">
        <v>0</v>
      </c>
      <c r="I152"/>
      <c r="J152" s="44" t="b">
        <v>0</v>
      </c>
    </row>
    <row r="153" spans="1:10" ht="30.75" x14ac:dyDescent="0.3">
      <c r="A153" s="45" t="s">
        <v>3763</v>
      </c>
      <c r="B153" s="50" t="s">
        <v>297</v>
      </c>
      <c r="C153" s="5" t="s">
        <v>3764</v>
      </c>
      <c r="D153" t="s">
        <v>1152</v>
      </c>
      <c r="E153" t="s">
        <v>300</v>
      </c>
      <c r="F153"/>
      <c r="G153"/>
      <c r="H153" s="44" t="b">
        <v>0</v>
      </c>
      <c r="I153"/>
      <c r="J153" s="44" t="b">
        <v>0</v>
      </c>
    </row>
    <row r="154" spans="1:10" ht="18.75" x14ac:dyDescent="0.3">
      <c r="A154" s="45" t="s">
        <v>3765</v>
      </c>
      <c r="B154" s="50" t="s">
        <v>278</v>
      </c>
      <c r="C154" s="5" t="s">
        <v>3766</v>
      </c>
      <c r="D154" t="s">
        <v>1152</v>
      </c>
      <c r="E154" t="s">
        <v>300</v>
      </c>
      <c r="F154"/>
      <c r="G154"/>
      <c r="H154" s="44" t="b">
        <v>0</v>
      </c>
      <c r="I154"/>
      <c r="J154" s="44" t="b">
        <v>0</v>
      </c>
    </row>
    <row r="155" spans="1:10" ht="18.75" x14ac:dyDescent="0.3">
      <c r="A155" s="45" t="s">
        <v>3767</v>
      </c>
      <c r="B155" s="50" t="s">
        <v>297</v>
      </c>
      <c r="C155" s="5" t="s">
        <v>3768</v>
      </c>
      <c r="D155" t="s">
        <v>1152</v>
      </c>
      <c r="E155" t="s">
        <v>300</v>
      </c>
      <c r="F155"/>
      <c r="G155"/>
      <c r="H155" s="44" t="b">
        <v>0</v>
      </c>
      <c r="I155"/>
      <c r="J155" s="44" t="b">
        <v>0</v>
      </c>
    </row>
    <row r="156" spans="1:10" ht="18.75" x14ac:dyDescent="0.3">
      <c r="A156" s="45" t="s">
        <v>3769</v>
      </c>
      <c r="B156" s="50" t="s">
        <v>297</v>
      </c>
      <c r="C156" s="5" t="s">
        <v>3770</v>
      </c>
      <c r="D156" t="s">
        <v>1152</v>
      </c>
      <c r="E156" t="s">
        <v>300</v>
      </c>
      <c r="F156"/>
      <c r="G156"/>
      <c r="H156" s="44" t="b">
        <v>0</v>
      </c>
      <c r="I156"/>
      <c r="J156" s="44" t="b">
        <v>0</v>
      </c>
    </row>
    <row r="157" spans="1:10" ht="30.75" x14ac:dyDescent="0.3">
      <c r="A157" s="45" t="s">
        <v>3771</v>
      </c>
      <c r="B157" s="50" t="s">
        <v>297</v>
      </c>
      <c r="C157" s="5" t="s">
        <v>3772</v>
      </c>
      <c r="D157" t="s">
        <v>1152</v>
      </c>
      <c r="E157" t="s">
        <v>300</v>
      </c>
      <c r="F157"/>
      <c r="G157"/>
      <c r="H157" s="44" t="b">
        <v>0</v>
      </c>
      <c r="I157"/>
      <c r="J157" s="44" t="b">
        <v>0</v>
      </c>
    </row>
    <row r="158" spans="1:10" ht="18.75" x14ac:dyDescent="0.3">
      <c r="A158" s="45" t="s">
        <v>3773</v>
      </c>
      <c r="B158" s="50" t="s">
        <v>297</v>
      </c>
      <c r="C158" s="5" t="s">
        <v>3774</v>
      </c>
      <c r="D158" t="s">
        <v>1152</v>
      </c>
      <c r="E158" t="s">
        <v>300</v>
      </c>
      <c r="F158"/>
      <c r="G158"/>
      <c r="H158" s="44" t="b">
        <v>0</v>
      </c>
      <c r="I158"/>
      <c r="J158" s="44" t="b">
        <v>0</v>
      </c>
    </row>
    <row r="159" spans="1:10" ht="30.75" x14ac:dyDescent="0.3">
      <c r="A159" s="45" t="s">
        <v>3775</v>
      </c>
      <c r="B159" s="50" t="s">
        <v>297</v>
      </c>
      <c r="C159" s="5" t="s">
        <v>3776</v>
      </c>
      <c r="D159" t="s">
        <v>1152</v>
      </c>
      <c r="E159" t="s">
        <v>300</v>
      </c>
      <c r="F159"/>
      <c r="G159"/>
      <c r="H159" s="44" t="b">
        <v>0</v>
      </c>
      <c r="I159"/>
      <c r="J159" s="44" t="b">
        <v>0</v>
      </c>
    </row>
    <row r="160" spans="1:10" ht="18.75" x14ac:dyDescent="0.3">
      <c r="A160" s="45" t="s">
        <v>323</v>
      </c>
      <c r="B160" s="50" t="s">
        <v>297</v>
      </c>
      <c r="C160" s="5" t="s">
        <v>3777</v>
      </c>
      <c r="D160" t="s">
        <v>1152</v>
      </c>
      <c r="E160" t="s">
        <v>300</v>
      </c>
      <c r="F160"/>
      <c r="G160"/>
      <c r="H160" s="44" t="b">
        <v>0</v>
      </c>
      <c r="I160"/>
      <c r="J160" s="44" t="b">
        <v>0</v>
      </c>
    </row>
    <row r="161" spans="1:10" ht="18.75" x14ac:dyDescent="0.3">
      <c r="A161" s="45" t="s">
        <v>3778</v>
      </c>
      <c r="B161" s="50" t="s">
        <v>297</v>
      </c>
      <c r="C161" s="5" t="s">
        <v>3779</v>
      </c>
      <c r="D161" t="s">
        <v>1152</v>
      </c>
      <c r="E161" t="s">
        <v>300</v>
      </c>
      <c r="F161"/>
      <c r="G161"/>
      <c r="H161" s="44" t="b">
        <v>0</v>
      </c>
      <c r="I161"/>
      <c r="J161" s="44" t="b">
        <v>0</v>
      </c>
    </row>
    <row r="162" spans="1:10" ht="18.75" x14ac:dyDescent="0.3">
      <c r="A162" s="45" t="s">
        <v>3780</v>
      </c>
      <c r="B162" s="50" t="s">
        <v>3781</v>
      </c>
      <c r="C162" s="5" t="s">
        <v>3782</v>
      </c>
      <c r="D162" t="s">
        <v>1152</v>
      </c>
      <c r="E162" t="s">
        <v>300</v>
      </c>
      <c r="F162"/>
      <c r="G162"/>
      <c r="H162" s="44" t="b">
        <v>0</v>
      </c>
      <c r="I162"/>
      <c r="J162" s="44" t="b">
        <v>0</v>
      </c>
    </row>
    <row r="163" spans="1:10" ht="18.75" x14ac:dyDescent="0.3">
      <c r="A163" s="45" t="s">
        <v>3783</v>
      </c>
      <c r="B163" s="50" t="s">
        <v>297</v>
      </c>
      <c r="C163" s="5" t="s">
        <v>3784</v>
      </c>
      <c r="D163" t="s">
        <v>1152</v>
      </c>
      <c r="E163" t="s">
        <v>300</v>
      </c>
      <c r="F163"/>
      <c r="G163"/>
      <c r="H163" s="44" t="b">
        <v>0</v>
      </c>
      <c r="I163"/>
      <c r="J163" s="44" t="b">
        <v>0</v>
      </c>
    </row>
    <row r="164" spans="1:10" ht="18.75" x14ac:dyDescent="0.3">
      <c r="A164" s="45" t="s">
        <v>3785</v>
      </c>
      <c r="B164" s="50" t="s">
        <v>278</v>
      </c>
      <c r="C164" s="5" t="s">
        <v>3786</v>
      </c>
      <c r="D164" t="s">
        <v>1152</v>
      </c>
      <c r="E164" t="s">
        <v>300</v>
      </c>
      <c r="F164"/>
      <c r="G164"/>
      <c r="H164" s="44" t="b">
        <v>0</v>
      </c>
      <c r="I164"/>
      <c r="J164" s="44" t="b">
        <v>0</v>
      </c>
    </row>
    <row r="165" spans="1:10" ht="30.75" x14ac:dyDescent="0.3">
      <c r="A165" s="45" t="s">
        <v>3787</v>
      </c>
      <c r="B165" s="50">
        <v>0</v>
      </c>
      <c r="C165" s="5" t="s">
        <v>3788</v>
      </c>
      <c r="D165" t="s">
        <v>1152</v>
      </c>
      <c r="E165" t="s">
        <v>300</v>
      </c>
      <c r="F165"/>
      <c r="G165"/>
      <c r="H165" s="44" t="b">
        <v>0</v>
      </c>
      <c r="I165"/>
      <c r="J165" s="44" t="b">
        <v>0</v>
      </c>
    </row>
    <row r="166" spans="1:10" ht="18.75" x14ac:dyDescent="0.3">
      <c r="A166" s="45" t="s">
        <v>3789</v>
      </c>
      <c r="B166" s="50" t="s">
        <v>297</v>
      </c>
      <c r="C166" s="5" t="s">
        <v>3790</v>
      </c>
      <c r="D166" t="s">
        <v>1152</v>
      </c>
      <c r="E166" t="s">
        <v>300</v>
      </c>
      <c r="F166"/>
      <c r="G166"/>
      <c r="H166" s="44" t="b">
        <v>0</v>
      </c>
      <c r="I166"/>
      <c r="J166" s="44" t="b">
        <v>0</v>
      </c>
    </row>
    <row r="167" spans="1:10" ht="18.75" x14ac:dyDescent="0.3">
      <c r="A167" s="45" t="s">
        <v>3791</v>
      </c>
      <c r="B167" s="50">
        <v>0.88200000000000001</v>
      </c>
      <c r="C167" s="5" t="s">
        <v>3792</v>
      </c>
      <c r="D167" t="s">
        <v>3793</v>
      </c>
      <c r="E167" t="s">
        <v>3794</v>
      </c>
      <c r="F167"/>
      <c r="G167"/>
      <c r="H167" s="44" t="b">
        <v>1</v>
      </c>
      <c r="I167"/>
      <c r="J167" s="44" t="b">
        <v>0</v>
      </c>
    </row>
    <row r="168" spans="1:10" ht="18.75" x14ac:dyDescent="0.3">
      <c r="A168" s="45" t="s">
        <v>3795</v>
      </c>
      <c r="B168" s="50">
        <v>-14.670999999999999</v>
      </c>
      <c r="C168" s="5" t="s">
        <v>3796</v>
      </c>
      <c r="D168" t="s">
        <v>3793</v>
      </c>
      <c r="E168" t="s">
        <v>3794</v>
      </c>
      <c r="F168"/>
      <c r="G168"/>
      <c r="H168" s="44" t="b">
        <v>1</v>
      </c>
      <c r="I168"/>
      <c r="J168" s="44" t="b">
        <v>0</v>
      </c>
    </row>
    <row r="169" spans="1:10" ht="30.75" x14ac:dyDescent="0.3">
      <c r="A169" s="45" t="s">
        <v>3797</v>
      </c>
      <c r="B169" s="50">
        <v>0.88200000000000001</v>
      </c>
      <c r="C169" s="5" t="s">
        <v>3798</v>
      </c>
      <c r="D169" t="s">
        <v>3793</v>
      </c>
      <c r="E169" t="s">
        <v>3794</v>
      </c>
      <c r="F169"/>
      <c r="G169"/>
      <c r="H169" s="44" t="b">
        <v>1</v>
      </c>
      <c r="I169"/>
      <c r="J169" s="44" t="b">
        <v>0</v>
      </c>
    </row>
    <row r="170" spans="1:10" ht="30.75" x14ac:dyDescent="0.3">
      <c r="A170" s="45" t="s">
        <v>3799</v>
      </c>
      <c r="B170" s="50">
        <v>-14.670999999999999</v>
      </c>
      <c r="C170" s="5" t="s">
        <v>3800</v>
      </c>
      <c r="D170" t="s">
        <v>3793</v>
      </c>
      <c r="E170" t="s">
        <v>3794</v>
      </c>
      <c r="F170"/>
      <c r="G170"/>
      <c r="H170" s="44" t="b">
        <v>1</v>
      </c>
      <c r="I170"/>
      <c r="J170" s="44" t="b">
        <v>0</v>
      </c>
    </row>
    <row r="171" spans="1:10" ht="30.75" x14ac:dyDescent="0.3">
      <c r="A171" s="45" t="s">
        <v>3801</v>
      </c>
      <c r="B171" s="50">
        <v>0.88200000000000001</v>
      </c>
      <c r="C171" s="5" t="s">
        <v>3802</v>
      </c>
      <c r="D171" t="s">
        <v>3793</v>
      </c>
      <c r="E171" t="s">
        <v>3794</v>
      </c>
      <c r="F171"/>
      <c r="G171"/>
      <c r="H171" s="44" t="b">
        <v>1</v>
      </c>
      <c r="I171"/>
      <c r="J171" s="44" t="b">
        <v>0</v>
      </c>
    </row>
    <row r="172" spans="1:10" ht="30.75" x14ac:dyDescent="0.3">
      <c r="A172" s="45" t="s">
        <v>3803</v>
      </c>
      <c r="B172" s="50">
        <v>-14.670999999999999</v>
      </c>
      <c r="C172" s="5" t="s">
        <v>3804</v>
      </c>
      <c r="D172" t="s">
        <v>3793</v>
      </c>
      <c r="E172" t="s">
        <v>3794</v>
      </c>
      <c r="F172"/>
      <c r="G172"/>
      <c r="H172" s="44" t="b">
        <v>1</v>
      </c>
      <c r="I172"/>
      <c r="J172" s="44" t="b">
        <v>0</v>
      </c>
    </row>
    <row r="173" spans="1:10" ht="18.75" x14ac:dyDescent="0.3">
      <c r="A173" s="45" t="s">
        <v>3805</v>
      </c>
      <c r="B173" s="50">
        <v>1.2</v>
      </c>
      <c r="C173" s="5" t="s">
        <v>3806</v>
      </c>
      <c r="D173" t="s">
        <v>1199</v>
      </c>
      <c r="E173" t="s">
        <v>3807</v>
      </c>
      <c r="F173"/>
      <c r="G173"/>
      <c r="H173" s="44" t="b">
        <v>1</v>
      </c>
      <c r="I173"/>
      <c r="J173" s="44" t="b">
        <v>0</v>
      </c>
    </row>
    <row r="174" spans="1:10" ht="18.75" x14ac:dyDescent="0.3">
      <c r="A174" s="45" t="s">
        <v>3808</v>
      </c>
      <c r="B174" s="50">
        <v>6</v>
      </c>
      <c r="C174" s="5" t="s">
        <v>3809</v>
      </c>
      <c r="D174" t="s">
        <v>1199</v>
      </c>
      <c r="E174" t="s">
        <v>3807</v>
      </c>
      <c r="F174"/>
      <c r="G174"/>
      <c r="H174" s="44" t="b">
        <v>1</v>
      </c>
      <c r="I174"/>
      <c r="J174" s="44" t="b">
        <v>0</v>
      </c>
    </row>
    <row r="175" spans="1:10" ht="18.75" x14ac:dyDescent="0.3">
      <c r="A175" s="45" t="s">
        <v>3810</v>
      </c>
      <c r="B175" s="50">
        <v>195</v>
      </c>
      <c r="C175" s="5" t="s">
        <v>3811</v>
      </c>
      <c r="D175" t="s">
        <v>1199</v>
      </c>
      <c r="E175" t="s">
        <v>3807</v>
      </c>
      <c r="F175"/>
      <c r="G175"/>
      <c r="H175" s="44" t="b">
        <v>0</v>
      </c>
      <c r="I175"/>
      <c r="J175" s="44" t="b">
        <v>0</v>
      </c>
    </row>
    <row r="176" spans="1:10" ht="18.75" x14ac:dyDescent="0.3">
      <c r="A176" s="45" t="s">
        <v>3812</v>
      </c>
      <c r="B176" s="50">
        <v>1.44</v>
      </c>
      <c r="C176" s="5" t="s">
        <v>3813</v>
      </c>
      <c r="D176" t="s">
        <v>1199</v>
      </c>
      <c r="E176" t="s">
        <v>3807</v>
      </c>
      <c r="F176"/>
      <c r="G176"/>
      <c r="H176" s="44" t="b">
        <v>1</v>
      </c>
      <c r="I176"/>
      <c r="J176" s="44" t="b">
        <v>0</v>
      </c>
    </row>
    <row r="177" spans="1:10" ht="18.75" x14ac:dyDescent="0.3">
      <c r="A177" s="45" t="s">
        <v>3814</v>
      </c>
      <c r="B177" s="50">
        <v>7.2</v>
      </c>
      <c r="C177" s="5" t="s">
        <v>3815</v>
      </c>
      <c r="D177" t="s">
        <v>1199</v>
      </c>
      <c r="E177" t="s">
        <v>3807</v>
      </c>
      <c r="F177"/>
      <c r="G177"/>
      <c r="H177" s="44" t="b">
        <v>1</v>
      </c>
      <c r="I177"/>
      <c r="J177" s="44" t="b">
        <v>0</v>
      </c>
    </row>
    <row r="178" spans="1:10" ht="18.75" x14ac:dyDescent="0.3">
      <c r="A178" s="45" t="s">
        <v>3816</v>
      </c>
      <c r="B178" s="50">
        <v>234</v>
      </c>
      <c r="C178" s="5" t="s">
        <v>3817</v>
      </c>
      <c r="D178" t="s">
        <v>1199</v>
      </c>
      <c r="E178" t="s">
        <v>3807</v>
      </c>
      <c r="F178"/>
      <c r="G178"/>
      <c r="H178" s="44" t="b">
        <v>0</v>
      </c>
      <c r="I178"/>
      <c r="J178" s="44" t="b">
        <v>0</v>
      </c>
    </row>
    <row r="179" spans="1:10" ht="18.75" x14ac:dyDescent="0.3">
      <c r="A179" s="45" t="s">
        <v>3818</v>
      </c>
      <c r="B179" s="50">
        <v>0.25</v>
      </c>
      <c r="C179" s="5" t="s">
        <v>3819</v>
      </c>
      <c r="D179" t="s">
        <v>1199</v>
      </c>
      <c r="E179" t="s">
        <v>3807</v>
      </c>
      <c r="F179"/>
      <c r="G179"/>
      <c r="H179" s="44" t="b">
        <v>1</v>
      </c>
      <c r="I179"/>
      <c r="J179" s="44" t="b">
        <v>0</v>
      </c>
    </row>
    <row r="180" spans="1:10" ht="18.75" x14ac:dyDescent="0.3">
      <c r="A180" s="45" t="s">
        <v>3820</v>
      </c>
      <c r="B180" s="50">
        <v>6</v>
      </c>
      <c r="C180" s="5" t="s">
        <v>3809</v>
      </c>
      <c r="D180" t="s">
        <v>1199</v>
      </c>
      <c r="E180" t="s">
        <v>3807</v>
      </c>
      <c r="F180"/>
      <c r="G180"/>
      <c r="H180" s="44" t="b">
        <v>1</v>
      </c>
      <c r="I180"/>
      <c r="J180" s="44" t="b">
        <v>0</v>
      </c>
    </row>
    <row r="181" spans="1:10" ht="18.75" x14ac:dyDescent="0.3">
      <c r="A181" s="45" t="s">
        <v>3821</v>
      </c>
      <c r="B181" s="50">
        <v>195</v>
      </c>
      <c r="C181" s="5" t="s">
        <v>3811</v>
      </c>
      <c r="D181" t="s">
        <v>1199</v>
      </c>
      <c r="E181" t="s">
        <v>3807</v>
      </c>
      <c r="F181"/>
      <c r="G181"/>
      <c r="H181" s="44" t="b">
        <v>0</v>
      </c>
      <c r="I181"/>
      <c r="J181" s="44" t="b">
        <v>0</v>
      </c>
    </row>
    <row r="182" spans="1:10" ht="18.75" x14ac:dyDescent="0.3">
      <c r="A182" s="45" t="s">
        <v>3822</v>
      </c>
      <c r="B182" s="50">
        <v>0.3</v>
      </c>
      <c r="C182" s="5" t="s">
        <v>3813</v>
      </c>
      <c r="D182" t="s">
        <v>1199</v>
      </c>
      <c r="E182" t="s">
        <v>3807</v>
      </c>
      <c r="F182"/>
      <c r="G182"/>
      <c r="H182" s="44" t="b">
        <v>1</v>
      </c>
      <c r="I182"/>
      <c r="J182" s="44" t="b">
        <v>0</v>
      </c>
    </row>
    <row r="183" spans="1:10" ht="18.75" x14ac:dyDescent="0.3">
      <c r="A183" s="45" t="s">
        <v>3823</v>
      </c>
      <c r="B183" s="50">
        <v>7.2</v>
      </c>
      <c r="C183" s="5" t="s">
        <v>3815</v>
      </c>
      <c r="D183" t="s">
        <v>1199</v>
      </c>
      <c r="E183" t="s">
        <v>3807</v>
      </c>
      <c r="F183"/>
      <c r="G183"/>
      <c r="H183" s="44" t="b">
        <v>1</v>
      </c>
      <c r="I183"/>
      <c r="J183" s="44" t="b">
        <v>0</v>
      </c>
    </row>
    <row r="184" spans="1:10" ht="18.75" x14ac:dyDescent="0.3">
      <c r="A184" s="45" t="s">
        <v>3824</v>
      </c>
      <c r="B184" s="50">
        <v>234</v>
      </c>
      <c r="C184" s="5" t="s">
        <v>3817</v>
      </c>
      <c r="D184" t="s">
        <v>1199</v>
      </c>
      <c r="E184" t="s">
        <v>3807</v>
      </c>
      <c r="F184"/>
      <c r="G184"/>
      <c r="H184" s="44" t="b">
        <v>0</v>
      </c>
      <c r="I184"/>
      <c r="J184" s="44" t="b">
        <v>0</v>
      </c>
    </row>
    <row r="185" spans="1:10" ht="18.75" x14ac:dyDescent="0.3">
      <c r="A185" s="45" t="s">
        <v>3825</v>
      </c>
      <c r="B185" s="50">
        <v>0.4</v>
      </c>
      <c r="C185" s="5" t="s">
        <v>3826</v>
      </c>
      <c r="D185" t="s">
        <v>3827</v>
      </c>
      <c r="E185" t="s">
        <v>3828</v>
      </c>
      <c r="F185"/>
      <c r="G185"/>
      <c r="H185" s="44" t="b">
        <v>1</v>
      </c>
      <c r="I185"/>
      <c r="J185" s="44" t="b">
        <v>0</v>
      </c>
    </row>
    <row r="186" spans="1:10" ht="18.75" x14ac:dyDescent="0.3">
      <c r="A186" s="45" t="s">
        <v>3829</v>
      </c>
      <c r="B186" s="50">
        <v>1</v>
      </c>
      <c r="C186" s="5" t="s">
        <v>3830</v>
      </c>
      <c r="D186" t="s">
        <v>3827</v>
      </c>
      <c r="E186" t="s">
        <v>3828</v>
      </c>
      <c r="F186"/>
      <c r="G186"/>
      <c r="H186" s="44" t="b">
        <v>0</v>
      </c>
      <c r="I186"/>
      <c r="J186" s="44" t="b">
        <v>0</v>
      </c>
    </row>
    <row r="187" spans="1:10" ht="18.75" x14ac:dyDescent="0.3">
      <c r="A187" s="45" t="s">
        <v>3831</v>
      </c>
      <c r="B187" s="50">
        <v>0.59</v>
      </c>
      <c r="C187" s="5" t="s">
        <v>3832</v>
      </c>
      <c r="D187" t="s">
        <v>3827</v>
      </c>
      <c r="E187" t="s">
        <v>3828</v>
      </c>
      <c r="F187"/>
      <c r="G187"/>
      <c r="H187" s="44" t="b">
        <v>1</v>
      </c>
      <c r="I187"/>
      <c r="J187" s="44" t="b">
        <v>0</v>
      </c>
    </row>
    <row r="188" spans="1:10" ht="18.75" x14ac:dyDescent="0.3">
      <c r="A188" s="45" t="s">
        <v>3833</v>
      </c>
      <c r="B188" s="50">
        <v>1</v>
      </c>
      <c r="C188" s="5" t="s">
        <v>3834</v>
      </c>
      <c r="D188" t="s">
        <v>3827</v>
      </c>
      <c r="E188" t="s">
        <v>3828</v>
      </c>
      <c r="F188"/>
      <c r="G188"/>
      <c r="H188" s="44" t="b">
        <v>0</v>
      </c>
      <c r="I188"/>
      <c r="J188" s="44" t="b">
        <v>0</v>
      </c>
    </row>
    <row r="189" spans="1:10" ht="18.75" x14ac:dyDescent="0.3">
      <c r="A189" s="45" t="s">
        <v>3835</v>
      </c>
      <c r="B189" s="50">
        <v>0.4</v>
      </c>
      <c r="C189" s="5" t="s">
        <v>3826</v>
      </c>
      <c r="D189" t="s">
        <v>3827</v>
      </c>
      <c r="E189" t="s">
        <v>3836</v>
      </c>
      <c r="F189"/>
      <c r="G189"/>
      <c r="H189" s="44" t="b">
        <v>1</v>
      </c>
      <c r="I189"/>
      <c r="J189" s="44" t="b">
        <v>0</v>
      </c>
    </row>
    <row r="190" spans="1:10" ht="18.75" x14ac:dyDescent="0.3">
      <c r="A190" s="45" t="s">
        <v>3837</v>
      </c>
      <c r="B190" s="50">
        <v>1</v>
      </c>
      <c r="C190" s="5" t="s">
        <v>3830</v>
      </c>
      <c r="D190" t="s">
        <v>3827</v>
      </c>
      <c r="E190" t="s">
        <v>3836</v>
      </c>
      <c r="F190"/>
      <c r="G190"/>
      <c r="H190" s="44" t="b">
        <v>0</v>
      </c>
      <c r="I190"/>
      <c r="J190" s="44" t="b">
        <v>0</v>
      </c>
    </row>
    <row r="191" spans="1:10" ht="18.75" x14ac:dyDescent="0.3">
      <c r="A191" s="45" t="s">
        <v>3838</v>
      </c>
      <c r="B191" s="50">
        <v>0.59</v>
      </c>
      <c r="C191" s="5" t="s">
        <v>3832</v>
      </c>
      <c r="D191" t="s">
        <v>3827</v>
      </c>
      <c r="E191" t="s">
        <v>3836</v>
      </c>
      <c r="F191"/>
      <c r="G191"/>
      <c r="H191" s="44" t="b">
        <v>1</v>
      </c>
      <c r="I191"/>
      <c r="J191" s="44" t="b">
        <v>0</v>
      </c>
    </row>
    <row r="192" spans="1:10" ht="18.75" x14ac:dyDescent="0.3">
      <c r="A192" s="45" t="s">
        <v>3839</v>
      </c>
      <c r="B192" s="50">
        <v>1</v>
      </c>
      <c r="C192" s="5" t="s">
        <v>3834</v>
      </c>
      <c r="D192" t="s">
        <v>3827</v>
      </c>
      <c r="E192" t="s">
        <v>3836</v>
      </c>
      <c r="F192"/>
      <c r="G192"/>
      <c r="H192" s="44" t="b">
        <v>0</v>
      </c>
      <c r="I192"/>
      <c r="J192" s="44" t="b">
        <v>0</v>
      </c>
    </row>
    <row r="193" spans="1:10" ht="30.75" x14ac:dyDescent="0.3">
      <c r="A193" s="45" t="s">
        <v>3840</v>
      </c>
      <c r="B193" s="50">
        <v>0</v>
      </c>
      <c r="C193" s="5" t="s">
        <v>3841</v>
      </c>
      <c r="D193" t="s">
        <v>3827</v>
      </c>
      <c r="E193" t="s">
        <v>3842</v>
      </c>
      <c r="F193"/>
      <c r="G193"/>
      <c r="H193" s="44" t="b">
        <v>1</v>
      </c>
      <c r="I193"/>
      <c r="J193" s="44" t="b">
        <v>0</v>
      </c>
    </row>
    <row r="194" spans="1:10" ht="30.75" x14ac:dyDescent="0.3">
      <c r="A194" s="45" t="s">
        <v>3843</v>
      </c>
      <c r="B194" s="50">
        <v>18</v>
      </c>
      <c r="C194" s="5" t="s">
        <v>3844</v>
      </c>
      <c r="D194" t="s">
        <v>3827</v>
      </c>
      <c r="E194" t="s">
        <v>3842</v>
      </c>
      <c r="F194"/>
      <c r="G194"/>
      <c r="H194" s="44" t="b">
        <v>1</v>
      </c>
      <c r="I194"/>
      <c r="J194" s="44" t="b">
        <v>0</v>
      </c>
    </row>
    <row r="195" spans="1:10" ht="30.75" x14ac:dyDescent="0.3">
      <c r="A195" s="45" t="s">
        <v>640</v>
      </c>
      <c r="B195" s="50">
        <v>0.25</v>
      </c>
      <c r="C195" s="5" t="s">
        <v>3845</v>
      </c>
      <c r="D195" t="s">
        <v>1891</v>
      </c>
      <c r="E195" t="s">
        <v>3846</v>
      </c>
      <c r="F195"/>
      <c r="G195"/>
      <c r="H195" s="44" t="b">
        <v>1</v>
      </c>
      <c r="I195"/>
      <c r="J195" s="44" t="b">
        <v>0</v>
      </c>
    </row>
    <row r="196" spans="1:10" ht="30.75" x14ac:dyDescent="0.3">
      <c r="A196" s="45" t="s">
        <v>642</v>
      </c>
      <c r="B196" s="50">
        <v>0</v>
      </c>
      <c r="C196" s="5" t="s">
        <v>3847</v>
      </c>
      <c r="D196" t="s">
        <v>1891</v>
      </c>
      <c r="E196" t="s">
        <v>3846</v>
      </c>
      <c r="F196"/>
      <c r="G196"/>
      <c r="H196" s="44" t="b">
        <v>1</v>
      </c>
      <c r="I196"/>
      <c r="J196" s="44" t="b">
        <v>0</v>
      </c>
    </row>
    <row r="197" spans="1:10" ht="30.75" x14ac:dyDescent="0.3">
      <c r="A197" s="45" t="s">
        <v>198</v>
      </c>
      <c r="B197" s="50">
        <v>1</v>
      </c>
      <c r="C197" s="5" t="s">
        <v>3848</v>
      </c>
      <c r="D197" t="s">
        <v>1891</v>
      </c>
      <c r="E197" t="s">
        <v>3846</v>
      </c>
      <c r="F197"/>
      <c r="G197"/>
      <c r="H197" s="44" t="b">
        <v>0</v>
      </c>
      <c r="I197"/>
      <c r="J197" s="44" t="b">
        <v>0</v>
      </c>
    </row>
    <row r="198" spans="1:10" ht="30.75" x14ac:dyDescent="0.3">
      <c r="A198" s="45" t="s">
        <v>305</v>
      </c>
      <c r="B198" s="50" t="s">
        <v>3849</v>
      </c>
      <c r="C198" s="5" t="s">
        <v>3850</v>
      </c>
      <c r="D198" t="s">
        <v>303</v>
      </c>
      <c r="E198" t="s">
        <v>308</v>
      </c>
      <c r="F198"/>
      <c r="G198"/>
      <c r="H198" s="44" t="b">
        <v>0</v>
      </c>
      <c r="I198"/>
      <c r="J198" s="44" t="b">
        <v>1</v>
      </c>
    </row>
    <row r="199" spans="1:10" ht="18.75" x14ac:dyDescent="0.3">
      <c r="A199" s="45" t="s">
        <v>309</v>
      </c>
      <c r="B199" s="50" t="s">
        <v>1293</v>
      </c>
      <c r="C199" s="5" t="s">
        <v>311</v>
      </c>
      <c r="D199" t="s">
        <v>303</v>
      </c>
      <c r="E199" t="s">
        <v>308</v>
      </c>
      <c r="F199"/>
      <c r="G199"/>
      <c r="H199" s="44" t="b">
        <v>0</v>
      </c>
      <c r="I199"/>
      <c r="J199" s="44" t="b">
        <v>0</v>
      </c>
    </row>
    <row r="200" spans="1:10" ht="18.75" x14ac:dyDescent="0.3">
      <c r="A200" s="45" t="s">
        <v>3851</v>
      </c>
      <c r="B200" s="50" t="s">
        <v>3852</v>
      </c>
      <c r="C200" s="5" t="s">
        <v>3853</v>
      </c>
      <c r="D200" t="s">
        <v>303</v>
      </c>
      <c r="E200" t="s">
        <v>3854</v>
      </c>
      <c r="F200"/>
      <c r="G200"/>
      <c r="H200" s="44" t="b">
        <v>0</v>
      </c>
      <c r="I200"/>
      <c r="J200" s="44" t="b">
        <v>0</v>
      </c>
    </row>
    <row r="201" spans="1:10" ht="18.75" x14ac:dyDescent="0.3">
      <c r="A201" s="45" t="s">
        <v>3855</v>
      </c>
      <c r="B201" s="50" t="s">
        <v>3852</v>
      </c>
      <c r="C201" s="5" t="s">
        <v>3856</v>
      </c>
      <c r="D201" t="s">
        <v>303</v>
      </c>
      <c r="E201" t="s">
        <v>3854</v>
      </c>
      <c r="F201"/>
      <c r="G201"/>
      <c r="H201" s="44" t="b">
        <v>0</v>
      </c>
      <c r="I201"/>
      <c r="J201" s="44" t="b">
        <v>0</v>
      </c>
    </row>
    <row r="202" spans="1:10" ht="18.75" x14ac:dyDescent="0.3">
      <c r="A202" s="45" t="s">
        <v>3857</v>
      </c>
      <c r="B202" s="50" t="s">
        <v>3852</v>
      </c>
      <c r="C202" s="5" t="s">
        <v>3858</v>
      </c>
      <c r="D202" t="s">
        <v>303</v>
      </c>
      <c r="E202" t="s">
        <v>3854</v>
      </c>
      <c r="F202"/>
      <c r="G202"/>
      <c r="H202" s="44" t="b">
        <v>0</v>
      </c>
      <c r="I202"/>
      <c r="J202" s="44" t="b">
        <v>0</v>
      </c>
    </row>
    <row r="203" spans="1:10" ht="18.75" x14ac:dyDescent="0.3">
      <c r="A203" s="45" t="s">
        <v>3859</v>
      </c>
      <c r="B203" s="50">
        <v>9</v>
      </c>
      <c r="C203" s="5" t="s">
        <v>3860</v>
      </c>
      <c r="D203" t="s">
        <v>303</v>
      </c>
      <c r="E203" t="s">
        <v>308</v>
      </c>
      <c r="F203"/>
      <c r="G203"/>
      <c r="H203" s="44" t="b">
        <v>1</v>
      </c>
      <c r="I203"/>
      <c r="J203" s="44" t="b">
        <v>0</v>
      </c>
    </row>
    <row r="204" spans="1:10" ht="75.75" customHeight="1" x14ac:dyDescent="0.3">
      <c r="A204" s="45" t="s">
        <v>610</v>
      </c>
      <c r="B204" s="50" t="s">
        <v>3861</v>
      </c>
      <c r="C204" s="5" t="s">
        <v>612</v>
      </c>
      <c r="D204" t="s">
        <v>303</v>
      </c>
      <c r="E204" t="s">
        <v>1145</v>
      </c>
      <c r="F204"/>
      <c r="G204"/>
      <c r="H204" s="44" t="b">
        <v>0</v>
      </c>
      <c r="I204"/>
      <c r="J204" s="44" t="b">
        <v>1</v>
      </c>
    </row>
    <row r="205" spans="1:10" ht="18.75" x14ac:dyDescent="0.3">
      <c r="A205" s="45" t="s">
        <v>151</v>
      </c>
      <c r="B205" s="50" t="s">
        <v>3862</v>
      </c>
      <c r="C205" s="5" t="s">
        <v>3863</v>
      </c>
      <c r="D205" t="s">
        <v>1922</v>
      </c>
      <c r="E205" t="s">
        <v>308</v>
      </c>
      <c r="F205"/>
      <c r="G205"/>
      <c r="H205" s="44" t="b">
        <v>0</v>
      </c>
      <c r="I205"/>
      <c r="J205" s="44" t="b">
        <v>1</v>
      </c>
    </row>
    <row r="206" spans="1:10" ht="18.75" x14ac:dyDescent="0.3">
      <c r="A206" s="45" t="s">
        <v>153</v>
      </c>
      <c r="B206" s="50" t="s">
        <v>224</v>
      </c>
      <c r="C206" s="5" t="s">
        <v>58</v>
      </c>
      <c r="D206" t="s">
        <v>1922</v>
      </c>
      <c r="E206"/>
      <c r="F206"/>
      <c r="G206"/>
      <c r="H206" s="44" t="b">
        <v>0</v>
      </c>
      <c r="I206"/>
      <c r="J206" s="44" t="b">
        <v>1</v>
      </c>
    </row>
    <row r="207" spans="1:10" ht="18.75" x14ac:dyDescent="0.3">
      <c r="A207" s="45" t="s">
        <v>155</v>
      </c>
      <c r="B207" s="50" t="s">
        <v>3852</v>
      </c>
      <c r="C207" s="5" t="s">
        <v>3864</v>
      </c>
      <c r="D207" t="s">
        <v>1922</v>
      </c>
      <c r="E207" t="s">
        <v>308</v>
      </c>
      <c r="F207"/>
      <c r="G207"/>
      <c r="H207" s="44" t="b">
        <v>0</v>
      </c>
      <c r="I207"/>
      <c r="J207" s="44" t="b">
        <v>1</v>
      </c>
    </row>
    <row r="208" spans="1:10" ht="18.75" x14ac:dyDescent="0.3">
      <c r="A208" s="45" t="s">
        <v>156</v>
      </c>
      <c r="B208" s="50" t="s">
        <v>3862</v>
      </c>
      <c r="C208" s="5" t="s">
        <v>287</v>
      </c>
      <c r="D208" t="s">
        <v>1922</v>
      </c>
      <c r="E208" t="s">
        <v>280</v>
      </c>
      <c r="F208"/>
      <c r="G208"/>
      <c r="H208" s="44" t="b">
        <v>0</v>
      </c>
      <c r="I208"/>
      <c r="J208" s="44" t="b">
        <v>1</v>
      </c>
    </row>
    <row r="209" spans="1:10" ht="18.75" x14ac:dyDescent="0.3">
      <c r="A209" s="45" t="s">
        <v>3666</v>
      </c>
      <c r="B209" s="50" t="s">
        <v>1314</v>
      </c>
      <c r="C209" s="5" t="s">
        <v>895</v>
      </c>
      <c r="D209" t="s">
        <v>1922</v>
      </c>
      <c r="E209" t="s">
        <v>349</v>
      </c>
      <c r="F209"/>
      <c r="G209"/>
      <c r="H209" s="44" t="b">
        <v>0</v>
      </c>
      <c r="I209"/>
      <c r="J209" s="44" t="b">
        <v>0</v>
      </c>
    </row>
    <row r="210" spans="1:10" ht="18.75" x14ac:dyDescent="0.3">
      <c r="A210" s="45" t="s">
        <v>1376</v>
      </c>
      <c r="B210" s="50"/>
      <c r="C210" s="5"/>
      <c r="D210" t="s">
        <v>471</v>
      </c>
      <c r="E210" t="s">
        <v>565</v>
      </c>
      <c r="F210"/>
      <c r="G210"/>
      <c r="H210" s="44" t="b">
        <v>0</v>
      </c>
      <c r="I210"/>
      <c r="J210" s="44" t="b">
        <v>0</v>
      </c>
    </row>
    <row r="211" spans="1:10" ht="18.75" x14ac:dyDescent="0.3">
      <c r="A211" s="45" t="s">
        <v>1318</v>
      </c>
      <c r="B211" s="50" t="s">
        <v>3865</v>
      </c>
      <c r="C211" s="5" t="s">
        <v>3866</v>
      </c>
      <c r="D211" t="s">
        <v>2444</v>
      </c>
      <c r="E211" t="s">
        <v>3854</v>
      </c>
      <c r="F211"/>
      <c r="G211"/>
      <c r="H211" s="44" t="b">
        <v>0</v>
      </c>
      <c r="I211"/>
      <c r="J211" s="44" t="b">
        <v>1</v>
      </c>
    </row>
    <row r="212" spans="1:10" ht="30.75" x14ac:dyDescent="0.3">
      <c r="A212" s="45" t="s">
        <v>1321</v>
      </c>
      <c r="B212" s="50" t="s">
        <v>3867</v>
      </c>
      <c r="C212" s="5" t="s">
        <v>3868</v>
      </c>
      <c r="D212" t="s">
        <v>2444</v>
      </c>
      <c r="E212" t="s">
        <v>3854</v>
      </c>
      <c r="F212"/>
      <c r="G212"/>
      <c r="H212" s="44" t="b">
        <v>0</v>
      </c>
      <c r="I212"/>
      <c r="J212" s="44" t="b">
        <v>1</v>
      </c>
    </row>
    <row r="213" spans="1:10" ht="30.75" x14ac:dyDescent="0.3">
      <c r="A213" s="45" t="s">
        <v>1323</v>
      </c>
      <c r="B213" s="50" t="s">
        <v>3869</v>
      </c>
      <c r="C213" s="5" t="s">
        <v>3870</v>
      </c>
      <c r="D213" t="s">
        <v>2444</v>
      </c>
      <c r="E213" t="s">
        <v>3807</v>
      </c>
      <c r="F213"/>
      <c r="G213"/>
      <c r="H213" s="44" t="b">
        <v>0</v>
      </c>
      <c r="I213"/>
      <c r="J213" s="44" t="b">
        <v>1</v>
      </c>
    </row>
    <row r="214" spans="1:10" ht="30.75" x14ac:dyDescent="0.3">
      <c r="A214" s="45" t="s">
        <v>1325</v>
      </c>
      <c r="B214" s="50" t="s">
        <v>3871</v>
      </c>
      <c r="C214" s="5" t="s">
        <v>3872</v>
      </c>
      <c r="D214" t="s">
        <v>2444</v>
      </c>
      <c r="E214" t="s">
        <v>3807</v>
      </c>
      <c r="F214"/>
      <c r="G214"/>
      <c r="H214" s="44" t="b">
        <v>0</v>
      </c>
      <c r="I214"/>
      <c r="J214" s="44" t="b">
        <v>1</v>
      </c>
    </row>
    <row r="215" spans="1:10" ht="18.75" x14ac:dyDescent="0.3">
      <c r="A215" s="45" t="s">
        <v>1327</v>
      </c>
      <c r="B215" s="50" t="s">
        <v>1332</v>
      </c>
      <c r="C215" s="5"/>
      <c r="D215"/>
      <c r="E215"/>
      <c r="F215"/>
      <c r="G215"/>
      <c r="H215" s="44" t="b">
        <v>0</v>
      </c>
      <c r="I215"/>
      <c r="J215" s="44" t="b">
        <v>0</v>
      </c>
    </row>
    <row r="216" spans="1:10" ht="18.75" x14ac:dyDescent="0.3">
      <c r="A216" s="45" t="s">
        <v>1329</v>
      </c>
      <c r="B216" s="50" t="s">
        <v>3873</v>
      </c>
      <c r="C216" s="5"/>
      <c r="D216"/>
      <c r="E216"/>
      <c r="F216"/>
      <c r="G216"/>
      <c r="H216" s="44" t="b">
        <v>0</v>
      </c>
      <c r="I216"/>
      <c r="J216" s="44" t="b">
        <v>0</v>
      </c>
    </row>
    <row r="217" spans="1:10" ht="18.75" x14ac:dyDescent="0.3">
      <c r="A217" s="45" t="s">
        <v>1331</v>
      </c>
      <c r="B217" s="50" t="s">
        <v>3874</v>
      </c>
      <c r="C217" s="5" t="s">
        <v>3875</v>
      </c>
      <c r="D217" t="s">
        <v>3876</v>
      </c>
      <c r="E217" t="s">
        <v>349</v>
      </c>
      <c r="F217"/>
      <c r="G217"/>
      <c r="H217" s="44" t="b">
        <v>0</v>
      </c>
      <c r="I217"/>
      <c r="J217" s="44" t="b">
        <v>0</v>
      </c>
    </row>
    <row r="218" spans="1:10" ht="18.75" x14ac:dyDescent="0.3">
      <c r="A218" s="45" t="s">
        <v>1333</v>
      </c>
      <c r="B218" s="50" t="s">
        <v>3877</v>
      </c>
      <c r="C218" s="5" t="s">
        <v>3875</v>
      </c>
      <c r="D218" t="s">
        <v>3876</v>
      </c>
      <c r="E218" t="s">
        <v>349</v>
      </c>
      <c r="F218"/>
      <c r="G218"/>
      <c r="H218" s="44" t="b">
        <v>0</v>
      </c>
      <c r="I218"/>
      <c r="J218" s="44" t="b">
        <v>0</v>
      </c>
    </row>
    <row r="219" spans="1:10" ht="18.75" x14ac:dyDescent="0.3">
      <c r="A219" s="45" t="s">
        <v>1334</v>
      </c>
      <c r="B219" s="50" t="s">
        <v>3878</v>
      </c>
      <c r="C219" s="5" t="s">
        <v>3875</v>
      </c>
      <c r="D219" t="s">
        <v>3876</v>
      </c>
      <c r="E219" t="s">
        <v>349</v>
      </c>
      <c r="F219"/>
      <c r="G219"/>
      <c r="H219" s="44" t="b">
        <v>0</v>
      </c>
      <c r="I219"/>
      <c r="J219" s="44" t="b">
        <v>1</v>
      </c>
    </row>
    <row r="220" spans="1:10" ht="18.75" x14ac:dyDescent="0.3">
      <c r="A220" s="45" t="s">
        <v>1335</v>
      </c>
      <c r="B220" s="50" t="s">
        <v>3879</v>
      </c>
      <c r="C220" s="5" t="s">
        <v>3880</v>
      </c>
      <c r="D220" t="s">
        <v>3876</v>
      </c>
      <c r="E220" t="s">
        <v>349</v>
      </c>
      <c r="F220"/>
      <c r="G220"/>
      <c r="H220" s="44" t="b">
        <v>0</v>
      </c>
      <c r="I220"/>
      <c r="J220" s="44" t="b">
        <v>0</v>
      </c>
    </row>
    <row r="221" spans="1:10" ht="18.75" x14ac:dyDescent="0.3">
      <c r="A221" s="45" t="s">
        <v>1336</v>
      </c>
      <c r="B221" s="50" t="s">
        <v>3881</v>
      </c>
      <c r="C221" s="5" t="s">
        <v>3880</v>
      </c>
      <c r="D221" t="s">
        <v>3876</v>
      </c>
      <c r="E221" t="s">
        <v>349</v>
      </c>
      <c r="F221"/>
      <c r="G221"/>
      <c r="H221" s="44" t="b">
        <v>0</v>
      </c>
      <c r="I221"/>
      <c r="J221" s="44" t="b">
        <v>1</v>
      </c>
    </row>
    <row r="222" spans="1:10" ht="18.75" x14ac:dyDescent="0.3">
      <c r="A222" s="45" t="s">
        <v>1337</v>
      </c>
      <c r="B222" s="50" t="s">
        <v>3882</v>
      </c>
      <c r="C222" s="5" t="s">
        <v>3880</v>
      </c>
      <c r="D222" t="s">
        <v>3876</v>
      </c>
      <c r="E222" t="s">
        <v>349</v>
      </c>
      <c r="F222"/>
      <c r="G222"/>
      <c r="H222" s="44" t="b">
        <v>0</v>
      </c>
      <c r="I222"/>
      <c r="J222" s="44" t="b">
        <v>0</v>
      </c>
    </row>
    <row r="223" spans="1:10" ht="18.75" x14ac:dyDescent="0.3">
      <c r="A223" s="45" t="s">
        <v>1338</v>
      </c>
      <c r="B223" s="50" t="s">
        <v>1332</v>
      </c>
      <c r="C223" s="5"/>
      <c r="D223"/>
      <c r="E223"/>
      <c r="F223"/>
      <c r="G223"/>
      <c r="H223" s="44" t="b">
        <v>0</v>
      </c>
      <c r="I223"/>
      <c r="J223" s="44" t="b">
        <v>0</v>
      </c>
    </row>
    <row r="224" spans="1:10" ht="18.75" x14ac:dyDescent="0.3">
      <c r="A224" s="45" t="s">
        <v>1339</v>
      </c>
      <c r="B224" s="50" t="s">
        <v>1332</v>
      </c>
      <c r="C224" s="5"/>
      <c r="D224"/>
      <c r="E224"/>
      <c r="F224"/>
      <c r="G224"/>
      <c r="H224" s="44" t="b">
        <v>0</v>
      </c>
      <c r="I224"/>
      <c r="J224" s="44" t="b">
        <v>0</v>
      </c>
    </row>
    <row r="225" spans="1:10" ht="18.75" x14ac:dyDescent="0.3">
      <c r="A225" s="45" t="s">
        <v>1340</v>
      </c>
      <c r="B225" s="50" t="s">
        <v>1332</v>
      </c>
      <c r="C225" s="5"/>
      <c r="D225"/>
      <c r="E225"/>
      <c r="F225"/>
      <c r="G225"/>
      <c r="H225" s="44" t="b">
        <v>0</v>
      </c>
      <c r="I225"/>
      <c r="J225" s="44" t="b">
        <v>0</v>
      </c>
    </row>
    <row r="226" spans="1:10" ht="18.75" x14ac:dyDescent="0.3">
      <c r="A226" s="45" t="s">
        <v>1341</v>
      </c>
      <c r="B226" s="50" t="s">
        <v>1332</v>
      </c>
      <c r="C226" s="5"/>
      <c r="D226"/>
      <c r="E226"/>
      <c r="F226"/>
      <c r="G226"/>
      <c r="H226" s="44" t="b">
        <v>0</v>
      </c>
      <c r="I226"/>
      <c r="J226" s="44" t="b">
        <v>0</v>
      </c>
    </row>
    <row r="227" spans="1:10" ht="18.75" x14ac:dyDescent="0.3">
      <c r="A227" s="45" t="s">
        <v>1342</v>
      </c>
      <c r="B227" s="50" t="s">
        <v>1332</v>
      </c>
      <c r="C227" s="5"/>
      <c r="D227"/>
      <c r="E227"/>
      <c r="F227"/>
      <c r="G227"/>
      <c r="H227" s="44" t="b">
        <v>0</v>
      </c>
      <c r="I227"/>
      <c r="J227" s="44" t="b">
        <v>0</v>
      </c>
    </row>
    <row r="228" spans="1:10" ht="18.75" x14ac:dyDescent="0.3">
      <c r="A228" s="45" t="s">
        <v>1343</v>
      </c>
      <c r="B228" s="50" t="s">
        <v>1332</v>
      </c>
      <c r="C228" s="5"/>
      <c r="D228"/>
      <c r="E228"/>
      <c r="F228"/>
      <c r="G228"/>
      <c r="H228" s="44" t="b">
        <v>0</v>
      </c>
      <c r="I228"/>
      <c r="J228" s="44" t="b">
        <v>0</v>
      </c>
    </row>
    <row r="229" spans="1:10" ht="18.75" x14ac:dyDescent="0.3">
      <c r="A229" s="45" t="s">
        <v>1344</v>
      </c>
      <c r="B229" s="50" t="s">
        <v>1332</v>
      </c>
      <c r="C229" s="5"/>
      <c r="D229"/>
      <c r="E229"/>
      <c r="F229"/>
      <c r="G229"/>
      <c r="H229" s="44" t="b">
        <v>0</v>
      </c>
      <c r="I229"/>
      <c r="J229" s="44" t="b">
        <v>0</v>
      </c>
    </row>
    <row r="230" spans="1:10" ht="18.75" x14ac:dyDescent="0.3">
      <c r="A230" s="45" t="s">
        <v>1345</v>
      </c>
      <c r="B230" s="50" t="s">
        <v>1332</v>
      </c>
      <c r="C230" s="5"/>
      <c r="D230"/>
      <c r="E230"/>
      <c r="F230"/>
      <c r="G230"/>
      <c r="H230" s="44" t="b">
        <v>0</v>
      </c>
      <c r="I230"/>
      <c r="J230" s="44" t="b">
        <v>0</v>
      </c>
    </row>
    <row r="231" spans="1:10" ht="18.75" x14ac:dyDescent="0.3">
      <c r="A231" s="45" t="s">
        <v>1346</v>
      </c>
      <c r="B231" s="50" t="s">
        <v>1332</v>
      </c>
      <c r="C231" s="5"/>
      <c r="D231"/>
      <c r="E231"/>
      <c r="F231"/>
      <c r="G231"/>
      <c r="H231" s="44" t="b">
        <v>0</v>
      </c>
      <c r="I231"/>
      <c r="J231" s="44" t="b">
        <v>0</v>
      </c>
    </row>
    <row r="232" spans="1:10" ht="18.75" x14ac:dyDescent="0.3">
      <c r="A232" s="45" t="s">
        <v>1347</v>
      </c>
      <c r="B232" s="50" t="s">
        <v>2754</v>
      </c>
      <c r="C232" s="5"/>
      <c r="D232"/>
      <c r="E232"/>
      <c r="F232"/>
      <c r="G232"/>
      <c r="H232" s="44" t="b">
        <v>0</v>
      </c>
      <c r="I232"/>
      <c r="J232" s="44" t="b">
        <v>0</v>
      </c>
    </row>
    <row r="233" spans="1:10" ht="18.75" x14ac:dyDescent="0.3">
      <c r="A233" s="45" t="s">
        <v>1348</v>
      </c>
      <c r="B233" s="50" t="s">
        <v>3883</v>
      </c>
      <c r="C233" s="5" t="s">
        <v>3884</v>
      </c>
      <c r="D233" t="s">
        <v>3885</v>
      </c>
      <c r="E233" t="s">
        <v>565</v>
      </c>
      <c r="F233"/>
      <c r="G233"/>
      <c r="H233" s="44" t="b">
        <v>0</v>
      </c>
      <c r="I233"/>
      <c r="J233" s="44" t="b">
        <v>1</v>
      </c>
    </row>
    <row r="234" spans="1:10" ht="18.75" x14ac:dyDescent="0.3">
      <c r="A234" s="45" t="s">
        <v>1349</v>
      </c>
      <c r="B234" s="50" t="s">
        <v>3886</v>
      </c>
      <c r="C234" s="5" t="s">
        <v>3887</v>
      </c>
      <c r="D234" t="s">
        <v>3885</v>
      </c>
      <c r="E234" t="s">
        <v>565</v>
      </c>
      <c r="F234"/>
      <c r="G234"/>
      <c r="H234" s="44" t="b">
        <v>0</v>
      </c>
      <c r="I234"/>
      <c r="J234" s="44" t="b">
        <v>0</v>
      </c>
    </row>
    <row r="235" spans="1:10" ht="18.75" x14ac:dyDescent="0.3">
      <c r="A235" s="45" t="s">
        <v>1350</v>
      </c>
      <c r="B235" s="50" t="s">
        <v>3888</v>
      </c>
      <c r="C235" s="5" t="s">
        <v>3889</v>
      </c>
      <c r="D235" t="s">
        <v>3885</v>
      </c>
      <c r="E235" t="s">
        <v>565</v>
      </c>
      <c r="F235"/>
      <c r="G235"/>
      <c r="H235" s="44" t="b">
        <v>0</v>
      </c>
      <c r="I235"/>
      <c r="J235" s="44" t="b">
        <v>1</v>
      </c>
    </row>
    <row r="236" spans="1:10" ht="18.75" x14ac:dyDescent="0.3">
      <c r="A236" s="45" t="s">
        <v>2481</v>
      </c>
      <c r="B236" s="50" t="s">
        <v>3890</v>
      </c>
      <c r="C236" s="5" t="s">
        <v>3891</v>
      </c>
      <c r="D236" t="s">
        <v>3885</v>
      </c>
      <c r="E236" t="s">
        <v>565</v>
      </c>
      <c r="F236"/>
      <c r="G236"/>
      <c r="H236" s="44" t="b">
        <v>0</v>
      </c>
      <c r="I236"/>
      <c r="J236" s="44" t="b">
        <v>0</v>
      </c>
    </row>
    <row r="237" spans="1:10" ht="18.75" x14ac:dyDescent="0.3">
      <c r="A237" s="45" t="s">
        <v>2484</v>
      </c>
      <c r="B237" s="50" t="s">
        <v>3892</v>
      </c>
      <c r="C237" s="5" t="s">
        <v>3893</v>
      </c>
      <c r="D237" t="s">
        <v>3885</v>
      </c>
      <c r="E237" t="s">
        <v>565</v>
      </c>
      <c r="F237"/>
      <c r="G237"/>
      <c r="H237" s="44" t="b">
        <v>0</v>
      </c>
      <c r="I237"/>
      <c r="J237" s="44" t="b">
        <v>1</v>
      </c>
    </row>
    <row r="238" spans="1:10" ht="18.75" x14ac:dyDescent="0.3">
      <c r="A238" s="45" t="s">
        <v>2486</v>
      </c>
      <c r="B238" s="50" t="s">
        <v>3894</v>
      </c>
      <c r="C238" s="5" t="s">
        <v>3895</v>
      </c>
      <c r="D238" t="s">
        <v>3885</v>
      </c>
      <c r="E238" t="s">
        <v>565</v>
      </c>
      <c r="F238"/>
      <c r="G238"/>
      <c r="H238" s="44" t="b">
        <v>0</v>
      </c>
      <c r="I238"/>
      <c r="J238" s="44" t="b">
        <v>0</v>
      </c>
    </row>
    <row r="239" spans="1:10" ht="18.75" x14ac:dyDescent="0.3">
      <c r="A239" s="45" t="s">
        <v>2488</v>
      </c>
      <c r="B239" s="50" t="s">
        <v>3896</v>
      </c>
      <c r="C239" s="5" t="s">
        <v>3897</v>
      </c>
      <c r="D239" t="s">
        <v>3885</v>
      </c>
      <c r="E239" t="s">
        <v>565</v>
      </c>
      <c r="F239"/>
      <c r="G239"/>
      <c r="H239" s="44" t="b">
        <v>0</v>
      </c>
      <c r="I239"/>
      <c r="J239" s="44" t="b">
        <v>1</v>
      </c>
    </row>
    <row r="240" spans="1:10" ht="18.75" x14ac:dyDescent="0.3">
      <c r="A240" s="45" t="s">
        <v>2491</v>
      </c>
      <c r="B240" s="50" t="s">
        <v>3898</v>
      </c>
      <c r="C240" s="5" t="s">
        <v>3899</v>
      </c>
      <c r="D240" t="s">
        <v>3885</v>
      </c>
      <c r="E240" t="s">
        <v>565</v>
      </c>
      <c r="F240"/>
      <c r="G240"/>
      <c r="H240" s="44" t="b">
        <v>0</v>
      </c>
      <c r="I240"/>
      <c r="J240" s="44" t="b">
        <v>0</v>
      </c>
    </row>
    <row r="241" spans="1:10" ht="18.75" x14ac:dyDescent="0.3">
      <c r="A241" s="45" t="s">
        <v>2493</v>
      </c>
      <c r="B241" s="50" t="s">
        <v>3900</v>
      </c>
      <c r="C241" s="5" t="s">
        <v>3901</v>
      </c>
      <c r="D241" t="s">
        <v>3885</v>
      </c>
      <c r="E241" t="s">
        <v>565</v>
      </c>
      <c r="F241"/>
      <c r="G241"/>
      <c r="H241" s="44" t="b">
        <v>0</v>
      </c>
      <c r="I241"/>
      <c r="J241" s="44" t="b">
        <v>1</v>
      </c>
    </row>
    <row r="242" spans="1:10" ht="18.75" x14ac:dyDescent="0.3">
      <c r="A242" s="45" t="s">
        <v>2495</v>
      </c>
      <c r="B242" s="50" t="s">
        <v>3902</v>
      </c>
      <c r="C242" s="5" t="s">
        <v>3903</v>
      </c>
      <c r="D242" t="s">
        <v>3885</v>
      </c>
      <c r="E242" t="s">
        <v>565</v>
      </c>
      <c r="F242"/>
      <c r="G242"/>
      <c r="H242" s="44" t="b">
        <v>0</v>
      </c>
      <c r="I242"/>
      <c r="J242" s="44" t="b">
        <v>0</v>
      </c>
    </row>
    <row r="243" spans="1:10" ht="18.75" x14ac:dyDescent="0.3">
      <c r="A243" s="45" t="s">
        <v>2498</v>
      </c>
      <c r="B243" s="50" t="s">
        <v>3904</v>
      </c>
      <c r="C243" s="5" t="s">
        <v>3905</v>
      </c>
      <c r="D243" t="s">
        <v>3885</v>
      </c>
      <c r="E243" t="s">
        <v>565</v>
      </c>
      <c r="F243"/>
      <c r="G243"/>
      <c r="H243" s="44" t="b">
        <v>0</v>
      </c>
      <c r="I243"/>
      <c r="J243" s="44" t="b">
        <v>1</v>
      </c>
    </row>
    <row r="244" spans="1:10" ht="30.75" x14ac:dyDescent="0.3">
      <c r="A244" s="45" t="s">
        <v>2500</v>
      </c>
      <c r="B244" s="50" t="s">
        <v>3906</v>
      </c>
      <c r="C244" s="5" t="s">
        <v>3907</v>
      </c>
      <c r="D244" t="s">
        <v>3885</v>
      </c>
      <c r="E244" t="s">
        <v>565</v>
      </c>
      <c r="F244"/>
      <c r="G244"/>
      <c r="H244" s="44" t="b">
        <v>0</v>
      </c>
      <c r="I244"/>
      <c r="J244" s="44" t="b">
        <v>0</v>
      </c>
    </row>
    <row r="245" spans="1:10" ht="18.75" x14ac:dyDescent="0.3">
      <c r="A245" s="45" t="s">
        <v>2502</v>
      </c>
      <c r="B245" s="50" t="s">
        <v>3908</v>
      </c>
      <c r="C245" s="5" t="s">
        <v>3909</v>
      </c>
      <c r="D245" t="s">
        <v>3885</v>
      </c>
      <c r="E245" t="s">
        <v>565</v>
      </c>
      <c r="F245"/>
      <c r="G245"/>
      <c r="H245" s="44" t="b">
        <v>0</v>
      </c>
      <c r="I245"/>
      <c r="J245" s="44" t="b">
        <v>1</v>
      </c>
    </row>
    <row r="246" spans="1:10" ht="30.75" x14ac:dyDescent="0.3">
      <c r="A246" s="45" t="s">
        <v>2504</v>
      </c>
      <c r="B246" s="50" t="s">
        <v>3910</v>
      </c>
      <c r="C246" s="5" t="s">
        <v>3911</v>
      </c>
      <c r="D246" t="s">
        <v>3885</v>
      </c>
      <c r="E246" t="s">
        <v>565</v>
      </c>
      <c r="F246"/>
      <c r="G246"/>
      <c r="H246" s="44" t="b">
        <v>0</v>
      </c>
      <c r="I246"/>
      <c r="J246" s="44" t="b">
        <v>0</v>
      </c>
    </row>
    <row r="247" spans="1:10" ht="18.75" x14ac:dyDescent="0.3">
      <c r="A247" s="45" t="s">
        <v>2506</v>
      </c>
      <c r="B247" s="50" t="s">
        <v>1332</v>
      </c>
      <c r="C247" s="5"/>
      <c r="D247"/>
      <c r="E247"/>
      <c r="F247"/>
      <c r="G247"/>
      <c r="H247" s="44" t="b">
        <v>0</v>
      </c>
      <c r="I247"/>
      <c r="J247" s="44" t="b">
        <v>0</v>
      </c>
    </row>
    <row r="248" spans="1:10" ht="18.75" x14ac:dyDescent="0.3">
      <c r="A248" s="45" t="s">
        <v>2508</v>
      </c>
      <c r="B248" s="50" t="s">
        <v>1332</v>
      </c>
      <c r="C248" s="5"/>
      <c r="D248"/>
      <c r="E248"/>
      <c r="F248"/>
      <c r="G248"/>
      <c r="H248" s="44" t="b">
        <v>0</v>
      </c>
      <c r="I248"/>
      <c r="J248" s="44" t="b">
        <v>0</v>
      </c>
    </row>
    <row r="249" spans="1:10" ht="18.75" x14ac:dyDescent="0.3">
      <c r="A249" s="45" t="s">
        <v>2510</v>
      </c>
      <c r="B249" s="50" t="s">
        <v>1332</v>
      </c>
      <c r="C249" s="5"/>
      <c r="D249"/>
      <c r="E249"/>
      <c r="F249"/>
      <c r="G249"/>
      <c r="H249" s="44" t="b">
        <v>0</v>
      </c>
      <c r="I249"/>
      <c r="J249" s="44" t="b">
        <v>0</v>
      </c>
    </row>
    <row r="250" spans="1:10" ht="18.75" x14ac:dyDescent="0.3">
      <c r="A250" s="45" t="s">
        <v>2512</v>
      </c>
      <c r="B250" s="50" t="s">
        <v>1332</v>
      </c>
      <c r="C250" s="5"/>
      <c r="D250"/>
      <c r="E250"/>
      <c r="F250"/>
      <c r="G250"/>
      <c r="H250" s="44" t="b">
        <v>0</v>
      </c>
      <c r="I250"/>
      <c r="J250" s="44" t="b">
        <v>0</v>
      </c>
    </row>
    <row r="251" spans="1:10" ht="18.75" x14ac:dyDescent="0.3">
      <c r="A251" s="45" t="s">
        <v>2514</v>
      </c>
      <c r="B251" s="50" t="s">
        <v>1332</v>
      </c>
      <c r="C251" s="5"/>
      <c r="D251"/>
      <c r="E251"/>
      <c r="F251"/>
      <c r="G251"/>
      <c r="H251" s="44" t="b">
        <v>0</v>
      </c>
      <c r="I251"/>
      <c r="J251" s="44" t="b">
        <v>0</v>
      </c>
    </row>
    <row r="252" spans="1:10" ht="18.75" x14ac:dyDescent="0.3">
      <c r="A252" s="45" t="s">
        <v>2517</v>
      </c>
      <c r="B252" s="50" t="s">
        <v>1332</v>
      </c>
      <c r="C252" s="5"/>
      <c r="D252"/>
      <c r="E252"/>
      <c r="F252"/>
      <c r="G252"/>
      <c r="H252" s="44" t="b">
        <v>0</v>
      </c>
      <c r="I252"/>
      <c r="J252" s="44" t="b">
        <v>0</v>
      </c>
    </row>
    <row r="253" spans="1:10" ht="18.75" x14ac:dyDescent="0.3">
      <c r="A253" s="45" t="s">
        <v>2519</v>
      </c>
      <c r="B253" s="50" t="s">
        <v>2754</v>
      </c>
      <c r="C253" s="5"/>
      <c r="D253"/>
      <c r="E253"/>
      <c r="F253"/>
      <c r="G253"/>
      <c r="H253" s="44" t="b">
        <v>0</v>
      </c>
      <c r="I253"/>
      <c r="J253" s="44" t="b">
        <v>0</v>
      </c>
    </row>
    <row r="254" spans="1:10" ht="18.75" x14ac:dyDescent="0.3">
      <c r="A254" s="45" t="s">
        <v>2521</v>
      </c>
      <c r="B254" s="50" t="s">
        <v>1332</v>
      </c>
      <c r="C254" s="5"/>
      <c r="D254"/>
      <c r="E254"/>
      <c r="F254"/>
      <c r="G254"/>
      <c r="H254" s="44" t="b">
        <v>0</v>
      </c>
      <c r="I254"/>
      <c r="J254" s="44" t="b">
        <v>0</v>
      </c>
    </row>
    <row r="255" spans="1:10" ht="18.75" x14ac:dyDescent="0.3">
      <c r="A255" s="45" t="s">
        <v>2524</v>
      </c>
      <c r="B255" s="50" t="s">
        <v>1332</v>
      </c>
      <c r="C255" s="5"/>
      <c r="D255"/>
      <c r="E255"/>
      <c r="F255"/>
      <c r="G255"/>
      <c r="H255" s="44" t="b">
        <v>0</v>
      </c>
      <c r="I255"/>
      <c r="J255" s="44" t="b">
        <v>0</v>
      </c>
    </row>
    <row r="256" spans="1:10" ht="18.75" x14ac:dyDescent="0.3">
      <c r="A256" s="45" t="s">
        <v>2526</v>
      </c>
      <c r="B256" s="50" t="s">
        <v>1332</v>
      </c>
      <c r="C256" s="5"/>
      <c r="D256"/>
      <c r="E256"/>
      <c r="F256"/>
      <c r="G256"/>
      <c r="H256" s="44" t="b">
        <v>0</v>
      </c>
      <c r="I256"/>
      <c r="J256" s="44" t="b">
        <v>0</v>
      </c>
    </row>
    <row r="257" spans="1:10" ht="18.75" x14ac:dyDescent="0.3">
      <c r="A257" s="45" t="s">
        <v>2528</v>
      </c>
      <c r="B257" s="50" t="s">
        <v>1332</v>
      </c>
      <c r="C257" s="5"/>
      <c r="D257"/>
      <c r="E257"/>
      <c r="F257"/>
      <c r="G257"/>
      <c r="H257" s="44" t="b">
        <v>0</v>
      </c>
      <c r="I257"/>
      <c r="J257" s="44" t="b">
        <v>0</v>
      </c>
    </row>
    <row r="258" spans="1:10" ht="18.75" x14ac:dyDescent="0.3">
      <c r="A258" s="45" t="s">
        <v>2531</v>
      </c>
      <c r="B258" s="50" t="s">
        <v>1332</v>
      </c>
      <c r="C258" s="5"/>
      <c r="D258"/>
      <c r="E258"/>
      <c r="F258"/>
      <c r="G258"/>
      <c r="H258" s="44" t="b">
        <v>0</v>
      </c>
      <c r="I258"/>
      <c r="J258" s="44" t="b">
        <v>0</v>
      </c>
    </row>
    <row r="259" spans="1:10" ht="18.75" x14ac:dyDescent="0.3">
      <c r="A259" s="45" t="s">
        <v>2533</v>
      </c>
      <c r="B259" s="50" t="s">
        <v>1332</v>
      </c>
      <c r="C259" s="5"/>
      <c r="D259"/>
      <c r="E259"/>
      <c r="F259"/>
      <c r="G259"/>
      <c r="H259" s="44" t="b">
        <v>0</v>
      </c>
      <c r="I259"/>
      <c r="J259" s="44" t="b">
        <v>0</v>
      </c>
    </row>
    <row r="260" spans="1:10" ht="18.75" x14ac:dyDescent="0.3">
      <c r="A260" s="45" t="s">
        <v>2535</v>
      </c>
      <c r="B260" s="50" t="s">
        <v>1332</v>
      </c>
      <c r="C260" s="5"/>
      <c r="D260"/>
      <c r="E260"/>
      <c r="F260"/>
      <c r="G260"/>
      <c r="H260" s="44" t="b">
        <v>0</v>
      </c>
      <c r="I260"/>
      <c r="J260" s="44" t="b">
        <v>0</v>
      </c>
    </row>
    <row r="261" spans="1:10" ht="18.75" x14ac:dyDescent="0.3">
      <c r="A261" s="45" t="s">
        <v>3912</v>
      </c>
      <c r="B261" s="50" t="s">
        <v>3046</v>
      </c>
      <c r="C261" s="5" t="s">
        <v>3913</v>
      </c>
      <c r="D261" t="s">
        <v>3914</v>
      </c>
      <c r="E261" t="s">
        <v>3807</v>
      </c>
      <c r="F261"/>
      <c r="G261"/>
      <c r="H261" s="44" t="b">
        <v>0</v>
      </c>
      <c r="I261"/>
      <c r="J261" s="44" t="b">
        <v>0</v>
      </c>
    </row>
    <row r="262" spans="1:10" ht="18.75" x14ac:dyDescent="0.3">
      <c r="A262" s="45" t="s">
        <v>3915</v>
      </c>
      <c r="B262" s="50" t="s">
        <v>1377</v>
      </c>
      <c r="C262" s="5" t="s">
        <v>3916</v>
      </c>
      <c r="D262" t="s">
        <v>3914</v>
      </c>
      <c r="E262" t="s">
        <v>3807</v>
      </c>
      <c r="F262"/>
      <c r="G262"/>
      <c r="H262" s="44" t="b">
        <v>0</v>
      </c>
      <c r="I262"/>
      <c r="J262" s="44" t="b">
        <v>0</v>
      </c>
    </row>
    <row r="263" spans="1:10" ht="18.75" x14ac:dyDescent="0.3">
      <c r="A263" s="45" t="s">
        <v>3917</v>
      </c>
      <c r="B263" s="50" t="s">
        <v>3918</v>
      </c>
      <c r="C263" s="5" t="s">
        <v>3919</v>
      </c>
      <c r="D263" t="s">
        <v>3914</v>
      </c>
      <c r="E263" t="s">
        <v>3807</v>
      </c>
      <c r="F263"/>
      <c r="G263"/>
      <c r="H263" s="44" t="b">
        <v>0</v>
      </c>
      <c r="I263"/>
      <c r="J263" s="44" t="b">
        <v>0</v>
      </c>
    </row>
    <row r="264" spans="1:10" ht="30.75" x14ac:dyDescent="0.3">
      <c r="A264" s="45" t="s">
        <v>935</v>
      </c>
      <c r="B264" s="50" t="s">
        <v>3920</v>
      </c>
      <c r="C264" s="5" t="s">
        <v>3921</v>
      </c>
      <c r="D264" t="s">
        <v>564</v>
      </c>
      <c r="E264" t="s">
        <v>565</v>
      </c>
      <c r="F264"/>
      <c r="G264"/>
      <c r="H264" s="44" t="b">
        <v>0</v>
      </c>
      <c r="I264"/>
      <c r="J264" s="44" t="b">
        <v>0</v>
      </c>
    </row>
    <row r="265" spans="1:10" ht="18.75" x14ac:dyDescent="0.3">
      <c r="A265" s="45" t="s">
        <v>3922</v>
      </c>
      <c r="B265" s="50" t="s">
        <v>278</v>
      </c>
      <c r="C265" s="5" t="s">
        <v>3921</v>
      </c>
      <c r="D265" t="s">
        <v>564</v>
      </c>
      <c r="E265" t="s">
        <v>565</v>
      </c>
      <c r="F265"/>
      <c r="G265"/>
      <c r="H265" s="44" t="b">
        <v>0</v>
      </c>
      <c r="I265"/>
      <c r="J265" s="44" t="b">
        <v>0</v>
      </c>
    </row>
    <row r="266" spans="1:10" ht="18.75" x14ac:dyDescent="0.3">
      <c r="A266" s="45" t="s">
        <v>3923</v>
      </c>
      <c r="B266" s="50" t="s">
        <v>938</v>
      </c>
      <c r="C266" s="5" t="s">
        <v>3921</v>
      </c>
      <c r="D266" t="s">
        <v>564</v>
      </c>
      <c r="E266" t="s">
        <v>565</v>
      </c>
      <c r="F266"/>
      <c r="G266"/>
      <c r="H266" s="44" t="b">
        <v>0</v>
      </c>
      <c r="I266"/>
      <c r="J266" s="44" t="b">
        <v>0</v>
      </c>
    </row>
    <row r="267" spans="1:10" ht="18.75" x14ac:dyDescent="0.3">
      <c r="A267" s="45" t="s">
        <v>939</v>
      </c>
      <c r="B267" s="50" t="s">
        <v>3924</v>
      </c>
      <c r="C267" s="5" t="s">
        <v>3925</v>
      </c>
      <c r="D267" t="s">
        <v>564</v>
      </c>
      <c r="E267" t="s">
        <v>565</v>
      </c>
      <c r="F267"/>
      <c r="G267"/>
      <c r="H267" s="44" t="b">
        <v>0</v>
      </c>
      <c r="I267"/>
      <c r="J267" s="44" t="b">
        <v>0</v>
      </c>
    </row>
    <row r="268" spans="1:10" ht="18.75" x14ac:dyDescent="0.3">
      <c r="A268" s="45" t="s">
        <v>3926</v>
      </c>
      <c r="B268" s="50" t="s">
        <v>278</v>
      </c>
      <c r="C268" s="5" t="s">
        <v>3925</v>
      </c>
      <c r="D268" t="s">
        <v>564</v>
      </c>
      <c r="E268" t="s">
        <v>565</v>
      </c>
      <c r="F268"/>
      <c r="G268"/>
      <c r="H268" s="44" t="b">
        <v>0</v>
      </c>
      <c r="I268"/>
      <c r="J268" s="44" t="b">
        <v>0</v>
      </c>
    </row>
    <row r="269" spans="1:10" ht="18.75" x14ac:dyDescent="0.3">
      <c r="A269" s="45" t="s">
        <v>3927</v>
      </c>
      <c r="B269" s="50" t="s">
        <v>938</v>
      </c>
      <c r="C269" s="5" t="s">
        <v>3925</v>
      </c>
      <c r="D269" t="s">
        <v>564</v>
      </c>
      <c r="E269" t="s">
        <v>565</v>
      </c>
      <c r="F269"/>
      <c r="G269"/>
      <c r="H269" s="44" t="b">
        <v>0</v>
      </c>
      <c r="I269"/>
      <c r="J269" s="44" t="b">
        <v>0</v>
      </c>
    </row>
    <row r="270" spans="1:10" ht="30.75" x14ac:dyDescent="0.3">
      <c r="A270" s="45" t="s">
        <v>942</v>
      </c>
      <c r="B270" s="50" t="s">
        <v>3928</v>
      </c>
      <c r="C270" s="5" t="s">
        <v>3929</v>
      </c>
      <c r="D270" t="s">
        <v>564</v>
      </c>
      <c r="E270" t="s">
        <v>565</v>
      </c>
      <c r="F270"/>
      <c r="G270"/>
      <c r="H270" s="44" t="b">
        <v>0</v>
      </c>
      <c r="I270"/>
      <c r="J270" s="44" t="b">
        <v>0</v>
      </c>
    </row>
    <row r="271" spans="1:10" ht="18.75" x14ac:dyDescent="0.3">
      <c r="A271" s="45" t="s">
        <v>3930</v>
      </c>
      <c r="B271" s="50" t="s">
        <v>278</v>
      </c>
      <c r="C271" s="5" t="s">
        <v>3929</v>
      </c>
      <c r="D271" t="s">
        <v>564</v>
      </c>
      <c r="E271" t="s">
        <v>565</v>
      </c>
      <c r="F271"/>
      <c r="G271"/>
      <c r="H271" s="44" t="b">
        <v>0</v>
      </c>
      <c r="I271"/>
      <c r="J271" s="44" t="b">
        <v>0</v>
      </c>
    </row>
    <row r="272" spans="1:10" ht="18.75" x14ac:dyDescent="0.3">
      <c r="A272" s="45" t="s">
        <v>3931</v>
      </c>
      <c r="B272" s="50" t="s">
        <v>938</v>
      </c>
      <c r="C272" s="5" t="s">
        <v>3929</v>
      </c>
      <c r="D272" t="s">
        <v>564</v>
      </c>
      <c r="E272" t="s">
        <v>565</v>
      </c>
      <c r="F272"/>
      <c r="G272"/>
      <c r="H272" s="44" t="b">
        <v>0</v>
      </c>
      <c r="I272"/>
      <c r="J272" s="44" t="b">
        <v>0</v>
      </c>
    </row>
    <row r="273" spans="1:10" ht="18.75" x14ac:dyDescent="0.3">
      <c r="A273" s="45" t="s">
        <v>945</v>
      </c>
      <c r="B273" s="50" t="s">
        <v>3932</v>
      </c>
      <c r="C273" s="5" t="s">
        <v>3933</v>
      </c>
      <c r="D273" t="s">
        <v>564</v>
      </c>
      <c r="E273" t="s">
        <v>565</v>
      </c>
      <c r="F273"/>
      <c r="G273"/>
      <c r="H273" s="44" t="b">
        <v>0</v>
      </c>
      <c r="I273"/>
      <c r="J273" s="44" t="b">
        <v>0</v>
      </c>
    </row>
    <row r="274" spans="1:10" ht="18.75" x14ac:dyDescent="0.3">
      <c r="A274" s="45" t="s">
        <v>3934</v>
      </c>
      <c r="B274" s="50" t="s">
        <v>278</v>
      </c>
      <c r="C274" s="5" t="s">
        <v>3933</v>
      </c>
      <c r="D274" t="s">
        <v>564</v>
      </c>
      <c r="E274" t="s">
        <v>565</v>
      </c>
      <c r="F274"/>
      <c r="G274"/>
      <c r="H274" s="44" t="b">
        <v>0</v>
      </c>
      <c r="I274"/>
      <c r="J274" s="44" t="b">
        <v>0</v>
      </c>
    </row>
    <row r="275" spans="1:10" ht="18.75" x14ac:dyDescent="0.3">
      <c r="A275" s="45" t="s">
        <v>3935</v>
      </c>
      <c r="B275" s="50" t="s">
        <v>938</v>
      </c>
      <c r="C275" s="5" t="s">
        <v>3933</v>
      </c>
      <c r="D275" t="s">
        <v>564</v>
      </c>
      <c r="E275" t="s">
        <v>565</v>
      </c>
      <c r="F275"/>
      <c r="G275"/>
      <c r="H275" s="44" t="b">
        <v>0</v>
      </c>
      <c r="I275"/>
      <c r="J275" s="44" t="b">
        <v>0</v>
      </c>
    </row>
    <row r="276" spans="1:10" ht="30.75" x14ac:dyDescent="0.3">
      <c r="A276" s="45" t="s">
        <v>946</v>
      </c>
      <c r="B276" s="50" t="s">
        <v>3936</v>
      </c>
      <c r="C276" s="5" t="s">
        <v>3937</v>
      </c>
      <c r="D276" t="s">
        <v>564</v>
      </c>
      <c r="E276" t="s">
        <v>565</v>
      </c>
      <c r="F276"/>
      <c r="G276"/>
      <c r="H276" s="44" t="b">
        <v>0</v>
      </c>
      <c r="I276"/>
      <c r="J276" s="44" t="b">
        <v>0</v>
      </c>
    </row>
    <row r="277" spans="1:10" ht="18.75" x14ac:dyDescent="0.3">
      <c r="A277" s="45" t="s">
        <v>3938</v>
      </c>
      <c r="B277" s="50" t="s">
        <v>278</v>
      </c>
      <c r="C277" s="5" t="s">
        <v>3937</v>
      </c>
      <c r="D277" t="s">
        <v>564</v>
      </c>
      <c r="E277" t="s">
        <v>565</v>
      </c>
      <c r="F277"/>
      <c r="G277"/>
      <c r="H277" s="44" t="b">
        <v>0</v>
      </c>
      <c r="I277"/>
      <c r="J277" s="44" t="b">
        <v>0</v>
      </c>
    </row>
    <row r="278" spans="1:10" ht="18.75" x14ac:dyDescent="0.3">
      <c r="A278" s="45" t="s">
        <v>3939</v>
      </c>
      <c r="B278" s="50" t="s">
        <v>938</v>
      </c>
      <c r="C278" s="5" t="s">
        <v>3937</v>
      </c>
      <c r="D278" t="s">
        <v>564</v>
      </c>
      <c r="E278" t="s">
        <v>565</v>
      </c>
      <c r="F278"/>
      <c r="G278"/>
      <c r="H278" s="44" t="b">
        <v>0</v>
      </c>
      <c r="I278"/>
      <c r="J278" s="44" t="b">
        <v>0</v>
      </c>
    </row>
    <row r="279" spans="1:10" ht="30.75" x14ac:dyDescent="0.3">
      <c r="A279" s="45" t="s">
        <v>949</v>
      </c>
      <c r="B279" s="50" t="s">
        <v>3940</v>
      </c>
      <c r="C279" s="5" t="s">
        <v>3941</v>
      </c>
      <c r="D279" t="s">
        <v>564</v>
      </c>
      <c r="E279" t="s">
        <v>565</v>
      </c>
      <c r="F279"/>
      <c r="G279"/>
      <c r="H279" s="44" t="b">
        <v>0</v>
      </c>
      <c r="I279"/>
      <c r="J279" s="44" t="b">
        <v>0</v>
      </c>
    </row>
    <row r="280" spans="1:10" ht="18.75" x14ac:dyDescent="0.3">
      <c r="A280" s="45" t="s">
        <v>3942</v>
      </c>
      <c r="B280" s="50" t="s">
        <v>297</v>
      </c>
      <c r="C280" s="5" t="s">
        <v>3941</v>
      </c>
      <c r="D280" t="s">
        <v>564</v>
      </c>
      <c r="E280" t="s">
        <v>565</v>
      </c>
      <c r="F280"/>
      <c r="G280"/>
      <c r="H280" s="44" t="b">
        <v>0</v>
      </c>
      <c r="I280"/>
      <c r="J280" s="44" t="b">
        <v>0</v>
      </c>
    </row>
    <row r="281" spans="1:10" ht="18.75" x14ac:dyDescent="0.3">
      <c r="A281" s="45" t="s">
        <v>3943</v>
      </c>
      <c r="B281" s="50" t="s">
        <v>938</v>
      </c>
      <c r="C281" s="5" t="s">
        <v>3941</v>
      </c>
      <c r="D281" t="s">
        <v>564</v>
      </c>
      <c r="E281" t="s">
        <v>565</v>
      </c>
      <c r="F281"/>
      <c r="G281"/>
      <c r="H281" s="44" t="b">
        <v>0</v>
      </c>
      <c r="I281"/>
      <c r="J281" s="44" t="b">
        <v>0</v>
      </c>
    </row>
    <row r="282" spans="1:10" ht="30.75" x14ac:dyDescent="0.3">
      <c r="A282" s="45" t="s">
        <v>952</v>
      </c>
      <c r="B282" s="50" t="s">
        <v>3944</v>
      </c>
      <c r="C282" s="5" t="s">
        <v>3945</v>
      </c>
      <c r="D282" t="s">
        <v>564</v>
      </c>
      <c r="E282" t="s">
        <v>565</v>
      </c>
      <c r="F282"/>
      <c r="G282"/>
      <c r="H282" s="44" t="b">
        <v>0</v>
      </c>
      <c r="I282"/>
      <c r="J282" s="44" t="b">
        <v>0</v>
      </c>
    </row>
    <row r="283" spans="1:10" ht="18.75" x14ac:dyDescent="0.3">
      <c r="A283" s="45" t="s">
        <v>3946</v>
      </c>
      <c r="B283" s="50" t="s">
        <v>297</v>
      </c>
      <c r="C283" s="5" t="s">
        <v>3945</v>
      </c>
      <c r="D283" t="s">
        <v>564</v>
      </c>
      <c r="E283" t="s">
        <v>565</v>
      </c>
      <c r="F283"/>
      <c r="G283"/>
      <c r="H283" s="44" t="b">
        <v>0</v>
      </c>
      <c r="I283"/>
      <c r="J283" s="44" t="b">
        <v>0</v>
      </c>
    </row>
    <row r="284" spans="1:10" ht="18.75" x14ac:dyDescent="0.3">
      <c r="A284" s="45" t="s">
        <v>3947</v>
      </c>
      <c r="B284" s="50" t="s">
        <v>938</v>
      </c>
      <c r="C284" s="5" t="s">
        <v>3945</v>
      </c>
      <c r="D284" t="s">
        <v>564</v>
      </c>
      <c r="E284" t="s">
        <v>565</v>
      </c>
      <c r="F284"/>
      <c r="G284"/>
      <c r="H284" s="44" t="b">
        <v>0</v>
      </c>
      <c r="I284"/>
      <c r="J284" s="44" t="b">
        <v>0</v>
      </c>
    </row>
    <row r="285" spans="1:10" ht="45.75" x14ac:dyDescent="0.3">
      <c r="A285" s="45" t="s">
        <v>955</v>
      </c>
      <c r="B285" s="50" t="s">
        <v>3948</v>
      </c>
      <c r="C285" s="5" t="s">
        <v>3949</v>
      </c>
      <c r="D285" t="s">
        <v>564</v>
      </c>
      <c r="E285" t="s">
        <v>565</v>
      </c>
      <c r="F285"/>
      <c r="G285"/>
      <c r="H285" s="44" t="b">
        <v>0</v>
      </c>
      <c r="I285"/>
      <c r="J285" s="44" t="b">
        <v>0</v>
      </c>
    </row>
    <row r="286" spans="1:10" ht="18.75" x14ac:dyDescent="0.3">
      <c r="A286" s="45" t="s">
        <v>3950</v>
      </c>
      <c r="B286" s="50" t="s">
        <v>297</v>
      </c>
      <c r="C286" s="5" t="s">
        <v>3949</v>
      </c>
      <c r="D286" t="s">
        <v>564</v>
      </c>
      <c r="E286" t="s">
        <v>565</v>
      </c>
      <c r="F286"/>
      <c r="G286"/>
      <c r="H286" s="44" t="b">
        <v>0</v>
      </c>
      <c r="I286"/>
      <c r="J286" s="44" t="b">
        <v>0</v>
      </c>
    </row>
    <row r="287" spans="1:10" ht="18.75" x14ac:dyDescent="0.3">
      <c r="A287" s="45" t="s">
        <v>3951</v>
      </c>
      <c r="B287" s="50" t="s">
        <v>938</v>
      </c>
      <c r="C287" s="5" t="s">
        <v>3949</v>
      </c>
      <c r="D287" t="s">
        <v>564</v>
      </c>
      <c r="E287" t="s">
        <v>565</v>
      </c>
      <c r="F287"/>
      <c r="G287"/>
      <c r="H287" s="44" t="b">
        <v>0</v>
      </c>
      <c r="I287"/>
      <c r="J287" s="44" t="b">
        <v>0</v>
      </c>
    </row>
    <row r="288" spans="1:10" ht="18.75" x14ac:dyDescent="0.3">
      <c r="A288" s="45" t="s">
        <v>958</v>
      </c>
      <c r="B288" s="50" t="s">
        <v>3952</v>
      </c>
      <c r="C288" s="5" t="s">
        <v>3953</v>
      </c>
      <c r="D288" t="s">
        <v>564</v>
      </c>
      <c r="E288" t="s">
        <v>565</v>
      </c>
      <c r="F288"/>
      <c r="G288"/>
      <c r="H288" s="44" t="b">
        <v>0</v>
      </c>
      <c r="I288"/>
      <c r="J288" s="44" t="b">
        <v>0</v>
      </c>
    </row>
    <row r="289" spans="1:10" ht="18.75" x14ac:dyDescent="0.3">
      <c r="A289" s="45" t="s">
        <v>3954</v>
      </c>
      <c r="B289" s="50" t="s">
        <v>278</v>
      </c>
      <c r="C289" s="5" t="s">
        <v>3953</v>
      </c>
      <c r="D289" t="s">
        <v>564</v>
      </c>
      <c r="E289" t="s">
        <v>565</v>
      </c>
      <c r="F289"/>
      <c r="G289"/>
      <c r="H289" s="44" t="b">
        <v>0</v>
      </c>
      <c r="I289"/>
      <c r="J289" s="44" t="b">
        <v>0</v>
      </c>
    </row>
    <row r="290" spans="1:10" ht="18.75" x14ac:dyDescent="0.3">
      <c r="A290" s="45" t="s">
        <v>3955</v>
      </c>
      <c r="B290" s="50" t="s">
        <v>938</v>
      </c>
      <c r="C290" s="5" t="s">
        <v>3953</v>
      </c>
      <c r="D290" t="s">
        <v>564</v>
      </c>
      <c r="E290" t="s">
        <v>565</v>
      </c>
      <c r="F290"/>
      <c r="G290"/>
      <c r="H290" s="44" t="b">
        <v>0</v>
      </c>
      <c r="I290"/>
      <c r="J290" s="44" t="b">
        <v>0</v>
      </c>
    </row>
    <row r="291" spans="1:10" ht="18.75" x14ac:dyDescent="0.3">
      <c r="A291" s="45" t="s">
        <v>961</v>
      </c>
      <c r="B291" s="50" t="s">
        <v>3956</v>
      </c>
      <c r="C291" s="5" t="s">
        <v>3957</v>
      </c>
      <c r="D291" t="s">
        <v>564</v>
      </c>
      <c r="E291" t="s">
        <v>565</v>
      </c>
      <c r="F291"/>
      <c r="G291"/>
      <c r="H291" s="44" t="b">
        <v>0</v>
      </c>
      <c r="I291"/>
      <c r="J291" s="44" t="b">
        <v>0</v>
      </c>
    </row>
    <row r="292" spans="1:10" ht="18.75" x14ac:dyDescent="0.3">
      <c r="A292" s="45" t="s">
        <v>3958</v>
      </c>
      <c r="B292" s="50" t="s">
        <v>278</v>
      </c>
      <c r="C292" s="5" t="s">
        <v>3957</v>
      </c>
      <c r="D292" t="s">
        <v>564</v>
      </c>
      <c r="E292" t="s">
        <v>565</v>
      </c>
      <c r="F292"/>
      <c r="G292"/>
      <c r="H292" s="44" t="b">
        <v>0</v>
      </c>
      <c r="I292"/>
      <c r="J292" s="44" t="b">
        <v>0</v>
      </c>
    </row>
    <row r="293" spans="1:10" ht="18.75" x14ac:dyDescent="0.3">
      <c r="A293" s="45" t="s">
        <v>3959</v>
      </c>
      <c r="B293" s="50" t="s">
        <v>938</v>
      </c>
      <c r="C293" s="5" t="s">
        <v>3957</v>
      </c>
      <c r="D293" t="s">
        <v>564</v>
      </c>
      <c r="E293" t="s">
        <v>565</v>
      </c>
      <c r="F293"/>
      <c r="G293"/>
      <c r="H293" s="44" t="b">
        <v>0</v>
      </c>
      <c r="I293"/>
      <c r="J293" s="44" t="b">
        <v>0</v>
      </c>
    </row>
    <row r="294" spans="1:10" ht="18.75" x14ac:dyDescent="0.3">
      <c r="A294" s="45" t="s">
        <v>964</v>
      </c>
      <c r="B294" s="50" t="s">
        <v>3960</v>
      </c>
      <c r="C294" s="5" t="s">
        <v>3961</v>
      </c>
      <c r="D294" t="s">
        <v>564</v>
      </c>
      <c r="E294" t="s">
        <v>565</v>
      </c>
      <c r="F294"/>
      <c r="G294"/>
      <c r="H294" s="44" t="b">
        <v>0</v>
      </c>
      <c r="I294"/>
      <c r="J294" s="44" t="b">
        <v>0</v>
      </c>
    </row>
    <row r="295" spans="1:10" ht="18.75" x14ac:dyDescent="0.3">
      <c r="A295" s="45" t="s">
        <v>3962</v>
      </c>
      <c r="B295" s="50" t="s">
        <v>278</v>
      </c>
      <c r="C295" s="5" t="s">
        <v>3961</v>
      </c>
      <c r="D295" t="s">
        <v>564</v>
      </c>
      <c r="E295" t="s">
        <v>565</v>
      </c>
      <c r="F295"/>
      <c r="G295"/>
      <c r="H295" s="44" t="b">
        <v>0</v>
      </c>
      <c r="I295"/>
      <c r="J295" s="44" t="b">
        <v>0</v>
      </c>
    </row>
    <row r="296" spans="1:10" ht="18.75" x14ac:dyDescent="0.3">
      <c r="A296" s="45" t="s">
        <v>3963</v>
      </c>
      <c r="B296" s="50" t="s">
        <v>938</v>
      </c>
      <c r="C296" s="5" t="s">
        <v>3961</v>
      </c>
      <c r="D296" t="s">
        <v>564</v>
      </c>
      <c r="E296" t="s">
        <v>565</v>
      </c>
      <c r="F296"/>
      <c r="G296"/>
      <c r="H296" s="44" t="b">
        <v>0</v>
      </c>
      <c r="I296"/>
      <c r="J296" s="44" t="b">
        <v>0</v>
      </c>
    </row>
    <row r="297" spans="1:10" ht="18.75" x14ac:dyDescent="0.3">
      <c r="A297" s="45" t="s">
        <v>967</v>
      </c>
      <c r="B297" s="50" t="s">
        <v>3964</v>
      </c>
      <c r="C297" s="5" t="s">
        <v>606</v>
      </c>
      <c r="D297" t="s">
        <v>564</v>
      </c>
      <c r="E297" t="s">
        <v>565</v>
      </c>
      <c r="F297"/>
      <c r="G297"/>
      <c r="H297" s="44" t="b">
        <v>0</v>
      </c>
      <c r="I297"/>
      <c r="J297" s="44" t="b">
        <v>0</v>
      </c>
    </row>
    <row r="298" spans="1:10" ht="18.75" x14ac:dyDescent="0.3">
      <c r="A298" s="45" t="s">
        <v>3965</v>
      </c>
      <c r="B298" s="50" t="s">
        <v>278</v>
      </c>
      <c r="C298" s="5" t="s">
        <v>606</v>
      </c>
      <c r="D298" t="s">
        <v>564</v>
      </c>
      <c r="E298" t="s">
        <v>565</v>
      </c>
      <c r="F298"/>
      <c r="G298"/>
      <c r="H298" s="44" t="b">
        <v>0</v>
      </c>
      <c r="I298"/>
      <c r="J298" s="44" t="b">
        <v>0</v>
      </c>
    </row>
    <row r="299" spans="1:10" ht="18.75" x14ac:dyDescent="0.3">
      <c r="A299" s="45" t="s">
        <v>3966</v>
      </c>
      <c r="B299" s="50" t="s">
        <v>938</v>
      </c>
      <c r="C299" s="5" t="s">
        <v>606</v>
      </c>
      <c r="D299" t="s">
        <v>564</v>
      </c>
      <c r="E299" t="s">
        <v>565</v>
      </c>
      <c r="F299"/>
      <c r="G299"/>
      <c r="H299" s="44" t="b">
        <v>0</v>
      </c>
      <c r="I299"/>
      <c r="J299" s="44" t="b">
        <v>0</v>
      </c>
    </row>
    <row r="300" spans="1:10" ht="18.75" x14ac:dyDescent="0.3">
      <c r="A300" s="45" t="s">
        <v>970</v>
      </c>
      <c r="B300" s="50" t="s">
        <v>3967</v>
      </c>
      <c r="C300" s="5" t="s">
        <v>3968</v>
      </c>
      <c r="D300" t="s">
        <v>564</v>
      </c>
      <c r="E300" t="s">
        <v>565</v>
      </c>
      <c r="F300"/>
      <c r="G300"/>
      <c r="H300" s="44" t="b">
        <v>0</v>
      </c>
      <c r="I300"/>
      <c r="J300" s="44" t="b">
        <v>0</v>
      </c>
    </row>
    <row r="301" spans="1:10" ht="18.75" x14ac:dyDescent="0.3">
      <c r="A301" s="45" t="s">
        <v>3969</v>
      </c>
      <c r="B301" s="50" t="s">
        <v>278</v>
      </c>
      <c r="C301" s="5" t="s">
        <v>3968</v>
      </c>
      <c r="D301" t="s">
        <v>564</v>
      </c>
      <c r="E301" t="s">
        <v>565</v>
      </c>
      <c r="F301"/>
      <c r="G301"/>
      <c r="H301" s="44" t="b">
        <v>0</v>
      </c>
      <c r="I301"/>
      <c r="J301" s="44" t="b">
        <v>0</v>
      </c>
    </row>
    <row r="302" spans="1:10" ht="18.75" x14ac:dyDescent="0.3">
      <c r="A302" s="45" t="s">
        <v>3970</v>
      </c>
      <c r="B302" s="50" t="s">
        <v>938</v>
      </c>
      <c r="C302" s="5" t="s">
        <v>3968</v>
      </c>
      <c r="D302" t="s">
        <v>564</v>
      </c>
      <c r="E302" t="s">
        <v>565</v>
      </c>
      <c r="F302"/>
      <c r="G302"/>
      <c r="H302" s="44" t="b">
        <v>0</v>
      </c>
      <c r="I302"/>
      <c r="J302" s="44" t="b">
        <v>0</v>
      </c>
    </row>
    <row r="303" spans="1:10" ht="18.75" x14ac:dyDescent="0.3">
      <c r="A303" s="45" t="s">
        <v>972</v>
      </c>
      <c r="B303" s="50" t="s">
        <v>3971</v>
      </c>
      <c r="C303" s="5" t="s">
        <v>3972</v>
      </c>
      <c r="D303" t="s">
        <v>564</v>
      </c>
      <c r="E303" t="s">
        <v>565</v>
      </c>
      <c r="F303"/>
      <c r="G303"/>
      <c r="H303" s="44" t="b">
        <v>0</v>
      </c>
      <c r="I303"/>
      <c r="J303" s="44" t="b">
        <v>0</v>
      </c>
    </row>
    <row r="304" spans="1:10" ht="18.75" x14ac:dyDescent="0.3">
      <c r="A304" s="45" t="s">
        <v>3973</v>
      </c>
      <c r="B304" s="50" t="s">
        <v>297</v>
      </c>
      <c r="C304" s="5" t="s">
        <v>3972</v>
      </c>
      <c r="D304" t="s">
        <v>564</v>
      </c>
      <c r="E304" t="s">
        <v>565</v>
      </c>
      <c r="F304"/>
      <c r="G304"/>
      <c r="H304" s="44" t="b">
        <v>0</v>
      </c>
      <c r="I304"/>
      <c r="J304" s="44" t="b">
        <v>0</v>
      </c>
    </row>
    <row r="305" spans="1:10" ht="18.75" x14ac:dyDescent="0.3">
      <c r="A305" s="45" t="s">
        <v>3974</v>
      </c>
      <c r="B305" s="50" t="s">
        <v>938</v>
      </c>
      <c r="C305" s="5" t="s">
        <v>3972</v>
      </c>
      <c r="D305" t="s">
        <v>564</v>
      </c>
      <c r="E305" t="s">
        <v>565</v>
      </c>
      <c r="F305"/>
      <c r="G305"/>
      <c r="H305" s="44" t="b">
        <v>0</v>
      </c>
      <c r="I305"/>
      <c r="J305" s="44" t="b">
        <v>0</v>
      </c>
    </row>
    <row r="306" spans="1:10" ht="30.75" x14ac:dyDescent="0.3">
      <c r="A306" s="45" t="s">
        <v>973</v>
      </c>
      <c r="B306" s="50" t="s">
        <v>3975</v>
      </c>
      <c r="C306" s="5" t="s">
        <v>3976</v>
      </c>
      <c r="D306" t="s">
        <v>564</v>
      </c>
      <c r="E306" t="s">
        <v>565</v>
      </c>
      <c r="F306"/>
      <c r="G306"/>
      <c r="H306" s="44" t="b">
        <v>0</v>
      </c>
      <c r="I306"/>
      <c r="J306" s="44" t="b">
        <v>1</v>
      </c>
    </row>
    <row r="307" spans="1:10" ht="18.75" x14ac:dyDescent="0.3">
      <c r="A307" s="45" t="s">
        <v>3977</v>
      </c>
      <c r="B307" s="50" t="s">
        <v>297</v>
      </c>
      <c r="C307" s="5" t="s">
        <v>3976</v>
      </c>
      <c r="D307" t="s">
        <v>564</v>
      </c>
      <c r="E307" t="s">
        <v>565</v>
      </c>
      <c r="F307"/>
      <c r="G307"/>
      <c r="H307" s="44" t="b">
        <v>0</v>
      </c>
      <c r="I307"/>
      <c r="J307" s="44" t="b">
        <v>0</v>
      </c>
    </row>
    <row r="308" spans="1:10" ht="18.75" x14ac:dyDescent="0.3">
      <c r="A308" s="45" t="s">
        <v>3978</v>
      </c>
      <c r="B308" s="50" t="s">
        <v>938</v>
      </c>
      <c r="C308" s="5" t="s">
        <v>3976</v>
      </c>
      <c r="D308" t="s">
        <v>564</v>
      </c>
      <c r="E308" t="s">
        <v>565</v>
      </c>
      <c r="F308"/>
      <c r="G308"/>
      <c r="H308" s="44" t="b">
        <v>0</v>
      </c>
      <c r="I308"/>
      <c r="J308" s="44" t="b">
        <v>0</v>
      </c>
    </row>
    <row r="309" spans="1:10" ht="18.75" x14ac:dyDescent="0.3">
      <c r="A309" s="45" t="s">
        <v>974</v>
      </c>
      <c r="B309" s="50" t="s">
        <v>111</v>
      </c>
      <c r="C309" s="5" t="s">
        <v>3979</v>
      </c>
      <c r="D309" t="s">
        <v>564</v>
      </c>
      <c r="E309" t="s">
        <v>565</v>
      </c>
      <c r="F309"/>
      <c r="G309"/>
      <c r="H309" s="44" t="b">
        <v>0</v>
      </c>
      <c r="I309"/>
      <c r="J309" s="44" t="b">
        <v>0</v>
      </c>
    </row>
    <row r="310" spans="1:10" ht="18.75" x14ac:dyDescent="0.3">
      <c r="A310" s="45" t="s">
        <v>3980</v>
      </c>
      <c r="B310" s="50" t="s">
        <v>297</v>
      </c>
      <c r="C310" s="5" t="s">
        <v>3979</v>
      </c>
      <c r="D310" t="s">
        <v>564</v>
      </c>
      <c r="E310" t="s">
        <v>565</v>
      </c>
      <c r="F310"/>
      <c r="G310"/>
      <c r="H310" s="44" t="b">
        <v>0</v>
      </c>
      <c r="I310"/>
      <c r="J310" s="44" t="b">
        <v>0</v>
      </c>
    </row>
    <row r="311" spans="1:10" ht="18.75" x14ac:dyDescent="0.3">
      <c r="A311" s="45" t="s">
        <v>3981</v>
      </c>
      <c r="B311" s="50" t="s">
        <v>938</v>
      </c>
      <c r="C311" s="5" t="s">
        <v>3979</v>
      </c>
      <c r="D311" t="s">
        <v>564</v>
      </c>
      <c r="E311" t="s">
        <v>565</v>
      </c>
      <c r="F311"/>
      <c r="G311"/>
      <c r="H311" s="44" t="b">
        <v>0</v>
      </c>
      <c r="I311"/>
      <c r="J311" s="44" t="b">
        <v>0</v>
      </c>
    </row>
    <row r="312" spans="1:10" ht="30.75" x14ac:dyDescent="0.3">
      <c r="A312" s="45" t="s">
        <v>975</v>
      </c>
      <c r="B312" s="50" t="s">
        <v>3982</v>
      </c>
      <c r="C312" s="5" t="s">
        <v>3983</v>
      </c>
      <c r="D312" t="s">
        <v>564</v>
      </c>
      <c r="E312" t="s">
        <v>565</v>
      </c>
      <c r="F312"/>
      <c r="G312"/>
      <c r="H312" s="44" t="b">
        <v>0</v>
      </c>
      <c r="I312"/>
      <c r="J312" s="44" t="b">
        <v>1</v>
      </c>
    </row>
    <row r="313" spans="1:10" ht="30.75" x14ac:dyDescent="0.3">
      <c r="A313" s="45" t="s">
        <v>3984</v>
      </c>
      <c r="B313" s="50" t="s">
        <v>278</v>
      </c>
      <c r="C313" s="5" t="s">
        <v>3983</v>
      </c>
      <c r="D313" t="s">
        <v>564</v>
      </c>
      <c r="E313" t="s">
        <v>565</v>
      </c>
      <c r="F313"/>
      <c r="G313"/>
      <c r="H313" s="44" t="b">
        <v>0</v>
      </c>
      <c r="I313"/>
      <c r="J313" s="44" t="b">
        <v>0</v>
      </c>
    </row>
    <row r="314" spans="1:10" ht="30.75" x14ac:dyDescent="0.3">
      <c r="A314" s="45" t="s">
        <v>3985</v>
      </c>
      <c r="B314" s="50" t="s">
        <v>938</v>
      </c>
      <c r="C314" s="5" t="s">
        <v>3983</v>
      </c>
      <c r="D314" t="s">
        <v>564</v>
      </c>
      <c r="E314" t="s">
        <v>565</v>
      </c>
      <c r="F314"/>
      <c r="G314"/>
      <c r="H314" s="44" t="b">
        <v>0</v>
      </c>
      <c r="I314"/>
      <c r="J314" s="44" t="b">
        <v>0</v>
      </c>
    </row>
    <row r="315" spans="1:10" ht="18.75" x14ac:dyDescent="0.3">
      <c r="A315" s="45" t="s">
        <v>976</v>
      </c>
      <c r="B315" s="50">
        <v>0</v>
      </c>
      <c r="C315" s="5" t="s">
        <v>58</v>
      </c>
      <c r="D315" t="s">
        <v>564</v>
      </c>
      <c r="E315" t="s">
        <v>565</v>
      </c>
      <c r="F315"/>
      <c r="G315"/>
      <c r="H315" s="44" t="b">
        <v>0</v>
      </c>
      <c r="I315"/>
      <c r="J315" s="44" t="b">
        <v>0</v>
      </c>
    </row>
    <row r="316" spans="1:10" ht="18.75" x14ac:dyDescent="0.3">
      <c r="A316" s="45" t="s">
        <v>3986</v>
      </c>
      <c r="B316" s="50" t="s">
        <v>297</v>
      </c>
      <c r="C316" s="5" t="s">
        <v>58</v>
      </c>
      <c r="D316" t="s">
        <v>564</v>
      </c>
      <c r="E316" t="s">
        <v>565</v>
      </c>
      <c r="F316"/>
      <c r="G316"/>
      <c r="H316" s="44" t="b">
        <v>0</v>
      </c>
      <c r="I316"/>
      <c r="J316" s="44" t="b">
        <v>0</v>
      </c>
    </row>
    <row r="317" spans="1:10" ht="18.75" x14ac:dyDescent="0.3">
      <c r="A317" s="45" t="s">
        <v>3987</v>
      </c>
      <c r="B317" s="50" t="s">
        <v>938</v>
      </c>
      <c r="C317" s="5" t="s">
        <v>58</v>
      </c>
      <c r="D317" t="s">
        <v>564</v>
      </c>
      <c r="E317" t="s">
        <v>565</v>
      </c>
      <c r="F317"/>
      <c r="G317"/>
      <c r="H317" s="44" t="b">
        <v>0</v>
      </c>
      <c r="I317"/>
      <c r="J317" s="44" t="b">
        <v>0</v>
      </c>
    </row>
    <row r="318" spans="1:10" ht="18.75" x14ac:dyDescent="0.3">
      <c r="A318" s="45" t="s">
        <v>977</v>
      </c>
      <c r="B318" s="50">
        <v>0</v>
      </c>
      <c r="C318" s="5" t="s">
        <v>58</v>
      </c>
      <c r="D318" t="s">
        <v>564</v>
      </c>
      <c r="E318" t="s">
        <v>565</v>
      </c>
      <c r="F318"/>
      <c r="G318"/>
      <c r="H318" s="44" t="b">
        <v>0</v>
      </c>
      <c r="I318"/>
      <c r="J318" s="44" t="b">
        <v>0</v>
      </c>
    </row>
    <row r="319" spans="1:10" ht="18.75" x14ac:dyDescent="0.3">
      <c r="A319" s="45" t="s">
        <v>3988</v>
      </c>
      <c r="B319" s="50" t="s">
        <v>297</v>
      </c>
      <c r="C319" s="5" t="s">
        <v>58</v>
      </c>
      <c r="D319" t="s">
        <v>564</v>
      </c>
      <c r="E319" t="s">
        <v>565</v>
      </c>
      <c r="F319"/>
      <c r="G319"/>
      <c r="H319" s="44" t="b">
        <v>0</v>
      </c>
      <c r="I319"/>
      <c r="J319" s="44" t="b">
        <v>0</v>
      </c>
    </row>
    <row r="320" spans="1:10" ht="18.75" x14ac:dyDescent="0.3">
      <c r="A320" s="45" t="s">
        <v>3989</v>
      </c>
      <c r="B320" s="50" t="s">
        <v>938</v>
      </c>
      <c r="C320" s="5" t="s">
        <v>58</v>
      </c>
      <c r="D320" t="s">
        <v>564</v>
      </c>
      <c r="E320" t="s">
        <v>565</v>
      </c>
      <c r="F320"/>
      <c r="G320"/>
      <c r="H320" s="44" t="b">
        <v>0</v>
      </c>
      <c r="I320"/>
      <c r="J320" s="44" t="b">
        <v>0</v>
      </c>
    </row>
    <row r="321" spans="1:10" ht="18.75" x14ac:dyDescent="0.3">
      <c r="A321" s="45" t="s">
        <v>979</v>
      </c>
      <c r="B321" s="50">
        <v>0</v>
      </c>
      <c r="C321" s="5" t="s">
        <v>58</v>
      </c>
      <c r="D321" t="s">
        <v>564</v>
      </c>
      <c r="E321" t="s">
        <v>565</v>
      </c>
      <c r="F321"/>
      <c r="G321"/>
      <c r="H321" s="44" t="b">
        <v>0</v>
      </c>
      <c r="I321"/>
      <c r="J321" s="44" t="b">
        <v>0</v>
      </c>
    </row>
    <row r="322" spans="1:10" ht="18.75" x14ac:dyDescent="0.3">
      <c r="A322" s="45" t="s">
        <v>3990</v>
      </c>
      <c r="B322" s="50" t="s">
        <v>297</v>
      </c>
      <c r="C322" s="5" t="s">
        <v>58</v>
      </c>
      <c r="D322" t="s">
        <v>564</v>
      </c>
      <c r="E322" t="s">
        <v>565</v>
      </c>
      <c r="F322"/>
      <c r="G322"/>
      <c r="H322" s="44" t="b">
        <v>0</v>
      </c>
      <c r="I322"/>
      <c r="J322" s="44" t="b">
        <v>0</v>
      </c>
    </row>
    <row r="323" spans="1:10" ht="18.75" x14ac:dyDescent="0.3">
      <c r="A323" s="45" t="s">
        <v>3991</v>
      </c>
      <c r="B323" s="50" t="s">
        <v>938</v>
      </c>
      <c r="C323" s="5" t="s">
        <v>58</v>
      </c>
      <c r="D323" t="s">
        <v>564</v>
      </c>
      <c r="E323" t="s">
        <v>565</v>
      </c>
      <c r="F323"/>
      <c r="G323"/>
      <c r="H323" s="44" t="b">
        <v>0</v>
      </c>
      <c r="I323"/>
      <c r="J323" s="44" t="b">
        <v>0</v>
      </c>
    </row>
    <row r="324" spans="1:10" ht="45.75" x14ac:dyDescent="0.3">
      <c r="A324" s="45" t="s">
        <v>980</v>
      </c>
      <c r="B324" s="50" t="s">
        <v>3992</v>
      </c>
      <c r="C324" s="5" t="s">
        <v>761</v>
      </c>
      <c r="D324" t="s">
        <v>564</v>
      </c>
      <c r="E324" t="s">
        <v>565</v>
      </c>
      <c r="F324"/>
      <c r="G324"/>
      <c r="H324" s="44" t="b">
        <v>0</v>
      </c>
      <c r="I324"/>
      <c r="J324" s="44" t="b">
        <v>0</v>
      </c>
    </row>
    <row r="325" spans="1:10" ht="18.75" x14ac:dyDescent="0.3">
      <c r="A325" s="45" t="s">
        <v>3993</v>
      </c>
      <c r="B325" s="50" t="s">
        <v>278</v>
      </c>
      <c r="C325" s="5" t="s">
        <v>761</v>
      </c>
      <c r="D325" t="s">
        <v>564</v>
      </c>
      <c r="E325" t="s">
        <v>565</v>
      </c>
      <c r="F325"/>
      <c r="G325"/>
      <c r="H325" s="44" t="b">
        <v>0</v>
      </c>
      <c r="I325"/>
      <c r="J325" s="44" t="b">
        <v>0</v>
      </c>
    </row>
    <row r="326" spans="1:10" ht="18.75" x14ac:dyDescent="0.3">
      <c r="A326" s="45" t="s">
        <v>3994</v>
      </c>
      <c r="B326" s="50" t="s">
        <v>938</v>
      </c>
      <c r="C326" s="5" t="s">
        <v>761</v>
      </c>
      <c r="D326" t="s">
        <v>564</v>
      </c>
      <c r="E326" t="s">
        <v>565</v>
      </c>
      <c r="F326"/>
      <c r="G326"/>
      <c r="H326" s="44" t="b">
        <v>0</v>
      </c>
      <c r="I326"/>
      <c r="J326" s="44" t="b">
        <v>0</v>
      </c>
    </row>
    <row r="327" spans="1:10" ht="45.75" x14ac:dyDescent="0.3">
      <c r="A327" s="45" t="s">
        <v>981</v>
      </c>
      <c r="B327" s="50" t="s">
        <v>3995</v>
      </c>
      <c r="C327" s="5" t="s">
        <v>3996</v>
      </c>
      <c r="D327" t="s">
        <v>564</v>
      </c>
      <c r="E327" t="s">
        <v>565</v>
      </c>
      <c r="F327"/>
      <c r="G327"/>
      <c r="H327" s="44" t="b">
        <v>0</v>
      </c>
      <c r="I327"/>
      <c r="J327" s="44" t="b">
        <v>0</v>
      </c>
    </row>
    <row r="328" spans="1:10" ht="18.75" x14ac:dyDescent="0.3">
      <c r="A328" s="45" t="s">
        <v>3997</v>
      </c>
      <c r="B328" s="50" t="s">
        <v>278</v>
      </c>
      <c r="C328" s="5" t="s">
        <v>3996</v>
      </c>
      <c r="D328" t="s">
        <v>564</v>
      </c>
      <c r="E328" t="s">
        <v>565</v>
      </c>
      <c r="F328"/>
      <c r="G328"/>
      <c r="H328" s="44" t="b">
        <v>0</v>
      </c>
      <c r="I328"/>
      <c r="J328" s="44" t="b">
        <v>0</v>
      </c>
    </row>
    <row r="329" spans="1:10" ht="18.75" x14ac:dyDescent="0.3">
      <c r="A329" s="45" t="s">
        <v>3998</v>
      </c>
      <c r="B329" s="50" t="s">
        <v>938</v>
      </c>
      <c r="C329" s="5" t="s">
        <v>3996</v>
      </c>
      <c r="D329" t="s">
        <v>564</v>
      </c>
      <c r="E329" t="s">
        <v>565</v>
      </c>
      <c r="F329"/>
      <c r="G329"/>
      <c r="H329" s="44" t="b">
        <v>0</v>
      </c>
      <c r="I329"/>
      <c r="J329" s="44" t="b">
        <v>0</v>
      </c>
    </row>
    <row r="330" spans="1:10" ht="18.75" x14ac:dyDescent="0.3">
      <c r="A330" s="45" t="s">
        <v>982</v>
      </c>
      <c r="B330" s="50" t="s">
        <v>3999</v>
      </c>
      <c r="C330" s="5" t="s">
        <v>965</v>
      </c>
      <c r="D330" t="s">
        <v>564</v>
      </c>
      <c r="E330" t="s">
        <v>565</v>
      </c>
      <c r="F330"/>
      <c r="G330"/>
      <c r="H330" s="44" t="b">
        <v>0</v>
      </c>
      <c r="I330"/>
      <c r="J330" s="44" t="b">
        <v>1</v>
      </c>
    </row>
    <row r="331" spans="1:10" ht="18.75" x14ac:dyDescent="0.3">
      <c r="A331" s="45" t="s">
        <v>4000</v>
      </c>
      <c r="B331" s="50" t="s">
        <v>297</v>
      </c>
      <c r="C331" s="5" t="s">
        <v>965</v>
      </c>
      <c r="D331" t="s">
        <v>564</v>
      </c>
      <c r="E331" t="s">
        <v>565</v>
      </c>
      <c r="F331"/>
      <c r="G331"/>
      <c r="H331" s="44" t="b">
        <v>0</v>
      </c>
      <c r="I331"/>
      <c r="J331" s="44" t="b">
        <v>0</v>
      </c>
    </row>
    <row r="332" spans="1:10" ht="18.75" x14ac:dyDescent="0.3">
      <c r="A332" s="45" t="s">
        <v>4001</v>
      </c>
      <c r="B332" s="50" t="s">
        <v>938</v>
      </c>
      <c r="C332" s="5" t="s">
        <v>965</v>
      </c>
      <c r="D332" t="s">
        <v>564</v>
      </c>
      <c r="E332" t="s">
        <v>565</v>
      </c>
      <c r="F332"/>
      <c r="G332"/>
      <c r="H332" s="44" t="b">
        <v>0</v>
      </c>
      <c r="I332"/>
      <c r="J332" s="44" t="b">
        <v>0</v>
      </c>
    </row>
    <row r="333" spans="1:10" ht="18.75" x14ac:dyDescent="0.3">
      <c r="A333" s="45" t="s">
        <v>983</v>
      </c>
      <c r="B333" s="50" t="s">
        <v>733</v>
      </c>
      <c r="C333" s="5" t="s">
        <v>968</v>
      </c>
      <c r="D333" t="s">
        <v>564</v>
      </c>
      <c r="E333" t="s">
        <v>565</v>
      </c>
      <c r="F333"/>
      <c r="G333"/>
      <c r="H333" s="44" t="b">
        <v>0</v>
      </c>
      <c r="I333"/>
      <c r="J333" s="44" t="b">
        <v>1</v>
      </c>
    </row>
    <row r="334" spans="1:10" ht="18.75" x14ac:dyDescent="0.3">
      <c r="A334" s="45" t="s">
        <v>4002</v>
      </c>
      <c r="B334" s="50" t="s">
        <v>297</v>
      </c>
      <c r="C334" s="5" t="s">
        <v>968</v>
      </c>
      <c r="D334" t="s">
        <v>564</v>
      </c>
      <c r="E334" t="s">
        <v>565</v>
      </c>
      <c r="F334"/>
      <c r="G334"/>
      <c r="H334" s="44" t="b">
        <v>0</v>
      </c>
      <c r="I334"/>
      <c r="J334" s="44" t="b">
        <v>0</v>
      </c>
    </row>
    <row r="335" spans="1:10" ht="18.75" x14ac:dyDescent="0.3">
      <c r="A335" s="45" t="s">
        <v>4003</v>
      </c>
      <c r="B335" s="50" t="s">
        <v>969</v>
      </c>
      <c r="C335" s="5" t="s">
        <v>968</v>
      </c>
      <c r="D335" t="s">
        <v>564</v>
      </c>
      <c r="E335" t="s">
        <v>565</v>
      </c>
      <c r="F335"/>
      <c r="G335"/>
      <c r="H335" s="44" t="b">
        <v>0</v>
      </c>
      <c r="I335"/>
      <c r="J335" s="44" t="b">
        <v>0</v>
      </c>
    </row>
    <row r="336" spans="1:10" ht="30.75" x14ac:dyDescent="0.3">
      <c r="A336" s="45" t="s">
        <v>1143</v>
      </c>
      <c r="B336" s="50" t="s">
        <v>10</v>
      </c>
      <c r="C336" s="5" t="s">
        <v>4004</v>
      </c>
      <c r="D336" t="s">
        <v>865</v>
      </c>
      <c r="E336" t="s">
        <v>1145</v>
      </c>
      <c r="F336"/>
      <c r="G336"/>
      <c r="H336" s="44" t="b">
        <v>0</v>
      </c>
      <c r="I336"/>
      <c r="J336" s="44" t="b">
        <v>0</v>
      </c>
    </row>
    <row r="337" spans="1:10" ht="30.75" x14ac:dyDescent="0.3">
      <c r="A337" s="45" t="s">
        <v>1146</v>
      </c>
      <c r="B337" s="50">
        <v>2</v>
      </c>
      <c r="C337" s="5" t="s">
        <v>1147</v>
      </c>
      <c r="D337" t="s">
        <v>865</v>
      </c>
      <c r="E337" t="s">
        <v>1145</v>
      </c>
      <c r="F337"/>
      <c r="G337"/>
      <c r="H337" s="44" t="b">
        <v>0</v>
      </c>
      <c r="I337"/>
      <c r="J337" s="44" t="b">
        <v>0</v>
      </c>
    </row>
    <row r="338" spans="1:10" ht="30.75" x14ac:dyDescent="0.3">
      <c r="A338" s="45" t="s">
        <v>257</v>
      </c>
      <c r="B338" s="50">
        <v>1</v>
      </c>
      <c r="C338" s="5" t="s">
        <v>1148</v>
      </c>
      <c r="D338" t="s">
        <v>865</v>
      </c>
      <c r="E338" t="s">
        <v>1145</v>
      </c>
      <c r="F338"/>
      <c r="G338"/>
      <c r="H338" s="44" t="b">
        <v>1</v>
      </c>
      <c r="I338"/>
      <c r="J338" s="44" t="b">
        <v>0</v>
      </c>
    </row>
    <row r="339" spans="1:10" ht="18.75" x14ac:dyDescent="0.3">
      <c r="A339" s="45" t="s">
        <v>259</v>
      </c>
      <c r="B339" s="50">
        <v>0.25</v>
      </c>
      <c r="C339" s="5" t="s">
        <v>4005</v>
      </c>
      <c r="D339" t="s">
        <v>865</v>
      </c>
      <c r="E339" t="s">
        <v>1145</v>
      </c>
      <c r="F339"/>
      <c r="G339"/>
      <c r="H339" s="44" t="b">
        <v>1</v>
      </c>
      <c r="I339"/>
      <c r="J339" s="44" t="b">
        <v>0</v>
      </c>
    </row>
    <row r="340" spans="1:10" ht="18.75" x14ac:dyDescent="0.3">
      <c r="A340" s="45" t="s">
        <v>1532</v>
      </c>
      <c r="B340" s="50" t="s">
        <v>321</v>
      </c>
      <c r="C340" s="5" t="s">
        <v>246</v>
      </c>
      <c r="D340" t="s">
        <v>865</v>
      </c>
      <c r="E340" t="s">
        <v>246</v>
      </c>
      <c r="F340"/>
      <c r="G340"/>
      <c r="H340" s="44" t="b">
        <v>0</v>
      </c>
      <c r="I340"/>
      <c r="J340" s="44" t="b">
        <v>1</v>
      </c>
    </row>
    <row r="341" spans="1:10" ht="18.75" x14ac:dyDescent="0.3">
      <c r="A341" s="45" t="s">
        <v>1533</v>
      </c>
      <c r="B341" s="50" t="s">
        <v>4006</v>
      </c>
      <c r="C341" s="5" t="s">
        <v>246</v>
      </c>
      <c r="D341" t="s">
        <v>865</v>
      </c>
      <c r="E341" t="s">
        <v>246</v>
      </c>
      <c r="F341"/>
      <c r="G341"/>
      <c r="H341" s="44" t="b">
        <v>0</v>
      </c>
      <c r="I341"/>
      <c r="J341" s="44" t="b">
        <v>1</v>
      </c>
    </row>
    <row r="342" spans="1:10" ht="18.75" x14ac:dyDescent="0.3">
      <c r="A342" s="45" t="s">
        <v>1534</v>
      </c>
      <c r="B342" s="50" t="s">
        <v>3971</v>
      </c>
      <c r="C342" s="5" t="s">
        <v>246</v>
      </c>
      <c r="D342" t="s">
        <v>865</v>
      </c>
      <c r="E342" t="s">
        <v>246</v>
      </c>
      <c r="F342"/>
      <c r="G342"/>
      <c r="H342" s="44" t="b">
        <v>0</v>
      </c>
      <c r="I342"/>
      <c r="J342" s="44" t="b">
        <v>1</v>
      </c>
    </row>
    <row r="343" spans="1:10" ht="18.75" x14ac:dyDescent="0.3">
      <c r="A343" s="45" t="s">
        <v>1535</v>
      </c>
      <c r="B343" s="50" t="s">
        <v>4007</v>
      </c>
      <c r="C343" s="5" t="s">
        <v>246</v>
      </c>
      <c r="D343" t="s">
        <v>865</v>
      </c>
      <c r="E343" t="s">
        <v>246</v>
      </c>
      <c r="F343"/>
      <c r="G343"/>
      <c r="H343" s="44" t="b">
        <v>0</v>
      </c>
      <c r="I343"/>
      <c r="J343" s="44" t="b">
        <v>1</v>
      </c>
    </row>
    <row r="344" spans="1:10" ht="18.75" x14ac:dyDescent="0.3">
      <c r="A344" s="45" t="s">
        <v>1536</v>
      </c>
      <c r="B344" s="50" t="s">
        <v>4008</v>
      </c>
      <c r="C344" s="5" t="s">
        <v>246</v>
      </c>
      <c r="D344" t="s">
        <v>865</v>
      </c>
      <c r="E344" t="s">
        <v>246</v>
      </c>
      <c r="F344"/>
      <c r="G344"/>
      <c r="H344" s="44" t="b">
        <v>0</v>
      </c>
      <c r="I344"/>
      <c r="J344" s="44" t="b">
        <v>1</v>
      </c>
    </row>
    <row r="345" spans="1:10" ht="18.75" x14ac:dyDescent="0.3">
      <c r="A345" s="45" t="s">
        <v>1537</v>
      </c>
      <c r="B345" s="50" t="s">
        <v>4009</v>
      </c>
      <c r="C345" s="5" t="s">
        <v>246</v>
      </c>
      <c r="D345" t="s">
        <v>865</v>
      </c>
      <c r="E345" t="s">
        <v>246</v>
      </c>
      <c r="F345"/>
      <c r="G345"/>
      <c r="H345" s="44" t="b">
        <v>0</v>
      </c>
      <c r="I345"/>
      <c r="J345" s="44" t="b">
        <v>1</v>
      </c>
    </row>
    <row r="346" spans="1:10" ht="18.75" x14ac:dyDescent="0.3">
      <c r="A346" s="45" t="s">
        <v>1538</v>
      </c>
      <c r="B346" s="50" t="s">
        <v>4010</v>
      </c>
      <c r="C346" s="5" t="s">
        <v>246</v>
      </c>
      <c r="D346" t="s">
        <v>865</v>
      </c>
      <c r="E346" t="s">
        <v>246</v>
      </c>
      <c r="F346"/>
      <c r="G346"/>
      <c r="H346" s="44" t="b">
        <v>0</v>
      </c>
      <c r="I346"/>
      <c r="J346" s="44" t="b">
        <v>1</v>
      </c>
    </row>
    <row r="347" spans="1:10" ht="18.75" x14ac:dyDescent="0.3">
      <c r="A347" s="45" t="s">
        <v>1539</v>
      </c>
      <c r="B347" s="50" t="s">
        <v>4011</v>
      </c>
      <c r="C347" s="5" t="s">
        <v>246</v>
      </c>
      <c r="D347" t="s">
        <v>865</v>
      </c>
      <c r="E347" t="s">
        <v>246</v>
      </c>
      <c r="F347"/>
      <c r="G347"/>
      <c r="H347" s="44" t="b">
        <v>0</v>
      </c>
      <c r="I347"/>
      <c r="J347" s="44" t="b">
        <v>1</v>
      </c>
    </row>
    <row r="348" spans="1:10" ht="18.75" x14ac:dyDescent="0.3">
      <c r="A348" s="45" t="s">
        <v>1540</v>
      </c>
      <c r="B348" s="50" t="s">
        <v>3046</v>
      </c>
      <c r="C348" s="5" t="s">
        <v>246</v>
      </c>
      <c r="D348" t="s">
        <v>865</v>
      </c>
      <c r="E348" t="s">
        <v>246</v>
      </c>
      <c r="F348"/>
      <c r="G348"/>
      <c r="H348" s="44" t="b">
        <v>0</v>
      </c>
      <c r="I348"/>
      <c r="J348" s="44" t="b">
        <v>1</v>
      </c>
    </row>
    <row r="349" spans="1:10" ht="18.75" x14ac:dyDescent="0.3">
      <c r="A349" s="45" t="s">
        <v>1541</v>
      </c>
      <c r="B349" s="50" t="s">
        <v>3048</v>
      </c>
      <c r="C349" s="5" t="s">
        <v>246</v>
      </c>
      <c r="D349" t="s">
        <v>865</v>
      </c>
      <c r="E349" t="s">
        <v>246</v>
      </c>
      <c r="F349"/>
      <c r="G349"/>
      <c r="H349" s="44" t="b">
        <v>0</v>
      </c>
      <c r="I349"/>
      <c r="J349" s="44" t="b">
        <v>1</v>
      </c>
    </row>
    <row r="350" spans="1:10" ht="18.75" x14ac:dyDescent="0.3">
      <c r="A350" s="45" t="s">
        <v>1542</v>
      </c>
      <c r="B350" s="50" t="s">
        <v>3862</v>
      </c>
      <c r="C350" s="5" t="s">
        <v>246</v>
      </c>
      <c r="D350" t="s">
        <v>865</v>
      </c>
      <c r="E350" t="s">
        <v>246</v>
      </c>
      <c r="F350"/>
      <c r="G350"/>
      <c r="H350" s="44" t="b">
        <v>0</v>
      </c>
      <c r="I350"/>
      <c r="J350" s="44" t="b">
        <v>1</v>
      </c>
    </row>
    <row r="351" spans="1:10" ht="18.75" x14ac:dyDescent="0.3">
      <c r="A351" s="45" t="s">
        <v>1543</v>
      </c>
      <c r="B351" s="50" t="s">
        <v>4012</v>
      </c>
      <c r="C351" s="5" t="s">
        <v>246</v>
      </c>
      <c r="D351" t="s">
        <v>865</v>
      </c>
      <c r="E351" t="s">
        <v>246</v>
      </c>
      <c r="F351"/>
      <c r="G351"/>
      <c r="H351" s="44" t="b">
        <v>0</v>
      </c>
      <c r="I351"/>
      <c r="J351" s="44" t="b">
        <v>1</v>
      </c>
    </row>
    <row r="352" spans="1:10" ht="18.75" x14ac:dyDescent="0.3">
      <c r="A352" s="45" t="s">
        <v>1544</v>
      </c>
      <c r="B352" s="50" t="s">
        <v>120</v>
      </c>
      <c r="C352" s="5" t="s">
        <v>246</v>
      </c>
      <c r="D352" t="s">
        <v>865</v>
      </c>
      <c r="E352" t="s">
        <v>246</v>
      </c>
      <c r="F352"/>
      <c r="G352"/>
      <c r="H352" s="44" t="b">
        <v>0</v>
      </c>
      <c r="I352"/>
      <c r="J352" s="44" t="b">
        <v>1</v>
      </c>
    </row>
    <row r="353" spans="1:10" ht="18.75" x14ac:dyDescent="0.3">
      <c r="A353" s="45" t="s">
        <v>1545</v>
      </c>
      <c r="B353" s="50" t="s">
        <v>3050</v>
      </c>
      <c r="C353" s="5" t="s">
        <v>246</v>
      </c>
      <c r="D353" t="s">
        <v>865</v>
      </c>
      <c r="E353" t="s">
        <v>246</v>
      </c>
      <c r="F353"/>
      <c r="G353"/>
      <c r="H353" s="44" t="b">
        <v>0</v>
      </c>
      <c r="I353"/>
      <c r="J353" s="44" t="b">
        <v>1</v>
      </c>
    </row>
    <row r="354" spans="1:10" ht="18.75" x14ac:dyDescent="0.3">
      <c r="A354" s="45" t="s">
        <v>1546</v>
      </c>
      <c r="B354" s="50" t="s">
        <v>3052</v>
      </c>
      <c r="C354" s="5" t="s">
        <v>246</v>
      </c>
      <c r="D354" t="s">
        <v>865</v>
      </c>
      <c r="E354" t="s">
        <v>246</v>
      </c>
      <c r="F354"/>
      <c r="G354"/>
      <c r="H354" s="44" t="b">
        <v>0</v>
      </c>
      <c r="I354"/>
      <c r="J354" s="44" t="b">
        <v>1</v>
      </c>
    </row>
    <row r="355" spans="1:10" ht="18.75" x14ac:dyDescent="0.3">
      <c r="A355" s="45" t="s">
        <v>1547</v>
      </c>
      <c r="B355" s="50" t="s">
        <v>3072</v>
      </c>
      <c r="C355" s="5" t="s">
        <v>246</v>
      </c>
      <c r="D355" t="s">
        <v>865</v>
      </c>
      <c r="E355" t="s">
        <v>246</v>
      </c>
      <c r="F355"/>
      <c r="G355"/>
      <c r="H355" s="44" t="b">
        <v>0</v>
      </c>
      <c r="I355"/>
      <c r="J355" s="44" t="b">
        <v>1</v>
      </c>
    </row>
    <row r="356" spans="1:10" ht="18.75" x14ac:dyDescent="0.3">
      <c r="A356" s="45" t="s">
        <v>1548</v>
      </c>
      <c r="B356" s="50" t="s">
        <v>2790</v>
      </c>
      <c r="C356" s="5" t="s">
        <v>246</v>
      </c>
      <c r="D356" t="s">
        <v>865</v>
      </c>
      <c r="E356" t="s">
        <v>246</v>
      </c>
      <c r="F356"/>
      <c r="G356"/>
      <c r="H356" s="44" t="b">
        <v>0</v>
      </c>
      <c r="I356"/>
      <c r="J356" s="44" t="b">
        <v>1</v>
      </c>
    </row>
    <row r="357" spans="1:10" ht="18.75" x14ac:dyDescent="0.3">
      <c r="A357" s="45" t="s">
        <v>1549</v>
      </c>
      <c r="B357" s="50" t="s">
        <v>1377</v>
      </c>
      <c r="C357" s="5" t="s">
        <v>246</v>
      </c>
      <c r="D357" t="s">
        <v>865</v>
      </c>
      <c r="E357" t="s">
        <v>246</v>
      </c>
      <c r="F357"/>
      <c r="G357"/>
      <c r="H357" s="44" t="b">
        <v>0</v>
      </c>
      <c r="I357"/>
      <c r="J357" s="44" t="b">
        <v>1</v>
      </c>
    </row>
    <row r="358" spans="1:10" ht="18.75" x14ac:dyDescent="0.3">
      <c r="A358" s="45" t="s">
        <v>1550</v>
      </c>
      <c r="B358" s="50" t="s">
        <v>2960</v>
      </c>
      <c r="C358" s="5" t="s">
        <v>246</v>
      </c>
      <c r="D358" t="s">
        <v>865</v>
      </c>
      <c r="E358" t="s">
        <v>246</v>
      </c>
      <c r="F358"/>
      <c r="G358"/>
      <c r="H358" s="44" t="b">
        <v>0</v>
      </c>
      <c r="I358"/>
      <c r="J358" s="44" t="b">
        <v>1</v>
      </c>
    </row>
    <row r="359" spans="1:10" ht="18.75" x14ac:dyDescent="0.3">
      <c r="A359" s="45" t="s">
        <v>1551</v>
      </c>
      <c r="B359" s="50" t="s">
        <v>2961</v>
      </c>
      <c r="C359" s="5" t="s">
        <v>246</v>
      </c>
      <c r="D359" t="s">
        <v>865</v>
      </c>
      <c r="E359" t="s">
        <v>246</v>
      </c>
      <c r="F359"/>
      <c r="G359"/>
      <c r="H359" s="44" t="b">
        <v>0</v>
      </c>
      <c r="I359"/>
      <c r="J359" s="44" t="b">
        <v>1</v>
      </c>
    </row>
    <row r="360" spans="1:10" ht="18.75" x14ac:dyDescent="0.3">
      <c r="A360" s="45" t="s">
        <v>1552</v>
      </c>
      <c r="B360" s="50" t="s">
        <v>2962</v>
      </c>
      <c r="C360" s="5" t="s">
        <v>246</v>
      </c>
      <c r="D360" t="s">
        <v>865</v>
      </c>
      <c r="E360" t="s">
        <v>246</v>
      </c>
      <c r="F360"/>
      <c r="G360"/>
      <c r="H360" s="44" t="b">
        <v>0</v>
      </c>
      <c r="I360"/>
      <c r="J360" s="44" t="b">
        <v>1</v>
      </c>
    </row>
    <row r="361" spans="1:10" ht="18.75" x14ac:dyDescent="0.3">
      <c r="A361" s="45" t="s">
        <v>1553</v>
      </c>
      <c r="B361" s="50" t="s">
        <v>2963</v>
      </c>
      <c r="C361" s="5" t="s">
        <v>246</v>
      </c>
      <c r="D361" t="s">
        <v>865</v>
      </c>
      <c r="E361" t="s">
        <v>246</v>
      </c>
      <c r="F361"/>
      <c r="G361"/>
      <c r="H361" s="44" t="b">
        <v>0</v>
      </c>
      <c r="I361"/>
      <c r="J361" s="44" t="b">
        <v>1</v>
      </c>
    </row>
    <row r="362" spans="1:10" ht="18.75" x14ac:dyDescent="0.3">
      <c r="A362" s="45" t="s">
        <v>1554</v>
      </c>
      <c r="B362" s="50" t="s">
        <v>3112</v>
      </c>
      <c r="C362" s="5" t="s">
        <v>246</v>
      </c>
      <c r="D362" t="s">
        <v>865</v>
      </c>
      <c r="E362" t="s">
        <v>246</v>
      </c>
      <c r="F362"/>
      <c r="G362"/>
      <c r="H362" s="44" t="b">
        <v>0</v>
      </c>
      <c r="I362"/>
      <c r="J362" s="44" t="b">
        <v>1</v>
      </c>
    </row>
    <row r="363" spans="1:10" ht="18.75" x14ac:dyDescent="0.3">
      <c r="A363" s="45" t="s">
        <v>1555</v>
      </c>
      <c r="B363" s="50" t="s">
        <v>3114</v>
      </c>
      <c r="C363" s="5" t="s">
        <v>246</v>
      </c>
      <c r="D363" t="s">
        <v>865</v>
      </c>
      <c r="E363" t="s">
        <v>246</v>
      </c>
      <c r="F363"/>
      <c r="G363"/>
      <c r="H363" s="44" t="b">
        <v>0</v>
      </c>
      <c r="I363"/>
      <c r="J363" s="44" t="b">
        <v>1</v>
      </c>
    </row>
    <row r="364" spans="1:10" ht="18.75" x14ac:dyDescent="0.3">
      <c r="A364" s="45" t="s">
        <v>1556</v>
      </c>
      <c r="B364" s="50" t="s">
        <v>4013</v>
      </c>
      <c r="C364" s="5" t="s">
        <v>246</v>
      </c>
      <c r="D364" t="s">
        <v>865</v>
      </c>
      <c r="E364" t="s">
        <v>246</v>
      </c>
      <c r="F364"/>
      <c r="G364"/>
      <c r="H364" s="44" t="b">
        <v>0</v>
      </c>
      <c r="I364"/>
      <c r="J364" s="44" t="b">
        <v>1</v>
      </c>
    </row>
    <row r="365" spans="1:10" ht="18.75" x14ac:dyDescent="0.3">
      <c r="A365" s="45" t="s">
        <v>1557</v>
      </c>
      <c r="B365" s="50" t="s">
        <v>4014</v>
      </c>
      <c r="C365" s="5" t="s">
        <v>246</v>
      </c>
      <c r="D365" t="s">
        <v>865</v>
      </c>
      <c r="E365" t="s">
        <v>246</v>
      </c>
      <c r="F365"/>
      <c r="G365"/>
      <c r="H365" s="44" t="b">
        <v>0</v>
      </c>
      <c r="I365"/>
      <c r="J365" s="44" t="b">
        <v>1</v>
      </c>
    </row>
    <row r="366" spans="1:10" ht="18.75" x14ac:dyDescent="0.3">
      <c r="A366" s="45" t="s">
        <v>1558</v>
      </c>
      <c r="B366" s="50" t="s">
        <v>4015</v>
      </c>
      <c r="C366" s="5" t="s">
        <v>246</v>
      </c>
      <c r="D366" t="s">
        <v>865</v>
      </c>
      <c r="E366" t="s">
        <v>246</v>
      </c>
      <c r="F366"/>
      <c r="G366"/>
      <c r="H366" s="44" t="b">
        <v>0</v>
      </c>
      <c r="I366"/>
      <c r="J366" s="44" t="b">
        <v>1</v>
      </c>
    </row>
    <row r="367" spans="1:10" ht="18.75" x14ac:dyDescent="0.3">
      <c r="A367" s="45" t="s">
        <v>1559</v>
      </c>
      <c r="B367" s="50" t="s">
        <v>4016</v>
      </c>
      <c r="C367" s="5" t="s">
        <v>246</v>
      </c>
      <c r="D367" t="s">
        <v>865</v>
      </c>
      <c r="E367" t="s">
        <v>246</v>
      </c>
      <c r="F367"/>
      <c r="G367"/>
      <c r="H367" s="44" t="b">
        <v>0</v>
      </c>
      <c r="I367"/>
      <c r="J367" s="44" t="b">
        <v>1</v>
      </c>
    </row>
    <row r="368" spans="1:10" ht="18.75" x14ac:dyDescent="0.3">
      <c r="A368" s="45" t="s">
        <v>1560</v>
      </c>
      <c r="B368" s="50" t="s">
        <v>4017</v>
      </c>
      <c r="C368" s="5" t="s">
        <v>246</v>
      </c>
      <c r="D368" t="s">
        <v>865</v>
      </c>
      <c r="E368" t="s">
        <v>246</v>
      </c>
      <c r="F368"/>
      <c r="G368"/>
      <c r="H368" s="44" t="b">
        <v>0</v>
      </c>
      <c r="I368"/>
      <c r="J368" s="44" t="b">
        <v>1</v>
      </c>
    </row>
    <row r="369" spans="1:10" ht="18.75" x14ac:dyDescent="0.3">
      <c r="A369" s="45" t="s">
        <v>1561</v>
      </c>
      <c r="B369" s="50" t="s">
        <v>4018</v>
      </c>
      <c r="C369" s="5" t="s">
        <v>246</v>
      </c>
      <c r="D369" t="s">
        <v>865</v>
      </c>
      <c r="E369" t="s">
        <v>246</v>
      </c>
      <c r="F369"/>
      <c r="G369"/>
      <c r="H369" s="44" t="b">
        <v>0</v>
      </c>
      <c r="I369"/>
      <c r="J369" s="44" t="b">
        <v>1</v>
      </c>
    </row>
    <row r="370" spans="1:10" ht="18.75" x14ac:dyDescent="0.3">
      <c r="A370" s="45" t="s">
        <v>1562</v>
      </c>
      <c r="B370" s="50" t="s">
        <v>3982</v>
      </c>
      <c r="C370" s="5" t="s">
        <v>246</v>
      </c>
      <c r="D370" t="s">
        <v>865</v>
      </c>
      <c r="E370" t="s">
        <v>246</v>
      </c>
      <c r="F370"/>
      <c r="G370"/>
      <c r="H370" s="44" t="b">
        <v>0</v>
      </c>
      <c r="I370"/>
      <c r="J370" s="44" t="b">
        <v>1</v>
      </c>
    </row>
    <row r="371" spans="1:10" ht="18.75" x14ac:dyDescent="0.3">
      <c r="A371" s="45" t="s">
        <v>1563</v>
      </c>
      <c r="B371" s="50" t="s">
        <v>3999</v>
      </c>
      <c r="C371" s="5" t="s">
        <v>246</v>
      </c>
      <c r="D371" t="s">
        <v>865</v>
      </c>
      <c r="E371" t="s">
        <v>246</v>
      </c>
      <c r="F371"/>
      <c r="G371"/>
      <c r="H371" s="44" t="b">
        <v>0</v>
      </c>
      <c r="I371"/>
      <c r="J371" s="44" t="b">
        <v>1</v>
      </c>
    </row>
    <row r="372" spans="1:10" ht="18.75" x14ac:dyDescent="0.3">
      <c r="A372" s="45" t="s">
        <v>1564</v>
      </c>
      <c r="B372" s="50" t="s">
        <v>733</v>
      </c>
      <c r="C372" s="5" t="s">
        <v>246</v>
      </c>
      <c r="D372" t="s">
        <v>865</v>
      </c>
      <c r="E372" t="s">
        <v>246</v>
      </c>
      <c r="F372"/>
      <c r="G372"/>
      <c r="H372" s="44" t="b">
        <v>0</v>
      </c>
      <c r="I372"/>
      <c r="J372" s="44" t="b">
        <v>1</v>
      </c>
    </row>
    <row r="373" spans="1:10" ht="18.75" x14ac:dyDescent="0.3">
      <c r="A373" s="45" t="s">
        <v>1565</v>
      </c>
      <c r="B373" s="50" t="s">
        <v>102</v>
      </c>
      <c r="C373" s="5" t="s">
        <v>246</v>
      </c>
      <c r="D373" t="s">
        <v>865</v>
      </c>
      <c r="E373" t="s">
        <v>246</v>
      </c>
      <c r="F373"/>
      <c r="G373"/>
      <c r="H373" s="44" t="b">
        <v>0</v>
      </c>
      <c r="I373"/>
      <c r="J373" s="44" t="b">
        <v>1</v>
      </c>
    </row>
    <row r="374" spans="1:10" ht="18.75" x14ac:dyDescent="0.3">
      <c r="A374" s="45" t="s">
        <v>1566</v>
      </c>
      <c r="B374" s="50" t="s">
        <v>107</v>
      </c>
      <c r="C374" s="5" t="s">
        <v>246</v>
      </c>
      <c r="D374" t="s">
        <v>865</v>
      </c>
      <c r="E374" t="s">
        <v>246</v>
      </c>
      <c r="F374"/>
      <c r="G374"/>
      <c r="H374" s="44" t="b">
        <v>0</v>
      </c>
      <c r="I374"/>
      <c r="J374" s="44" t="b">
        <v>1</v>
      </c>
    </row>
    <row r="375" spans="1:10" ht="18.75" x14ac:dyDescent="0.3">
      <c r="A375" s="45" t="s">
        <v>1567</v>
      </c>
      <c r="B375" s="50" t="s">
        <v>111</v>
      </c>
      <c r="C375" s="5" t="s">
        <v>246</v>
      </c>
      <c r="D375" t="s">
        <v>865</v>
      </c>
      <c r="E375" t="s">
        <v>246</v>
      </c>
      <c r="F375"/>
      <c r="G375"/>
      <c r="H375" s="44" t="b">
        <v>0</v>
      </c>
      <c r="I375"/>
      <c r="J375" s="44" t="b">
        <v>1</v>
      </c>
    </row>
    <row r="376" spans="1:10" ht="18.75" x14ac:dyDescent="0.3">
      <c r="A376" s="45" t="s">
        <v>1568</v>
      </c>
      <c r="B376" s="50" t="s">
        <v>115</v>
      </c>
      <c r="C376" s="5" t="s">
        <v>246</v>
      </c>
      <c r="D376" t="s">
        <v>865</v>
      </c>
      <c r="E376" t="s">
        <v>246</v>
      </c>
      <c r="F376"/>
      <c r="G376"/>
      <c r="H376" s="44" t="b">
        <v>0</v>
      </c>
      <c r="I376"/>
      <c r="J376" s="44" t="b">
        <v>1</v>
      </c>
    </row>
    <row r="377" spans="1:10" ht="18.75" x14ac:dyDescent="0.3">
      <c r="A377" s="45" t="s">
        <v>1569</v>
      </c>
      <c r="B377" s="50" t="s">
        <v>151</v>
      </c>
      <c r="C377" s="5" t="s">
        <v>246</v>
      </c>
      <c r="D377" t="s">
        <v>865</v>
      </c>
      <c r="E377" t="s">
        <v>246</v>
      </c>
      <c r="F377"/>
      <c r="G377"/>
      <c r="H377" s="44" t="b">
        <v>0</v>
      </c>
      <c r="I377"/>
      <c r="J377" s="44" t="b">
        <v>1</v>
      </c>
    </row>
    <row r="378" spans="1:10" ht="18.75" x14ac:dyDescent="0.3">
      <c r="A378" s="45" t="s">
        <v>1570</v>
      </c>
      <c r="B378" s="50" t="s">
        <v>153</v>
      </c>
      <c r="C378" s="5" t="s">
        <v>246</v>
      </c>
      <c r="D378" t="s">
        <v>865</v>
      </c>
      <c r="E378" t="s">
        <v>246</v>
      </c>
      <c r="F378"/>
      <c r="G378"/>
      <c r="H378" s="44" t="b">
        <v>0</v>
      </c>
      <c r="I378"/>
      <c r="J378" s="44" t="b">
        <v>1</v>
      </c>
    </row>
    <row r="379" spans="1:10" ht="18.75" x14ac:dyDescent="0.3">
      <c r="A379" s="45" t="s">
        <v>1571</v>
      </c>
      <c r="B379" s="50" t="s">
        <v>155</v>
      </c>
      <c r="C379" s="5" t="s">
        <v>246</v>
      </c>
      <c r="D379" t="s">
        <v>865</v>
      </c>
      <c r="E379" t="s">
        <v>246</v>
      </c>
      <c r="F379"/>
      <c r="G379"/>
      <c r="H379" s="44" t="b">
        <v>0</v>
      </c>
      <c r="I379"/>
      <c r="J379" s="44" t="b">
        <v>1</v>
      </c>
    </row>
    <row r="380" spans="1:10" ht="18.75" x14ac:dyDescent="0.3">
      <c r="A380" s="45" t="s">
        <v>1572</v>
      </c>
      <c r="B380" s="50" t="s">
        <v>156</v>
      </c>
      <c r="C380" s="5" t="s">
        <v>246</v>
      </c>
      <c r="D380" t="s">
        <v>865</v>
      </c>
      <c r="E380" t="s">
        <v>246</v>
      </c>
      <c r="F380"/>
      <c r="G380"/>
      <c r="H380" s="44" t="b">
        <v>0</v>
      </c>
      <c r="I380"/>
      <c r="J380" s="44" t="b">
        <v>1</v>
      </c>
    </row>
    <row r="381" spans="1:10" ht="18.75" x14ac:dyDescent="0.3">
      <c r="A381" s="45" t="s">
        <v>1573</v>
      </c>
      <c r="B381" s="50" t="s">
        <v>4019</v>
      </c>
      <c r="C381" s="5" t="s">
        <v>246</v>
      </c>
      <c r="D381" t="s">
        <v>865</v>
      </c>
      <c r="E381" t="s">
        <v>246</v>
      </c>
      <c r="F381"/>
      <c r="G381"/>
      <c r="H381" s="44" t="b">
        <v>0</v>
      </c>
      <c r="I381"/>
      <c r="J381" s="44" t="b">
        <v>1</v>
      </c>
    </row>
    <row r="382" spans="1:10" ht="18.75" x14ac:dyDescent="0.3">
      <c r="A382" s="45" t="s">
        <v>1600</v>
      </c>
      <c r="B382" s="50" t="s">
        <v>4020</v>
      </c>
      <c r="C382" s="5" t="s">
        <v>1602</v>
      </c>
      <c r="D382" t="s">
        <v>865</v>
      </c>
      <c r="E382" t="s">
        <v>1145</v>
      </c>
      <c r="F382"/>
      <c r="G382"/>
      <c r="H382" s="44" t="b">
        <v>0</v>
      </c>
      <c r="I382"/>
      <c r="J382" s="44" t="b">
        <v>0</v>
      </c>
    </row>
    <row r="383" spans="1:10" ht="18.75" x14ac:dyDescent="0.3">
      <c r="A383" s="45" t="s">
        <v>1603</v>
      </c>
      <c r="B383" s="50" t="s">
        <v>4021</v>
      </c>
      <c r="C383" s="5" t="s">
        <v>1602</v>
      </c>
      <c r="D383" t="s">
        <v>865</v>
      </c>
      <c r="E383" t="s">
        <v>1145</v>
      </c>
      <c r="F383"/>
      <c r="G383"/>
      <c r="H383" s="44" t="b">
        <v>0</v>
      </c>
      <c r="I383"/>
      <c r="J383" s="44" t="b">
        <v>0</v>
      </c>
    </row>
    <row r="384" spans="1:10" ht="18.75" x14ac:dyDescent="0.3">
      <c r="A384" s="45" t="s">
        <v>1605</v>
      </c>
      <c r="B384" s="50" t="s">
        <v>4022</v>
      </c>
      <c r="C384" s="5" t="s">
        <v>1602</v>
      </c>
      <c r="D384" t="s">
        <v>865</v>
      </c>
      <c r="E384" t="s">
        <v>1145</v>
      </c>
      <c r="F384"/>
      <c r="G384"/>
      <c r="H384" s="44" t="b">
        <v>0</v>
      </c>
      <c r="I384"/>
      <c r="J384" s="44" t="b">
        <v>0</v>
      </c>
    </row>
    <row r="385" spans="1:10" ht="18.75" x14ac:dyDescent="0.3">
      <c r="A385" s="45" t="s">
        <v>1607</v>
      </c>
      <c r="B385" s="50" t="s">
        <v>4023</v>
      </c>
      <c r="C385" s="5" t="s">
        <v>1602</v>
      </c>
      <c r="D385" t="s">
        <v>865</v>
      </c>
      <c r="E385" t="s">
        <v>1145</v>
      </c>
      <c r="F385"/>
      <c r="G385"/>
      <c r="H385" s="44" t="b">
        <v>0</v>
      </c>
      <c r="I385"/>
      <c r="J385" s="44" t="b">
        <v>0</v>
      </c>
    </row>
    <row r="386" spans="1:10" ht="18.75" x14ac:dyDescent="0.3">
      <c r="A386" s="45" t="s">
        <v>1609</v>
      </c>
      <c r="B386" s="50" t="s">
        <v>4024</v>
      </c>
      <c r="C386" s="5" t="s">
        <v>1602</v>
      </c>
      <c r="D386" t="s">
        <v>865</v>
      </c>
      <c r="E386" t="s">
        <v>1145</v>
      </c>
      <c r="F386"/>
      <c r="G386"/>
      <c r="H386" s="44" t="b">
        <v>0</v>
      </c>
      <c r="I386"/>
      <c r="J386" s="44" t="b">
        <v>0</v>
      </c>
    </row>
    <row r="387" spans="1:10" ht="18.75" x14ac:dyDescent="0.3">
      <c r="A387" s="45" t="s">
        <v>1611</v>
      </c>
      <c r="B387" s="50" t="s">
        <v>4025</v>
      </c>
      <c r="C387" s="5" t="s">
        <v>1602</v>
      </c>
      <c r="D387" t="s">
        <v>865</v>
      </c>
      <c r="E387" t="s">
        <v>1145</v>
      </c>
      <c r="F387"/>
      <c r="G387"/>
      <c r="H387" s="44" t="b">
        <v>0</v>
      </c>
      <c r="I387"/>
      <c r="J387" s="44" t="b">
        <v>0</v>
      </c>
    </row>
    <row r="388" spans="1:10" ht="18.75" x14ac:dyDescent="0.3">
      <c r="A388" s="45" t="s">
        <v>1613</v>
      </c>
      <c r="B388" s="50" t="s">
        <v>4026</v>
      </c>
      <c r="C388" s="5" t="s">
        <v>1602</v>
      </c>
      <c r="D388" t="s">
        <v>865</v>
      </c>
      <c r="E388" t="s">
        <v>1145</v>
      </c>
      <c r="F388"/>
      <c r="G388"/>
      <c r="H388" s="44" t="b">
        <v>0</v>
      </c>
      <c r="I388"/>
      <c r="J388" s="44" t="b">
        <v>0</v>
      </c>
    </row>
    <row r="389" spans="1:10" ht="18.75" x14ac:dyDescent="0.3">
      <c r="A389" s="45" t="s">
        <v>1615</v>
      </c>
      <c r="B389" s="50" t="s">
        <v>4027</v>
      </c>
      <c r="C389" s="5" t="s">
        <v>1602</v>
      </c>
      <c r="D389" t="s">
        <v>865</v>
      </c>
      <c r="E389" t="s">
        <v>1145</v>
      </c>
      <c r="F389"/>
      <c r="G389"/>
      <c r="H389" s="44" t="b">
        <v>0</v>
      </c>
      <c r="I389"/>
      <c r="J389" s="44" t="b">
        <v>0</v>
      </c>
    </row>
    <row r="390" spans="1:10" ht="18.75" x14ac:dyDescent="0.3">
      <c r="A390" s="45" t="s">
        <v>1617</v>
      </c>
      <c r="B390" s="50" t="s">
        <v>4028</v>
      </c>
      <c r="C390" s="5" t="s">
        <v>1602</v>
      </c>
      <c r="D390" t="s">
        <v>865</v>
      </c>
      <c r="E390" t="s">
        <v>1145</v>
      </c>
      <c r="F390"/>
      <c r="G390"/>
      <c r="H390" s="44" t="b">
        <v>0</v>
      </c>
      <c r="I390"/>
      <c r="J390" s="44" t="b">
        <v>0</v>
      </c>
    </row>
    <row r="391" spans="1:10" ht="18.75" x14ac:dyDescent="0.3">
      <c r="A391" s="45" t="s">
        <v>1619</v>
      </c>
      <c r="B391" s="50" t="s">
        <v>4029</v>
      </c>
      <c r="C391" s="5" t="s">
        <v>1602</v>
      </c>
      <c r="D391" t="s">
        <v>865</v>
      </c>
      <c r="E391" t="s">
        <v>1145</v>
      </c>
      <c r="F391"/>
      <c r="G391"/>
      <c r="H391" s="44" t="b">
        <v>0</v>
      </c>
      <c r="I391"/>
      <c r="J391" s="44" t="b">
        <v>0</v>
      </c>
    </row>
    <row r="392" spans="1:10" ht="18.75" x14ac:dyDescent="0.3">
      <c r="A392" s="45" t="s">
        <v>1621</v>
      </c>
      <c r="B392" s="50" t="s">
        <v>4030</v>
      </c>
      <c r="C392" s="5" t="s">
        <v>1602</v>
      </c>
      <c r="D392" t="s">
        <v>865</v>
      </c>
      <c r="E392" t="s">
        <v>1145</v>
      </c>
      <c r="F392"/>
      <c r="G392"/>
      <c r="H392" s="44" t="b">
        <v>0</v>
      </c>
      <c r="I392"/>
      <c r="J392" s="44" t="b">
        <v>0</v>
      </c>
    </row>
    <row r="393" spans="1:10" ht="18.75" x14ac:dyDescent="0.3">
      <c r="A393" s="45" t="s">
        <v>1623</v>
      </c>
      <c r="B393" s="50" t="s">
        <v>849</v>
      </c>
      <c r="C393" s="5" t="s">
        <v>1602</v>
      </c>
      <c r="D393" t="s">
        <v>865</v>
      </c>
      <c r="E393" t="s">
        <v>1145</v>
      </c>
      <c r="F393"/>
      <c r="G393"/>
      <c r="H393" s="44" t="b">
        <v>0</v>
      </c>
      <c r="I393"/>
      <c r="J393" s="44" t="b">
        <v>0</v>
      </c>
    </row>
    <row r="394" spans="1:10" ht="18.75" x14ac:dyDescent="0.3">
      <c r="A394" s="45" t="s">
        <v>675</v>
      </c>
      <c r="B394" s="50" t="s">
        <v>278</v>
      </c>
      <c r="C394" s="5" t="s">
        <v>3562</v>
      </c>
      <c r="D394" t="s">
        <v>677</v>
      </c>
      <c r="E394" t="s">
        <v>678</v>
      </c>
      <c r="F394"/>
      <c r="G394"/>
      <c r="H394" s="44" t="b">
        <v>0</v>
      </c>
      <c r="I394" t="s">
        <v>679</v>
      </c>
      <c r="J394" s="44" t="b">
        <v>0</v>
      </c>
    </row>
    <row r="395" spans="1:10" ht="18.75" x14ac:dyDescent="0.3">
      <c r="A395" s="45" t="s">
        <v>680</v>
      </c>
      <c r="B395" s="50" t="s">
        <v>28</v>
      </c>
      <c r="C395" s="5" t="s">
        <v>681</v>
      </c>
      <c r="D395" t="s">
        <v>677</v>
      </c>
      <c r="E395" t="s">
        <v>678</v>
      </c>
      <c r="F395"/>
      <c r="G395"/>
      <c r="H395" s="44" t="b">
        <v>0</v>
      </c>
      <c r="I395" t="s">
        <v>679</v>
      </c>
      <c r="J395" s="44" t="b">
        <v>0</v>
      </c>
    </row>
    <row r="396" spans="1:10" ht="18.75" x14ac:dyDescent="0.3">
      <c r="A396" s="45" t="s">
        <v>684</v>
      </c>
      <c r="B396" s="50">
        <v>19200</v>
      </c>
      <c r="C396" s="5" t="s">
        <v>685</v>
      </c>
      <c r="D396" t="s">
        <v>677</v>
      </c>
      <c r="E396" t="s">
        <v>678</v>
      </c>
      <c r="F396"/>
      <c r="G396"/>
      <c r="H396" s="44" t="b">
        <v>0</v>
      </c>
      <c r="I396" t="s">
        <v>679</v>
      </c>
      <c r="J396" s="44" t="b">
        <v>0</v>
      </c>
    </row>
    <row r="397" spans="1:10" ht="18.75" x14ac:dyDescent="0.3">
      <c r="A397" s="45" t="s">
        <v>675</v>
      </c>
      <c r="B397" s="50" t="s">
        <v>278</v>
      </c>
      <c r="C397" s="5" t="s">
        <v>3562</v>
      </c>
      <c r="D397" t="s">
        <v>677</v>
      </c>
      <c r="E397" t="s">
        <v>695</v>
      </c>
      <c r="F397"/>
      <c r="G397"/>
      <c r="H397" s="44" t="b">
        <v>0</v>
      </c>
      <c r="I397" t="s">
        <v>696</v>
      </c>
      <c r="J397" s="44" t="b">
        <v>0</v>
      </c>
    </row>
    <row r="398" spans="1:10" ht="18.75" x14ac:dyDescent="0.3">
      <c r="A398" s="45" t="s">
        <v>698</v>
      </c>
      <c r="B398" s="50" t="str">
        <f>Reference!B19</f>
        <v>172.31.100.254</v>
      </c>
      <c r="C398" s="5" t="s">
        <v>17</v>
      </c>
      <c r="D398" t="s">
        <v>677</v>
      </c>
      <c r="E398" t="s">
        <v>695</v>
      </c>
      <c r="F398"/>
      <c r="G398"/>
      <c r="H398" s="44" t="b">
        <v>0</v>
      </c>
      <c r="I398" t="s">
        <v>696</v>
      </c>
      <c r="J398" s="44" t="b">
        <v>0</v>
      </c>
    </row>
    <row r="399" spans="1:10" ht="18.75" x14ac:dyDescent="0.3">
      <c r="A399" s="45" t="s">
        <v>1643</v>
      </c>
      <c r="B399" s="50" t="s">
        <v>1644</v>
      </c>
      <c r="C399" s="5" t="s">
        <v>1645</v>
      </c>
      <c r="D399" t="s">
        <v>677</v>
      </c>
      <c r="E399" t="s">
        <v>695</v>
      </c>
      <c r="F399"/>
      <c r="G399"/>
      <c r="H399" s="44" t="b">
        <v>0</v>
      </c>
      <c r="I399" t="s">
        <v>696</v>
      </c>
      <c r="J399" s="44" t="b">
        <v>0</v>
      </c>
    </row>
    <row r="400" spans="1:10" ht="18.75" x14ac:dyDescent="0.3">
      <c r="A400" s="45" t="s">
        <v>1646</v>
      </c>
      <c r="B400" s="50" t="s">
        <v>10</v>
      </c>
      <c r="C400" s="5" t="s">
        <v>1647</v>
      </c>
      <c r="D400" t="s">
        <v>677</v>
      </c>
      <c r="E400" t="s">
        <v>695</v>
      </c>
      <c r="F400"/>
      <c r="G400"/>
      <c r="H400" s="44" t="b">
        <v>0</v>
      </c>
      <c r="I400" t="s">
        <v>696</v>
      </c>
      <c r="J400" s="44" t="b">
        <v>0</v>
      </c>
    </row>
    <row r="401" spans="1:10" ht="18.75" x14ac:dyDescent="0.3">
      <c r="A401" s="45" t="s">
        <v>699</v>
      </c>
      <c r="B401" s="50" t="s">
        <v>278</v>
      </c>
      <c r="C401" s="5" t="s">
        <v>700</v>
      </c>
      <c r="D401" t="s">
        <v>677</v>
      </c>
      <c r="E401" t="s">
        <v>695</v>
      </c>
      <c r="F401"/>
      <c r="G401"/>
      <c r="H401" s="44" t="b">
        <v>0</v>
      </c>
      <c r="I401" t="s">
        <v>696</v>
      </c>
      <c r="J401" s="44" t="b">
        <v>0</v>
      </c>
    </row>
    <row r="402" spans="1:10" ht="18.75" x14ac:dyDescent="0.3">
      <c r="A402" s="45" t="s">
        <v>701</v>
      </c>
      <c r="B402" s="50">
        <v>23</v>
      </c>
      <c r="C402" s="5" t="s">
        <v>702</v>
      </c>
      <c r="D402" t="s">
        <v>677</v>
      </c>
      <c r="E402" t="s">
        <v>695</v>
      </c>
      <c r="F402"/>
      <c r="G402"/>
      <c r="H402" s="44" t="b">
        <v>0</v>
      </c>
      <c r="I402" t="s">
        <v>696</v>
      </c>
      <c r="J402" s="44" t="b">
        <v>0</v>
      </c>
    </row>
    <row r="403" spans="1:10" ht="18.75" x14ac:dyDescent="0.3">
      <c r="A403" s="45" t="s">
        <v>703</v>
      </c>
      <c r="B403" s="50">
        <v>1</v>
      </c>
      <c r="C403" s="5" t="s">
        <v>704</v>
      </c>
      <c r="D403" t="s">
        <v>677</v>
      </c>
      <c r="E403" t="s">
        <v>695</v>
      </c>
      <c r="F403"/>
      <c r="G403"/>
      <c r="H403" s="44" t="b">
        <v>0</v>
      </c>
      <c r="I403" t="s">
        <v>696</v>
      </c>
      <c r="J403" s="44" t="b">
        <v>0</v>
      </c>
    </row>
    <row r="404" spans="1:10" ht="18.75" x14ac:dyDescent="0.3">
      <c r="A404" s="45" t="s">
        <v>707</v>
      </c>
      <c r="B404" s="50">
        <v>1</v>
      </c>
      <c r="C404" s="5" t="s">
        <v>1975</v>
      </c>
      <c r="D404" t="s">
        <v>677</v>
      </c>
      <c r="E404" t="s">
        <v>695</v>
      </c>
      <c r="F404"/>
      <c r="G404"/>
      <c r="H404" s="44" t="b">
        <v>0</v>
      </c>
      <c r="I404" t="s">
        <v>696</v>
      </c>
      <c r="J404" s="44" t="b">
        <v>0</v>
      </c>
    </row>
    <row r="405" spans="1:10" ht="18.75" x14ac:dyDescent="0.3">
      <c r="A405" s="45" t="s">
        <v>4031</v>
      </c>
      <c r="B405" s="50">
        <v>20000</v>
      </c>
      <c r="C405" s="5" t="s">
        <v>1974</v>
      </c>
      <c r="D405" t="s">
        <v>677</v>
      </c>
      <c r="E405" t="s">
        <v>695</v>
      </c>
      <c r="F405"/>
      <c r="G405"/>
      <c r="H405" s="44" t="b">
        <v>0</v>
      </c>
      <c r="I405" t="s">
        <v>696</v>
      </c>
      <c r="J405" s="44" t="b">
        <v>0</v>
      </c>
    </row>
    <row r="406" spans="1:10" ht="18.75" x14ac:dyDescent="0.3">
      <c r="A406" s="45" t="s">
        <v>709</v>
      </c>
      <c r="B406" s="50" t="str">
        <f>Reference!B21</f>
        <v>172.31.100.241</v>
      </c>
      <c r="C406" s="5" t="s">
        <v>20</v>
      </c>
      <c r="D406" t="s">
        <v>677</v>
      </c>
      <c r="E406" t="s">
        <v>695</v>
      </c>
      <c r="F406"/>
      <c r="G406"/>
      <c r="H406" s="44" t="b">
        <v>0</v>
      </c>
      <c r="I406" t="s">
        <v>696</v>
      </c>
      <c r="J406" s="44" t="b">
        <v>0</v>
      </c>
    </row>
    <row r="407" spans="1:10" ht="18.75" x14ac:dyDescent="0.3">
      <c r="A407" s="45" t="s">
        <v>711</v>
      </c>
      <c r="B407" s="50" t="s">
        <v>712</v>
      </c>
      <c r="C407" s="5" t="s">
        <v>713</v>
      </c>
      <c r="D407" t="s">
        <v>677</v>
      </c>
      <c r="E407" t="s">
        <v>695</v>
      </c>
      <c r="F407"/>
      <c r="G407"/>
      <c r="H407" s="44" t="b">
        <v>0</v>
      </c>
      <c r="I407" t="s">
        <v>696</v>
      </c>
      <c r="J407" s="44" t="b">
        <v>0</v>
      </c>
    </row>
    <row r="408" spans="1:10" ht="18.75" x14ac:dyDescent="0.3">
      <c r="A408" s="45" t="s">
        <v>716</v>
      </c>
      <c r="B408" s="50">
        <v>1</v>
      </c>
      <c r="C408" s="5" t="s">
        <v>717</v>
      </c>
      <c r="D408" t="s">
        <v>677</v>
      </c>
      <c r="E408" t="s">
        <v>695</v>
      </c>
      <c r="F408"/>
      <c r="G408"/>
      <c r="H408" s="44" t="b">
        <v>0</v>
      </c>
      <c r="I408" t="s">
        <v>696</v>
      </c>
      <c r="J408" s="44" t="b">
        <v>0</v>
      </c>
    </row>
    <row r="409" spans="1:10" ht="18.75" x14ac:dyDescent="0.3">
      <c r="A409" s="45" t="s">
        <v>720</v>
      </c>
      <c r="B409" s="50">
        <v>0</v>
      </c>
      <c r="C409" s="5" t="s">
        <v>1981</v>
      </c>
      <c r="D409" t="s">
        <v>677</v>
      </c>
      <c r="E409" t="s">
        <v>695</v>
      </c>
      <c r="F409"/>
      <c r="G409"/>
      <c r="H409" s="44" t="b">
        <v>0</v>
      </c>
      <c r="I409" t="s">
        <v>696</v>
      </c>
      <c r="J409" s="44" t="b">
        <v>0</v>
      </c>
    </row>
    <row r="410" spans="1:10" ht="18.75" x14ac:dyDescent="0.3">
      <c r="A410" s="45" t="s">
        <v>4032</v>
      </c>
      <c r="B410" s="50">
        <v>0</v>
      </c>
      <c r="C410" s="5" t="s">
        <v>1982</v>
      </c>
      <c r="D410" t="s">
        <v>677</v>
      </c>
      <c r="E410" t="s">
        <v>695</v>
      </c>
      <c r="F410"/>
      <c r="G410"/>
      <c r="H410" s="44" t="b">
        <v>0</v>
      </c>
      <c r="I410" t="s">
        <v>696</v>
      </c>
      <c r="J410" s="44" t="b">
        <v>0</v>
      </c>
    </row>
    <row r="411" spans="1:10" ht="18.75" x14ac:dyDescent="0.3">
      <c r="A411" s="45" t="s">
        <v>724</v>
      </c>
      <c r="B411" s="50">
        <v>0</v>
      </c>
      <c r="C411" s="5" t="s">
        <v>725</v>
      </c>
      <c r="D411" t="s">
        <v>677</v>
      </c>
      <c r="E411" t="s">
        <v>695</v>
      </c>
      <c r="F411"/>
      <c r="G411"/>
      <c r="H411" s="44" t="b">
        <v>0</v>
      </c>
      <c r="I411" t="s">
        <v>696</v>
      </c>
      <c r="J411" s="44" t="b">
        <v>0</v>
      </c>
    </row>
    <row r="412" spans="1:10" ht="18.75" x14ac:dyDescent="0.3">
      <c r="A412" s="45" t="s">
        <v>1648</v>
      </c>
      <c r="B412" s="50">
        <v>5</v>
      </c>
      <c r="C412" s="5" t="s">
        <v>4033</v>
      </c>
      <c r="D412" t="s">
        <v>677</v>
      </c>
      <c r="E412" t="s">
        <v>695</v>
      </c>
      <c r="F412"/>
      <c r="G412"/>
      <c r="H412" s="44" t="b">
        <v>0</v>
      </c>
      <c r="I412" t="s">
        <v>696</v>
      </c>
      <c r="J412" s="44" t="b">
        <v>0</v>
      </c>
    </row>
    <row r="413" spans="1:10" ht="18.75" x14ac:dyDescent="0.3">
      <c r="A413" s="45" t="s">
        <v>726</v>
      </c>
      <c r="B413" s="50">
        <v>0</v>
      </c>
      <c r="C413" s="5" t="s">
        <v>4034</v>
      </c>
      <c r="D413" t="s">
        <v>677</v>
      </c>
      <c r="E413" t="s">
        <v>695</v>
      </c>
      <c r="F413"/>
      <c r="G413"/>
      <c r="H413" s="44" t="b">
        <v>0</v>
      </c>
      <c r="I413" t="s">
        <v>696</v>
      </c>
      <c r="J413" s="44" t="b">
        <v>0</v>
      </c>
    </row>
    <row r="414" spans="1:10" ht="18.75" x14ac:dyDescent="0.3">
      <c r="A414" s="45" t="s">
        <v>728</v>
      </c>
      <c r="B414" s="50">
        <v>0</v>
      </c>
      <c r="C414" s="5" t="s">
        <v>4035</v>
      </c>
      <c r="D414" t="s">
        <v>677</v>
      </c>
      <c r="E414" t="s">
        <v>695</v>
      </c>
      <c r="F414"/>
      <c r="G414"/>
      <c r="H414" s="44" t="b">
        <v>0</v>
      </c>
      <c r="I414" t="s">
        <v>696</v>
      </c>
      <c r="J414" s="44" t="b">
        <v>0</v>
      </c>
    </row>
    <row r="415" spans="1:10" ht="18.75" x14ac:dyDescent="0.3">
      <c r="A415" s="45" t="s">
        <v>730</v>
      </c>
      <c r="B415" s="50">
        <v>0</v>
      </c>
      <c r="C415" s="5" t="s">
        <v>4036</v>
      </c>
      <c r="D415" t="s">
        <v>677</v>
      </c>
      <c r="E415" t="s">
        <v>695</v>
      </c>
      <c r="F415"/>
      <c r="G415"/>
      <c r="H415" s="44" t="b">
        <v>0</v>
      </c>
      <c r="I415" t="s">
        <v>696</v>
      </c>
      <c r="J415" s="44" t="b">
        <v>0</v>
      </c>
    </row>
    <row r="416" spans="1:10" ht="18.75" x14ac:dyDescent="0.3">
      <c r="A416" s="45" t="s">
        <v>4037</v>
      </c>
      <c r="B416" s="50" t="s">
        <v>171</v>
      </c>
      <c r="C416" s="5" t="s">
        <v>4038</v>
      </c>
      <c r="D416" t="s">
        <v>677</v>
      </c>
      <c r="E416" t="s">
        <v>735</v>
      </c>
      <c r="F416"/>
      <c r="G416"/>
      <c r="H416" s="44" t="b">
        <v>0</v>
      </c>
      <c r="I416" t="s">
        <v>736</v>
      </c>
      <c r="J416" s="44" t="b">
        <v>0</v>
      </c>
    </row>
    <row r="417" spans="1:10" ht="18.75" x14ac:dyDescent="0.3">
      <c r="A417" s="45" t="s">
        <v>4039</v>
      </c>
      <c r="B417" s="50" t="s">
        <v>171</v>
      </c>
      <c r="C417" s="5" t="s">
        <v>4040</v>
      </c>
      <c r="D417" t="s">
        <v>677</v>
      </c>
      <c r="E417" t="s">
        <v>735</v>
      </c>
      <c r="F417"/>
      <c r="G417"/>
      <c r="H417" s="44" t="b">
        <v>0</v>
      </c>
      <c r="I417" t="s">
        <v>736</v>
      </c>
      <c r="J417" s="44" t="b">
        <v>0</v>
      </c>
    </row>
    <row r="418" spans="1:10" ht="18.75" x14ac:dyDescent="0.3">
      <c r="A418" s="45" t="s">
        <v>1655</v>
      </c>
      <c r="B418" s="50" t="s">
        <v>4041</v>
      </c>
      <c r="C418" s="5" t="s">
        <v>749</v>
      </c>
      <c r="D418" t="s">
        <v>677</v>
      </c>
      <c r="E418" t="s">
        <v>735</v>
      </c>
      <c r="F418"/>
      <c r="G418"/>
      <c r="H418" s="44" t="b">
        <v>0</v>
      </c>
      <c r="I418" t="s">
        <v>736</v>
      </c>
      <c r="J418" s="44" t="b">
        <v>0</v>
      </c>
    </row>
    <row r="419" spans="1:10" ht="18.75" x14ac:dyDescent="0.3">
      <c r="A419" s="45" t="s">
        <v>1656</v>
      </c>
      <c r="B419" s="50" t="s">
        <v>102</v>
      </c>
      <c r="C419" s="5" t="s">
        <v>788</v>
      </c>
      <c r="D419" t="s">
        <v>677</v>
      </c>
      <c r="E419" t="s">
        <v>735</v>
      </c>
      <c r="F419"/>
      <c r="G419"/>
      <c r="H419" s="44" t="b">
        <v>0</v>
      </c>
      <c r="I419" t="s">
        <v>736</v>
      </c>
      <c r="J419" s="44" t="b">
        <v>0</v>
      </c>
    </row>
    <row r="420" spans="1:10" ht="18.75" x14ac:dyDescent="0.3">
      <c r="A420" s="45" t="s">
        <v>1657</v>
      </c>
      <c r="B420" s="50" t="s">
        <v>107</v>
      </c>
      <c r="C420" s="5" t="s">
        <v>788</v>
      </c>
      <c r="D420" t="s">
        <v>677</v>
      </c>
      <c r="E420" t="s">
        <v>735</v>
      </c>
      <c r="F420"/>
      <c r="G420"/>
      <c r="H420" s="44" t="b">
        <v>0</v>
      </c>
      <c r="I420" t="s">
        <v>736</v>
      </c>
      <c r="J420" s="44" t="b">
        <v>0</v>
      </c>
    </row>
    <row r="421" spans="1:10" ht="18.75" x14ac:dyDescent="0.3">
      <c r="A421" s="45" t="s">
        <v>1658</v>
      </c>
      <c r="B421" s="50" t="s">
        <v>111</v>
      </c>
      <c r="C421" s="5" t="s">
        <v>788</v>
      </c>
      <c r="D421" t="s">
        <v>677</v>
      </c>
      <c r="E421" t="s">
        <v>735</v>
      </c>
      <c r="F421"/>
      <c r="G421"/>
      <c r="H421" s="44" t="b">
        <v>0</v>
      </c>
      <c r="I421" t="s">
        <v>736</v>
      </c>
      <c r="J421" s="44" t="b">
        <v>0</v>
      </c>
    </row>
    <row r="422" spans="1:10" ht="18.75" x14ac:dyDescent="0.3">
      <c r="A422" s="45" t="s">
        <v>1659</v>
      </c>
      <c r="B422" s="50" t="s">
        <v>120</v>
      </c>
      <c r="C422" s="5" t="s">
        <v>788</v>
      </c>
      <c r="D422" t="s">
        <v>677</v>
      </c>
      <c r="E422" t="s">
        <v>735</v>
      </c>
      <c r="F422"/>
      <c r="G422"/>
      <c r="H422" s="44" t="b">
        <v>0</v>
      </c>
      <c r="I422" t="s">
        <v>736</v>
      </c>
      <c r="J422" s="44" t="b">
        <v>0</v>
      </c>
    </row>
    <row r="423" spans="1:10" ht="18.75" x14ac:dyDescent="0.3">
      <c r="A423" s="45" t="s">
        <v>1660</v>
      </c>
      <c r="B423" s="50" t="s">
        <v>1680</v>
      </c>
      <c r="C423" s="5" t="s">
        <v>1944</v>
      </c>
      <c r="D423" t="s">
        <v>677</v>
      </c>
      <c r="E423" t="s">
        <v>735</v>
      </c>
      <c r="F423"/>
      <c r="G423"/>
      <c r="H423" s="44" t="b">
        <v>0</v>
      </c>
      <c r="I423" t="s">
        <v>736</v>
      </c>
      <c r="J423" s="44" t="b">
        <v>0</v>
      </c>
    </row>
    <row r="424" spans="1:10" ht="18.75" x14ac:dyDescent="0.3">
      <c r="A424" s="45" t="s">
        <v>1661</v>
      </c>
      <c r="B424" s="50" t="s">
        <v>1683</v>
      </c>
      <c r="C424" s="5" t="s">
        <v>1944</v>
      </c>
      <c r="D424" t="s">
        <v>677</v>
      </c>
      <c r="E424" t="s">
        <v>735</v>
      </c>
      <c r="F424"/>
      <c r="G424"/>
      <c r="H424" s="44" t="b">
        <v>0</v>
      </c>
      <c r="I424" t="s">
        <v>736</v>
      </c>
      <c r="J424" s="44" t="b">
        <v>0</v>
      </c>
    </row>
    <row r="425" spans="1:10" ht="18.75" x14ac:dyDescent="0.3">
      <c r="A425" s="45" t="s">
        <v>1662</v>
      </c>
      <c r="B425" s="50" t="s">
        <v>1685</v>
      </c>
      <c r="C425" s="5" t="s">
        <v>1944</v>
      </c>
      <c r="D425" t="s">
        <v>677</v>
      </c>
      <c r="E425" t="s">
        <v>735</v>
      </c>
      <c r="F425"/>
      <c r="G425"/>
      <c r="H425" s="44" t="b">
        <v>0</v>
      </c>
      <c r="I425" t="s">
        <v>736</v>
      </c>
      <c r="J425" s="44" t="b">
        <v>0</v>
      </c>
    </row>
    <row r="426" spans="1:10" ht="18.75" x14ac:dyDescent="0.3">
      <c r="A426" s="45" t="s">
        <v>1663</v>
      </c>
      <c r="B426" s="50" t="s">
        <v>1687</v>
      </c>
      <c r="C426" s="5" t="s">
        <v>1944</v>
      </c>
      <c r="D426" t="s">
        <v>677</v>
      </c>
      <c r="E426" t="s">
        <v>735</v>
      </c>
      <c r="F426"/>
      <c r="G426"/>
      <c r="H426" s="44" t="b">
        <v>0</v>
      </c>
      <c r="I426" t="s">
        <v>736</v>
      </c>
      <c r="J426" s="44" t="b">
        <v>0</v>
      </c>
    </row>
    <row r="427" spans="1:10" ht="18.75" x14ac:dyDescent="0.3">
      <c r="A427" s="45" t="s">
        <v>1664</v>
      </c>
      <c r="B427" s="50" t="s">
        <v>1689</v>
      </c>
      <c r="C427" s="5" t="s">
        <v>1944</v>
      </c>
      <c r="D427" t="s">
        <v>677</v>
      </c>
      <c r="E427" t="s">
        <v>735</v>
      </c>
      <c r="F427"/>
      <c r="G427"/>
      <c r="H427" s="44" t="b">
        <v>0</v>
      </c>
      <c r="I427" t="s">
        <v>736</v>
      </c>
      <c r="J427" s="44" t="b">
        <v>0</v>
      </c>
    </row>
    <row r="428" spans="1:10" ht="18.75" x14ac:dyDescent="0.3">
      <c r="A428" s="45" t="s">
        <v>1665</v>
      </c>
      <c r="B428" s="50" t="s">
        <v>1691</v>
      </c>
      <c r="C428" s="5" t="s">
        <v>1944</v>
      </c>
      <c r="D428" t="s">
        <v>677</v>
      </c>
      <c r="E428" t="s">
        <v>735</v>
      </c>
      <c r="F428"/>
      <c r="G428"/>
      <c r="H428" s="44" t="b">
        <v>0</v>
      </c>
      <c r="I428" t="s">
        <v>736</v>
      </c>
      <c r="J428" s="44" t="b">
        <v>0</v>
      </c>
    </row>
    <row r="429" spans="1:10" ht="18.75" x14ac:dyDescent="0.3">
      <c r="A429" s="45" t="s">
        <v>1666</v>
      </c>
      <c r="B429" s="50" t="s">
        <v>1693</v>
      </c>
      <c r="C429" s="5" t="s">
        <v>1944</v>
      </c>
      <c r="D429" t="s">
        <v>677</v>
      </c>
      <c r="E429" t="s">
        <v>735</v>
      </c>
      <c r="F429"/>
      <c r="G429"/>
      <c r="H429" s="44" t="b">
        <v>0</v>
      </c>
      <c r="I429" t="s">
        <v>736</v>
      </c>
      <c r="J429" s="44" t="b">
        <v>0</v>
      </c>
    </row>
    <row r="430" spans="1:10" ht="18.75" x14ac:dyDescent="0.3">
      <c r="A430" s="45" t="s">
        <v>1667</v>
      </c>
      <c r="B430" s="50" t="s">
        <v>1695</v>
      </c>
      <c r="C430" s="5" t="s">
        <v>1944</v>
      </c>
      <c r="D430" t="s">
        <v>677</v>
      </c>
      <c r="E430" t="s">
        <v>735</v>
      </c>
      <c r="F430"/>
      <c r="G430"/>
      <c r="H430" s="44" t="b">
        <v>0</v>
      </c>
      <c r="I430" t="s">
        <v>736</v>
      </c>
      <c r="J430" s="44" t="b">
        <v>0</v>
      </c>
    </row>
    <row r="431" spans="1:10" ht="18.75" x14ac:dyDescent="0.3">
      <c r="A431" s="45" t="s">
        <v>1668</v>
      </c>
      <c r="B431" s="50" t="s">
        <v>1697</v>
      </c>
      <c r="C431" s="5" t="s">
        <v>1944</v>
      </c>
      <c r="D431" t="s">
        <v>677</v>
      </c>
      <c r="E431" t="s">
        <v>735</v>
      </c>
      <c r="F431"/>
      <c r="G431"/>
      <c r="H431" s="44" t="b">
        <v>0</v>
      </c>
      <c r="I431" t="s">
        <v>736</v>
      </c>
      <c r="J431" s="44" t="b">
        <v>0</v>
      </c>
    </row>
    <row r="432" spans="1:10" ht="18.75" x14ac:dyDescent="0.3">
      <c r="A432" s="45" t="s">
        <v>1669</v>
      </c>
      <c r="B432" s="50" t="s">
        <v>1699</v>
      </c>
      <c r="C432" s="5" t="s">
        <v>1944</v>
      </c>
      <c r="D432" t="s">
        <v>677</v>
      </c>
      <c r="E432" t="s">
        <v>735</v>
      </c>
      <c r="F432"/>
      <c r="G432"/>
      <c r="H432" s="44" t="b">
        <v>0</v>
      </c>
      <c r="I432" t="s">
        <v>736</v>
      </c>
      <c r="J432" s="44" t="b">
        <v>0</v>
      </c>
    </row>
    <row r="433" spans="1:10" ht="18.75" x14ac:dyDescent="0.3">
      <c r="A433" s="45" t="s">
        <v>1670</v>
      </c>
      <c r="B433" s="50" t="s">
        <v>1701</v>
      </c>
      <c r="C433" s="5" t="s">
        <v>1944</v>
      </c>
      <c r="D433" t="s">
        <v>677</v>
      </c>
      <c r="E433" t="s">
        <v>735</v>
      </c>
      <c r="F433"/>
      <c r="G433"/>
      <c r="H433" s="44" t="b">
        <v>0</v>
      </c>
      <c r="I433" t="s">
        <v>736</v>
      </c>
      <c r="J433" s="44" t="b">
        <v>0</v>
      </c>
    </row>
    <row r="434" spans="1:10" ht="18.75" x14ac:dyDescent="0.3">
      <c r="A434" s="45" t="s">
        <v>1671</v>
      </c>
      <c r="B434" s="50" t="s">
        <v>1703</v>
      </c>
      <c r="C434" s="5" t="s">
        <v>1944</v>
      </c>
      <c r="D434" t="s">
        <v>677</v>
      </c>
      <c r="E434" t="s">
        <v>735</v>
      </c>
      <c r="F434"/>
      <c r="G434"/>
      <c r="H434" s="44" t="b">
        <v>0</v>
      </c>
      <c r="I434" t="s">
        <v>736</v>
      </c>
      <c r="J434" s="44" t="b">
        <v>0</v>
      </c>
    </row>
    <row r="435" spans="1:10" ht="18.75" x14ac:dyDescent="0.3">
      <c r="A435" s="45" t="s">
        <v>1672</v>
      </c>
      <c r="B435" s="50" t="s">
        <v>3353</v>
      </c>
      <c r="C435" s="5" t="s">
        <v>1944</v>
      </c>
      <c r="D435" t="s">
        <v>677</v>
      </c>
      <c r="E435" t="s">
        <v>735</v>
      </c>
      <c r="F435"/>
      <c r="G435"/>
      <c r="H435" s="44" t="b">
        <v>0</v>
      </c>
      <c r="I435" t="s">
        <v>736</v>
      </c>
      <c r="J435" s="44" t="b">
        <v>0</v>
      </c>
    </row>
    <row r="436" spans="1:10" ht="18.75" x14ac:dyDescent="0.3">
      <c r="A436" s="45" t="s">
        <v>1673</v>
      </c>
      <c r="B436" s="50" t="s">
        <v>3354</v>
      </c>
      <c r="C436" s="5" t="s">
        <v>1944</v>
      </c>
      <c r="D436" t="s">
        <v>677</v>
      </c>
      <c r="E436" t="s">
        <v>735</v>
      </c>
      <c r="F436"/>
      <c r="G436"/>
      <c r="H436" s="44" t="b">
        <v>0</v>
      </c>
      <c r="I436" t="s">
        <v>736</v>
      </c>
      <c r="J436" s="44" t="b">
        <v>0</v>
      </c>
    </row>
    <row r="437" spans="1:10" ht="18.75" x14ac:dyDescent="0.3">
      <c r="A437" s="45" t="s">
        <v>1674</v>
      </c>
      <c r="B437" s="50" t="s">
        <v>4042</v>
      </c>
      <c r="C437" s="5" t="s">
        <v>1944</v>
      </c>
      <c r="D437" t="s">
        <v>677</v>
      </c>
      <c r="E437" t="s">
        <v>735</v>
      </c>
      <c r="F437"/>
      <c r="G437"/>
      <c r="H437" s="44" t="b">
        <v>0</v>
      </c>
      <c r="I437" t="s">
        <v>736</v>
      </c>
      <c r="J437" s="44" t="b">
        <v>0</v>
      </c>
    </row>
    <row r="438" spans="1:10" ht="18.75" x14ac:dyDescent="0.3">
      <c r="A438" s="45" t="s">
        <v>1675</v>
      </c>
      <c r="B438" s="50" t="s">
        <v>3355</v>
      </c>
      <c r="C438" s="5" t="s">
        <v>1944</v>
      </c>
      <c r="D438" t="s">
        <v>677</v>
      </c>
      <c r="E438" t="s">
        <v>735</v>
      </c>
      <c r="F438"/>
      <c r="G438"/>
      <c r="H438" s="44" t="b">
        <v>0</v>
      </c>
      <c r="I438" t="s">
        <v>736</v>
      </c>
      <c r="J438" s="44" t="b">
        <v>0</v>
      </c>
    </row>
    <row r="439" spans="1:10" ht="18.75" x14ac:dyDescent="0.3">
      <c r="A439" s="45" t="s">
        <v>1677</v>
      </c>
      <c r="B439" s="50" t="s">
        <v>4043</v>
      </c>
      <c r="C439" s="5" t="s">
        <v>1944</v>
      </c>
      <c r="D439" t="s">
        <v>677</v>
      </c>
      <c r="E439" t="s">
        <v>735</v>
      </c>
      <c r="F439"/>
      <c r="G439"/>
      <c r="H439" s="44" t="b">
        <v>0</v>
      </c>
      <c r="I439" t="s">
        <v>736</v>
      </c>
      <c r="J439" s="44" t="b">
        <v>0</v>
      </c>
    </row>
    <row r="440" spans="1:10" ht="18.75" x14ac:dyDescent="0.3">
      <c r="A440" s="45" t="s">
        <v>1679</v>
      </c>
      <c r="B440" s="50" t="s">
        <v>4044</v>
      </c>
      <c r="C440" s="5" t="s">
        <v>1944</v>
      </c>
      <c r="D440" t="s">
        <v>677</v>
      </c>
      <c r="E440" t="s">
        <v>735</v>
      </c>
      <c r="F440"/>
      <c r="G440"/>
      <c r="H440" s="44" t="b">
        <v>0</v>
      </c>
      <c r="I440" t="s">
        <v>736</v>
      </c>
      <c r="J440" s="44" t="b">
        <v>0</v>
      </c>
    </row>
    <row r="441" spans="1:10" ht="18.75" x14ac:dyDescent="0.3">
      <c r="A441" s="45" t="s">
        <v>1681</v>
      </c>
      <c r="B441" s="50" t="s">
        <v>4045</v>
      </c>
      <c r="C441" s="5" t="s">
        <v>1944</v>
      </c>
      <c r="D441" t="s">
        <v>677</v>
      </c>
      <c r="E441" t="s">
        <v>735</v>
      </c>
      <c r="F441"/>
      <c r="G441"/>
      <c r="H441" s="44" t="b">
        <v>0</v>
      </c>
      <c r="I441" t="s">
        <v>736</v>
      </c>
      <c r="J441" s="44" t="b">
        <v>0</v>
      </c>
    </row>
    <row r="442" spans="1:10" ht="18.75" x14ac:dyDescent="0.3">
      <c r="A442" s="45" t="s">
        <v>1682</v>
      </c>
      <c r="B442" s="50" t="s">
        <v>4046</v>
      </c>
      <c r="C442" s="5" t="s">
        <v>1944</v>
      </c>
      <c r="D442" t="s">
        <v>677</v>
      </c>
      <c r="E442" t="s">
        <v>735</v>
      </c>
      <c r="F442"/>
      <c r="G442"/>
      <c r="H442" s="44" t="b">
        <v>0</v>
      </c>
      <c r="I442" t="s">
        <v>736</v>
      </c>
      <c r="J442" s="44" t="b">
        <v>0</v>
      </c>
    </row>
    <row r="443" spans="1:10" ht="18.75" x14ac:dyDescent="0.3">
      <c r="A443" s="45" t="s">
        <v>1684</v>
      </c>
      <c r="B443" s="50" t="s">
        <v>1678</v>
      </c>
      <c r="C443" s="5" t="s">
        <v>1944</v>
      </c>
      <c r="D443" t="s">
        <v>677</v>
      </c>
      <c r="E443" t="s">
        <v>735</v>
      </c>
      <c r="F443"/>
      <c r="G443"/>
      <c r="H443" s="44" t="b">
        <v>0</v>
      </c>
      <c r="I443" t="s">
        <v>736</v>
      </c>
      <c r="J443" s="44" t="b">
        <v>0</v>
      </c>
    </row>
    <row r="444" spans="1:10" ht="18.75" x14ac:dyDescent="0.3">
      <c r="A444" s="45" t="s">
        <v>1704</v>
      </c>
      <c r="B444" s="50" t="s">
        <v>4020</v>
      </c>
      <c r="C444" s="5" t="s">
        <v>4047</v>
      </c>
      <c r="D444" t="s">
        <v>677</v>
      </c>
      <c r="E444" t="s">
        <v>735</v>
      </c>
      <c r="F444"/>
      <c r="G444"/>
      <c r="H444" s="44" t="b">
        <v>0</v>
      </c>
      <c r="I444" t="s">
        <v>736</v>
      </c>
      <c r="J444" s="44" t="b">
        <v>0</v>
      </c>
    </row>
    <row r="445" spans="1:10" ht="18.75" x14ac:dyDescent="0.3">
      <c r="A445" s="45" t="s">
        <v>1706</v>
      </c>
      <c r="B445" s="50" t="s">
        <v>4021</v>
      </c>
      <c r="C445" s="5" t="s">
        <v>4047</v>
      </c>
      <c r="D445" t="s">
        <v>677</v>
      </c>
      <c r="E445" t="s">
        <v>735</v>
      </c>
      <c r="F445"/>
      <c r="G445"/>
      <c r="H445" s="44" t="b">
        <v>0</v>
      </c>
      <c r="I445" t="s">
        <v>736</v>
      </c>
      <c r="J445" s="44" t="b">
        <v>0</v>
      </c>
    </row>
    <row r="446" spans="1:10" ht="18.75" x14ac:dyDescent="0.3">
      <c r="A446" s="45" t="s">
        <v>1708</v>
      </c>
      <c r="B446" s="50" t="s">
        <v>4022</v>
      </c>
      <c r="C446" s="5" t="s">
        <v>4047</v>
      </c>
      <c r="D446" t="s">
        <v>677</v>
      </c>
      <c r="E446" t="s">
        <v>735</v>
      </c>
      <c r="F446"/>
      <c r="G446"/>
      <c r="H446" s="44" t="b">
        <v>0</v>
      </c>
      <c r="I446" t="s">
        <v>736</v>
      </c>
      <c r="J446" s="44" t="b">
        <v>0</v>
      </c>
    </row>
    <row r="447" spans="1:10" ht="18.75" x14ac:dyDescent="0.3">
      <c r="A447" s="45" t="s">
        <v>1710</v>
      </c>
      <c r="B447" s="50" t="s">
        <v>4023</v>
      </c>
      <c r="C447" s="5" t="s">
        <v>666</v>
      </c>
      <c r="D447" t="s">
        <v>677</v>
      </c>
      <c r="E447" t="s">
        <v>735</v>
      </c>
      <c r="F447"/>
      <c r="G447"/>
      <c r="H447" s="44" t="b">
        <v>0</v>
      </c>
      <c r="I447" t="s">
        <v>736</v>
      </c>
      <c r="J447" s="44" t="b">
        <v>0</v>
      </c>
    </row>
    <row r="448" spans="1:10" ht="18.75" x14ac:dyDescent="0.3">
      <c r="A448" s="45" t="s">
        <v>1712</v>
      </c>
      <c r="B448" s="50" t="s">
        <v>4024</v>
      </c>
      <c r="C448" s="5" t="s">
        <v>666</v>
      </c>
      <c r="D448" t="s">
        <v>677</v>
      </c>
      <c r="E448" t="s">
        <v>735</v>
      </c>
      <c r="F448"/>
      <c r="G448"/>
      <c r="H448" s="44" t="b">
        <v>0</v>
      </c>
      <c r="I448" t="s">
        <v>736</v>
      </c>
      <c r="J448" s="44" t="b">
        <v>0</v>
      </c>
    </row>
    <row r="449" spans="1:10" ht="18.75" x14ac:dyDescent="0.3">
      <c r="A449" s="45" t="s">
        <v>1714</v>
      </c>
      <c r="B449" s="50" t="s">
        <v>4025</v>
      </c>
      <c r="C449" s="5" t="s">
        <v>666</v>
      </c>
      <c r="D449" t="s">
        <v>677</v>
      </c>
      <c r="E449" t="s">
        <v>735</v>
      </c>
      <c r="F449"/>
      <c r="G449"/>
      <c r="H449" s="44" t="b">
        <v>0</v>
      </c>
      <c r="I449" t="s">
        <v>736</v>
      </c>
      <c r="J449" s="44" t="b">
        <v>0</v>
      </c>
    </row>
    <row r="450" spans="1:10" ht="18.75" x14ac:dyDescent="0.3">
      <c r="A450" s="45" t="s">
        <v>1716</v>
      </c>
      <c r="B450" s="50" t="s">
        <v>4029</v>
      </c>
      <c r="C450" s="5" t="s">
        <v>4048</v>
      </c>
      <c r="D450" t="s">
        <v>677</v>
      </c>
      <c r="E450" t="s">
        <v>735</v>
      </c>
      <c r="F450"/>
      <c r="G450"/>
      <c r="H450" s="44" t="b">
        <v>0</v>
      </c>
      <c r="I450" t="s">
        <v>736</v>
      </c>
      <c r="J450" s="44" t="b">
        <v>0</v>
      </c>
    </row>
    <row r="451" spans="1:10" ht="18.75" x14ac:dyDescent="0.3">
      <c r="A451" s="45" t="s">
        <v>1719</v>
      </c>
      <c r="B451" s="50" t="s">
        <v>4030</v>
      </c>
      <c r="C451" s="5" t="s">
        <v>4048</v>
      </c>
      <c r="D451" t="s">
        <v>677</v>
      </c>
      <c r="E451" t="s">
        <v>735</v>
      </c>
      <c r="F451"/>
      <c r="G451"/>
      <c r="H451" s="44" t="b">
        <v>0</v>
      </c>
      <c r="I451" t="s">
        <v>736</v>
      </c>
      <c r="J451" s="44" t="b">
        <v>0</v>
      </c>
    </row>
    <row r="452" spans="1:10" ht="18.75" x14ac:dyDescent="0.3">
      <c r="A452" s="45" t="s">
        <v>1722</v>
      </c>
      <c r="B452" s="50" t="s">
        <v>4049</v>
      </c>
      <c r="C452" s="5" t="s">
        <v>852</v>
      </c>
      <c r="D452" t="s">
        <v>677</v>
      </c>
      <c r="E452" t="s">
        <v>735</v>
      </c>
      <c r="F452"/>
      <c r="G452"/>
      <c r="H452" s="44" t="b">
        <v>0</v>
      </c>
      <c r="I452" t="s">
        <v>736</v>
      </c>
      <c r="J452" s="44" t="b">
        <v>0</v>
      </c>
    </row>
    <row r="453" spans="1:10" ht="18.75" x14ac:dyDescent="0.3">
      <c r="A453" s="45" t="s">
        <v>1724</v>
      </c>
      <c r="B453" s="50" t="s">
        <v>849</v>
      </c>
      <c r="C453" s="5" t="s">
        <v>653</v>
      </c>
      <c r="D453" t="s">
        <v>677</v>
      </c>
      <c r="E453" t="s">
        <v>735</v>
      </c>
      <c r="F453"/>
      <c r="G453"/>
      <c r="H453" s="44" t="b">
        <v>0</v>
      </c>
      <c r="I453" t="s">
        <v>736</v>
      </c>
      <c r="J453" s="44" t="b">
        <v>0</v>
      </c>
    </row>
    <row r="454" spans="1:10" ht="18.75" x14ac:dyDescent="0.3">
      <c r="A454" s="45" t="s">
        <v>1772</v>
      </c>
      <c r="B454" s="50" t="s">
        <v>878</v>
      </c>
      <c r="C454" s="5" t="s">
        <v>60</v>
      </c>
      <c r="D454" t="s">
        <v>677</v>
      </c>
      <c r="E454" t="s">
        <v>735</v>
      </c>
      <c r="F454"/>
      <c r="G454"/>
      <c r="H454" s="44" t="b">
        <v>0</v>
      </c>
      <c r="I454" t="s">
        <v>736</v>
      </c>
      <c r="J454" s="44" t="b">
        <v>0</v>
      </c>
    </row>
    <row r="455" spans="1:10" ht="18.75" x14ac:dyDescent="0.3">
      <c r="A455" s="70"/>
    </row>
    <row r="456" spans="1:10" ht="18.75" x14ac:dyDescent="0.3">
      <c r="A456" s="70"/>
    </row>
    <row r="457" spans="1:10" ht="18.75" x14ac:dyDescent="0.3">
      <c r="A457" s="70"/>
    </row>
    <row r="458" spans="1:10" ht="18.75" x14ac:dyDescent="0.3">
      <c r="A458" s="70"/>
    </row>
    <row r="459" spans="1:10" ht="18.75" x14ac:dyDescent="0.3">
      <c r="A459" s="70"/>
    </row>
    <row r="460" spans="1:10" ht="18.75" x14ac:dyDescent="0.3">
      <c r="A460" s="70"/>
    </row>
    <row r="461" spans="1:10" ht="18.75" x14ac:dyDescent="0.3">
      <c r="A461" s="70"/>
    </row>
    <row r="462" spans="1:10" ht="18.75" x14ac:dyDescent="0.3">
      <c r="A462" s="70"/>
    </row>
    <row r="463" spans="1:10" ht="18.75" x14ac:dyDescent="0.3">
      <c r="A463" s="70"/>
    </row>
    <row r="464" spans="1:10" ht="18.75" x14ac:dyDescent="0.3">
      <c r="A464" s="70"/>
    </row>
    <row r="465" spans="1:2" ht="18.75" x14ac:dyDescent="0.3">
      <c r="A465" s="70"/>
    </row>
    <row r="466" spans="1:2" ht="18.75" x14ac:dyDescent="0.3">
      <c r="A466" s="70"/>
    </row>
    <row r="467" spans="1:2" ht="18.75" x14ac:dyDescent="0.3">
      <c r="A467" s="70"/>
    </row>
    <row r="468" spans="1:2" ht="18.75" x14ac:dyDescent="0.3">
      <c r="A468" s="70"/>
    </row>
    <row r="469" spans="1:2" ht="18.75" x14ac:dyDescent="0.3">
      <c r="A469" s="70"/>
    </row>
    <row r="470" spans="1:2" ht="18.75" x14ac:dyDescent="0.3">
      <c r="A470" s="70"/>
    </row>
    <row r="471" spans="1:2" ht="18.75" x14ac:dyDescent="0.3">
      <c r="A471" s="70"/>
    </row>
    <row r="472" spans="1:2" ht="18.75" x14ac:dyDescent="0.3">
      <c r="A472" s="70"/>
    </row>
    <row r="473" spans="1:2" ht="18.75" x14ac:dyDescent="0.3">
      <c r="A473" s="70"/>
    </row>
    <row r="474" spans="1:2" ht="18.75" x14ac:dyDescent="0.3">
      <c r="A474" s="70"/>
    </row>
    <row r="475" spans="1:2" ht="18.75" x14ac:dyDescent="0.3">
      <c r="A475" s="70"/>
    </row>
    <row r="476" spans="1:2" ht="18.75" x14ac:dyDescent="0.3">
      <c r="A476" s="70"/>
      <c r="B476" s="71"/>
    </row>
    <row r="477" spans="1:2" ht="18.75" x14ac:dyDescent="0.3">
      <c r="A477" s="70"/>
      <c r="B477" s="71"/>
    </row>
    <row r="478" spans="1:2" ht="18.75" x14ac:dyDescent="0.3">
      <c r="A478" s="70"/>
      <c r="B478" s="71"/>
    </row>
    <row r="479" spans="1:2" ht="18.75" x14ac:dyDescent="0.3">
      <c r="A479" s="70"/>
      <c r="B479" s="71"/>
    </row>
    <row r="480" spans="1:2" ht="18.75" x14ac:dyDescent="0.3">
      <c r="A480" s="70"/>
      <c r="B480" s="71"/>
    </row>
    <row r="481" spans="1:2" ht="18.75" x14ac:dyDescent="0.3">
      <c r="A481" s="70"/>
      <c r="B481" s="71"/>
    </row>
    <row r="482" spans="1:2" ht="18.75" x14ac:dyDescent="0.3">
      <c r="A482" s="70"/>
      <c r="B482" s="71"/>
    </row>
    <row r="483" spans="1:2" ht="18.75" x14ac:dyDescent="0.3">
      <c r="A483" s="70"/>
      <c r="B483" s="71"/>
    </row>
    <row r="484" spans="1:2" ht="18.75" x14ac:dyDescent="0.3">
      <c r="A484" s="70"/>
      <c r="B484" s="71"/>
    </row>
    <row r="485" spans="1:2" ht="18.75" x14ac:dyDescent="0.3">
      <c r="A485" s="70"/>
      <c r="B485" s="71"/>
    </row>
    <row r="486" spans="1:2" ht="18.75" x14ac:dyDescent="0.3">
      <c r="A486" s="70"/>
      <c r="B486" s="71"/>
    </row>
    <row r="487" spans="1:2" ht="18.75" x14ac:dyDescent="0.3">
      <c r="A487" s="70"/>
      <c r="B487" s="71"/>
    </row>
    <row r="488" spans="1:2" ht="18.75" x14ac:dyDescent="0.3">
      <c r="A488" s="70"/>
      <c r="B488" s="71"/>
    </row>
    <row r="489" spans="1:2" ht="18.75" x14ac:dyDescent="0.3">
      <c r="A489" s="70"/>
      <c r="B489" s="71"/>
    </row>
    <row r="490" spans="1:2" ht="18.75" x14ac:dyDescent="0.3">
      <c r="A490" s="70"/>
      <c r="B490" s="71"/>
    </row>
    <row r="491" spans="1:2" ht="18.75" x14ac:dyDescent="0.3">
      <c r="A491" s="70"/>
      <c r="B491" s="71"/>
    </row>
    <row r="492" spans="1:2" ht="18.75" x14ac:dyDescent="0.3">
      <c r="A492" s="70"/>
      <c r="B492" s="71"/>
    </row>
    <row r="493" spans="1:2" ht="18.75" x14ac:dyDescent="0.3">
      <c r="A493" s="70"/>
      <c r="B493" s="71"/>
    </row>
    <row r="494" spans="1:2" ht="18.75" x14ac:dyDescent="0.3">
      <c r="A494" s="70"/>
      <c r="B494" s="71"/>
    </row>
    <row r="495" spans="1:2" ht="18.75" x14ac:dyDescent="0.3">
      <c r="A495" s="70"/>
      <c r="B495" s="71"/>
    </row>
    <row r="496" spans="1:2" ht="18.75" x14ac:dyDescent="0.3">
      <c r="A496" s="70"/>
      <c r="B496" s="71"/>
    </row>
    <row r="497" spans="1:2" ht="18.75" x14ac:dyDescent="0.3">
      <c r="A497" s="70"/>
      <c r="B497" s="71"/>
    </row>
    <row r="498" spans="1:2" ht="18.75" x14ac:dyDescent="0.3">
      <c r="A498" s="70"/>
      <c r="B498" s="71"/>
    </row>
    <row r="499" spans="1:2" ht="18.75" x14ac:dyDescent="0.3">
      <c r="A499" s="70"/>
      <c r="B499" s="71"/>
    </row>
    <row r="500" spans="1:2" ht="18.75" x14ac:dyDescent="0.3">
      <c r="A500" s="70"/>
      <c r="B500" s="71"/>
    </row>
    <row r="501" spans="1:2" ht="18.75" x14ac:dyDescent="0.3">
      <c r="A501" s="70"/>
      <c r="B501" s="71"/>
    </row>
    <row r="502" spans="1:2" ht="18.75" x14ac:dyDescent="0.3">
      <c r="A502" s="70"/>
      <c r="B502" s="71"/>
    </row>
    <row r="503" spans="1:2" ht="18.75" x14ac:dyDescent="0.3">
      <c r="A503" s="70"/>
      <c r="B503" s="71"/>
    </row>
    <row r="504" spans="1:2" ht="18.75" x14ac:dyDescent="0.3">
      <c r="A504" s="70"/>
      <c r="B504" s="71"/>
    </row>
    <row r="505" spans="1:2" ht="18.75" x14ac:dyDescent="0.3">
      <c r="A505" s="70"/>
      <c r="B505" s="71"/>
    </row>
    <row r="506" spans="1:2" ht="18.75" x14ac:dyDescent="0.3">
      <c r="A506" s="70"/>
      <c r="B506" s="71"/>
    </row>
    <row r="507" spans="1:2" ht="18.75" x14ac:dyDescent="0.3">
      <c r="A507" s="70"/>
      <c r="B507" s="71"/>
    </row>
    <row r="508" spans="1:2" ht="18.75" x14ac:dyDescent="0.3">
      <c r="A508" s="70"/>
      <c r="B508" s="71"/>
    </row>
    <row r="509" spans="1:2" ht="18.75" x14ac:dyDescent="0.3">
      <c r="A509" s="70"/>
      <c r="B509" s="71"/>
    </row>
    <row r="510" spans="1:2" ht="18.75" x14ac:dyDescent="0.3">
      <c r="A510" s="70"/>
      <c r="B510" s="71"/>
    </row>
    <row r="511" spans="1:2" ht="18.75" x14ac:dyDescent="0.3">
      <c r="A511" s="70"/>
      <c r="B511" s="71"/>
    </row>
    <row r="512" spans="1:2" ht="18.75" x14ac:dyDescent="0.3">
      <c r="A512" s="70"/>
      <c r="B512" s="71"/>
    </row>
    <row r="513" spans="1:2" ht="18.75" x14ac:dyDescent="0.3">
      <c r="A513" s="70"/>
      <c r="B513" s="71"/>
    </row>
    <row r="514" spans="1:2" ht="18.75" x14ac:dyDescent="0.3">
      <c r="A514" s="70"/>
      <c r="B514" s="71"/>
    </row>
    <row r="515" spans="1:2" ht="18.75" x14ac:dyDescent="0.3">
      <c r="A515" s="70"/>
      <c r="B515" s="71"/>
    </row>
    <row r="516" spans="1:2" ht="18.75" x14ac:dyDescent="0.3">
      <c r="A516" s="70"/>
      <c r="B516" s="71"/>
    </row>
    <row r="517" spans="1:2" ht="18.75" x14ac:dyDescent="0.3">
      <c r="A517" s="70"/>
      <c r="B517" s="71"/>
    </row>
    <row r="518" spans="1:2" ht="18.75" x14ac:dyDescent="0.3">
      <c r="A518" s="70"/>
      <c r="B518" s="71"/>
    </row>
    <row r="519" spans="1:2" ht="18.75" x14ac:dyDescent="0.3">
      <c r="A519" s="70"/>
      <c r="B519" s="71"/>
    </row>
    <row r="520" spans="1:2" ht="18.75" x14ac:dyDescent="0.3">
      <c r="A520" s="70"/>
      <c r="B520" s="71"/>
    </row>
    <row r="521" spans="1:2" ht="18.75" x14ac:dyDescent="0.3">
      <c r="A521" s="70"/>
      <c r="B521" s="71"/>
    </row>
    <row r="522" spans="1:2" ht="18.75" x14ac:dyDescent="0.3">
      <c r="A522" s="70"/>
      <c r="B522" s="71"/>
    </row>
    <row r="523" spans="1:2" ht="18.75" x14ac:dyDescent="0.3">
      <c r="A523" s="70"/>
      <c r="B523" s="71"/>
    </row>
    <row r="524" spans="1:2" ht="18.75" x14ac:dyDescent="0.3">
      <c r="A524" s="70"/>
      <c r="B524" s="71"/>
    </row>
    <row r="525" spans="1:2" ht="18.75" x14ac:dyDescent="0.3">
      <c r="A525" s="70"/>
      <c r="B525" s="71"/>
    </row>
    <row r="526" spans="1:2" ht="18.75" x14ac:dyDescent="0.3">
      <c r="A526" s="70"/>
      <c r="B526" s="71"/>
    </row>
    <row r="527" spans="1:2" ht="18.75" x14ac:dyDescent="0.3">
      <c r="A527" s="70"/>
      <c r="B527" s="71"/>
    </row>
    <row r="528" spans="1:2" ht="18.75" x14ac:dyDescent="0.3">
      <c r="A528" s="70"/>
      <c r="B528" s="71"/>
    </row>
    <row r="529" spans="1:2" ht="18.75" x14ac:dyDescent="0.3">
      <c r="A529" s="70"/>
      <c r="B529" s="71"/>
    </row>
    <row r="530" spans="1:2" ht="18.75" x14ac:dyDescent="0.3">
      <c r="A530" s="70"/>
      <c r="B530" s="71"/>
    </row>
    <row r="531" spans="1:2" ht="18.75" x14ac:dyDescent="0.3">
      <c r="A531" s="70"/>
      <c r="B531" s="71"/>
    </row>
    <row r="532" spans="1:2" ht="18.75" x14ac:dyDescent="0.3">
      <c r="A532" s="70"/>
      <c r="B532" s="71"/>
    </row>
    <row r="533" spans="1:2" ht="18.75" x14ac:dyDescent="0.3">
      <c r="A533" s="70"/>
      <c r="B533" s="71"/>
    </row>
    <row r="534" spans="1:2" ht="18.75" x14ac:dyDescent="0.3">
      <c r="A534" s="70"/>
      <c r="B534" s="71"/>
    </row>
    <row r="535" spans="1:2" ht="18.75" x14ac:dyDescent="0.3">
      <c r="A535" s="70"/>
      <c r="B535" s="71"/>
    </row>
    <row r="536" spans="1:2" ht="18.75" x14ac:dyDescent="0.3">
      <c r="A536" s="70"/>
      <c r="B536" s="71"/>
    </row>
    <row r="537" spans="1:2" ht="18.75" x14ac:dyDescent="0.3">
      <c r="A537" s="70"/>
      <c r="B537" s="71"/>
    </row>
    <row r="538" spans="1:2" ht="18.75" x14ac:dyDescent="0.3">
      <c r="A538" s="70"/>
      <c r="B538" s="71"/>
    </row>
    <row r="539" spans="1:2" ht="18.75" x14ac:dyDescent="0.3">
      <c r="A539" s="70"/>
      <c r="B539" s="71"/>
    </row>
    <row r="540" spans="1:2" ht="18.75" x14ac:dyDescent="0.3">
      <c r="A540" s="70"/>
      <c r="B540" s="71"/>
    </row>
    <row r="541" spans="1:2" ht="18.75" x14ac:dyDescent="0.3">
      <c r="A541" s="70"/>
      <c r="B541" s="71"/>
    </row>
    <row r="542" spans="1:2" ht="18.75" x14ac:dyDescent="0.3">
      <c r="A542" s="70"/>
      <c r="B542" s="71"/>
    </row>
    <row r="543" spans="1:2" ht="18.75" x14ac:dyDescent="0.3">
      <c r="A543" s="70"/>
      <c r="B543" s="71"/>
    </row>
    <row r="544" spans="1:2" ht="18.75" x14ac:dyDescent="0.3">
      <c r="A544" s="70"/>
      <c r="B544" s="71"/>
    </row>
    <row r="545" spans="1:2" ht="18.75" x14ac:dyDescent="0.3">
      <c r="A545" s="70"/>
      <c r="B545" s="71"/>
    </row>
    <row r="546" spans="1:2" ht="18.75" x14ac:dyDescent="0.3">
      <c r="A546" s="70"/>
      <c r="B546" s="71"/>
    </row>
    <row r="547" spans="1:2" ht="18.75" x14ac:dyDescent="0.3">
      <c r="A547" s="70"/>
      <c r="B547" s="71"/>
    </row>
    <row r="548" spans="1:2" ht="18.75" x14ac:dyDescent="0.3">
      <c r="A548" s="70"/>
      <c r="B548" s="71"/>
    </row>
    <row r="549" spans="1:2" ht="18.75" x14ac:dyDescent="0.3">
      <c r="A549" s="70"/>
      <c r="B549" s="71"/>
    </row>
    <row r="550" spans="1:2" ht="18.75" x14ac:dyDescent="0.3">
      <c r="A550" s="70"/>
      <c r="B550" s="71"/>
    </row>
    <row r="551" spans="1:2" ht="18.75" x14ac:dyDescent="0.3">
      <c r="A551" s="70"/>
      <c r="B551" s="71"/>
    </row>
    <row r="552" spans="1:2" ht="18.75" x14ac:dyDescent="0.3">
      <c r="A552" s="70"/>
      <c r="B552" s="71"/>
    </row>
    <row r="553" spans="1:2" ht="18.75" x14ac:dyDescent="0.3">
      <c r="A553" s="70"/>
      <c r="B553" s="71"/>
    </row>
    <row r="554" spans="1:2" ht="18.75" x14ac:dyDescent="0.3">
      <c r="A554" s="70"/>
      <c r="B554" s="71"/>
    </row>
    <row r="555" spans="1:2" ht="18.75" x14ac:dyDescent="0.3">
      <c r="A555" s="70"/>
      <c r="B555" s="71"/>
    </row>
    <row r="556" spans="1:2" ht="18.75" x14ac:dyDescent="0.3">
      <c r="A556" s="70"/>
      <c r="B556" s="71"/>
    </row>
    <row r="557" spans="1:2" ht="18.75" x14ac:dyDescent="0.3">
      <c r="A557" s="70"/>
      <c r="B557" s="71"/>
    </row>
    <row r="558" spans="1:2" ht="18.75" x14ac:dyDescent="0.3">
      <c r="A558" s="70"/>
      <c r="B558" s="71"/>
    </row>
    <row r="559" spans="1:2" ht="18.75" x14ac:dyDescent="0.3">
      <c r="A559" s="70"/>
      <c r="B559" s="71"/>
    </row>
    <row r="560" spans="1:2" ht="18.75" x14ac:dyDescent="0.3">
      <c r="A560" s="70"/>
      <c r="B560" s="71"/>
    </row>
    <row r="561" spans="1:2" ht="18.75" x14ac:dyDescent="0.3">
      <c r="A561" s="70"/>
      <c r="B561" s="71"/>
    </row>
    <row r="562" spans="1:2" ht="18.75" x14ac:dyDescent="0.3">
      <c r="A562" s="70"/>
      <c r="B562" s="71"/>
    </row>
    <row r="563" spans="1:2" ht="18.75" x14ac:dyDescent="0.3">
      <c r="A563" s="70"/>
      <c r="B563" s="71"/>
    </row>
    <row r="564" spans="1:2" ht="18.75" x14ac:dyDescent="0.3">
      <c r="A564" s="70"/>
      <c r="B564" s="71"/>
    </row>
    <row r="565" spans="1:2" ht="18.75" x14ac:dyDescent="0.3">
      <c r="A565" s="70"/>
      <c r="B565" s="71"/>
    </row>
    <row r="566" spans="1:2" ht="18.75" x14ac:dyDescent="0.3">
      <c r="A566" s="70"/>
      <c r="B566" s="71"/>
    </row>
    <row r="567" spans="1:2" ht="18.75" x14ac:dyDescent="0.3">
      <c r="A567" s="70"/>
      <c r="B567" s="71"/>
    </row>
    <row r="568" spans="1:2" ht="18.75" x14ac:dyDescent="0.3">
      <c r="A568" s="70"/>
      <c r="B568" s="71"/>
    </row>
    <row r="569" spans="1:2" ht="18.75" x14ac:dyDescent="0.3">
      <c r="A569" s="70"/>
      <c r="B569" s="71"/>
    </row>
    <row r="570" spans="1:2" ht="18.75" x14ac:dyDescent="0.3">
      <c r="A570" s="70"/>
      <c r="B570" s="71"/>
    </row>
    <row r="571" spans="1:2" ht="18.75" x14ac:dyDescent="0.3">
      <c r="A571" s="70"/>
      <c r="B571" s="71"/>
    </row>
    <row r="572" spans="1:2" ht="18.75" x14ac:dyDescent="0.3">
      <c r="A572" s="70"/>
      <c r="B572" s="71"/>
    </row>
    <row r="573" spans="1:2" ht="18.75" x14ac:dyDescent="0.3">
      <c r="A573" s="70"/>
      <c r="B573" s="71"/>
    </row>
    <row r="574" spans="1:2" ht="18.75" x14ac:dyDescent="0.3">
      <c r="A574" s="70"/>
      <c r="B574" s="71"/>
    </row>
    <row r="575" spans="1:2" ht="18.75" x14ac:dyDescent="0.3">
      <c r="A575" s="70"/>
      <c r="B575" s="71"/>
    </row>
    <row r="576" spans="1:2" ht="18.75" x14ac:dyDescent="0.3">
      <c r="A576" s="70"/>
      <c r="B576" s="71"/>
    </row>
    <row r="577" spans="1:2" ht="18.75" x14ac:dyDescent="0.3">
      <c r="A577" s="70"/>
      <c r="B577" s="71"/>
    </row>
    <row r="578" spans="1:2" ht="18.75" x14ac:dyDescent="0.3">
      <c r="A578" s="70"/>
      <c r="B578" s="71"/>
    </row>
    <row r="579" spans="1:2" ht="18.75" x14ac:dyDescent="0.3">
      <c r="A579" s="70"/>
      <c r="B579" s="71"/>
    </row>
    <row r="580" spans="1:2" ht="18.75" x14ac:dyDescent="0.3">
      <c r="A580" s="70"/>
      <c r="B580" s="71"/>
    </row>
    <row r="581" spans="1:2" ht="18.75" x14ac:dyDescent="0.3">
      <c r="A581" s="70"/>
      <c r="B581" s="71"/>
    </row>
    <row r="582" spans="1:2" ht="18.75" x14ac:dyDescent="0.3">
      <c r="A582" s="70"/>
      <c r="B582" s="71"/>
    </row>
    <row r="583" spans="1:2" ht="18.75" x14ac:dyDescent="0.3">
      <c r="A583" s="70"/>
      <c r="B583" s="71"/>
    </row>
    <row r="584" spans="1:2" ht="18.75" x14ac:dyDescent="0.3">
      <c r="A584" s="70"/>
      <c r="B584" s="71"/>
    </row>
    <row r="585" spans="1:2" ht="18.75" x14ac:dyDescent="0.3">
      <c r="A585" s="70"/>
      <c r="B585" s="71"/>
    </row>
    <row r="586" spans="1:2" ht="18.75" x14ac:dyDescent="0.3">
      <c r="A586" s="70"/>
      <c r="B586" s="71"/>
    </row>
    <row r="587" spans="1:2" ht="18.75" x14ac:dyDescent="0.3">
      <c r="A587" s="70"/>
      <c r="B587" s="71"/>
    </row>
    <row r="588" spans="1:2" ht="18.75" x14ac:dyDescent="0.3">
      <c r="A588" s="70"/>
      <c r="B588" s="71"/>
    </row>
    <row r="589" spans="1:2" ht="18.75" x14ac:dyDescent="0.3">
      <c r="A589" s="70"/>
      <c r="B589" s="71"/>
    </row>
    <row r="590" spans="1:2" ht="18.75" x14ac:dyDescent="0.3">
      <c r="A590" s="70"/>
      <c r="B590" s="71"/>
    </row>
    <row r="591" spans="1:2" ht="18.75" x14ac:dyDescent="0.3">
      <c r="A591" s="70"/>
      <c r="B591" s="71"/>
    </row>
    <row r="592" spans="1:2" ht="18.75" x14ac:dyDescent="0.3">
      <c r="A592" s="70"/>
      <c r="B592" s="71"/>
    </row>
    <row r="593" spans="1:2" ht="18.75" x14ac:dyDescent="0.3">
      <c r="A593" s="70"/>
      <c r="B593" s="71"/>
    </row>
    <row r="594" spans="1:2" ht="18.75" x14ac:dyDescent="0.3">
      <c r="A594" s="70"/>
      <c r="B594" s="71"/>
    </row>
    <row r="595" spans="1:2" ht="18.75" x14ac:dyDescent="0.3">
      <c r="A595" s="70"/>
      <c r="B595" s="71"/>
    </row>
    <row r="596" spans="1:2" ht="18.75" x14ac:dyDescent="0.3">
      <c r="A596" s="70"/>
      <c r="B596" s="71"/>
    </row>
    <row r="597" spans="1:2" ht="18.75" x14ac:dyDescent="0.3">
      <c r="A597" s="70"/>
      <c r="B597" s="71"/>
    </row>
    <row r="598" spans="1:2" ht="18.75" x14ac:dyDescent="0.3">
      <c r="A598" s="70"/>
      <c r="B598" s="71"/>
    </row>
    <row r="599" spans="1:2" ht="18.75" x14ac:dyDescent="0.3">
      <c r="A599" s="70"/>
      <c r="B599" s="71"/>
    </row>
    <row r="600" spans="1:2" ht="18.75" x14ac:dyDescent="0.3">
      <c r="A600" s="70"/>
      <c r="B600" s="71"/>
    </row>
    <row r="601" spans="1:2" ht="18.75" x14ac:dyDescent="0.3">
      <c r="A601" s="70"/>
      <c r="B601" s="71"/>
    </row>
    <row r="602" spans="1:2" ht="18.75" x14ac:dyDescent="0.3">
      <c r="A602" s="70"/>
      <c r="B602" s="71"/>
    </row>
    <row r="603" spans="1:2" ht="18.75" x14ac:dyDescent="0.3">
      <c r="A603" s="70"/>
      <c r="B603" s="71"/>
    </row>
    <row r="604" spans="1:2" ht="18.75" x14ac:dyDescent="0.3">
      <c r="A604" s="70"/>
      <c r="B604" s="71"/>
    </row>
    <row r="605" spans="1:2" ht="18.75" x14ac:dyDescent="0.3">
      <c r="A605" s="70"/>
      <c r="B605" s="71"/>
    </row>
    <row r="606" spans="1:2" ht="18.75" x14ac:dyDescent="0.3">
      <c r="A606" s="70"/>
      <c r="B606" s="71"/>
    </row>
    <row r="607" spans="1:2" ht="18.75" x14ac:dyDescent="0.3">
      <c r="A607" s="70"/>
      <c r="B607" s="71"/>
    </row>
    <row r="608" spans="1:2" ht="18.75" x14ac:dyDescent="0.3">
      <c r="A608" s="70"/>
      <c r="B608" s="71"/>
    </row>
    <row r="609" spans="1:2" ht="18.75" x14ac:dyDescent="0.3">
      <c r="A609" s="70"/>
      <c r="B609" s="71"/>
    </row>
    <row r="610" spans="1:2" ht="18.75" x14ac:dyDescent="0.3">
      <c r="A610" s="70"/>
      <c r="B610" s="71"/>
    </row>
    <row r="611" spans="1:2" ht="18.75" x14ac:dyDescent="0.3">
      <c r="A611" s="70"/>
      <c r="B611" s="71"/>
    </row>
    <row r="612" spans="1:2" ht="18.75" x14ac:dyDescent="0.3">
      <c r="A612" s="70"/>
      <c r="B612" s="71"/>
    </row>
    <row r="613" spans="1:2" ht="18.75" x14ac:dyDescent="0.3">
      <c r="A613" s="70"/>
      <c r="B613" s="71"/>
    </row>
    <row r="614" spans="1:2" ht="18.75" x14ac:dyDescent="0.3">
      <c r="A614" s="70"/>
      <c r="B614" s="71"/>
    </row>
    <row r="615" spans="1:2" ht="18.75" x14ac:dyDescent="0.3">
      <c r="A615" s="70"/>
      <c r="B615" s="71"/>
    </row>
    <row r="616" spans="1:2" ht="18.75" x14ac:dyDescent="0.3">
      <c r="A616" s="70"/>
      <c r="B616" s="71"/>
    </row>
    <row r="617" spans="1:2" ht="18.75" x14ac:dyDescent="0.3">
      <c r="A617" s="70"/>
      <c r="B617" s="71"/>
    </row>
    <row r="618" spans="1:2" ht="18.75" x14ac:dyDescent="0.3">
      <c r="A618" s="70"/>
      <c r="B618" s="71"/>
    </row>
    <row r="619" spans="1:2" ht="18.75" x14ac:dyDescent="0.3">
      <c r="A619" s="70"/>
      <c r="B619" s="71"/>
    </row>
    <row r="620" spans="1:2" ht="18.75" x14ac:dyDescent="0.3">
      <c r="A620" s="70"/>
      <c r="B620" s="71"/>
    </row>
    <row r="621" spans="1:2" ht="18.75" x14ac:dyDescent="0.3">
      <c r="A621" s="70"/>
      <c r="B621" s="71"/>
    </row>
    <row r="622" spans="1:2" ht="18.75" x14ac:dyDescent="0.3">
      <c r="A622" s="70"/>
      <c r="B622" s="71"/>
    </row>
    <row r="623" spans="1:2" ht="18.75" x14ac:dyDescent="0.3">
      <c r="A623" s="70"/>
      <c r="B623" s="71"/>
    </row>
    <row r="624" spans="1:2" ht="18.75" x14ac:dyDescent="0.3">
      <c r="A624" s="70"/>
      <c r="B624" s="71"/>
    </row>
    <row r="625" spans="1:2" ht="18.75" x14ac:dyDescent="0.3">
      <c r="A625" s="70"/>
      <c r="B625" s="71"/>
    </row>
    <row r="626" spans="1:2" ht="18.75" x14ac:dyDescent="0.3">
      <c r="A626" s="70"/>
      <c r="B626" s="71"/>
    </row>
    <row r="627" spans="1:2" ht="18.75" x14ac:dyDescent="0.3">
      <c r="A627" s="70"/>
      <c r="B627" s="71"/>
    </row>
    <row r="628" spans="1:2" ht="18.75" x14ac:dyDescent="0.3">
      <c r="A628" s="70"/>
      <c r="B628" s="71"/>
    </row>
    <row r="629" spans="1:2" ht="18.75" x14ac:dyDescent="0.3">
      <c r="A629" s="70"/>
      <c r="B629" s="71"/>
    </row>
    <row r="630" spans="1:2" ht="18.75" x14ac:dyDescent="0.3">
      <c r="A630" s="70"/>
      <c r="B630" s="71"/>
    </row>
    <row r="631" spans="1:2" ht="18.75" x14ac:dyDescent="0.3">
      <c r="A631" s="70"/>
      <c r="B631" s="71"/>
    </row>
    <row r="632" spans="1:2" ht="18.75" x14ac:dyDescent="0.3">
      <c r="A632" s="70"/>
      <c r="B632" s="71"/>
    </row>
    <row r="633" spans="1:2" ht="18.75" x14ac:dyDescent="0.3">
      <c r="A633" s="70"/>
      <c r="B633" s="71"/>
    </row>
    <row r="634" spans="1:2" ht="18.75" x14ac:dyDescent="0.3">
      <c r="A634" s="70"/>
      <c r="B634" s="71"/>
    </row>
    <row r="635" spans="1:2" ht="18.75" x14ac:dyDescent="0.3">
      <c r="A635" s="70"/>
      <c r="B635" s="71"/>
    </row>
    <row r="636" spans="1:2" ht="18.75" x14ac:dyDescent="0.3">
      <c r="A636" s="70"/>
      <c r="B636" s="71"/>
    </row>
    <row r="637" spans="1:2" ht="18.75" x14ac:dyDescent="0.3">
      <c r="A637" s="70"/>
      <c r="B637" s="71"/>
    </row>
    <row r="638" spans="1:2" ht="18.75" x14ac:dyDescent="0.3">
      <c r="A638" s="70"/>
      <c r="B638" s="71"/>
    </row>
    <row r="639" spans="1:2" ht="18.75" x14ac:dyDescent="0.3">
      <c r="A639" s="70"/>
      <c r="B639" s="71"/>
    </row>
    <row r="640" spans="1:2" ht="18.75" x14ac:dyDescent="0.3">
      <c r="A640" s="70"/>
      <c r="B640" s="71"/>
    </row>
    <row r="641" spans="1:2" ht="18.75" x14ac:dyDescent="0.3">
      <c r="A641" s="70"/>
      <c r="B641" s="71"/>
    </row>
    <row r="642" spans="1:2" ht="18.75" x14ac:dyDescent="0.3">
      <c r="A642" s="70"/>
      <c r="B642" s="71"/>
    </row>
    <row r="643" spans="1:2" ht="18.75" x14ac:dyDescent="0.3">
      <c r="A643" s="70"/>
      <c r="B643" s="71"/>
    </row>
    <row r="644" spans="1:2" ht="18.75" x14ac:dyDescent="0.3">
      <c r="A644" s="70"/>
      <c r="B644" s="71"/>
    </row>
    <row r="645" spans="1:2" ht="18.75" x14ac:dyDescent="0.3">
      <c r="A645" s="70"/>
      <c r="B645" s="71"/>
    </row>
    <row r="646" spans="1:2" ht="18.75" x14ac:dyDescent="0.3">
      <c r="A646" s="70"/>
      <c r="B646" s="71"/>
    </row>
    <row r="647" spans="1:2" ht="18.75" x14ac:dyDescent="0.3">
      <c r="A647" s="70"/>
      <c r="B647" s="71"/>
    </row>
    <row r="648" spans="1:2" ht="18.75" x14ac:dyDescent="0.3">
      <c r="A648" s="70"/>
      <c r="B648" s="71"/>
    </row>
    <row r="649" spans="1:2" ht="18.75" x14ac:dyDescent="0.3">
      <c r="A649" s="70"/>
      <c r="B649" s="71"/>
    </row>
    <row r="650" spans="1:2" ht="18.75" x14ac:dyDescent="0.3">
      <c r="A650" s="70"/>
      <c r="B650" s="71"/>
    </row>
    <row r="651" spans="1:2" ht="18.75" x14ac:dyDescent="0.3">
      <c r="A651" s="70"/>
      <c r="B651" s="71"/>
    </row>
    <row r="652" spans="1:2" ht="18.75" x14ac:dyDescent="0.3">
      <c r="A652" s="70"/>
      <c r="B652" s="71"/>
    </row>
    <row r="653" spans="1:2" ht="18.75" x14ac:dyDescent="0.3">
      <c r="A653" s="70"/>
      <c r="B653" s="71"/>
    </row>
    <row r="654" spans="1:2" ht="18.75" x14ac:dyDescent="0.3">
      <c r="A654" s="70"/>
      <c r="B654" s="71"/>
    </row>
    <row r="655" spans="1:2" ht="18.75" x14ac:dyDescent="0.3">
      <c r="A655" s="70"/>
      <c r="B655" s="71"/>
    </row>
    <row r="656" spans="1:2" ht="18.75" x14ac:dyDescent="0.3">
      <c r="A656" s="70"/>
      <c r="B656" s="71"/>
    </row>
    <row r="657" spans="1:2" ht="18.75" x14ac:dyDescent="0.3">
      <c r="A657" s="70"/>
      <c r="B657" s="71"/>
    </row>
    <row r="658" spans="1:2" ht="18.75" x14ac:dyDescent="0.3">
      <c r="A658" s="70"/>
      <c r="B658" s="71"/>
    </row>
    <row r="659" spans="1:2" ht="18.75" x14ac:dyDescent="0.3">
      <c r="A659" s="70"/>
      <c r="B659" s="71"/>
    </row>
    <row r="660" spans="1:2" ht="18.75" x14ac:dyDescent="0.3">
      <c r="A660" s="70"/>
      <c r="B660" s="71"/>
    </row>
    <row r="661" spans="1:2" ht="18.75" x14ac:dyDescent="0.3">
      <c r="A661" s="70"/>
      <c r="B661" s="71"/>
    </row>
    <row r="662" spans="1:2" ht="18.75" x14ac:dyDescent="0.3">
      <c r="A662" s="70"/>
      <c r="B662" s="71"/>
    </row>
    <row r="663" spans="1:2" ht="18.75" x14ac:dyDescent="0.3">
      <c r="A663" s="70"/>
      <c r="B663" s="71"/>
    </row>
    <row r="664" spans="1:2" ht="18.75" x14ac:dyDescent="0.3">
      <c r="A664" s="70"/>
      <c r="B664" s="71"/>
    </row>
    <row r="665" spans="1:2" ht="18.75" x14ac:dyDescent="0.3">
      <c r="A665" s="70"/>
      <c r="B665" s="71"/>
    </row>
    <row r="666" spans="1:2" ht="18.75" x14ac:dyDescent="0.3">
      <c r="A666" s="70"/>
      <c r="B666" s="71"/>
    </row>
    <row r="667" spans="1:2" ht="18.75" x14ac:dyDescent="0.3">
      <c r="A667" s="70"/>
      <c r="B667" s="71"/>
    </row>
    <row r="668" spans="1:2" ht="18.75" x14ac:dyDescent="0.3">
      <c r="A668" s="70"/>
      <c r="B668" s="71"/>
    </row>
    <row r="669" spans="1:2" ht="18.75" x14ac:dyDescent="0.3">
      <c r="A669" s="70"/>
      <c r="B669" s="71"/>
    </row>
    <row r="670" spans="1:2" ht="18.75" x14ac:dyDescent="0.3">
      <c r="A670" s="70"/>
      <c r="B670" s="71"/>
    </row>
    <row r="671" spans="1:2" ht="18.75" x14ac:dyDescent="0.3">
      <c r="A671" s="70"/>
      <c r="B671" s="71"/>
    </row>
    <row r="672" spans="1:2" ht="18.75" x14ac:dyDescent="0.3">
      <c r="A672" s="70"/>
      <c r="B672" s="71"/>
    </row>
    <row r="673" spans="1:2" ht="18.75" x14ac:dyDescent="0.3">
      <c r="A673" s="70"/>
      <c r="B673" s="71"/>
    </row>
    <row r="674" spans="1:2" ht="18.75" x14ac:dyDescent="0.3">
      <c r="A674" s="70"/>
      <c r="B674" s="71"/>
    </row>
    <row r="675" spans="1:2" ht="18.75" x14ac:dyDescent="0.3">
      <c r="A675" s="70"/>
      <c r="B675" s="71"/>
    </row>
    <row r="676" spans="1:2" ht="18.75" x14ac:dyDescent="0.3">
      <c r="A676" s="70"/>
      <c r="B676" s="71"/>
    </row>
    <row r="677" spans="1:2" ht="18.75" x14ac:dyDescent="0.3">
      <c r="A677" s="70"/>
      <c r="B677" s="71"/>
    </row>
    <row r="678" spans="1:2" ht="18.75" x14ac:dyDescent="0.3">
      <c r="A678" s="70"/>
      <c r="B678" s="71"/>
    </row>
    <row r="679" spans="1:2" ht="18.75" x14ac:dyDescent="0.3">
      <c r="A679" s="70"/>
      <c r="B679" s="71"/>
    </row>
    <row r="680" spans="1:2" ht="18.75" x14ac:dyDescent="0.3">
      <c r="A680" s="70"/>
      <c r="B680" s="71"/>
    </row>
    <row r="681" spans="1:2" ht="18.75" x14ac:dyDescent="0.3">
      <c r="A681" s="70"/>
      <c r="B681" s="71"/>
    </row>
    <row r="682" spans="1:2" ht="18.75" x14ac:dyDescent="0.3">
      <c r="A682" s="70"/>
      <c r="B682" s="71"/>
    </row>
    <row r="683" spans="1:2" ht="18.75" x14ac:dyDescent="0.3">
      <c r="A683" s="70"/>
      <c r="B683" s="71"/>
    </row>
    <row r="684" spans="1:2" ht="18.75" x14ac:dyDescent="0.3">
      <c r="A684" s="70"/>
      <c r="B684" s="71"/>
    </row>
    <row r="685" spans="1:2" ht="18.75" x14ac:dyDescent="0.3">
      <c r="A685" s="70"/>
      <c r="B685" s="71"/>
    </row>
    <row r="686" spans="1:2" ht="18.75" x14ac:dyDescent="0.3">
      <c r="A686" s="70"/>
      <c r="B686" s="71"/>
    </row>
    <row r="687" spans="1:2" ht="18.75" x14ac:dyDescent="0.3">
      <c r="A687" s="70"/>
      <c r="B687" s="71"/>
    </row>
    <row r="688" spans="1:2" ht="18.75" x14ac:dyDescent="0.3">
      <c r="A688" s="70"/>
      <c r="B688" s="71"/>
    </row>
    <row r="689" spans="1:2" ht="18.75" x14ac:dyDescent="0.3">
      <c r="A689" s="70"/>
      <c r="B689" s="71"/>
    </row>
    <row r="690" spans="1:2" ht="18.75" x14ac:dyDescent="0.3">
      <c r="A690" s="70"/>
      <c r="B690" s="83"/>
    </row>
    <row r="691" spans="1:2" ht="18.75" x14ac:dyDescent="0.3">
      <c r="A691" s="70"/>
      <c r="B691" s="83"/>
    </row>
    <row r="692" spans="1:2" ht="18.75" x14ac:dyDescent="0.3">
      <c r="A692" s="70"/>
      <c r="B692" s="71"/>
    </row>
    <row r="693" spans="1:2" ht="18.75" x14ac:dyDescent="0.3">
      <c r="A693" s="70"/>
      <c r="B693" s="71"/>
    </row>
    <row r="694" spans="1:2" ht="18.75" x14ac:dyDescent="0.3">
      <c r="A694" s="70"/>
      <c r="B694" s="71"/>
    </row>
    <row r="695" spans="1:2" ht="18.75" x14ac:dyDescent="0.3">
      <c r="A695" s="70"/>
      <c r="B695" s="71"/>
    </row>
    <row r="696" spans="1:2" ht="18.75" x14ac:dyDescent="0.3">
      <c r="A696" s="70"/>
      <c r="B696" s="71"/>
    </row>
    <row r="697" spans="1:2" ht="18.75" x14ac:dyDescent="0.3">
      <c r="A697" s="70"/>
      <c r="B697" s="71"/>
    </row>
    <row r="698" spans="1:2" ht="18.75" x14ac:dyDescent="0.3">
      <c r="A698" s="70"/>
      <c r="B698" s="71"/>
    </row>
    <row r="699" spans="1:2" ht="18.75" x14ac:dyDescent="0.3">
      <c r="A699" s="70"/>
      <c r="B699" s="71"/>
    </row>
    <row r="700" spans="1:2" ht="18.75" x14ac:dyDescent="0.3">
      <c r="A700" s="70"/>
      <c r="B700" s="71"/>
    </row>
    <row r="701" spans="1:2" ht="18.75" x14ac:dyDescent="0.3">
      <c r="A701" s="70"/>
      <c r="B701" s="71"/>
    </row>
    <row r="702" spans="1:2" ht="18.75" x14ac:dyDescent="0.3">
      <c r="A702" s="70"/>
      <c r="B702" s="71"/>
    </row>
    <row r="703" spans="1:2" ht="18.75" x14ac:dyDescent="0.3">
      <c r="A703" s="70"/>
      <c r="B703" s="71"/>
    </row>
    <row r="704" spans="1:2" ht="18.75" x14ac:dyDescent="0.3">
      <c r="A704" s="70"/>
      <c r="B704" s="71"/>
    </row>
    <row r="705" spans="1:2" ht="18.75" x14ac:dyDescent="0.3">
      <c r="A705" s="70"/>
      <c r="B705" s="71"/>
    </row>
    <row r="706" spans="1:2" ht="18.75" x14ac:dyDescent="0.3">
      <c r="A706" s="70"/>
      <c r="B706" s="71"/>
    </row>
    <row r="707" spans="1:2" ht="18.75" x14ac:dyDescent="0.3">
      <c r="A707" s="70"/>
      <c r="B707" s="71"/>
    </row>
    <row r="708" spans="1:2" ht="18.75" x14ac:dyDescent="0.3">
      <c r="A708" s="70"/>
      <c r="B708" s="71"/>
    </row>
    <row r="709" spans="1:2" ht="18.75" x14ac:dyDescent="0.3">
      <c r="A709" s="70"/>
      <c r="B709" s="71"/>
    </row>
    <row r="710" spans="1:2" ht="18.75" x14ac:dyDescent="0.3">
      <c r="A710" s="70"/>
      <c r="B710" s="71"/>
    </row>
    <row r="711" spans="1:2" ht="18.75" x14ac:dyDescent="0.3">
      <c r="A711" s="70"/>
      <c r="B711" s="71"/>
    </row>
    <row r="712" spans="1:2" ht="18.75" x14ac:dyDescent="0.3">
      <c r="A712" s="70"/>
      <c r="B712" s="71"/>
    </row>
    <row r="713" spans="1:2" ht="18.75" x14ac:dyDescent="0.3">
      <c r="A713" s="70"/>
      <c r="B713" s="71"/>
    </row>
    <row r="714" spans="1:2" ht="18.75" x14ac:dyDescent="0.3">
      <c r="A714" s="70"/>
      <c r="B714" s="71"/>
    </row>
    <row r="715" spans="1:2" ht="18.75" x14ac:dyDescent="0.3">
      <c r="A715" s="70"/>
      <c r="B715" s="71"/>
    </row>
    <row r="716" spans="1:2" ht="18.75" x14ac:dyDescent="0.3">
      <c r="A716" s="70"/>
      <c r="B716" s="71"/>
    </row>
    <row r="717" spans="1:2" ht="18.75" x14ac:dyDescent="0.3">
      <c r="A717" s="70"/>
      <c r="B717" s="71"/>
    </row>
    <row r="718" spans="1:2" ht="18.75" x14ac:dyDescent="0.3">
      <c r="A718" s="70"/>
      <c r="B718" s="71"/>
    </row>
    <row r="719" spans="1:2" ht="18.75" x14ac:dyDescent="0.3">
      <c r="A719" s="70"/>
      <c r="B719" s="71"/>
    </row>
    <row r="720" spans="1:2" ht="18.75" x14ac:dyDescent="0.3">
      <c r="A720" s="70"/>
      <c r="B720" s="71"/>
    </row>
    <row r="721" spans="1:2" ht="18.75" x14ac:dyDescent="0.3">
      <c r="A721" s="70"/>
      <c r="B721" s="71"/>
    </row>
    <row r="722" spans="1:2" ht="18.75" x14ac:dyDescent="0.3">
      <c r="A722" s="70"/>
      <c r="B722" s="71"/>
    </row>
    <row r="723" spans="1:2" ht="18.75" x14ac:dyDescent="0.3">
      <c r="A723" s="70"/>
      <c r="B723" s="71"/>
    </row>
    <row r="724" spans="1:2" ht="18.75" x14ac:dyDescent="0.3">
      <c r="A724" s="70"/>
      <c r="B724" s="71"/>
    </row>
    <row r="725" spans="1:2" ht="18.75" x14ac:dyDescent="0.3">
      <c r="A725" s="70"/>
      <c r="B725" s="84"/>
    </row>
    <row r="726" spans="1:2" ht="18.75" x14ac:dyDescent="0.3">
      <c r="A726" s="70"/>
      <c r="B726" s="84"/>
    </row>
    <row r="727" spans="1:2" ht="18.75" x14ac:dyDescent="0.3">
      <c r="A727" s="70"/>
      <c r="B727" s="71"/>
    </row>
    <row r="728" spans="1:2" ht="18.75" x14ac:dyDescent="0.3">
      <c r="A728" s="70"/>
      <c r="B728" s="84"/>
    </row>
    <row r="729" spans="1:2" ht="18.75" x14ac:dyDescent="0.3">
      <c r="A729" s="70"/>
      <c r="B729" s="84"/>
    </row>
    <row r="730" spans="1:2" ht="18.75" x14ac:dyDescent="0.3">
      <c r="A730" s="70"/>
      <c r="B730" s="84"/>
    </row>
    <row r="731" spans="1:2" ht="18.75" x14ac:dyDescent="0.3">
      <c r="A731" s="70"/>
      <c r="B731" s="71"/>
    </row>
    <row r="732" spans="1:2" ht="18.75" x14ac:dyDescent="0.3">
      <c r="A732" s="70"/>
      <c r="B732" s="71"/>
    </row>
    <row r="733" spans="1:2" ht="18.75" x14ac:dyDescent="0.3">
      <c r="A733" s="70"/>
      <c r="B733" s="71"/>
    </row>
    <row r="734" spans="1:2" ht="18.75" x14ac:dyDescent="0.3">
      <c r="A734" s="70"/>
      <c r="B734" s="71"/>
    </row>
    <row r="735" spans="1:2" ht="18.75" x14ac:dyDescent="0.3">
      <c r="A735" s="70"/>
      <c r="B735" s="71"/>
    </row>
    <row r="736" spans="1:2" ht="18.75" x14ac:dyDescent="0.3">
      <c r="A736" s="70"/>
      <c r="B736" s="71"/>
    </row>
    <row r="737" spans="1:2" ht="18.75" x14ac:dyDescent="0.3">
      <c r="A737" s="70"/>
      <c r="B737" s="71"/>
    </row>
    <row r="738" spans="1:2" ht="18.75" x14ac:dyDescent="0.3">
      <c r="A738" s="70"/>
      <c r="B738" s="71"/>
    </row>
    <row r="739" spans="1:2" ht="18.75" x14ac:dyDescent="0.3">
      <c r="A739" s="70"/>
      <c r="B739" s="71"/>
    </row>
    <row r="740" spans="1:2" ht="18.75" x14ac:dyDescent="0.3">
      <c r="A740" s="70"/>
      <c r="B740" s="71"/>
    </row>
    <row r="741" spans="1:2" ht="18.75" x14ac:dyDescent="0.3">
      <c r="A741" s="70"/>
      <c r="B741" s="71"/>
    </row>
    <row r="742" spans="1:2" ht="18.75" x14ac:dyDescent="0.3">
      <c r="A742" s="70"/>
      <c r="B742" s="71"/>
    </row>
    <row r="743" spans="1:2" ht="18.75" x14ac:dyDescent="0.3">
      <c r="A743" s="70"/>
      <c r="B743" s="71"/>
    </row>
    <row r="744" spans="1:2" ht="18.75" x14ac:dyDescent="0.3">
      <c r="A744" s="70"/>
      <c r="B744" s="71"/>
    </row>
    <row r="745" spans="1:2" ht="18.75" x14ac:dyDescent="0.3">
      <c r="A745" s="70"/>
      <c r="B745" s="71"/>
    </row>
    <row r="746" spans="1:2" ht="18.75" x14ac:dyDescent="0.3">
      <c r="A746" s="70"/>
      <c r="B746" s="71"/>
    </row>
    <row r="747" spans="1:2" ht="18.75" x14ac:dyDescent="0.3">
      <c r="A747" s="70"/>
      <c r="B747" s="71"/>
    </row>
    <row r="748" spans="1:2" ht="18.75" x14ac:dyDescent="0.3">
      <c r="A748" s="70"/>
      <c r="B748" s="71"/>
    </row>
    <row r="749" spans="1:2" ht="18.75" x14ac:dyDescent="0.3">
      <c r="A749" s="70"/>
      <c r="B749" s="71"/>
    </row>
    <row r="750" spans="1:2" ht="18.75" x14ac:dyDescent="0.3">
      <c r="A750" s="70"/>
      <c r="B750" s="71"/>
    </row>
    <row r="751" spans="1:2" ht="18.75" x14ac:dyDescent="0.3">
      <c r="A751" s="70"/>
      <c r="B751" s="71"/>
    </row>
    <row r="752" spans="1:2" ht="18.75" x14ac:dyDescent="0.3">
      <c r="A752" s="70"/>
      <c r="B752" s="71"/>
    </row>
    <row r="753" spans="1:2" ht="18.75" x14ac:dyDescent="0.3">
      <c r="A753" s="70"/>
      <c r="B753" s="71"/>
    </row>
    <row r="754" spans="1:2" ht="18.75" x14ac:dyDescent="0.3">
      <c r="A754" s="70"/>
      <c r="B754" s="71"/>
    </row>
    <row r="755" spans="1:2" ht="18.75" x14ac:dyDescent="0.3">
      <c r="A755" s="70"/>
      <c r="B755" s="71"/>
    </row>
    <row r="756" spans="1:2" ht="18.75" x14ac:dyDescent="0.3">
      <c r="A756" s="70"/>
      <c r="B756" s="71"/>
    </row>
    <row r="757" spans="1:2" ht="18.75" x14ac:dyDescent="0.3">
      <c r="A757" s="70"/>
      <c r="B757" s="71"/>
    </row>
    <row r="758" spans="1:2" ht="18.75" x14ac:dyDescent="0.3">
      <c r="A758" s="70"/>
      <c r="B758" s="71"/>
    </row>
    <row r="759" spans="1:2" ht="18.75" x14ac:dyDescent="0.3">
      <c r="A759" s="70"/>
      <c r="B759" s="71"/>
    </row>
    <row r="760" spans="1:2" ht="18.75" x14ac:dyDescent="0.3">
      <c r="A760" s="70"/>
      <c r="B760" s="71"/>
    </row>
    <row r="761" spans="1:2" ht="18.75" x14ac:dyDescent="0.3">
      <c r="A761" s="70"/>
      <c r="B761" s="71"/>
    </row>
    <row r="762" spans="1:2" ht="18.75" x14ac:dyDescent="0.3">
      <c r="A762" s="70"/>
      <c r="B762" s="71"/>
    </row>
    <row r="763" spans="1:2" ht="18.75" x14ac:dyDescent="0.3">
      <c r="A763" s="70"/>
      <c r="B763" s="71"/>
    </row>
    <row r="764" spans="1:2" ht="18.75" x14ac:dyDescent="0.3">
      <c r="A764" s="70"/>
      <c r="B764" s="71"/>
    </row>
    <row r="765" spans="1:2" ht="18.75" x14ac:dyDescent="0.3">
      <c r="A765" s="70"/>
      <c r="B765" s="71"/>
    </row>
    <row r="766" spans="1:2" ht="18.75" x14ac:dyDescent="0.3">
      <c r="A766" s="70"/>
      <c r="B766" s="71"/>
    </row>
    <row r="767" spans="1:2" ht="18.75" x14ac:dyDescent="0.3">
      <c r="A767" s="70"/>
      <c r="B767" s="71"/>
    </row>
    <row r="768" spans="1:2" ht="18.75" x14ac:dyDescent="0.3">
      <c r="A768" s="70"/>
      <c r="B768" s="71"/>
    </row>
    <row r="769" spans="1:2" ht="18.75" x14ac:dyDescent="0.3">
      <c r="A769" s="70"/>
      <c r="B769" s="71"/>
    </row>
    <row r="770" spans="1:2" ht="18.75" x14ac:dyDescent="0.3">
      <c r="A770" s="70"/>
      <c r="B770" s="71"/>
    </row>
    <row r="771" spans="1:2" ht="18.75" x14ac:dyDescent="0.3">
      <c r="A771" s="70"/>
      <c r="B771" s="71"/>
    </row>
    <row r="772" spans="1:2" ht="18.75" x14ac:dyDescent="0.3">
      <c r="A772" s="70"/>
      <c r="B772" s="71"/>
    </row>
    <row r="773" spans="1:2" ht="18.75" x14ac:dyDescent="0.3">
      <c r="A773" s="70"/>
      <c r="B773" s="71"/>
    </row>
    <row r="774" spans="1:2" ht="18.75" x14ac:dyDescent="0.3">
      <c r="A774" s="70"/>
      <c r="B774" s="71"/>
    </row>
    <row r="775" spans="1:2" ht="18.75" x14ac:dyDescent="0.3">
      <c r="A775" s="70"/>
      <c r="B775" s="71"/>
    </row>
    <row r="776" spans="1:2" ht="18.75" x14ac:dyDescent="0.3">
      <c r="A776" s="70"/>
      <c r="B776" s="71"/>
    </row>
    <row r="777" spans="1:2" ht="18.75" x14ac:dyDescent="0.3">
      <c r="A777" s="70"/>
      <c r="B777" s="71"/>
    </row>
    <row r="778" spans="1:2" ht="18.75" x14ac:dyDescent="0.3">
      <c r="A778" s="70"/>
      <c r="B778" s="71"/>
    </row>
    <row r="779" spans="1:2" ht="18.75" x14ac:dyDescent="0.3">
      <c r="A779" s="70"/>
      <c r="B779" s="71"/>
    </row>
    <row r="780" spans="1:2" ht="18.75" x14ac:dyDescent="0.3">
      <c r="A780" s="70"/>
      <c r="B780" s="71"/>
    </row>
    <row r="781" spans="1:2" ht="18.75" x14ac:dyDescent="0.3">
      <c r="A781" s="70"/>
      <c r="B781" s="71"/>
    </row>
    <row r="782" spans="1:2" ht="18.75" x14ac:dyDescent="0.3">
      <c r="A782" s="70"/>
      <c r="B782" s="71"/>
    </row>
    <row r="783" spans="1:2" ht="18.75" x14ac:dyDescent="0.3">
      <c r="A783" s="70"/>
      <c r="B783" s="71"/>
    </row>
    <row r="784" spans="1:2" ht="18.75" x14ac:dyDescent="0.3">
      <c r="A784" s="70"/>
      <c r="B784" s="71"/>
    </row>
    <row r="785" spans="1:3" ht="18.75" x14ac:dyDescent="0.3">
      <c r="A785" s="70"/>
      <c r="B785" s="71"/>
    </row>
    <row r="786" spans="1:3" ht="18.75" x14ac:dyDescent="0.3">
      <c r="A786" s="70"/>
      <c r="B786" s="71"/>
    </row>
    <row r="787" spans="1:3" ht="18.75" x14ac:dyDescent="0.3">
      <c r="A787" s="70"/>
      <c r="B787" s="71"/>
    </row>
    <row r="788" spans="1:3" ht="18.75" x14ac:dyDescent="0.3">
      <c r="A788" s="70"/>
      <c r="B788" s="71"/>
    </row>
    <row r="789" spans="1:3" ht="18.75" x14ac:dyDescent="0.3">
      <c r="A789" s="70"/>
      <c r="B789" s="71"/>
    </row>
    <row r="790" spans="1:3" ht="18.75" x14ac:dyDescent="0.3">
      <c r="A790" s="70"/>
      <c r="B790" s="71"/>
    </row>
    <row r="791" spans="1:3" ht="18.75" x14ac:dyDescent="0.3">
      <c r="A791" s="70"/>
      <c r="B791" s="71"/>
      <c r="C791" s="71"/>
    </row>
    <row r="792" spans="1:3" ht="18.75" x14ac:dyDescent="0.3">
      <c r="A792" s="70"/>
      <c r="B792" s="71"/>
      <c r="C792" s="71"/>
    </row>
    <row r="793" spans="1:3" ht="18.75" x14ac:dyDescent="0.3">
      <c r="A793" s="70"/>
      <c r="B793" s="71"/>
      <c r="C793" s="71"/>
    </row>
    <row r="794" spans="1:3" ht="18.75" x14ac:dyDescent="0.3">
      <c r="A794" s="70"/>
      <c r="B794" s="71"/>
      <c r="C794" s="71"/>
    </row>
    <row r="795" spans="1:3" ht="18.75" x14ac:dyDescent="0.3">
      <c r="A795" s="70"/>
      <c r="B795" s="71"/>
      <c r="C795" s="71"/>
    </row>
    <row r="796" spans="1:3" ht="18.75" x14ac:dyDescent="0.3">
      <c r="A796" s="70"/>
      <c r="B796" s="71"/>
      <c r="C796" s="71"/>
    </row>
    <row r="797" spans="1:3" ht="18.75" x14ac:dyDescent="0.3">
      <c r="A797" s="70"/>
      <c r="B797" s="71"/>
      <c r="C797" s="71"/>
    </row>
    <row r="798" spans="1:3" ht="18.75" x14ac:dyDescent="0.3">
      <c r="A798" s="70"/>
      <c r="B798" s="71"/>
      <c r="C798" s="71"/>
    </row>
    <row r="799" spans="1:3" ht="18.75" x14ac:dyDescent="0.3">
      <c r="A799" s="70"/>
      <c r="B799" s="71"/>
      <c r="C799" s="71"/>
    </row>
    <row r="800" spans="1:3" ht="18.75" x14ac:dyDescent="0.3">
      <c r="A800" s="70"/>
      <c r="B800" s="71"/>
      <c r="C800" s="71"/>
    </row>
    <row r="801" spans="1:3" ht="18.75" x14ac:dyDescent="0.3">
      <c r="A801" s="70"/>
      <c r="B801" s="71"/>
      <c r="C801" s="71"/>
    </row>
    <row r="802" spans="1:3" ht="18.75" x14ac:dyDescent="0.3">
      <c r="A802" s="70"/>
      <c r="B802" s="71"/>
      <c r="C802" s="71"/>
    </row>
    <row r="803" spans="1:3" ht="18.75" x14ac:dyDescent="0.3">
      <c r="A803" s="70"/>
      <c r="B803" s="71"/>
      <c r="C803" s="71"/>
    </row>
    <row r="804" spans="1:3" ht="18.75" x14ac:dyDescent="0.3">
      <c r="A804" s="70"/>
      <c r="B804" s="71"/>
      <c r="C804" s="71"/>
    </row>
    <row r="805" spans="1:3" ht="18.75" x14ac:dyDescent="0.3">
      <c r="A805" s="70"/>
      <c r="B805" s="71"/>
      <c r="C805" s="71"/>
    </row>
    <row r="806" spans="1:3" ht="18.75" x14ac:dyDescent="0.3">
      <c r="A806" s="70"/>
      <c r="B806" s="71"/>
      <c r="C806" s="71"/>
    </row>
    <row r="807" spans="1:3" ht="18.75" x14ac:dyDescent="0.3">
      <c r="A807" s="70"/>
      <c r="B807" s="71"/>
      <c r="C807" s="71"/>
    </row>
    <row r="808" spans="1:3" ht="18.75" x14ac:dyDescent="0.3">
      <c r="A808" s="70"/>
      <c r="B808" s="71"/>
      <c r="C808" s="71"/>
    </row>
    <row r="809" spans="1:3" ht="18.75" x14ac:dyDescent="0.3">
      <c r="A809" s="70"/>
      <c r="B809" s="71"/>
      <c r="C809" s="71"/>
    </row>
    <row r="810" spans="1:3" ht="18.75" x14ac:dyDescent="0.3">
      <c r="A810" s="70"/>
      <c r="B810" s="71"/>
      <c r="C810" s="71"/>
    </row>
    <row r="811" spans="1:3" ht="18.75" x14ac:dyDescent="0.3">
      <c r="A811" s="70"/>
      <c r="B811" s="71"/>
      <c r="C811" s="71"/>
    </row>
    <row r="812" spans="1:3" ht="18.75" x14ac:dyDescent="0.3">
      <c r="A812" s="70"/>
      <c r="B812" s="71"/>
      <c r="C812" s="71"/>
    </row>
    <row r="813" spans="1:3" ht="18.75" x14ac:dyDescent="0.3">
      <c r="A813" s="70"/>
      <c r="B813" s="71"/>
      <c r="C813" s="71"/>
    </row>
    <row r="814" spans="1:3" ht="18.75" x14ac:dyDescent="0.3">
      <c r="A814" s="70"/>
      <c r="B814" s="71"/>
      <c r="C814" s="71"/>
    </row>
    <row r="815" spans="1:3" ht="18.75" x14ac:dyDescent="0.3">
      <c r="A815" s="70"/>
      <c r="B815" s="71"/>
      <c r="C815" s="71"/>
    </row>
    <row r="816" spans="1:3" ht="18.75" x14ac:dyDescent="0.3">
      <c r="A816" s="70"/>
      <c r="B816" s="71"/>
      <c r="C816" s="71"/>
    </row>
    <row r="817" spans="1:3" ht="18.75" x14ac:dyDescent="0.3">
      <c r="A817" s="70"/>
      <c r="B817" s="71"/>
      <c r="C817" s="71"/>
    </row>
    <row r="818" spans="1:3" ht="18.75" x14ac:dyDescent="0.3">
      <c r="A818" s="70"/>
      <c r="B818" s="71"/>
    </row>
    <row r="819" spans="1:3" ht="18.75" x14ac:dyDescent="0.3">
      <c r="A819" s="70"/>
      <c r="B819" s="71"/>
    </row>
    <row r="820" spans="1:3" ht="18.75" x14ac:dyDescent="0.3">
      <c r="A820" s="70"/>
      <c r="B820" s="71"/>
    </row>
    <row r="821" spans="1:3" ht="18.75" x14ac:dyDescent="0.3">
      <c r="A821" s="70"/>
      <c r="B821" s="71"/>
    </row>
    <row r="822" spans="1:3" ht="18.75" x14ac:dyDescent="0.3">
      <c r="A822" s="70"/>
      <c r="B822" s="71"/>
    </row>
    <row r="823" spans="1:3" ht="18.75" x14ac:dyDescent="0.3">
      <c r="A823" s="70"/>
      <c r="B823" s="71"/>
    </row>
    <row r="824" spans="1:3" ht="18.75" x14ac:dyDescent="0.3">
      <c r="A824" s="70"/>
      <c r="B824" s="71"/>
    </row>
    <row r="825" spans="1:3" ht="18.75" x14ac:dyDescent="0.3">
      <c r="A825" s="70"/>
      <c r="B825" s="71"/>
    </row>
    <row r="826" spans="1:3" ht="18.75" x14ac:dyDescent="0.3">
      <c r="A826" s="70"/>
      <c r="B826" s="71"/>
    </row>
    <row r="827" spans="1:3" ht="18.75" x14ac:dyDescent="0.3">
      <c r="A827" s="70"/>
      <c r="B827" s="71"/>
    </row>
    <row r="828" spans="1:3" ht="18.75" x14ac:dyDescent="0.3">
      <c r="A828" s="70"/>
      <c r="B828" s="71"/>
    </row>
    <row r="829" spans="1:3" ht="18.75" x14ac:dyDescent="0.3">
      <c r="A829" s="70"/>
      <c r="B829" s="71"/>
    </row>
    <row r="830" spans="1:3" ht="18.75" x14ac:dyDescent="0.3">
      <c r="A830" s="70"/>
      <c r="B830" s="71"/>
    </row>
    <row r="831" spans="1:3" ht="18.75" x14ac:dyDescent="0.3">
      <c r="A831" s="70"/>
      <c r="B831" s="71"/>
    </row>
    <row r="832" spans="1:3" ht="18.75" x14ac:dyDescent="0.3">
      <c r="A832" s="70"/>
      <c r="B832" s="71"/>
    </row>
    <row r="833" spans="1:2" ht="18.75" x14ac:dyDescent="0.3">
      <c r="A833" s="70"/>
      <c r="B833" s="71"/>
    </row>
    <row r="834" spans="1:2" ht="18.75" x14ac:dyDescent="0.3">
      <c r="A834" s="70"/>
      <c r="B834" s="71"/>
    </row>
    <row r="835" spans="1:2" ht="18.75" x14ac:dyDescent="0.3">
      <c r="A835" s="70"/>
      <c r="B835" s="71"/>
    </row>
    <row r="836" spans="1:2" ht="18.75" x14ac:dyDescent="0.3">
      <c r="A836" s="70"/>
      <c r="B836" s="71"/>
    </row>
    <row r="837" spans="1:2" ht="18.75" x14ac:dyDescent="0.3">
      <c r="A837" s="70"/>
      <c r="B837" s="71"/>
    </row>
    <row r="838" spans="1:2" ht="18.75" x14ac:dyDescent="0.3">
      <c r="A838" s="70"/>
      <c r="B838" s="71"/>
    </row>
    <row r="839" spans="1:2" ht="18.75" x14ac:dyDescent="0.3">
      <c r="A839" s="70"/>
      <c r="B839" s="71"/>
    </row>
    <row r="840" spans="1:2" ht="18.75" x14ac:dyDescent="0.3">
      <c r="A840" s="70"/>
      <c r="B840" s="71"/>
    </row>
    <row r="841" spans="1:2" ht="18.75" x14ac:dyDescent="0.3">
      <c r="A841" s="70"/>
      <c r="B841" s="71"/>
    </row>
    <row r="842" spans="1:2" ht="18.75" x14ac:dyDescent="0.3">
      <c r="A842" s="70"/>
      <c r="B842" s="71"/>
    </row>
    <row r="843" spans="1:2" ht="18.75" x14ac:dyDescent="0.3">
      <c r="A843" s="70"/>
      <c r="B843" s="71"/>
    </row>
    <row r="844" spans="1:2" ht="18.75" x14ac:dyDescent="0.3">
      <c r="A844" s="70"/>
      <c r="B844" s="71"/>
    </row>
    <row r="845" spans="1:2" ht="18.75" x14ac:dyDescent="0.3">
      <c r="A845" s="70"/>
      <c r="B845" s="71"/>
    </row>
    <row r="846" spans="1:2" ht="18.75" x14ac:dyDescent="0.3">
      <c r="A846" s="70"/>
      <c r="B846" s="71"/>
    </row>
    <row r="847" spans="1:2" ht="18.75" x14ac:dyDescent="0.3">
      <c r="A847" s="70"/>
      <c r="B847" s="71"/>
    </row>
    <row r="848" spans="1:2" ht="18.75" x14ac:dyDescent="0.3">
      <c r="A848" s="70"/>
      <c r="B848" s="71"/>
    </row>
    <row r="849" spans="1:2" ht="18.75" x14ac:dyDescent="0.3">
      <c r="A849" s="70"/>
      <c r="B849" s="71"/>
    </row>
    <row r="850" spans="1:2" ht="18.75" x14ac:dyDescent="0.3">
      <c r="A850" s="70"/>
      <c r="B850" s="71"/>
    </row>
    <row r="851" spans="1:2" ht="18.75" x14ac:dyDescent="0.3">
      <c r="A851" s="70"/>
      <c r="B851" s="71"/>
    </row>
    <row r="852" spans="1:2" ht="18.75" x14ac:dyDescent="0.3">
      <c r="A852" s="70"/>
      <c r="B852" s="71"/>
    </row>
    <row r="853" spans="1:2" ht="18.75" x14ac:dyDescent="0.3">
      <c r="A853" s="70"/>
      <c r="B853" s="71"/>
    </row>
    <row r="854" spans="1:2" ht="18.75" x14ac:dyDescent="0.3">
      <c r="A854" s="70"/>
      <c r="B854" s="71"/>
    </row>
    <row r="855" spans="1:2" ht="18.75" x14ac:dyDescent="0.3">
      <c r="A855" s="70"/>
      <c r="B855" s="71"/>
    </row>
    <row r="856" spans="1:2" ht="18.75" x14ac:dyDescent="0.3">
      <c r="A856" s="70"/>
      <c r="B856" s="71"/>
    </row>
    <row r="857" spans="1:2" ht="18.75" x14ac:dyDescent="0.3">
      <c r="A857" s="70"/>
      <c r="B857" s="71"/>
    </row>
    <row r="858" spans="1:2" ht="18.75" x14ac:dyDescent="0.3">
      <c r="A858" s="70"/>
      <c r="B858" s="71"/>
    </row>
    <row r="859" spans="1:2" ht="18.75" x14ac:dyDescent="0.3">
      <c r="A859" s="70"/>
      <c r="B859" s="71"/>
    </row>
    <row r="860" spans="1:2" ht="18.75" x14ac:dyDescent="0.3">
      <c r="A860" s="70"/>
      <c r="B860" s="71"/>
    </row>
  </sheetData>
  <mergeCells count="1">
    <mergeCell ref="A1:C4"/>
  </mergeCells>
  <pageMargins left="0.7" right="0.7" top="0.75" bottom="0.75" header="0.3" footer="0.3"/>
  <pageSetup scale="33" fitToHeight="0" orientation="portrait" r:id="rId1"/>
  <drawing r:id="rId2"/>
  <tableParts count="9">
    <tablePart r:id="rId3"/>
    <tablePart r:id="rId4"/>
    <tablePart r:id="rId5"/>
    <tablePart r:id="rId6"/>
    <tablePart r:id="rId7"/>
    <tablePart r:id="rId8"/>
    <tablePart r:id="rId9"/>
    <tablePart r:id="rId10"/>
    <tablePart r:id="rId1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D634-BEAD-4188-9F8D-69D7B1F7CC69}">
  <sheetPr>
    <pageSetUpPr fitToPage="1"/>
  </sheetPr>
  <dimension ref="A1:K799"/>
  <sheetViews>
    <sheetView topLeftCell="A396" zoomScale="90" zoomScaleNormal="90" workbookViewId="0">
      <selection activeCell="H17" sqref="H17"/>
    </sheetView>
  </sheetViews>
  <sheetFormatPr defaultColWidth="9.140625" defaultRowHeight="15" x14ac:dyDescent="0.25"/>
  <cols>
    <col min="1" max="9" width="30.7109375" style="65" customWidth="1"/>
    <col min="10" max="10" width="9.140625" style="65" customWidth="1"/>
    <col min="11" max="16384" width="9.140625" style="65"/>
  </cols>
  <sheetData>
    <row r="1" spans="1:10" ht="15" customHeight="1" x14ac:dyDescent="0.25">
      <c r="A1" s="128" t="s">
        <v>3635</v>
      </c>
      <c r="B1" s="128"/>
      <c r="C1" s="128"/>
    </row>
    <row r="2" spans="1:10" ht="15" customHeight="1" x14ac:dyDescent="0.25">
      <c r="A2" s="128"/>
      <c r="B2" s="128"/>
      <c r="C2" s="128"/>
    </row>
    <row r="3" spans="1:10" ht="15" customHeight="1" x14ac:dyDescent="0.25">
      <c r="A3" s="128"/>
      <c r="B3" s="128"/>
      <c r="C3" s="128"/>
    </row>
    <row r="4" spans="1:10" ht="15" customHeight="1" x14ac:dyDescent="0.25">
      <c r="A4" s="128"/>
      <c r="B4" s="128"/>
      <c r="C4" s="128"/>
    </row>
    <row r="7" spans="1:10" x14ac:dyDescent="0.25">
      <c r="A7" s="3" t="s">
        <v>26</v>
      </c>
    </row>
    <row r="8" spans="1:10" x14ac:dyDescent="0.25">
      <c r="A8" s="40" t="s">
        <v>27</v>
      </c>
      <c r="B8" t="s">
        <v>28</v>
      </c>
    </row>
    <row r="9" spans="1:10" x14ac:dyDescent="0.25">
      <c r="A9" s="40" t="s">
        <v>29</v>
      </c>
      <c r="B9" t="s">
        <v>4050</v>
      </c>
    </row>
    <row r="10" spans="1:10" x14ac:dyDescent="0.25">
      <c r="A10" s="40" t="s">
        <v>31</v>
      </c>
      <c r="B10" t="s">
        <v>4051</v>
      </c>
    </row>
    <row r="11" spans="1:10" x14ac:dyDescent="0.25">
      <c r="A11" s="40" t="s">
        <v>33</v>
      </c>
      <c r="B11" t="s">
        <v>3639</v>
      </c>
    </row>
    <row r="13" spans="1:10" x14ac:dyDescent="0.25">
      <c r="A13" s="3" t="s">
        <v>35</v>
      </c>
      <c r="E13" s="3" t="s">
        <v>36</v>
      </c>
      <c r="J13"/>
    </row>
    <row r="34" spans="1:6" x14ac:dyDescent="0.25">
      <c r="A34" s="3" t="s">
        <v>37</v>
      </c>
    </row>
    <row r="35" spans="1:6" x14ac:dyDescent="0.25">
      <c r="A35" s="29" t="s">
        <v>38</v>
      </c>
      <c r="B35" s="29" t="s">
        <v>39</v>
      </c>
      <c r="C35" s="29" t="s">
        <v>40</v>
      </c>
      <c r="D35" s="29" t="s">
        <v>2120</v>
      </c>
    </row>
    <row r="36" spans="1:6" x14ac:dyDescent="0.25">
      <c r="A36" t="s">
        <v>4052</v>
      </c>
      <c r="B36" s="1" t="s">
        <v>10</v>
      </c>
      <c r="C36" s="1">
        <v>1</v>
      </c>
      <c r="D36" s="1" t="str">
        <f>IFERROR(VLOOKUP(class_411L[[#This Row],[Relay ID (RID)]],[1]IPs!$C$45:$G$250,5,FALSE)&amp;"/24","")</f>
        <v>172.31.100.71/24</v>
      </c>
    </row>
    <row r="37" spans="1:6" x14ac:dyDescent="0.25">
      <c r="B37" s="71"/>
      <c r="C37" s="71"/>
      <c r="D37" s="71"/>
    </row>
    <row r="38" spans="1:6" x14ac:dyDescent="0.25">
      <c r="B38" s="71"/>
      <c r="C38" s="71"/>
      <c r="D38" s="71"/>
    </row>
    <row r="39" spans="1:6" x14ac:dyDescent="0.25">
      <c r="A39" s="3" t="s">
        <v>43</v>
      </c>
      <c r="D39" s="3" t="s">
        <v>44</v>
      </c>
    </row>
    <row r="40" spans="1:6" x14ac:dyDescent="0.25">
      <c r="A40" s="29" t="s">
        <v>45</v>
      </c>
      <c r="B40" s="29" t="s">
        <v>23</v>
      </c>
      <c r="D40" s="4" t="s">
        <v>46</v>
      </c>
      <c r="E40" s="4" t="s">
        <v>23</v>
      </c>
      <c r="F40" s="4" t="s">
        <v>47</v>
      </c>
    </row>
    <row r="41" spans="1:6" x14ac:dyDescent="0.25">
      <c r="A41" s="77" t="s">
        <v>3641</v>
      </c>
      <c r="B41" s="77" t="s">
        <v>23</v>
      </c>
      <c r="D41" t="s">
        <v>59</v>
      </c>
      <c r="E41" t="s">
        <v>60</v>
      </c>
      <c r="F41" t="s">
        <v>52</v>
      </c>
    </row>
    <row r="42" spans="1:6" x14ac:dyDescent="0.25">
      <c r="A42" t="s">
        <v>102</v>
      </c>
      <c r="B42" t="s">
        <v>4053</v>
      </c>
    </row>
    <row r="43" spans="1:6" x14ac:dyDescent="0.25">
      <c r="A43" t="s">
        <v>107</v>
      </c>
      <c r="B43" t="s">
        <v>3643</v>
      </c>
    </row>
    <row r="44" spans="1:6" x14ac:dyDescent="0.25">
      <c r="A44" t="s">
        <v>111</v>
      </c>
      <c r="B44" t="s">
        <v>3644</v>
      </c>
      <c r="D44" s="3" t="s">
        <v>74</v>
      </c>
    </row>
    <row r="45" spans="1:6" x14ac:dyDescent="0.25">
      <c r="A45" t="s">
        <v>115</v>
      </c>
      <c r="B45" t="s">
        <v>927</v>
      </c>
      <c r="D45" s="4" t="s">
        <v>46</v>
      </c>
      <c r="E45" s="4" t="s">
        <v>23</v>
      </c>
      <c r="F45" s="4" t="s">
        <v>77</v>
      </c>
    </row>
    <row r="46" spans="1:6" x14ac:dyDescent="0.25">
      <c r="A46" t="s">
        <v>120</v>
      </c>
      <c r="B46" t="s">
        <v>3646</v>
      </c>
      <c r="D46" t="s">
        <v>80</v>
      </c>
      <c r="E46" t="s">
        <v>3647</v>
      </c>
      <c r="F46" t="s">
        <v>884</v>
      </c>
    </row>
    <row r="47" spans="1:6" x14ac:dyDescent="0.25">
      <c r="A47" t="s">
        <v>125</v>
      </c>
      <c r="B47" t="s">
        <v>927</v>
      </c>
      <c r="D47" t="s">
        <v>85</v>
      </c>
      <c r="E47" t="s">
        <v>3648</v>
      </c>
      <c r="F47" t="s">
        <v>886</v>
      </c>
    </row>
    <row r="48" spans="1:6" x14ac:dyDescent="0.25">
      <c r="A48" t="s">
        <v>126</v>
      </c>
      <c r="B48" t="s">
        <v>58</v>
      </c>
      <c r="D48" t="s">
        <v>90</v>
      </c>
      <c r="E48" t="s">
        <v>3649</v>
      </c>
      <c r="F48" t="s">
        <v>888</v>
      </c>
    </row>
    <row r="49" spans="1:6" x14ac:dyDescent="0.25">
      <c r="A49" t="s">
        <v>128</v>
      </c>
      <c r="B49" t="s">
        <v>58</v>
      </c>
      <c r="D49" t="s">
        <v>95</v>
      </c>
      <c r="E49" t="s">
        <v>3650</v>
      </c>
      <c r="F49" t="s">
        <v>889</v>
      </c>
    </row>
    <row r="50" spans="1:6" x14ac:dyDescent="0.25">
      <c r="A50" t="s">
        <v>151</v>
      </c>
      <c r="B50" t="s">
        <v>4054</v>
      </c>
      <c r="D50" t="s">
        <v>99</v>
      </c>
      <c r="E50" t="s">
        <v>4055</v>
      </c>
      <c r="F50" t="s">
        <v>890</v>
      </c>
    </row>
    <row r="51" spans="1:6" x14ac:dyDescent="0.25">
      <c r="A51" t="s">
        <v>153</v>
      </c>
      <c r="B51" t="s">
        <v>58</v>
      </c>
      <c r="D51" t="s">
        <v>104</v>
      </c>
      <c r="E51" t="s">
        <v>4056</v>
      </c>
      <c r="F51" t="s">
        <v>891</v>
      </c>
    </row>
    <row r="52" spans="1:6" x14ac:dyDescent="0.25">
      <c r="A52" t="s">
        <v>155</v>
      </c>
      <c r="B52" t="s">
        <v>3654</v>
      </c>
      <c r="D52" t="s">
        <v>109</v>
      </c>
      <c r="E52" t="s">
        <v>4057</v>
      </c>
      <c r="F52" t="s">
        <v>893</v>
      </c>
    </row>
    <row r="53" spans="1:6" x14ac:dyDescent="0.25">
      <c r="A53" t="s">
        <v>156</v>
      </c>
      <c r="B53" t="s">
        <v>3656</v>
      </c>
      <c r="D53" t="s">
        <v>113</v>
      </c>
      <c r="E53" t="s">
        <v>4058</v>
      </c>
      <c r="F53" t="s">
        <v>896</v>
      </c>
    </row>
    <row r="54" spans="1:6" x14ac:dyDescent="0.25">
      <c r="A54" t="s">
        <v>928</v>
      </c>
      <c r="B54" t="s">
        <v>58</v>
      </c>
      <c r="D54" t="s">
        <v>117</v>
      </c>
      <c r="E54" t="s">
        <v>4059</v>
      </c>
      <c r="F54" t="s">
        <v>897</v>
      </c>
    </row>
    <row r="55" spans="1:6" x14ac:dyDescent="0.25">
      <c r="A55" t="s">
        <v>929</v>
      </c>
      <c r="B55" t="s">
        <v>927</v>
      </c>
      <c r="D55" t="s">
        <v>122</v>
      </c>
      <c r="E55" t="s">
        <v>4060</v>
      </c>
      <c r="F55" t="s">
        <v>898</v>
      </c>
    </row>
    <row r="56" spans="1:6" x14ac:dyDescent="0.25">
      <c r="A56" t="s">
        <v>930</v>
      </c>
      <c r="B56" t="s">
        <v>58</v>
      </c>
      <c r="D56" t="s">
        <v>899</v>
      </c>
      <c r="E56" t="s">
        <v>4061</v>
      </c>
      <c r="F56" t="s">
        <v>900</v>
      </c>
    </row>
    <row r="57" spans="1:6" x14ac:dyDescent="0.25">
      <c r="A57" t="s">
        <v>931</v>
      </c>
      <c r="B57" t="s">
        <v>58</v>
      </c>
      <c r="D57" t="s">
        <v>902</v>
      </c>
      <c r="E57" t="s">
        <v>4062</v>
      </c>
      <c r="F57" t="s">
        <v>903</v>
      </c>
    </row>
    <row r="58" spans="1:6" x14ac:dyDescent="0.25">
      <c r="A58" t="s">
        <v>3661</v>
      </c>
      <c r="B58" t="s">
        <v>58</v>
      </c>
    </row>
    <row r="59" spans="1:6" x14ac:dyDescent="0.25">
      <c r="A59" t="s">
        <v>3662</v>
      </c>
      <c r="B59" t="s">
        <v>58</v>
      </c>
    </row>
    <row r="60" spans="1:6" x14ac:dyDescent="0.25">
      <c r="A60" t="s">
        <v>3663</v>
      </c>
      <c r="B60" t="s">
        <v>58</v>
      </c>
      <c r="D60" s="6" t="s">
        <v>130</v>
      </c>
    </row>
    <row r="61" spans="1:6" x14ac:dyDescent="0.25">
      <c r="A61" t="s">
        <v>3664</v>
      </c>
      <c r="B61" t="s">
        <v>58</v>
      </c>
      <c r="D61" s="4" t="s">
        <v>984</v>
      </c>
      <c r="E61" s="4" t="s">
        <v>46</v>
      </c>
      <c r="F61" s="4" t="s">
        <v>133</v>
      </c>
    </row>
    <row r="62" spans="1:6" x14ac:dyDescent="0.25">
      <c r="A62" t="s">
        <v>3665</v>
      </c>
      <c r="B62" t="s">
        <v>58</v>
      </c>
      <c r="D62" t="s">
        <v>4069</v>
      </c>
      <c r="E62" t="s">
        <v>136</v>
      </c>
      <c r="F62" s="1">
        <v>400</v>
      </c>
    </row>
    <row r="63" spans="1:6" x14ac:dyDescent="0.25">
      <c r="A63" t="s">
        <v>3666</v>
      </c>
      <c r="B63" t="s">
        <v>895</v>
      </c>
      <c r="D63" s="9"/>
      <c r="E63" s="9" t="s">
        <v>4072</v>
      </c>
      <c r="F63" s="1"/>
    </row>
    <row r="64" spans="1:6" x14ac:dyDescent="0.25">
      <c r="A64" t="s">
        <v>3667</v>
      </c>
      <c r="B64" t="s">
        <v>58</v>
      </c>
      <c r="D64" t="s">
        <v>4070</v>
      </c>
      <c r="E64" t="s">
        <v>139</v>
      </c>
      <c r="F64" s="1">
        <v>1200</v>
      </c>
    </row>
    <row r="65" spans="1:6" x14ac:dyDescent="0.25">
      <c r="A65" t="s">
        <v>1780</v>
      </c>
      <c r="B65" t="s">
        <v>58</v>
      </c>
      <c r="D65"/>
      <c r="E65" t="s">
        <v>4071</v>
      </c>
      <c r="F65" s="1">
        <v>138</v>
      </c>
    </row>
    <row r="66" spans="1:6" x14ac:dyDescent="0.25">
      <c r="A66" t="s">
        <v>1783</v>
      </c>
      <c r="B66" t="s">
        <v>58</v>
      </c>
      <c r="D66"/>
      <c r="E66" t="s">
        <v>3669</v>
      </c>
      <c r="F66" s="1">
        <f>F65*10^3/F64</f>
        <v>115</v>
      </c>
    </row>
    <row r="67" spans="1:6" x14ac:dyDescent="0.25">
      <c r="A67" t="s">
        <v>1785</v>
      </c>
      <c r="B67" t="s">
        <v>58</v>
      </c>
    </row>
    <row r="68" spans="1:6" x14ac:dyDescent="0.25">
      <c r="A68" t="s">
        <v>1787</v>
      </c>
      <c r="B68" t="s">
        <v>58</v>
      </c>
    </row>
    <row r="69" spans="1:6" x14ac:dyDescent="0.25">
      <c r="A69" t="s">
        <v>2204</v>
      </c>
      <c r="B69" t="s">
        <v>58</v>
      </c>
    </row>
    <row r="70" spans="1:6" x14ac:dyDescent="0.25">
      <c r="A70" t="s">
        <v>2206</v>
      </c>
      <c r="B70" t="s">
        <v>58</v>
      </c>
    </row>
    <row r="71" spans="1:6" x14ac:dyDescent="0.25">
      <c r="A71" t="s">
        <v>2208</v>
      </c>
      <c r="B71" t="s">
        <v>58</v>
      </c>
    </row>
    <row r="72" spans="1:6" x14ac:dyDescent="0.25">
      <c r="A72" t="s">
        <v>2210</v>
      </c>
      <c r="B72" t="s">
        <v>58</v>
      </c>
    </row>
    <row r="73" spans="1:6" x14ac:dyDescent="0.25">
      <c r="A73" t="s">
        <v>1789</v>
      </c>
      <c r="B73" t="s">
        <v>58</v>
      </c>
    </row>
    <row r="74" spans="1:6" x14ac:dyDescent="0.25">
      <c r="A74" t="s">
        <v>1791</v>
      </c>
      <c r="B74" t="s">
        <v>58</v>
      </c>
    </row>
    <row r="75" spans="1:6" x14ac:dyDescent="0.25">
      <c r="A75" t="s">
        <v>1793</v>
      </c>
      <c r="B75" t="s">
        <v>4063</v>
      </c>
    </row>
    <row r="76" spans="1:6" x14ac:dyDescent="0.25">
      <c r="A76" t="s">
        <v>1795</v>
      </c>
      <c r="B76" t="s">
        <v>58</v>
      </c>
    </row>
    <row r="77" spans="1:6" x14ac:dyDescent="0.25">
      <c r="A77" t="s">
        <v>2236</v>
      </c>
      <c r="B77" t="s">
        <v>58</v>
      </c>
    </row>
    <row r="78" spans="1:6" x14ac:dyDescent="0.25">
      <c r="A78" t="s">
        <v>2237</v>
      </c>
      <c r="B78" t="s">
        <v>58</v>
      </c>
    </row>
    <row r="79" spans="1:6" x14ac:dyDescent="0.25">
      <c r="A79" t="s">
        <v>2238</v>
      </c>
      <c r="B79" t="s">
        <v>58</v>
      </c>
    </row>
    <row r="80" spans="1:6" x14ac:dyDescent="0.25">
      <c r="A80" t="s">
        <v>2239</v>
      </c>
      <c r="B80" t="s">
        <v>58</v>
      </c>
    </row>
    <row r="81" spans="1:7" x14ac:dyDescent="0.25">
      <c r="A81" t="s">
        <v>3670</v>
      </c>
      <c r="B81" t="s">
        <v>58</v>
      </c>
    </row>
    <row r="82" spans="1:7" x14ac:dyDescent="0.25">
      <c r="A82" t="s">
        <v>3671</v>
      </c>
      <c r="B82" t="s">
        <v>58</v>
      </c>
    </row>
    <row r="83" spans="1:7" x14ac:dyDescent="0.25">
      <c r="A83" t="s">
        <v>3672</v>
      </c>
      <c r="B83" t="s">
        <v>58</v>
      </c>
    </row>
    <row r="84" spans="1:7" x14ac:dyDescent="0.25">
      <c r="A84" t="s">
        <v>3673</v>
      </c>
      <c r="B84" t="s">
        <v>58</v>
      </c>
    </row>
    <row r="85" spans="1:7" x14ac:dyDescent="0.25">
      <c r="A85" t="s">
        <v>3674</v>
      </c>
      <c r="B85" t="s">
        <v>58</v>
      </c>
    </row>
    <row r="86" spans="1:7" x14ac:dyDescent="0.25">
      <c r="A86" t="s">
        <v>3675</v>
      </c>
      <c r="B86" t="s">
        <v>58</v>
      </c>
    </row>
    <row r="87" spans="1:7" x14ac:dyDescent="0.25">
      <c r="A87" t="s">
        <v>3676</v>
      </c>
      <c r="B87" t="s">
        <v>58</v>
      </c>
    </row>
    <row r="90" spans="1:7" x14ac:dyDescent="0.25">
      <c r="A90" s="3" t="s">
        <v>3677</v>
      </c>
    </row>
    <row r="91" spans="1:7" x14ac:dyDescent="0.25">
      <c r="A91" s="118" t="s">
        <v>3678</v>
      </c>
      <c r="B91" s="55" t="s">
        <v>3679</v>
      </c>
      <c r="C91" s="8" t="s">
        <v>3680</v>
      </c>
      <c r="D91" s="60"/>
    </row>
    <row r="92" spans="1:7" x14ac:dyDescent="0.25">
      <c r="A92" s="119" t="s">
        <v>3707</v>
      </c>
      <c r="B92" s="26">
        <v>4</v>
      </c>
      <c r="C92" s="7">
        <v>3</v>
      </c>
      <c r="D92" s="61"/>
    </row>
    <row r="93" spans="1:7" x14ac:dyDescent="0.25">
      <c r="A93" s="120" t="s">
        <v>3709</v>
      </c>
      <c r="B93" s="26">
        <v>3</v>
      </c>
      <c r="C93" s="7">
        <v>4</v>
      </c>
      <c r="D93" s="61"/>
    </row>
    <row r="94" spans="1:7" x14ac:dyDescent="0.25">
      <c r="A94" s="68"/>
      <c r="B94" s="68"/>
      <c r="C94" s="68"/>
      <c r="D94" s="61"/>
      <c r="E94" s="60"/>
      <c r="F94" s="60"/>
      <c r="G94" s="60"/>
    </row>
    <row r="95" spans="1:7" x14ac:dyDescent="0.25">
      <c r="A95" s="68"/>
      <c r="B95" s="68"/>
      <c r="C95" s="68"/>
      <c r="D95" s="61"/>
      <c r="E95" s="61"/>
      <c r="F95" s="61"/>
      <c r="G95" s="61"/>
    </row>
    <row r="96" spans="1:7" x14ac:dyDescent="0.25">
      <c r="A96" s="3" t="s">
        <v>3683</v>
      </c>
      <c r="E96" s="61"/>
      <c r="F96" s="61"/>
      <c r="G96" s="61"/>
    </row>
    <row r="97" spans="1:11" x14ac:dyDescent="0.25">
      <c r="A97" s="72" t="s">
        <v>3684</v>
      </c>
      <c r="B97" s="94" t="s">
        <v>3685</v>
      </c>
      <c r="C97" s="94" t="s">
        <v>3686</v>
      </c>
      <c r="D97" s="94" t="s">
        <v>3687</v>
      </c>
      <c r="E97" s="61"/>
      <c r="F97" s="61"/>
      <c r="G97" s="61"/>
    </row>
    <row r="98" spans="1:11" x14ac:dyDescent="0.25">
      <c r="A98" t="s">
        <v>3688</v>
      </c>
      <c r="B98" s="100">
        <v>2.0222457456352032</v>
      </c>
      <c r="C98" s="100">
        <v>6.0667372369056105</v>
      </c>
      <c r="D98" s="49">
        <v>80.951636070328618</v>
      </c>
      <c r="E98" s="61"/>
      <c r="F98" s="61"/>
      <c r="G98" s="61"/>
    </row>
    <row r="99" spans="1:11" x14ac:dyDescent="0.25">
      <c r="A99" t="s">
        <v>3689</v>
      </c>
      <c r="B99" s="100">
        <v>4.9660212090898526</v>
      </c>
      <c r="C99" s="100">
        <v>14.898063627269558</v>
      </c>
      <c r="D99" s="49">
        <v>82.168202573935517</v>
      </c>
    </row>
    <row r="100" spans="1:11" x14ac:dyDescent="0.25">
      <c r="B100" s="68"/>
      <c r="C100" s="68"/>
      <c r="D100" s="68"/>
    </row>
    <row r="101" spans="1:11" x14ac:dyDescent="0.25">
      <c r="B101" s="68"/>
      <c r="C101" s="68"/>
      <c r="D101" s="68"/>
    </row>
    <row r="102" spans="1:11" x14ac:dyDescent="0.25">
      <c r="A102" s="3" t="s">
        <v>241</v>
      </c>
    </row>
    <row r="103" spans="1:11" x14ac:dyDescent="0.25">
      <c r="A103" s="29" t="s">
        <v>242</v>
      </c>
      <c r="B103" s="29" t="s">
        <v>133</v>
      </c>
      <c r="C103" s="29" t="s">
        <v>23</v>
      </c>
      <c r="D103" s="29" t="s">
        <v>243</v>
      </c>
      <c r="E103" s="29" t="s">
        <v>33</v>
      </c>
      <c r="F103" s="29" t="s">
        <v>39</v>
      </c>
      <c r="G103" s="29" t="s">
        <v>40</v>
      </c>
      <c r="H103" s="29" t="s">
        <v>244</v>
      </c>
      <c r="I103" s="29" t="s">
        <v>245</v>
      </c>
      <c r="J103" s="29" t="s">
        <v>246</v>
      </c>
    </row>
    <row r="104" spans="1:11" ht="18.75" x14ac:dyDescent="0.3">
      <c r="A104" s="45" t="s">
        <v>1104</v>
      </c>
      <c r="B104" s="50" t="s">
        <v>13</v>
      </c>
      <c r="C104" s="5" t="s">
        <v>4077</v>
      </c>
      <c r="D104" t="s">
        <v>250</v>
      </c>
      <c r="E104" t="s">
        <v>251</v>
      </c>
      <c r="F104"/>
      <c r="G104"/>
      <c r="H104" s="44" t="b">
        <v>0</v>
      </c>
      <c r="I104" t="s">
        <v>2334</v>
      </c>
      <c r="J104" s="44" t="b">
        <v>0</v>
      </c>
      <c r="K104"/>
    </row>
    <row r="105" spans="1:11" ht="18.75" x14ac:dyDescent="0.3">
      <c r="A105" s="45" t="s">
        <v>4073</v>
      </c>
      <c r="B105" s="50" t="s">
        <v>4052</v>
      </c>
      <c r="C105" s="5" t="s">
        <v>4078</v>
      </c>
      <c r="D105" t="s">
        <v>250</v>
      </c>
      <c r="E105" t="s">
        <v>251</v>
      </c>
      <c r="F105"/>
      <c r="G105"/>
      <c r="H105" s="44" t="b">
        <v>0</v>
      </c>
      <c r="I105" t="s">
        <v>2334</v>
      </c>
      <c r="J105" s="44" t="b">
        <v>0</v>
      </c>
      <c r="K105"/>
    </row>
    <row r="106" spans="1:11" ht="18.75" x14ac:dyDescent="0.3">
      <c r="A106" s="45" t="s">
        <v>1106</v>
      </c>
      <c r="B106" s="50" t="s">
        <v>15</v>
      </c>
      <c r="C106" s="5" t="s">
        <v>4079</v>
      </c>
      <c r="D106" t="s">
        <v>250</v>
      </c>
      <c r="E106" t="s">
        <v>251</v>
      </c>
      <c r="F106"/>
      <c r="G106"/>
      <c r="H106" s="44" t="b">
        <v>0</v>
      </c>
      <c r="I106" t="s">
        <v>2334</v>
      </c>
      <c r="J106" s="44" t="b">
        <v>0</v>
      </c>
      <c r="K106"/>
    </row>
    <row r="107" spans="1:11" ht="18.75" x14ac:dyDescent="0.3">
      <c r="A107" s="45" t="s">
        <v>3690</v>
      </c>
      <c r="B107" s="50" t="s">
        <v>4089</v>
      </c>
      <c r="C107" s="5" t="s">
        <v>4080</v>
      </c>
      <c r="D107" t="s">
        <v>250</v>
      </c>
      <c r="E107" t="s">
        <v>251</v>
      </c>
      <c r="F107"/>
      <c r="G107"/>
      <c r="H107" s="44" t="b">
        <v>0</v>
      </c>
      <c r="I107" t="s">
        <v>2334</v>
      </c>
      <c r="J107" s="44" t="b">
        <v>0</v>
      </c>
      <c r="K107"/>
    </row>
    <row r="108" spans="1:11" ht="30.75" x14ac:dyDescent="0.3">
      <c r="A108" s="45" t="s">
        <v>2440</v>
      </c>
      <c r="B108" s="50" t="s">
        <v>4090</v>
      </c>
      <c r="C108" s="5" t="s">
        <v>4081</v>
      </c>
      <c r="D108" t="s">
        <v>250</v>
      </c>
      <c r="E108" t="s">
        <v>308</v>
      </c>
      <c r="F108"/>
      <c r="G108"/>
      <c r="H108" s="44" t="b">
        <v>0</v>
      </c>
      <c r="I108" t="s">
        <v>2334</v>
      </c>
      <c r="J108" s="44" t="b">
        <v>0</v>
      </c>
      <c r="K108"/>
    </row>
    <row r="109" spans="1:11" ht="18.75" x14ac:dyDescent="0.3">
      <c r="A109" s="45" t="s">
        <v>4074</v>
      </c>
      <c r="B109" s="50" t="s">
        <v>278</v>
      </c>
      <c r="C109" s="5" t="s">
        <v>4082</v>
      </c>
      <c r="D109" t="s">
        <v>250</v>
      </c>
      <c r="E109" t="s">
        <v>300</v>
      </c>
      <c r="F109"/>
      <c r="G109"/>
      <c r="H109" s="44" t="b">
        <v>0</v>
      </c>
      <c r="I109" t="s">
        <v>2334</v>
      </c>
      <c r="J109" s="44" t="b">
        <v>0</v>
      </c>
      <c r="K109"/>
    </row>
    <row r="110" spans="1:11" ht="30.75" x14ac:dyDescent="0.3">
      <c r="A110" s="45" t="s">
        <v>550</v>
      </c>
      <c r="B110" s="50" t="s">
        <v>4091</v>
      </c>
      <c r="C110" s="5" t="s">
        <v>4083</v>
      </c>
      <c r="D110" t="s">
        <v>250</v>
      </c>
      <c r="E110" t="s">
        <v>300</v>
      </c>
      <c r="F110"/>
      <c r="G110"/>
      <c r="H110" s="44" t="b">
        <v>0</v>
      </c>
      <c r="I110" t="s">
        <v>2334</v>
      </c>
      <c r="J110" s="44" t="b">
        <v>0</v>
      </c>
      <c r="K110"/>
    </row>
    <row r="111" spans="1:11" ht="30.75" x14ac:dyDescent="0.3">
      <c r="A111" s="45" t="s">
        <v>553</v>
      </c>
      <c r="B111" s="50" t="s">
        <v>4092</v>
      </c>
      <c r="C111" s="5" t="s">
        <v>4084</v>
      </c>
      <c r="D111" t="s">
        <v>250</v>
      </c>
      <c r="E111" t="s">
        <v>300</v>
      </c>
      <c r="F111"/>
      <c r="G111"/>
      <c r="H111" s="44" t="b">
        <v>0</v>
      </c>
      <c r="I111" t="s">
        <v>2334</v>
      </c>
      <c r="J111" s="44" t="b">
        <v>0</v>
      </c>
      <c r="K111"/>
    </row>
    <row r="112" spans="1:11" ht="18.75" x14ac:dyDescent="0.3">
      <c r="A112" s="45" t="s">
        <v>4075</v>
      </c>
      <c r="B112" s="50" t="s">
        <v>4093</v>
      </c>
      <c r="C112" s="5" t="s">
        <v>4085</v>
      </c>
      <c r="D112" t="s">
        <v>250</v>
      </c>
      <c r="E112" t="s">
        <v>251</v>
      </c>
      <c r="F112"/>
      <c r="G112"/>
      <c r="H112" s="44" t="b">
        <v>0</v>
      </c>
      <c r="I112" t="s">
        <v>2334</v>
      </c>
      <c r="J112" s="44" t="b">
        <v>0</v>
      </c>
      <c r="K112"/>
    </row>
    <row r="113" spans="1:11" ht="30.75" x14ac:dyDescent="0.3">
      <c r="A113" s="45" t="s">
        <v>4076</v>
      </c>
      <c r="B113" s="50" t="s">
        <v>278</v>
      </c>
      <c r="C113" s="5" t="s">
        <v>4086</v>
      </c>
      <c r="D113" t="s">
        <v>250</v>
      </c>
      <c r="E113" t="s">
        <v>251</v>
      </c>
      <c r="F113"/>
      <c r="G113"/>
      <c r="H113" s="44" t="b">
        <v>0</v>
      </c>
      <c r="I113" t="s">
        <v>2334</v>
      </c>
      <c r="J113" s="44" t="b">
        <v>0</v>
      </c>
      <c r="K113"/>
    </row>
    <row r="114" spans="1:11" ht="18.75" x14ac:dyDescent="0.3">
      <c r="A114" s="45" t="s">
        <v>3693</v>
      </c>
      <c r="B114" s="50" t="s">
        <v>1113</v>
      </c>
      <c r="C114" s="5" t="s">
        <v>4087</v>
      </c>
      <c r="D114" t="s">
        <v>250</v>
      </c>
      <c r="E114" t="s">
        <v>263</v>
      </c>
      <c r="F114"/>
      <c r="G114"/>
      <c r="H114" s="44" t="b">
        <v>0</v>
      </c>
      <c r="I114" t="s">
        <v>2334</v>
      </c>
      <c r="J114" s="44" t="b">
        <v>0</v>
      </c>
      <c r="K114"/>
    </row>
    <row r="115" spans="1:11" ht="18.75" x14ac:dyDescent="0.3">
      <c r="A115" s="45" t="s">
        <v>1142</v>
      </c>
      <c r="B115" s="50" t="s">
        <v>4094</v>
      </c>
      <c r="C115" s="5" t="s">
        <v>4088</v>
      </c>
      <c r="D115" t="s">
        <v>250</v>
      </c>
      <c r="E115" t="s">
        <v>263</v>
      </c>
      <c r="F115"/>
      <c r="G115"/>
      <c r="H115" s="44" t="b">
        <v>0</v>
      </c>
      <c r="I115" t="s">
        <v>2334</v>
      </c>
      <c r="J115" s="44" t="b">
        <v>0</v>
      </c>
      <c r="K115"/>
    </row>
    <row r="116" spans="1:11" ht="18.75" x14ac:dyDescent="0.3">
      <c r="A116" s="45" t="s">
        <v>3698</v>
      </c>
      <c r="B116" s="50" t="s">
        <v>4125</v>
      </c>
      <c r="C116" s="5" t="s">
        <v>4109</v>
      </c>
      <c r="D116" t="s">
        <v>3701</v>
      </c>
      <c r="E116" t="s">
        <v>300</v>
      </c>
      <c r="F116"/>
      <c r="G116"/>
      <c r="H116" s="44" t="b">
        <v>0</v>
      </c>
      <c r="I116" t="s">
        <v>4095</v>
      </c>
      <c r="J116" s="44" t="b">
        <v>0</v>
      </c>
      <c r="K116"/>
    </row>
    <row r="117" spans="1:11" ht="18.75" x14ac:dyDescent="0.3">
      <c r="A117" s="45" t="s">
        <v>3707</v>
      </c>
      <c r="B117" s="50" t="s">
        <v>4126</v>
      </c>
      <c r="C117" s="5" t="s">
        <v>4110</v>
      </c>
      <c r="D117" t="s">
        <v>3701</v>
      </c>
      <c r="E117" t="s">
        <v>4129</v>
      </c>
      <c r="F117"/>
      <c r="G117"/>
      <c r="H117" s="44" t="b">
        <v>0</v>
      </c>
      <c r="I117" t="s">
        <v>4095</v>
      </c>
      <c r="J117" s="44" t="b">
        <v>0</v>
      </c>
      <c r="K117"/>
    </row>
    <row r="118" spans="1:11" ht="18.75" x14ac:dyDescent="0.3">
      <c r="A118" s="45" t="s">
        <v>3709</v>
      </c>
      <c r="B118" s="50" t="s">
        <v>4127</v>
      </c>
      <c r="C118" s="5" t="s">
        <v>4111</v>
      </c>
      <c r="D118" t="s">
        <v>3701</v>
      </c>
      <c r="E118" t="s">
        <v>4129</v>
      </c>
      <c r="F118"/>
      <c r="G118"/>
      <c r="H118" s="44" t="b">
        <v>0</v>
      </c>
      <c r="I118" t="s">
        <v>4095</v>
      </c>
      <c r="J118" s="44" t="b">
        <v>0</v>
      </c>
      <c r="K118"/>
    </row>
    <row r="119" spans="1:11" ht="30.75" x14ac:dyDescent="0.3">
      <c r="A119" s="45" t="s">
        <v>4096</v>
      </c>
      <c r="B119" s="50" t="s">
        <v>171</v>
      </c>
      <c r="C119" s="5" t="s">
        <v>4112</v>
      </c>
      <c r="D119" t="s">
        <v>3701</v>
      </c>
      <c r="E119" t="s">
        <v>1199</v>
      </c>
      <c r="F119"/>
      <c r="G119"/>
      <c r="H119" s="44" t="b">
        <v>0</v>
      </c>
      <c r="I119" t="s">
        <v>4095</v>
      </c>
      <c r="J119" s="44" t="b">
        <v>0</v>
      </c>
      <c r="K119"/>
    </row>
    <row r="120" spans="1:11" ht="30.75" x14ac:dyDescent="0.3">
      <c r="A120" s="45" t="s">
        <v>4097</v>
      </c>
      <c r="B120" s="50" t="s">
        <v>171</v>
      </c>
      <c r="C120" s="5" t="s">
        <v>4113</v>
      </c>
      <c r="D120" t="s">
        <v>3701</v>
      </c>
      <c r="E120" t="s">
        <v>1199</v>
      </c>
      <c r="F120"/>
      <c r="G120"/>
      <c r="H120" s="44" t="b">
        <v>0</v>
      </c>
      <c r="I120" t="s">
        <v>4095</v>
      </c>
      <c r="J120" s="44" t="b">
        <v>0</v>
      </c>
      <c r="K120"/>
    </row>
    <row r="121" spans="1:11" ht="30.75" x14ac:dyDescent="0.3">
      <c r="A121" s="45" t="s">
        <v>4098</v>
      </c>
      <c r="B121" s="50" t="s">
        <v>171</v>
      </c>
      <c r="C121" s="5" t="s">
        <v>4114</v>
      </c>
      <c r="D121" t="s">
        <v>3701</v>
      </c>
      <c r="E121" t="s">
        <v>1199</v>
      </c>
      <c r="F121"/>
      <c r="G121"/>
      <c r="H121" s="44" t="b">
        <v>0</v>
      </c>
      <c r="I121" t="s">
        <v>4095</v>
      </c>
      <c r="J121" s="44" t="b">
        <v>0</v>
      </c>
      <c r="K121"/>
    </row>
    <row r="122" spans="1:11" ht="45.75" x14ac:dyDescent="0.3">
      <c r="A122" s="45" t="s">
        <v>4099</v>
      </c>
      <c r="B122" s="50" t="s">
        <v>4128</v>
      </c>
      <c r="C122" s="5" t="s">
        <v>4115</v>
      </c>
      <c r="D122" t="s">
        <v>3701</v>
      </c>
      <c r="E122" t="s">
        <v>1145</v>
      </c>
      <c r="F122"/>
      <c r="G122"/>
      <c r="H122" s="44" t="b">
        <v>0</v>
      </c>
      <c r="I122" t="s">
        <v>4095</v>
      </c>
      <c r="J122" s="44" t="b">
        <v>0</v>
      </c>
      <c r="K122"/>
    </row>
    <row r="123" spans="1:11" ht="18.75" x14ac:dyDescent="0.3">
      <c r="A123" s="45" t="s">
        <v>4100</v>
      </c>
      <c r="B123" s="50" t="s">
        <v>171</v>
      </c>
      <c r="C123" s="5" t="s">
        <v>4116</v>
      </c>
      <c r="D123" t="s">
        <v>3701</v>
      </c>
      <c r="E123" t="s">
        <v>300</v>
      </c>
      <c r="F123"/>
      <c r="G123"/>
      <c r="H123" s="44" t="b">
        <v>0</v>
      </c>
      <c r="I123" t="s">
        <v>4095</v>
      </c>
      <c r="J123" s="44" t="b">
        <v>0</v>
      </c>
      <c r="K123"/>
    </row>
    <row r="124" spans="1:11" ht="30.75" x14ac:dyDescent="0.3">
      <c r="A124" s="45" t="s">
        <v>4101</v>
      </c>
      <c r="B124" s="50" t="s">
        <v>4126</v>
      </c>
      <c r="C124" s="5" t="s">
        <v>4117</v>
      </c>
      <c r="D124" t="s">
        <v>3701</v>
      </c>
      <c r="E124" t="s">
        <v>1199</v>
      </c>
      <c r="F124"/>
      <c r="G124"/>
      <c r="H124" s="44" t="b">
        <v>0</v>
      </c>
      <c r="I124" t="s">
        <v>4095</v>
      </c>
      <c r="J124" s="44" t="b">
        <v>0</v>
      </c>
      <c r="K124"/>
    </row>
    <row r="125" spans="1:11" ht="30.75" x14ac:dyDescent="0.3">
      <c r="A125" s="45" t="s">
        <v>4102</v>
      </c>
      <c r="B125" s="50" t="s">
        <v>4126</v>
      </c>
      <c r="C125" s="5" t="s">
        <v>4118</v>
      </c>
      <c r="D125" t="s">
        <v>3701</v>
      </c>
      <c r="E125" t="s">
        <v>1199</v>
      </c>
      <c r="F125"/>
      <c r="G125"/>
      <c r="H125" s="44" t="b">
        <v>0</v>
      </c>
      <c r="I125" t="s">
        <v>4095</v>
      </c>
      <c r="J125" s="44" t="b">
        <v>0</v>
      </c>
      <c r="K125"/>
    </row>
    <row r="126" spans="1:11" ht="30.75" x14ac:dyDescent="0.3">
      <c r="A126" s="45" t="s">
        <v>4103</v>
      </c>
      <c r="B126" s="50" t="s">
        <v>4126</v>
      </c>
      <c r="C126" s="5" t="s">
        <v>4119</v>
      </c>
      <c r="D126" t="s">
        <v>3701</v>
      </c>
      <c r="E126" t="s">
        <v>1199</v>
      </c>
      <c r="F126"/>
      <c r="G126"/>
      <c r="H126" s="44" t="b">
        <v>0</v>
      </c>
      <c r="I126" t="s">
        <v>4095</v>
      </c>
      <c r="J126" s="44" t="b">
        <v>0</v>
      </c>
      <c r="K126"/>
    </row>
    <row r="127" spans="1:11" ht="30.75" x14ac:dyDescent="0.3">
      <c r="A127" s="45" t="s">
        <v>4104</v>
      </c>
      <c r="B127" s="50" t="s">
        <v>4126</v>
      </c>
      <c r="C127" s="50" t="s">
        <v>4120</v>
      </c>
      <c r="D127" t="s">
        <v>3701</v>
      </c>
      <c r="E127" t="s">
        <v>1199</v>
      </c>
      <c r="F127"/>
      <c r="G127"/>
      <c r="H127" s="44" t="b">
        <v>0</v>
      </c>
      <c r="I127" t="s">
        <v>4095</v>
      </c>
      <c r="J127" s="44" t="b">
        <v>0</v>
      </c>
      <c r="K127"/>
    </row>
    <row r="128" spans="1:11" ht="30.75" x14ac:dyDescent="0.3">
      <c r="A128" s="45" t="s">
        <v>4105</v>
      </c>
      <c r="B128" s="116" t="s">
        <v>4126</v>
      </c>
      <c r="C128" s="50" t="s">
        <v>4121</v>
      </c>
      <c r="D128" t="s">
        <v>3701</v>
      </c>
      <c r="E128" t="s">
        <v>1199</v>
      </c>
      <c r="F128"/>
      <c r="G128"/>
      <c r="H128" s="44" t="b">
        <v>0</v>
      </c>
      <c r="I128" t="s">
        <v>4095</v>
      </c>
      <c r="J128" s="44" t="b">
        <v>0</v>
      </c>
      <c r="K128"/>
    </row>
    <row r="129" spans="1:11" ht="30.75" x14ac:dyDescent="0.3">
      <c r="A129" s="45" t="s">
        <v>4106</v>
      </c>
      <c r="B129" s="116" t="s">
        <v>4126</v>
      </c>
      <c r="C129" s="50" t="s">
        <v>4122</v>
      </c>
      <c r="D129" t="s">
        <v>3701</v>
      </c>
      <c r="E129" t="s">
        <v>1199</v>
      </c>
      <c r="F129"/>
      <c r="G129"/>
      <c r="H129" s="44" t="b">
        <v>0</v>
      </c>
      <c r="I129" t="s">
        <v>4095</v>
      </c>
      <c r="J129" s="44" t="b">
        <v>0</v>
      </c>
      <c r="K129"/>
    </row>
    <row r="130" spans="1:11" ht="30.75" x14ac:dyDescent="0.3">
      <c r="A130" s="45" t="s">
        <v>4107</v>
      </c>
      <c r="B130" s="116" t="s">
        <v>4126</v>
      </c>
      <c r="C130" s="50" t="s">
        <v>4123</v>
      </c>
      <c r="D130" t="s">
        <v>3701</v>
      </c>
      <c r="E130" t="s">
        <v>1199</v>
      </c>
      <c r="F130"/>
      <c r="G130"/>
      <c r="H130" s="44" t="b">
        <v>0</v>
      </c>
      <c r="I130" t="s">
        <v>4095</v>
      </c>
      <c r="J130" s="44" t="b">
        <v>0</v>
      </c>
      <c r="K130"/>
    </row>
    <row r="131" spans="1:11" ht="30.75" x14ac:dyDescent="0.3">
      <c r="A131" s="45" t="s">
        <v>4108</v>
      </c>
      <c r="B131" s="116" t="s">
        <v>4126</v>
      </c>
      <c r="C131" s="50" t="s">
        <v>4124</v>
      </c>
      <c r="D131" t="s">
        <v>3701</v>
      </c>
      <c r="E131" t="s">
        <v>1199</v>
      </c>
      <c r="F131"/>
      <c r="G131"/>
      <c r="H131" s="44" t="b">
        <v>0</v>
      </c>
      <c r="I131" t="s">
        <v>4095</v>
      </c>
      <c r="J131" s="44" t="b">
        <v>0</v>
      </c>
      <c r="K131"/>
    </row>
    <row r="132" spans="1:11" ht="30.75" x14ac:dyDescent="0.3">
      <c r="A132" s="45" t="s">
        <v>2241</v>
      </c>
      <c r="B132" s="50" t="s">
        <v>4157</v>
      </c>
      <c r="C132" s="5" t="s">
        <v>4194</v>
      </c>
      <c r="D132" t="s">
        <v>3716</v>
      </c>
      <c r="E132" t="s">
        <v>269</v>
      </c>
      <c r="F132"/>
      <c r="G132"/>
      <c r="H132" s="44" t="b">
        <v>0</v>
      </c>
      <c r="I132" t="s">
        <v>4262</v>
      </c>
      <c r="J132" s="44" t="b">
        <v>0</v>
      </c>
      <c r="K132"/>
    </row>
    <row r="133" spans="1:11" ht="30.75" x14ac:dyDescent="0.3">
      <c r="A133" s="45" t="s">
        <v>4130</v>
      </c>
      <c r="B133" s="50" t="s">
        <v>4157</v>
      </c>
      <c r="C133" s="5" t="s">
        <v>4195</v>
      </c>
      <c r="D133" t="s">
        <v>3716</v>
      </c>
      <c r="E133" t="s">
        <v>269</v>
      </c>
      <c r="F133"/>
      <c r="G133"/>
      <c r="H133" s="44" t="b">
        <v>0</v>
      </c>
      <c r="I133" t="s">
        <v>4262</v>
      </c>
      <c r="J133" s="44" t="b">
        <v>0</v>
      </c>
      <c r="K133"/>
    </row>
    <row r="134" spans="1:11" ht="30.75" x14ac:dyDescent="0.3">
      <c r="A134" s="45" t="s">
        <v>2242</v>
      </c>
      <c r="B134" s="50" t="s">
        <v>4158</v>
      </c>
      <c r="C134" s="5" t="s">
        <v>4196</v>
      </c>
      <c r="D134" t="s">
        <v>3716</v>
      </c>
      <c r="E134" t="s">
        <v>269</v>
      </c>
      <c r="F134"/>
      <c r="G134"/>
      <c r="H134" s="44" t="b">
        <v>0</v>
      </c>
      <c r="I134" t="s">
        <v>4262</v>
      </c>
      <c r="J134" s="44" t="b">
        <v>0</v>
      </c>
      <c r="K134"/>
    </row>
    <row r="135" spans="1:11" ht="30.75" x14ac:dyDescent="0.3">
      <c r="A135" s="45" t="s">
        <v>999</v>
      </c>
      <c r="B135" s="50" t="s">
        <v>4158</v>
      </c>
      <c r="C135" s="5" t="s">
        <v>4197</v>
      </c>
      <c r="D135" t="s">
        <v>3716</v>
      </c>
      <c r="E135" t="s">
        <v>269</v>
      </c>
      <c r="F135"/>
      <c r="G135"/>
      <c r="H135" s="44" t="b">
        <v>0</v>
      </c>
      <c r="I135" t="s">
        <v>4262</v>
      </c>
      <c r="J135" s="44" t="b">
        <v>0</v>
      </c>
      <c r="K135"/>
    </row>
    <row r="136" spans="1:11" ht="45.75" x14ac:dyDescent="0.3">
      <c r="A136" s="45" t="s">
        <v>3719</v>
      </c>
      <c r="B136" s="50" t="s">
        <v>4159</v>
      </c>
      <c r="C136" s="5" t="s">
        <v>4198</v>
      </c>
      <c r="D136" t="s">
        <v>3716</v>
      </c>
      <c r="E136" t="s">
        <v>3721</v>
      </c>
      <c r="F136"/>
      <c r="G136"/>
      <c r="H136" s="44" t="b">
        <v>0</v>
      </c>
      <c r="I136" t="s">
        <v>4262</v>
      </c>
      <c r="J136" s="44" t="b">
        <v>0</v>
      </c>
      <c r="K136"/>
    </row>
    <row r="137" spans="1:11" ht="30.75" x14ac:dyDescent="0.3">
      <c r="A137" s="45" t="s">
        <v>3722</v>
      </c>
      <c r="B137" s="50" t="s">
        <v>4160</v>
      </c>
      <c r="C137" s="5" t="s">
        <v>4199</v>
      </c>
      <c r="D137" t="s">
        <v>3716</v>
      </c>
      <c r="E137" t="s">
        <v>3721</v>
      </c>
      <c r="F137"/>
      <c r="G137"/>
      <c r="H137" s="44" t="b">
        <v>0</v>
      </c>
      <c r="I137" t="s">
        <v>4262</v>
      </c>
      <c r="J137" s="44" t="b">
        <v>0</v>
      </c>
      <c r="K137"/>
    </row>
    <row r="138" spans="1:11" ht="30.75" x14ac:dyDescent="0.3">
      <c r="A138" s="45" t="s">
        <v>3724</v>
      </c>
      <c r="B138" s="50" t="s">
        <v>4161</v>
      </c>
      <c r="C138" s="5" t="s">
        <v>4200</v>
      </c>
      <c r="D138" t="s">
        <v>3716</v>
      </c>
      <c r="E138" t="s">
        <v>3721</v>
      </c>
      <c r="F138"/>
      <c r="G138"/>
      <c r="H138" s="44" t="b">
        <v>0</v>
      </c>
      <c r="I138" t="s">
        <v>4262</v>
      </c>
      <c r="J138" s="44" t="b">
        <v>0</v>
      </c>
      <c r="K138"/>
    </row>
    <row r="139" spans="1:11" ht="30.75" x14ac:dyDescent="0.3">
      <c r="A139" s="45" t="s">
        <v>3726</v>
      </c>
      <c r="B139" s="50" t="s">
        <v>4162</v>
      </c>
      <c r="C139" s="5" t="s">
        <v>4201</v>
      </c>
      <c r="D139" t="s">
        <v>3716</v>
      </c>
      <c r="E139" t="s">
        <v>3721</v>
      </c>
      <c r="F139"/>
      <c r="G139"/>
      <c r="H139" s="44" t="b">
        <v>0</v>
      </c>
      <c r="I139" t="s">
        <v>4262</v>
      </c>
      <c r="J139" s="44" t="b">
        <v>0</v>
      </c>
      <c r="K139"/>
    </row>
    <row r="140" spans="1:11" ht="30.75" x14ac:dyDescent="0.3">
      <c r="A140" s="45" t="s">
        <v>3728</v>
      </c>
      <c r="B140" s="50" t="s">
        <v>278</v>
      </c>
      <c r="C140" s="5" t="s">
        <v>4202</v>
      </c>
      <c r="D140" t="s">
        <v>1152</v>
      </c>
      <c r="E140" t="s">
        <v>300</v>
      </c>
      <c r="F140"/>
      <c r="G140"/>
      <c r="H140" s="44" t="b">
        <v>0</v>
      </c>
      <c r="I140" t="s">
        <v>4262</v>
      </c>
      <c r="J140" s="44" t="b">
        <v>0</v>
      </c>
      <c r="K140"/>
    </row>
    <row r="141" spans="1:11" ht="18.75" x14ac:dyDescent="0.3">
      <c r="A141" s="45" t="s">
        <v>3734</v>
      </c>
      <c r="B141" s="50" t="s">
        <v>278</v>
      </c>
      <c r="C141" s="5" t="s">
        <v>4203</v>
      </c>
      <c r="D141" t="s">
        <v>1152</v>
      </c>
      <c r="E141" t="s">
        <v>300</v>
      </c>
      <c r="F141"/>
      <c r="G141"/>
      <c r="H141" s="44" t="b">
        <v>0</v>
      </c>
      <c r="I141" t="s">
        <v>4262</v>
      </c>
      <c r="J141" s="44" t="b">
        <v>0</v>
      </c>
      <c r="K141"/>
    </row>
    <row r="142" spans="1:11" ht="30.75" x14ac:dyDescent="0.3">
      <c r="A142" s="45" t="s">
        <v>3736</v>
      </c>
      <c r="B142" s="50" t="s">
        <v>4163</v>
      </c>
      <c r="C142" s="5" t="s">
        <v>4204</v>
      </c>
      <c r="D142" t="s">
        <v>1152</v>
      </c>
      <c r="E142" t="s">
        <v>300</v>
      </c>
      <c r="F142"/>
      <c r="G142"/>
      <c r="H142" s="44" t="b">
        <v>0</v>
      </c>
      <c r="I142" t="s">
        <v>4262</v>
      </c>
      <c r="J142" s="44" t="b">
        <v>0</v>
      </c>
      <c r="K142"/>
    </row>
    <row r="143" spans="1:11" ht="30.75" x14ac:dyDescent="0.3">
      <c r="A143" s="45" t="s">
        <v>3738</v>
      </c>
      <c r="B143" s="50" t="s">
        <v>297</v>
      </c>
      <c r="C143" s="5" t="s">
        <v>4205</v>
      </c>
      <c r="D143" t="s">
        <v>1152</v>
      </c>
      <c r="E143" t="s">
        <v>300</v>
      </c>
      <c r="F143"/>
      <c r="G143"/>
      <c r="H143" s="44" t="b">
        <v>0</v>
      </c>
      <c r="I143" t="s">
        <v>4262</v>
      </c>
      <c r="J143" s="44" t="b">
        <v>0</v>
      </c>
      <c r="K143"/>
    </row>
    <row r="144" spans="1:11" ht="30.75" x14ac:dyDescent="0.3">
      <c r="A144" s="45" t="s">
        <v>3740</v>
      </c>
      <c r="B144" s="50" t="s">
        <v>297</v>
      </c>
      <c r="C144" s="5" t="s">
        <v>4206</v>
      </c>
      <c r="D144" t="s">
        <v>1152</v>
      </c>
      <c r="E144" t="s">
        <v>300</v>
      </c>
      <c r="F144"/>
      <c r="G144"/>
      <c r="H144" s="44" t="b">
        <v>0</v>
      </c>
      <c r="I144" t="s">
        <v>4262</v>
      </c>
      <c r="J144" s="44" t="b">
        <v>0</v>
      </c>
      <c r="K144"/>
    </row>
    <row r="145" spans="1:11" ht="30.75" x14ac:dyDescent="0.3">
      <c r="A145" s="45" t="s">
        <v>3742</v>
      </c>
      <c r="B145" s="50" t="s">
        <v>4163</v>
      </c>
      <c r="C145" s="5" t="s">
        <v>4207</v>
      </c>
      <c r="D145" t="s">
        <v>1152</v>
      </c>
      <c r="E145" t="s">
        <v>300</v>
      </c>
      <c r="F145"/>
      <c r="G145"/>
      <c r="H145" s="44" t="b">
        <v>0</v>
      </c>
      <c r="I145" t="s">
        <v>4262</v>
      </c>
      <c r="J145" s="44" t="b">
        <v>0</v>
      </c>
      <c r="K145"/>
    </row>
    <row r="146" spans="1:11" ht="18.75" x14ac:dyDescent="0.3">
      <c r="A146" s="45" t="s">
        <v>3744</v>
      </c>
      <c r="B146" s="50" t="s">
        <v>278</v>
      </c>
      <c r="C146" s="5" t="s">
        <v>4208</v>
      </c>
      <c r="D146" t="s">
        <v>1152</v>
      </c>
      <c r="E146" t="s">
        <v>300</v>
      </c>
      <c r="F146"/>
      <c r="G146"/>
      <c r="H146" s="44" t="b">
        <v>0</v>
      </c>
      <c r="I146" t="s">
        <v>4262</v>
      </c>
      <c r="J146" s="44" t="b">
        <v>0</v>
      </c>
      <c r="K146"/>
    </row>
    <row r="147" spans="1:11" ht="30.75" x14ac:dyDescent="0.3">
      <c r="A147" s="45" t="s">
        <v>3748</v>
      </c>
      <c r="B147" s="50" t="s">
        <v>278</v>
      </c>
      <c r="C147" s="5" t="s">
        <v>4209</v>
      </c>
      <c r="D147" t="s">
        <v>1152</v>
      </c>
      <c r="E147" t="s">
        <v>300</v>
      </c>
      <c r="F147"/>
      <c r="G147"/>
      <c r="H147" s="44" t="b">
        <v>0</v>
      </c>
      <c r="I147" t="s">
        <v>4262</v>
      </c>
      <c r="J147" s="44" t="b">
        <v>0</v>
      </c>
      <c r="K147"/>
    </row>
    <row r="148" spans="1:11" ht="18.75" x14ac:dyDescent="0.3">
      <c r="A148" s="45" t="s">
        <v>3750</v>
      </c>
      <c r="B148" s="50" t="s">
        <v>297</v>
      </c>
      <c r="C148" s="5" t="s">
        <v>4210</v>
      </c>
      <c r="D148" t="s">
        <v>1152</v>
      </c>
      <c r="E148" t="s">
        <v>300</v>
      </c>
      <c r="F148"/>
      <c r="G148"/>
      <c r="H148" s="44" t="b">
        <v>0</v>
      </c>
      <c r="I148" t="s">
        <v>4262</v>
      </c>
      <c r="J148" s="44" t="b">
        <v>0</v>
      </c>
      <c r="K148"/>
    </row>
    <row r="149" spans="1:11" ht="18.75" x14ac:dyDescent="0.3">
      <c r="A149" s="45" t="s">
        <v>3754</v>
      </c>
      <c r="B149" s="50" t="s">
        <v>297</v>
      </c>
      <c r="C149" s="5" t="s">
        <v>4211</v>
      </c>
      <c r="D149" t="s">
        <v>1152</v>
      </c>
      <c r="E149" t="s">
        <v>300</v>
      </c>
      <c r="F149"/>
      <c r="G149"/>
      <c r="H149" s="44" t="b">
        <v>0</v>
      </c>
      <c r="I149" t="s">
        <v>4262</v>
      </c>
      <c r="J149" s="44" t="b">
        <v>0</v>
      </c>
      <c r="K149"/>
    </row>
    <row r="150" spans="1:11" ht="45.75" x14ac:dyDescent="0.3">
      <c r="A150" s="45" t="s">
        <v>618</v>
      </c>
      <c r="B150" s="50" t="s">
        <v>297</v>
      </c>
      <c r="C150" s="5" t="s">
        <v>4212</v>
      </c>
      <c r="D150" t="s">
        <v>1152</v>
      </c>
      <c r="E150" t="s">
        <v>300</v>
      </c>
      <c r="F150"/>
      <c r="G150"/>
      <c r="H150" s="44" t="b">
        <v>0</v>
      </c>
      <c r="I150" t="s">
        <v>4262</v>
      </c>
      <c r="J150" s="44" t="b">
        <v>0</v>
      </c>
      <c r="K150"/>
    </row>
    <row r="151" spans="1:11" ht="30.75" x14ac:dyDescent="0.3">
      <c r="A151" s="45" t="s">
        <v>1163</v>
      </c>
      <c r="B151" s="50" t="s">
        <v>4091</v>
      </c>
      <c r="C151" s="5" t="s">
        <v>4213</v>
      </c>
      <c r="D151" t="s">
        <v>1152</v>
      </c>
      <c r="E151" t="s">
        <v>300</v>
      </c>
      <c r="F151"/>
      <c r="G151"/>
      <c r="H151" s="44" t="b">
        <v>0</v>
      </c>
      <c r="I151" t="s">
        <v>4262</v>
      </c>
      <c r="J151" s="44" t="b">
        <v>0</v>
      </c>
      <c r="K151"/>
    </row>
    <row r="152" spans="1:11" ht="18.75" x14ac:dyDescent="0.3">
      <c r="A152" s="45" t="s">
        <v>3765</v>
      </c>
      <c r="B152" s="50" t="s">
        <v>278</v>
      </c>
      <c r="C152" s="5" t="s">
        <v>4214</v>
      </c>
      <c r="D152" t="s">
        <v>1152</v>
      </c>
      <c r="E152" t="s">
        <v>300</v>
      </c>
      <c r="F152"/>
      <c r="G152"/>
      <c r="H152" s="44" t="b">
        <v>0</v>
      </c>
      <c r="I152" t="s">
        <v>4262</v>
      </c>
      <c r="J152" s="44" t="b">
        <v>0</v>
      </c>
      <c r="K152"/>
    </row>
    <row r="153" spans="1:11" ht="18.75" x14ac:dyDescent="0.3">
      <c r="A153" s="45" t="s">
        <v>323</v>
      </c>
      <c r="B153" s="50" t="s">
        <v>297</v>
      </c>
      <c r="C153" s="5" t="s">
        <v>4215</v>
      </c>
      <c r="D153" t="s">
        <v>1152</v>
      </c>
      <c r="E153" t="s">
        <v>300</v>
      </c>
      <c r="F153"/>
      <c r="G153"/>
      <c r="H153" s="44" t="b">
        <v>0</v>
      </c>
      <c r="I153" t="s">
        <v>4262</v>
      </c>
      <c r="J153" s="44" t="b">
        <v>0</v>
      </c>
      <c r="K153"/>
    </row>
    <row r="154" spans="1:11" ht="18.75" x14ac:dyDescent="0.3">
      <c r="A154" s="45" t="s">
        <v>3778</v>
      </c>
      <c r="B154" s="50" t="s">
        <v>297</v>
      </c>
      <c r="C154" s="5" t="s">
        <v>4216</v>
      </c>
      <c r="D154" t="s">
        <v>1152</v>
      </c>
      <c r="E154" t="s">
        <v>300</v>
      </c>
      <c r="F154"/>
      <c r="G154"/>
      <c r="H154" s="44" t="b">
        <v>0</v>
      </c>
      <c r="I154" t="s">
        <v>4262</v>
      </c>
      <c r="J154" s="44" t="b">
        <v>0</v>
      </c>
      <c r="K154"/>
    </row>
    <row r="155" spans="1:11" ht="18.75" x14ac:dyDescent="0.3">
      <c r="A155" s="45" t="s">
        <v>3785</v>
      </c>
      <c r="B155" s="50" t="s">
        <v>278</v>
      </c>
      <c r="C155" s="5" t="s">
        <v>4217</v>
      </c>
      <c r="D155" t="s">
        <v>1152</v>
      </c>
      <c r="E155" t="s">
        <v>300</v>
      </c>
      <c r="F155"/>
      <c r="G155"/>
      <c r="H155" s="44" t="b">
        <v>0</v>
      </c>
      <c r="I155" t="s">
        <v>4262</v>
      </c>
      <c r="J155" s="44" t="b">
        <v>0</v>
      </c>
      <c r="K155"/>
    </row>
    <row r="156" spans="1:11" ht="18.75" x14ac:dyDescent="0.3">
      <c r="A156" s="45" t="s">
        <v>3789</v>
      </c>
      <c r="B156" s="50" t="s">
        <v>297</v>
      </c>
      <c r="C156" s="5" t="s">
        <v>4218</v>
      </c>
      <c r="D156" t="s">
        <v>1152</v>
      </c>
      <c r="E156" t="s">
        <v>300</v>
      </c>
      <c r="F156"/>
      <c r="G156"/>
      <c r="H156" s="44" t="b">
        <v>0</v>
      </c>
      <c r="I156" t="s">
        <v>4262</v>
      </c>
      <c r="J156" s="44" t="b">
        <v>0</v>
      </c>
      <c r="K156"/>
    </row>
    <row r="157" spans="1:11" ht="45.75" x14ac:dyDescent="0.3">
      <c r="A157" s="45" t="s">
        <v>4131</v>
      </c>
      <c r="B157" s="50" t="s">
        <v>4092</v>
      </c>
      <c r="C157" s="5" t="s">
        <v>4219</v>
      </c>
      <c r="D157" t="s">
        <v>4263</v>
      </c>
      <c r="E157" t="s">
        <v>4264</v>
      </c>
      <c r="F157"/>
      <c r="G157"/>
      <c r="H157" s="44" t="b">
        <v>0</v>
      </c>
      <c r="I157" t="s">
        <v>4262</v>
      </c>
      <c r="J157" s="44" t="b">
        <v>0</v>
      </c>
      <c r="K157"/>
    </row>
    <row r="158" spans="1:11" ht="30.75" x14ac:dyDescent="0.3">
      <c r="A158" s="45" t="s">
        <v>4132</v>
      </c>
      <c r="B158" s="50" t="s">
        <v>4164</v>
      </c>
      <c r="C158" s="5" t="s">
        <v>4220</v>
      </c>
      <c r="D158" t="s">
        <v>4263</v>
      </c>
      <c r="E158" t="s">
        <v>4264</v>
      </c>
      <c r="F158"/>
      <c r="G158"/>
      <c r="H158" s="44" t="b">
        <v>0</v>
      </c>
      <c r="I158" t="s">
        <v>4262</v>
      </c>
      <c r="J158" s="44" t="b">
        <v>0</v>
      </c>
      <c r="K158"/>
    </row>
    <row r="159" spans="1:11" ht="45.75" x14ac:dyDescent="0.3">
      <c r="A159" s="45" t="s">
        <v>4133</v>
      </c>
      <c r="B159" s="50" t="s">
        <v>4165</v>
      </c>
      <c r="C159" s="5" t="s">
        <v>4221</v>
      </c>
      <c r="D159" t="s">
        <v>4263</v>
      </c>
      <c r="E159" t="s">
        <v>4264</v>
      </c>
      <c r="F159"/>
      <c r="G159"/>
      <c r="H159" s="44" t="b">
        <v>0</v>
      </c>
      <c r="I159" t="s">
        <v>4262</v>
      </c>
      <c r="J159" s="44" t="b">
        <v>0</v>
      </c>
      <c r="K159"/>
    </row>
    <row r="160" spans="1:11" ht="45.75" x14ac:dyDescent="0.3">
      <c r="A160" s="45" t="s">
        <v>4134</v>
      </c>
      <c r="B160" s="50" t="s">
        <v>4166</v>
      </c>
      <c r="C160" s="5" t="s">
        <v>4222</v>
      </c>
      <c r="D160" t="s">
        <v>4263</v>
      </c>
      <c r="E160" t="s">
        <v>4264</v>
      </c>
      <c r="F160"/>
      <c r="G160"/>
      <c r="H160" s="44" t="b">
        <v>0</v>
      </c>
      <c r="I160" t="s">
        <v>4262</v>
      </c>
      <c r="J160" s="44" t="b">
        <v>0</v>
      </c>
      <c r="K160"/>
    </row>
    <row r="161" spans="1:11" ht="30.75" x14ac:dyDescent="0.3">
      <c r="A161" s="45" t="s">
        <v>3805</v>
      </c>
      <c r="B161" s="50" t="s">
        <v>4167</v>
      </c>
      <c r="C161" s="5" t="s">
        <v>4223</v>
      </c>
      <c r="D161" t="s">
        <v>4263</v>
      </c>
      <c r="E161" t="s">
        <v>4265</v>
      </c>
      <c r="F161"/>
      <c r="G161"/>
      <c r="H161" s="44" t="b">
        <v>0</v>
      </c>
      <c r="I161" t="s">
        <v>4262</v>
      </c>
      <c r="J161" s="44" t="b">
        <v>0</v>
      </c>
      <c r="K161"/>
    </row>
    <row r="162" spans="1:11" ht="45.75" x14ac:dyDescent="0.3">
      <c r="A162" s="45" t="s">
        <v>3812</v>
      </c>
      <c r="B162" s="50" t="s">
        <v>4168</v>
      </c>
      <c r="C162" s="5" t="s">
        <v>4224</v>
      </c>
      <c r="D162" t="s">
        <v>4263</v>
      </c>
      <c r="E162" t="s">
        <v>4265</v>
      </c>
      <c r="F162"/>
      <c r="G162"/>
      <c r="H162" s="44" t="b">
        <v>0</v>
      </c>
      <c r="I162" t="s">
        <v>4262</v>
      </c>
      <c r="J162" s="44" t="b">
        <v>0</v>
      </c>
      <c r="K162"/>
    </row>
    <row r="163" spans="1:11" ht="45.75" x14ac:dyDescent="0.3">
      <c r="A163" s="45" t="s">
        <v>4135</v>
      </c>
      <c r="B163" s="50" t="s">
        <v>171</v>
      </c>
      <c r="C163" s="5" t="s">
        <v>4225</v>
      </c>
      <c r="D163" t="s">
        <v>4263</v>
      </c>
      <c r="E163" t="s">
        <v>4266</v>
      </c>
      <c r="F163"/>
      <c r="G163"/>
      <c r="H163" s="44" t="b">
        <v>0</v>
      </c>
      <c r="I163" t="s">
        <v>4262</v>
      </c>
      <c r="J163" s="44" t="b">
        <v>0</v>
      </c>
      <c r="K163"/>
    </row>
    <row r="164" spans="1:11" ht="45.75" x14ac:dyDescent="0.3">
      <c r="A164" s="45" t="s">
        <v>4136</v>
      </c>
      <c r="B164" s="50" t="s">
        <v>171</v>
      </c>
      <c r="C164" s="5" t="s">
        <v>4226</v>
      </c>
      <c r="D164" t="s">
        <v>4263</v>
      </c>
      <c r="E164" t="s">
        <v>4266</v>
      </c>
      <c r="F164"/>
      <c r="G164"/>
      <c r="H164" s="44" t="b">
        <v>0</v>
      </c>
      <c r="I164" t="s">
        <v>4262</v>
      </c>
      <c r="J164" s="44" t="b">
        <v>0</v>
      </c>
      <c r="K164"/>
    </row>
    <row r="165" spans="1:11" ht="30.75" x14ac:dyDescent="0.3">
      <c r="A165" s="45" t="s">
        <v>3818</v>
      </c>
      <c r="B165" s="50" t="s">
        <v>4169</v>
      </c>
      <c r="C165" s="5" t="s">
        <v>4227</v>
      </c>
      <c r="D165" t="s">
        <v>4263</v>
      </c>
      <c r="E165" t="s">
        <v>4267</v>
      </c>
      <c r="F165"/>
      <c r="G165"/>
      <c r="H165" s="44" t="b">
        <v>0</v>
      </c>
      <c r="I165" t="s">
        <v>4262</v>
      </c>
      <c r="J165" s="44" t="b">
        <v>0</v>
      </c>
      <c r="K165"/>
    </row>
    <row r="166" spans="1:11" ht="45.75" x14ac:dyDescent="0.3">
      <c r="A166" s="45" t="s">
        <v>3822</v>
      </c>
      <c r="B166" s="50" t="s">
        <v>4170</v>
      </c>
      <c r="C166" s="5" t="s">
        <v>4228</v>
      </c>
      <c r="D166" t="s">
        <v>4263</v>
      </c>
      <c r="E166" t="s">
        <v>4267</v>
      </c>
      <c r="F166"/>
      <c r="G166"/>
      <c r="H166" s="44" t="b">
        <v>0</v>
      </c>
      <c r="I166" t="s">
        <v>4262</v>
      </c>
      <c r="J166" s="44" t="b">
        <v>0</v>
      </c>
      <c r="K166"/>
    </row>
    <row r="167" spans="1:11" ht="45.75" x14ac:dyDescent="0.3">
      <c r="A167" s="45" t="s">
        <v>4137</v>
      </c>
      <c r="B167" s="50" t="s">
        <v>4171</v>
      </c>
      <c r="C167" s="5" t="s">
        <v>4229</v>
      </c>
      <c r="D167" t="s">
        <v>4268</v>
      </c>
      <c r="E167" t="s">
        <v>617</v>
      </c>
      <c r="F167"/>
      <c r="G167"/>
      <c r="H167" s="44" t="b">
        <v>1</v>
      </c>
      <c r="I167" t="s">
        <v>4262</v>
      </c>
      <c r="J167" s="44" t="b">
        <v>0</v>
      </c>
      <c r="K167"/>
    </row>
    <row r="168" spans="1:11" ht="18.75" x14ac:dyDescent="0.3">
      <c r="A168" s="45" t="s">
        <v>3825</v>
      </c>
      <c r="B168" s="50" t="s">
        <v>4172</v>
      </c>
      <c r="C168" s="5" t="s">
        <v>4230</v>
      </c>
      <c r="D168" t="s">
        <v>4269</v>
      </c>
      <c r="E168" t="s">
        <v>4270</v>
      </c>
      <c r="F168"/>
      <c r="G168"/>
      <c r="H168" s="44" t="b">
        <v>1</v>
      </c>
      <c r="I168" t="s">
        <v>4262</v>
      </c>
      <c r="J168" s="44" t="b">
        <v>0</v>
      </c>
      <c r="K168"/>
    </row>
    <row r="169" spans="1:11" ht="18.75" x14ac:dyDescent="0.3">
      <c r="A169" s="45" t="s">
        <v>3831</v>
      </c>
      <c r="B169" s="50" t="s">
        <v>4173</v>
      </c>
      <c r="C169" s="5" t="s">
        <v>4231</v>
      </c>
      <c r="D169" t="s">
        <v>4269</v>
      </c>
      <c r="E169" t="s">
        <v>4270</v>
      </c>
      <c r="F169"/>
      <c r="G169"/>
      <c r="H169" s="44" t="b">
        <v>1</v>
      </c>
      <c r="I169" t="s">
        <v>4262</v>
      </c>
      <c r="J169" s="44" t="b">
        <v>0</v>
      </c>
      <c r="K169"/>
    </row>
    <row r="170" spans="1:11" ht="18.75" x14ac:dyDescent="0.3">
      <c r="A170" s="45" t="s">
        <v>4271</v>
      </c>
      <c r="B170" s="116">
        <v>0</v>
      </c>
      <c r="C170" s="5" t="s">
        <v>4272</v>
      </c>
      <c r="D170" t="s">
        <v>4274</v>
      </c>
      <c r="E170" t="s">
        <v>4273</v>
      </c>
      <c r="F170"/>
      <c r="G170"/>
      <c r="H170" s="44" t="b">
        <v>1</v>
      </c>
      <c r="I170" t="s">
        <v>4262</v>
      </c>
      <c r="J170" s="44" t="b">
        <v>0</v>
      </c>
      <c r="K170"/>
    </row>
    <row r="171" spans="1:11" ht="18.75" x14ac:dyDescent="0.3">
      <c r="A171" s="45" t="s">
        <v>4138</v>
      </c>
      <c r="B171" s="50" t="s">
        <v>171</v>
      </c>
      <c r="C171" s="5" t="s">
        <v>4234</v>
      </c>
      <c r="D171" t="s">
        <v>4274</v>
      </c>
      <c r="E171" t="s">
        <v>4273</v>
      </c>
      <c r="F171"/>
      <c r="G171"/>
      <c r="H171" s="44" t="b">
        <v>0</v>
      </c>
      <c r="I171" t="s">
        <v>4262</v>
      </c>
      <c r="J171" s="44" t="b">
        <v>0</v>
      </c>
      <c r="K171"/>
    </row>
    <row r="172" spans="1:11" ht="18.75" x14ac:dyDescent="0.3">
      <c r="A172" s="45" t="s">
        <v>4139</v>
      </c>
      <c r="B172" s="50" t="s">
        <v>171</v>
      </c>
      <c r="C172" s="5" t="s">
        <v>4235</v>
      </c>
      <c r="D172" t="s">
        <v>4274</v>
      </c>
      <c r="E172" t="s">
        <v>4273</v>
      </c>
      <c r="F172"/>
      <c r="G172"/>
      <c r="H172" s="44" t="b">
        <v>1</v>
      </c>
      <c r="I172" t="s">
        <v>4262</v>
      </c>
      <c r="J172" s="44" t="b">
        <v>0</v>
      </c>
      <c r="K172"/>
    </row>
    <row r="173" spans="1:11" ht="30.75" x14ac:dyDescent="0.3">
      <c r="A173" s="45" t="s">
        <v>4275</v>
      </c>
      <c r="B173" s="50" t="s">
        <v>297</v>
      </c>
      <c r="C173" s="5" t="s">
        <v>4276</v>
      </c>
      <c r="D173" t="s">
        <v>4277</v>
      </c>
      <c r="E173" t="s">
        <v>4278</v>
      </c>
      <c r="F173"/>
      <c r="G173"/>
      <c r="H173" s="44" t="b">
        <v>1</v>
      </c>
      <c r="I173" t="s">
        <v>4262</v>
      </c>
      <c r="J173" s="44" t="b">
        <v>0</v>
      </c>
      <c r="K173"/>
    </row>
    <row r="174" spans="1:11" ht="18.75" x14ac:dyDescent="0.3">
      <c r="A174" s="45" t="s">
        <v>4140</v>
      </c>
      <c r="B174" s="50" t="s">
        <v>4174</v>
      </c>
      <c r="C174" s="5" t="s">
        <v>4232</v>
      </c>
      <c r="D174" t="s">
        <v>4277</v>
      </c>
      <c r="E174" t="s">
        <v>4278</v>
      </c>
      <c r="F174"/>
      <c r="G174"/>
      <c r="H174" s="44" t="b">
        <v>1</v>
      </c>
      <c r="I174" t="s">
        <v>4262</v>
      </c>
      <c r="J174" s="44" t="b">
        <v>0</v>
      </c>
      <c r="K174"/>
    </row>
    <row r="175" spans="1:11" ht="18.75" x14ac:dyDescent="0.3">
      <c r="A175" s="45" t="s">
        <v>4141</v>
      </c>
      <c r="B175" s="50" t="s">
        <v>4175</v>
      </c>
      <c r="C175" s="5" t="s">
        <v>4233</v>
      </c>
      <c r="D175" t="s">
        <v>4277</v>
      </c>
      <c r="E175" t="s">
        <v>4278</v>
      </c>
      <c r="F175"/>
      <c r="G175"/>
      <c r="H175" s="44" t="b">
        <v>0</v>
      </c>
      <c r="I175" t="s">
        <v>4262</v>
      </c>
      <c r="J175" s="44" t="b">
        <v>0</v>
      </c>
      <c r="K175"/>
    </row>
    <row r="176" spans="1:11" ht="18.75" x14ac:dyDescent="0.3">
      <c r="A176" s="45" t="s">
        <v>4142</v>
      </c>
      <c r="B176" s="50" t="s">
        <v>4173</v>
      </c>
      <c r="C176" s="5" t="s">
        <v>4236</v>
      </c>
      <c r="D176" t="s">
        <v>4277</v>
      </c>
      <c r="E176" t="s">
        <v>4278</v>
      </c>
      <c r="F176"/>
      <c r="G176"/>
      <c r="H176" s="44" t="b">
        <v>1</v>
      </c>
      <c r="I176" t="s">
        <v>4262</v>
      </c>
      <c r="J176" s="44" t="b">
        <v>0</v>
      </c>
      <c r="K176"/>
    </row>
    <row r="177" spans="1:11" ht="18.75" x14ac:dyDescent="0.3">
      <c r="A177" s="45" t="s">
        <v>4143</v>
      </c>
      <c r="B177" s="50" t="s">
        <v>4176</v>
      </c>
      <c r="C177" s="5" t="s">
        <v>4237</v>
      </c>
      <c r="D177" t="s">
        <v>4277</v>
      </c>
      <c r="E177" t="s">
        <v>4278</v>
      </c>
      <c r="F177"/>
      <c r="G177"/>
      <c r="H177" s="44" t="b">
        <v>1</v>
      </c>
      <c r="I177" t="s">
        <v>4262</v>
      </c>
      <c r="J177" s="44" t="b">
        <v>0</v>
      </c>
      <c r="K177"/>
    </row>
    <row r="178" spans="1:11" ht="18.75" x14ac:dyDescent="0.3">
      <c r="A178" s="45" t="s">
        <v>4144</v>
      </c>
      <c r="B178" s="50" t="s">
        <v>822</v>
      </c>
      <c r="C178" s="5" t="s">
        <v>4238</v>
      </c>
      <c r="D178" t="s">
        <v>4277</v>
      </c>
      <c r="E178" t="s">
        <v>4278</v>
      </c>
      <c r="F178"/>
      <c r="G178"/>
      <c r="H178" s="44" t="b">
        <v>0</v>
      </c>
      <c r="I178" t="s">
        <v>4262</v>
      </c>
      <c r="J178" s="44" t="b">
        <v>0</v>
      </c>
      <c r="K178"/>
    </row>
    <row r="179" spans="1:11" ht="30.75" x14ac:dyDescent="0.3">
      <c r="A179" s="45" t="s">
        <v>4145</v>
      </c>
      <c r="B179" s="50" t="s">
        <v>4177</v>
      </c>
      <c r="C179" s="5" t="s">
        <v>4239</v>
      </c>
      <c r="D179" t="s">
        <v>4277</v>
      </c>
      <c r="E179" t="s">
        <v>4278</v>
      </c>
      <c r="F179"/>
      <c r="G179"/>
      <c r="H179" s="44" t="b">
        <v>1</v>
      </c>
      <c r="I179" t="s">
        <v>4262</v>
      </c>
      <c r="J179" s="44" t="b">
        <v>0</v>
      </c>
      <c r="K179"/>
    </row>
    <row r="180" spans="1:11" ht="30.75" x14ac:dyDescent="0.3">
      <c r="A180" s="45" t="s">
        <v>4279</v>
      </c>
      <c r="B180" s="50">
        <v>1</v>
      </c>
      <c r="C180" s="5" t="s">
        <v>4281</v>
      </c>
      <c r="D180" t="s">
        <v>4277</v>
      </c>
      <c r="E180" t="s">
        <v>4278</v>
      </c>
      <c r="F180"/>
      <c r="G180"/>
      <c r="H180" s="44" t="b">
        <v>0</v>
      </c>
      <c r="I180"/>
      <c r="J180" s="44" t="b">
        <v>0</v>
      </c>
      <c r="K180"/>
    </row>
    <row r="181" spans="1:11" ht="30.75" x14ac:dyDescent="0.3">
      <c r="A181" s="45" t="s">
        <v>4280</v>
      </c>
      <c r="B181" s="50">
        <v>1</v>
      </c>
      <c r="C181" s="5" t="s">
        <v>4282</v>
      </c>
      <c r="D181" t="s">
        <v>4277</v>
      </c>
      <c r="E181" t="s">
        <v>4278</v>
      </c>
      <c r="F181"/>
      <c r="G181"/>
      <c r="H181" s="44" t="b">
        <v>0</v>
      </c>
      <c r="I181"/>
      <c r="J181" s="44" t="b">
        <v>0</v>
      </c>
      <c r="K181"/>
    </row>
    <row r="182" spans="1:11" ht="18.75" x14ac:dyDescent="0.3">
      <c r="A182" s="45" t="s">
        <v>3791</v>
      </c>
      <c r="B182" s="50" t="s">
        <v>4178</v>
      </c>
      <c r="C182" s="5" t="s">
        <v>4240</v>
      </c>
      <c r="D182" t="s">
        <v>4283</v>
      </c>
      <c r="E182" t="s">
        <v>4284</v>
      </c>
      <c r="F182"/>
      <c r="G182"/>
      <c r="H182" s="44" t="b">
        <v>0</v>
      </c>
      <c r="I182" t="s">
        <v>4262</v>
      </c>
      <c r="J182" s="44" t="b">
        <v>0</v>
      </c>
      <c r="K182"/>
    </row>
    <row r="183" spans="1:11" ht="18.75" x14ac:dyDescent="0.3">
      <c r="A183" s="45" t="s">
        <v>3795</v>
      </c>
      <c r="B183" s="50" t="s">
        <v>4179</v>
      </c>
      <c r="C183" s="5" t="s">
        <v>3796</v>
      </c>
      <c r="D183" t="s">
        <v>4283</v>
      </c>
      <c r="E183" t="s">
        <v>4284</v>
      </c>
      <c r="F183"/>
      <c r="G183"/>
      <c r="H183" s="44" t="b">
        <v>1</v>
      </c>
      <c r="I183" t="s">
        <v>4262</v>
      </c>
      <c r="J183" s="44" t="b">
        <v>0</v>
      </c>
      <c r="K183"/>
    </row>
    <row r="184" spans="1:11" ht="30.75" x14ac:dyDescent="0.3">
      <c r="A184" s="45" t="s">
        <v>3797</v>
      </c>
      <c r="B184" s="50" t="s">
        <v>4178</v>
      </c>
      <c r="C184" s="5" t="s">
        <v>4241</v>
      </c>
      <c r="D184" t="s">
        <v>4283</v>
      </c>
      <c r="E184" t="s">
        <v>4284</v>
      </c>
      <c r="F184"/>
      <c r="G184"/>
      <c r="H184" s="44" t="b">
        <v>0</v>
      </c>
      <c r="I184" t="s">
        <v>4262</v>
      </c>
      <c r="J184" s="44" t="b">
        <v>0</v>
      </c>
      <c r="K184"/>
    </row>
    <row r="185" spans="1:11" ht="30.75" x14ac:dyDescent="0.3">
      <c r="A185" s="45" t="s">
        <v>3799</v>
      </c>
      <c r="B185" s="50" t="s">
        <v>4179</v>
      </c>
      <c r="C185" s="5" t="s">
        <v>3800</v>
      </c>
      <c r="D185" t="s">
        <v>4283</v>
      </c>
      <c r="E185" t="s">
        <v>4284</v>
      </c>
      <c r="F185"/>
      <c r="G185"/>
      <c r="H185" s="44" t="b">
        <v>1</v>
      </c>
      <c r="I185" t="s">
        <v>4262</v>
      </c>
      <c r="J185" s="44" t="b">
        <v>0</v>
      </c>
      <c r="K185"/>
    </row>
    <row r="186" spans="1:11" ht="30.75" x14ac:dyDescent="0.3">
      <c r="A186" s="45" t="s">
        <v>3801</v>
      </c>
      <c r="B186" s="50" t="s">
        <v>4178</v>
      </c>
      <c r="C186" s="5" t="s">
        <v>4242</v>
      </c>
      <c r="D186" t="s">
        <v>4283</v>
      </c>
      <c r="E186" t="s">
        <v>4284</v>
      </c>
      <c r="F186"/>
      <c r="G186"/>
      <c r="H186" s="44" t="b">
        <v>0</v>
      </c>
      <c r="I186" t="s">
        <v>4262</v>
      </c>
      <c r="J186" s="44" t="b">
        <v>0</v>
      </c>
      <c r="K186"/>
    </row>
    <row r="187" spans="1:11" ht="30.75" x14ac:dyDescent="0.3">
      <c r="A187" s="45" t="s">
        <v>3803</v>
      </c>
      <c r="B187" s="50" t="s">
        <v>4179</v>
      </c>
      <c r="C187" s="5" t="s">
        <v>3804</v>
      </c>
      <c r="D187" t="s">
        <v>4283</v>
      </c>
      <c r="E187" t="s">
        <v>4284</v>
      </c>
      <c r="F187"/>
      <c r="G187"/>
      <c r="H187" s="44" t="b">
        <v>1</v>
      </c>
      <c r="I187" t="s">
        <v>4262</v>
      </c>
      <c r="J187" s="44" t="b">
        <v>0</v>
      </c>
      <c r="K187"/>
    </row>
    <row r="188" spans="1:11" ht="18.75" x14ac:dyDescent="0.3">
      <c r="A188" s="45" t="s">
        <v>4285</v>
      </c>
      <c r="B188" s="50">
        <v>0</v>
      </c>
      <c r="C188" s="5" t="s">
        <v>4272</v>
      </c>
      <c r="D188" t="s">
        <v>4286</v>
      </c>
      <c r="E188" t="s">
        <v>4287</v>
      </c>
      <c r="F188"/>
      <c r="G188"/>
      <c r="H188" s="44" t="b">
        <v>0</v>
      </c>
      <c r="I188"/>
      <c r="J188" s="44" t="b">
        <v>0</v>
      </c>
      <c r="K188"/>
    </row>
    <row r="189" spans="1:11" ht="18.75" x14ac:dyDescent="0.3">
      <c r="A189" s="45" t="s">
        <v>4146</v>
      </c>
      <c r="B189" s="50" t="s">
        <v>171</v>
      </c>
      <c r="C189" s="5" t="s">
        <v>4234</v>
      </c>
      <c r="D189" t="s">
        <v>4286</v>
      </c>
      <c r="E189" t="s">
        <v>4287</v>
      </c>
      <c r="F189"/>
      <c r="G189"/>
      <c r="H189" s="44" t="b">
        <v>0</v>
      </c>
      <c r="I189" t="s">
        <v>4262</v>
      </c>
      <c r="J189" s="44" t="b">
        <v>0</v>
      </c>
      <c r="K189"/>
    </row>
    <row r="190" spans="1:11" ht="18.75" x14ac:dyDescent="0.3">
      <c r="A190" s="45" t="s">
        <v>4147</v>
      </c>
      <c r="B190" s="50" t="s">
        <v>171</v>
      </c>
      <c r="C190" s="5" t="s">
        <v>4235</v>
      </c>
      <c r="D190" t="s">
        <v>4286</v>
      </c>
      <c r="E190" t="s">
        <v>4287</v>
      </c>
      <c r="F190"/>
      <c r="G190"/>
      <c r="H190" s="44" t="b">
        <v>1</v>
      </c>
      <c r="I190" t="s">
        <v>4262</v>
      </c>
      <c r="J190" s="44" t="b">
        <v>0</v>
      </c>
      <c r="K190"/>
    </row>
    <row r="191" spans="1:11" ht="18.75" x14ac:dyDescent="0.3">
      <c r="A191" s="45" t="s">
        <v>3840</v>
      </c>
      <c r="B191" s="50">
        <v>0</v>
      </c>
      <c r="C191" s="5" t="s">
        <v>4272</v>
      </c>
      <c r="D191" t="s">
        <v>4288</v>
      </c>
      <c r="E191" t="s">
        <v>4289</v>
      </c>
      <c r="F191"/>
      <c r="G191"/>
      <c r="H191" s="44" t="b">
        <v>0</v>
      </c>
      <c r="I191"/>
      <c r="J191" s="44" t="b">
        <v>0</v>
      </c>
      <c r="K191"/>
    </row>
    <row r="192" spans="1:11" ht="18.75" x14ac:dyDescent="0.3">
      <c r="A192" s="45" t="s">
        <v>3843</v>
      </c>
      <c r="B192" s="50" t="s">
        <v>4180</v>
      </c>
      <c r="C192" s="5" t="s">
        <v>4234</v>
      </c>
      <c r="D192" t="s">
        <v>4288</v>
      </c>
      <c r="E192" t="s">
        <v>4289</v>
      </c>
      <c r="F192"/>
      <c r="G192"/>
      <c r="H192" s="44" t="b">
        <v>1</v>
      </c>
      <c r="I192" t="s">
        <v>4262</v>
      </c>
      <c r="J192" s="44" t="b">
        <v>0</v>
      </c>
      <c r="K192"/>
    </row>
    <row r="193" spans="1:11" ht="18.75" x14ac:dyDescent="0.3">
      <c r="A193" s="45" t="s">
        <v>4148</v>
      </c>
      <c r="B193" s="50" t="s">
        <v>171</v>
      </c>
      <c r="C193" s="5" t="s">
        <v>4235</v>
      </c>
      <c r="D193" t="s">
        <v>4288</v>
      </c>
      <c r="E193" t="s">
        <v>4289</v>
      </c>
      <c r="F193"/>
      <c r="G193"/>
      <c r="H193" s="44" t="b">
        <v>1</v>
      </c>
      <c r="I193" t="s">
        <v>4262</v>
      </c>
      <c r="J193" s="44" t="b">
        <v>0</v>
      </c>
      <c r="K193"/>
    </row>
    <row r="194" spans="1:11" ht="30.75" x14ac:dyDescent="0.3">
      <c r="A194" s="45" t="s">
        <v>1062</v>
      </c>
      <c r="B194" s="50" t="s">
        <v>4183</v>
      </c>
      <c r="C194" s="5" t="s">
        <v>4243</v>
      </c>
      <c r="D194" t="s">
        <v>4290</v>
      </c>
      <c r="E194" t="s">
        <v>629</v>
      </c>
      <c r="F194"/>
      <c r="G194"/>
      <c r="H194" s="44" t="b">
        <v>0</v>
      </c>
      <c r="I194" t="s">
        <v>4262</v>
      </c>
      <c r="J194" s="44" t="b">
        <v>0</v>
      </c>
      <c r="K194"/>
    </row>
    <row r="195" spans="1:11" ht="30.75" x14ac:dyDescent="0.3">
      <c r="A195" s="45" t="s">
        <v>1259</v>
      </c>
      <c r="B195" s="50" t="s">
        <v>4184</v>
      </c>
      <c r="C195" s="5" t="s">
        <v>4244</v>
      </c>
      <c r="D195" t="s">
        <v>4290</v>
      </c>
      <c r="E195" t="s">
        <v>629</v>
      </c>
      <c r="F195"/>
      <c r="G195"/>
      <c r="H195" s="44" t="b">
        <v>1</v>
      </c>
      <c r="I195" t="s">
        <v>4262</v>
      </c>
      <c r="J195" s="44" t="b">
        <v>0</v>
      </c>
      <c r="K195"/>
    </row>
    <row r="196" spans="1:11" ht="75.75" customHeight="1" x14ac:dyDescent="0.3">
      <c r="A196" s="45" t="s">
        <v>1065</v>
      </c>
      <c r="B196" s="50" t="s">
        <v>4185</v>
      </c>
      <c r="C196" s="5" t="s">
        <v>4245</v>
      </c>
      <c r="D196" t="s">
        <v>4290</v>
      </c>
      <c r="E196" t="s">
        <v>629</v>
      </c>
      <c r="F196"/>
      <c r="G196"/>
      <c r="H196" s="44" t="b">
        <v>0</v>
      </c>
      <c r="I196" t="s">
        <v>4262</v>
      </c>
      <c r="J196" s="44" t="b">
        <v>1</v>
      </c>
      <c r="K196"/>
    </row>
    <row r="197" spans="1:11" ht="30.75" x14ac:dyDescent="0.3">
      <c r="A197" s="45" t="s">
        <v>1066</v>
      </c>
      <c r="B197" s="50" t="s">
        <v>4186</v>
      </c>
      <c r="C197" s="5" t="s">
        <v>4246</v>
      </c>
      <c r="D197" t="s">
        <v>4290</v>
      </c>
      <c r="E197" t="s">
        <v>629</v>
      </c>
      <c r="F197"/>
      <c r="G197"/>
      <c r="H197" s="44" t="b">
        <v>0</v>
      </c>
      <c r="I197" t="s">
        <v>4262</v>
      </c>
      <c r="J197" s="44" t="b">
        <v>1</v>
      </c>
      <c r="K197"/>
    </row>
    <row r="198" spans="1:11" ht="45.75" x14ac:dyDescent="0.3">
      <c r="A198" s="45" t="s">
        <v>1067</v>
      </c>
      <c r="B198" s="50" t="s">
        <v>4182</v>
      </c>
      <c r="C198" s="5" t="s">
        <v>4247</v>
      </c>
      <c r="D198" t="s">
        <v>4290</v>
      </c>
      <c r="E198" t="s">
        <v>629</v>
      </c>
      <c r="F198"/>
      <c r="G198"/>
      <c r="H198" s="44" t="b">
        <v>0</v>
      </c>
      <c r="I198" t="s">
        <v>4262</v>
      </c>
      <c r="J198" s="44" t="b">
        <v>1</v>
      </c>
      <c r="K198"/>
    </row>
    <row r="199" spans="1:11" ht="30.75" x14ac:dyDescent="0.3">
      <c r="A199" s="45" t="s">
        <v>4149</v>
      </c>
      <c r="B199" s="50" t="s">
        <v>4187</v>
      </c>
      <c r="C199" s="5" t="s">
        <v>4248</v>
      </c>
      <c r="D199" t="s">
        <v>4291</v>
      </c>
      <c r="E199" t="s">
        <v>4292</v>
      </c>
      <c r="F199"/>
      <c r="G199"/>
      <c r="H199" s="44" t="b">
        <v>0</v>
      </c>
      <c r="I199" t="s">
        <v>4262</v>
      </c>
      <c r="J199" s="44" t="b">
        <v>1</v>
      </c>
      <c r="K199"/>
    </row>
    <row r="200" spans="1:11" ht="30.75" x14ac:dyDescent="0.3">
      <c r="A200" s="45" t="s">
        <v>4150</v>
      </c>
      <c r="B200" s="50" t="s">
        <v>4188</v>
      </c>
      <c r="C200" s="5" t="s">
        <v>4249</v>
      </c>
      <c r="D200" t="s">
        <v>4291</v>
      </c>
      <c r="E200" t="s">
        <v>4292</v>
      </c>
      <c r="F200"/>
      <c r="G200"/>
      <c r="H200" s="44" t="b">
        <v>0</v>
      </c>
      <c r="I200" t="s">
        <v>4262</v>
      </c>
      <c r="J200" s="44" t="b">
        <v>1</v>
      </c>
      <c r="K200"/>
    </row>
    <row r="201" spans="1:11" ht="30.75" x14ac:dyDescent="0.3">
      <c r="A201" s="45" t="s">
        <v>4151</v>
      </c>
      <c r="B201" s="50" t="s">
        <v>4167</v>
      </c>
      <c r="C201" s="5" t="s">
        <v>4250</v>
      </c>
      <c r="D201" t="s">
        <v>4291</v>
      </c>
      <c r="E201" t="s">
        <v>4292</v>
      </c>
      <c r="F201"/>
      <c r="G201"/>
      <c r="H201" s="44" t="b">
        <v>0</v>
      </c>
      <c r="I201" t="s">
        <v>4262</v>
      </c>
      <c r="J201" s="44" t="b">
        <v>0</v>
      </c>
      <c r="K201"/>
    </row>
    <row r="202" spans="1:11" ht="18.75" x14ac:dyDescent="0.3">
      <c r="A202" s="45" t="s">
        <v>4152</v>
      </c>
      <c r="B202" s="50" t="s">
        <v>4189</v>
      </c>
      <c r="C202" s="5" t="s">
        <v>4251</v>
      </c>
      <c r="D202" t="s">
        <v>4293</v>
      </c>
      <c r="E202" t="s">
        <v>4294</v>
      </c>
      <c r="F202"/>
      <c r="G202"/>
      <c r="H202" s="44" t="b">
        <v>0</v>
      </c>
      <c r="I202" t="s">
        <v>4262</v>
      </c>
      <c r="J202" s="44" t="b">
        <v>0</v>
      </c>
      <c r="K202"/>
    </row>
    <row r="203" spans="1:11" ht="30.75" x14ac:dyDescent="0.3">
      <c r="A203" s="45" t="s">
        <v>305</v>
      </c>
      <c r="B203" s="50" t="s">
        <v>4190</v>
      </c>
      <c r="C203" s="5" t="s">
        <v>4252</v>
      </c>
      <c r="D203" t="s">
        <v>303</v>
      </c>
      <c r="E203" t="s">
        <v>308</v>
      </c>
      <c r="F203"/>
      <c r="G203"/>
      <c r="H203" s="44" t="b">
        <v>0</v>
      </c>
      <c r="I203" t="s">
        <v>4262</v>
      </c>
      <c r="J203" s="44" t="b">
        <v>1</v>
      </c>
      <c r="K203"/>
    </row>
    <row r="204" spans="1:11" ht="30.75" x14ac:dyDescent="0.3">
      <c r="A204" s="45" t="s">
        <v>3851</v>
      </c>
      <c r="B204" s="50" t="s">
        <v>3852</v>
      </c>
      <c r="C204" s="5" t="s">
        <v>4253</v>
      </c>
      <c r="D204" t="s">
        <v>303</v>
      </c>
      <c r="E204" t="s">
        <v>308</v>
      </c>
      <c r="F204"/>
      <c r="G204"/>
      <c r="H204" s="44" t="b">
        <v>0</v>
      </c>
      <c r="I204" t="s">
        <v>4262</v>
      </c>
      <c r="J204" s="44" t="b">
        <v>1</v>
      </c>
      <c r="K204"/>
    </row>
    <row r="205" spans="1:11" ht="30.75" x14ac:dyDescent="0.3">
      <c r="A205" s="45" t="s">
        <v>3855</v>
      </c>
      <c r="B205" s="50" t="s">
        <v>3852</v>
      </c>
      <c r="C205" s="5" t="s">
        <v>4254</v>
      </c>
      <c r="D205" t="s">
        <v>303</v>
      </c>
      <c r="E205" t="s">
        <v>308</v>
      </c>
      <c r="F205"/>
      <c r="G205"/>
      <c r="H205" s="44" t="b">
        <v>0</v>
      </c>
      <c r="I205" t="s">
        <v>4262</v>
      </c>
      <c r="J205" s="44" t="b">
        <v>0</v>
      </c>
      <c r="K205"/>
    </row>
    <row r="206" spans="1:11" ht="30.75" x14ac:dyDescent="0.3">
      <c r="A206" s="45" t="s">
        <v>3857</v>
      </c>
      <c r="B206" s="50" t="s">
        <v>3852</v>
      </c>
      <c r="C206" s="5" t="s">
        <v>4255</v>
      </c>
      <c r="D206" t="s">
        <v>303</v>
      </c>
      <c r="E206" t="s">
        <v>308</v>
      </c>
      <c r="F206"/>
      <c r="G206"/>
      <c r="H206" s="44" t="b">
        <v>0</v>
      </c>
      <c r="I206" t="s">
        <v>4262</v>
      </c>
      <c r="J206" s="44" t="b">
        <v>0</v>
      </c>
      <c r="K206"/>
    </row>
    <row r="207" spans="1:11" ht="30.75" x14ac:dyDescent="0.3">
      <c r="A207" s="45" t="s">
        <v>4153</v>
      </c>
      <c r="B207" s="50" t="s">
        <v>224</v>
      </c>
      <c r="C207" s="5" t="s">
        <v>4256</v>
      </c>
      <c r="D207" t="s">
        <v>303</v>
      </c>
      <c r="E207" t="s">
        <v>308</v>
      </c>
      <c r="F207"/>
      <c r="G207"/>
      <c r="H207" s="44" t="b">
        <v>0</v>
      </c>
      <c r="I207" t="s">
        <v>4262</v>
      </c>
      <c r="J207" s="44" t="b">
        <v>0</v>
      </c>
      <c r="K207"/>
    </row>
    <row r="208" spans="1:11" ht="18.75" x14ac:dyDescent="0.3">
      <c r="A208" s="45" t="s">
        <v>309</v>
      </c>
      <c r="B208" s="50" t="s">
        <v>1293</v>
      </c>
      <c r="C208" s="5" t="s">
        <v>4295</v>
      </c>
      <c r="D208" t="s">
        <v>303</v>
      </c>
      <c r="E208" t="s">
        <v>308</v>
      </c>
      <c r="F208"/>
      <c r="G208"/>
      <c r="H208" s="44" t="b">
        <v>0</v>
      </c>
      <c r="I208"/>
      <c r="J208" s="44" t="b">
        <v>0</v>
      </c>
      <c r="K208"/>
    </row>
    <row r="209" spans="1:11" ht="30.75" x14ac:dyDescent="0.3">
      <c r="A209" s="45" t="s">
        <v>4154</v>
      </c>
      <c r="B209" s="50" t="s">
        <v>4091</v>
      </c>
      <c r="C209" s="5" t="s">
        <v>4257</v>
      </c>
      <c r="D209" t="s">
        <v>303</v>
      </c>
      <c r="E209" t="s">
        <v>308</v>
      </c>
      <c r="F209"/>
      <c r="G209"/>
      <c r="H209" s="44" t="b">
        <v>0</v>
      </c>
      <c r="I209" t="s">
        <v>4262</v>
      </c>
      <c r="J209" s="44" t="b">
        <v>0</v>
      </c>
      <c r="K209"/>
    </row>
    <row r="210" spans="1:11" ht="30.75" x14ac:dyDescent="0.3">
      <c r="A210" s="45" t="s">
        <v>4155</v>
      </c>
      <c r="B210" s="50" t="s">
        <v>4191</v>
      </c>
      <c r="C210" s="5" t="s">
        <v>4258</v>
      </c>
      <c r="D210" t="s">
        <v>303</v>
      </c>
      <c r="E210" t="s">
        <v>308</v>
      </c>
      <c r="F210"/>
      <c r="G210"/>
      <c r="H210" s="44" t="b">
        <v>0</v>
      </c>
      <c r="I210" t="s">
        <v>4262</v>
      </c>
      <c r="J210" s="44" t="b">
        <v>0</v>
      </c>
      <c r="K210"/>
    </row>
    <row r="211" spans="1:11" ht="18.75" x14ac:dyDescent="0.3">
      <c r="A211" s="45" t="s">
        <v>4156</v>
      </c>
      <c r="B211" s="50" t="s">
        <v>4091</v>
      </c>
      <c r="C211" s="5" t="s">
        <v>4259</v>
      </c>
      <c r="D211" t="s">
        <v>303</v>
      </c>
      <c r="E211" t="s">
        <v>308</v>
      </c>
      <c r="F211"/>
      <c r="G211"/>
      <c r="H211" s="44" t="b">
        <v>0</v>
      </c>
      <c r="I211" t="s">
        <v>4262</v>
      </c>
      <c r="J211" s="44" t="b">
        <v>0</v>
      </c>
      <c r="K211"/>
    </row>
    <row r="212" spans="1:11" ht="30.75" x14ac:dyDescent="0.3">
      <c r="A212" s="45" t="s">
        <v>3859</v>
      </c>
      <c r="B212" s="50" t="s">
        <v>4192</v>
      </c>
      <c r="C212" s="5" t="s">
        <v>4260</v>
      </c>
      <c r="D212" t="s">
        <v>303</v>
      </c>
      <c r="E212" t="s">
        <v>308</v>
      </c>
      <c r="F212"/>
      <c r="G212"/>
      <c r="H212" s="44" t="b">
        <v>0</v>
      </c>
      <c r="I212" t="s">
        <v>4262</v>
      </c>
      <c r="J212" s="44" t="b">
        <v>0</v>
      </c>
      <c r="K212"/>
    </row>
    <row r="213" spans="1:11" ht="90.75" x14ac:dyDescent="0.3">
      <c r="A213" s="45" t="s">
        <v>610</v>
      </c>
      <c r="B213" s="50" t="s">
        <v>4193</v>
      </c>
      <c r="C213" s="5" t="s">
        <v>4261</v>
      </c>
      <c r="D213" t="s">
        <v>303</v>
      </c>
      <c r="E213" t="s">
        <v>1145</v>
      </c>
      <c r="F213"/>
      <c r="G213"/>
      <c r="H213" s="44" t="b">
        <v>0</v>
      </c>
      <c r="I213" t="s">
        <v>4262</v>
      </c>
      <c r="J213" s="44" t="b">
        <v>0</v>
      </c>
      <c r="K213"/>
    </row>
    <row r="214" spans="1:11" ht="30.75" x14ac:dyDescent="0.3">
      <c r="A214" s="45" t="s">
        <v>1318</v>
      </c>
      <c r="B214" s="50" t="s">
        <v>4296</v>
      </c>
      <c r="C214" s="5" t="s">
        <v>3916</v>
      </c>
      <c r="D214" t="s">
        <v>4320</v>
      </c>
      <c r="E214" t="s">
        <v>4323</v>
      </c>
      <c r="F214"/>
      <c r="G214"/>
      <c r="H214" s="44" t="b">
        <v>0</v>
      </c>
      <c r="I214" t="s">
        <v>4316</v>
      </c>
      <c r="J214" s="44" t="b">
        <v>0</v>
      </c>
      <c r="K214"/>
    </row>
    <row r="215" spans="1:11" ht="30.75" x14ac:dyDescent="0.3">
      <c r="A215" s="45" t="s">
        <v>1321</v>
      </c>
      <c r="B215" s="50" t="s">
        <v>4297</v>
      </c>
      <c r="C215" s="5" t="s">
        <v>3884</v>
      </c>
      <c r="D215" t="s">
        <v>4320</v>
      </c>
      <c r="E215" t="s">
        <v>4323</v>
      </c>
      <c r="F215"/>
      <c r="G215"/>
      <c r="H215" s="44" t="b">
        <v>0</v>
      </c>
      <c r="I215" t="s">
        <v>4316</v>
      </c>
      <c r="J215" s="44" t="b">
        <v>0</v>
      </c>
      <c r="K215"/>
    </row>
    <row r="216" spans="1:11" ht="18.75" x14ac:dyDescent="0.3">
      <c r="A216" s="45" t="s">
        <v>1323</v>
      </c>
      <c r="B216" s="50" t="s">
        <v>3886</v>
      </c>
      <c r="C216" s="5" t="s">
        <v>3887</v>
      </c>
      <c r="D216" t="s">
        <v>4320</v>
      </c>
      <c r="E216" t="s">
        <v>4323</v>
      </c>
      <c r="F216"/>
      <c r="G216"/>
      <c r="H216" s="44" t="b">
        <v>0</v>
      </c>
      <c r="I216" t="s">
        <v>4316</v>
      </c>
      <c r="J216" s="44" t="b">
        <v>0</v>
      </c>
      <c r="K216"/>
    </row>
    <row r="217" spans="1:11" ht="18.75" x14ac:dyDescent="0.3">
      <c r="A217" s="45" t="s">
        <v>1325</v>
      </c>
      <c r="B217" s="50"/>
      <c r="C217" s="5"/>
      <c r="D217" t="s">
        <v>4320</v>
      </c>
      <c r="E217"/>
      <c r="F217"/>
      <c r="G217"/>
      <c r="H217" s="44" t="b">
        <v>0</v>
      </c>
      <c r="I217" t="s">
        <v>4316</v>
      </c>
      <c r="J217" s="44" t="b">
        <v>1</v>
      </c>
      <c r="K217"/>
    </row>
    <row r="218" spans="1:11" ht="30.75" x14ac:dyDescent="0.3">
      <c r="A218" s="45" t="s">
        <v>1327</v>
      </c>
      <c r="B218" s="50" t="s">
        <v>4298</v>
      </c>
      <c r="C218" s="5" t="s">
        <v>4319</v>
      </c>
      <c r="D218" t="s">
        <v>4320</v>
      </c>
      <c r="E218" t="s">
        <v>4323</v>
      </c>
      <c r="F218"/>
      <c r="G218"/>
      <c r="H218" s="44" t="b">
        <v>0</v>
      </c>
      <c r="I218" t="s">
        <v>4316</v>
      </c>
      <c r="J218" s="44" t="b">
        <v>0</v>
      </c>
      <c r="K218"/>
    </row>
    <row r="219" spans="1:11" ht="30.75" x14ac:dyDescent="0.3">
      <c r="A219" s="45" t="s">
        <v>1329</v>
      </c>
      <c r="B219" s="50" t="s">
        <v>3888</v>
      </c>
      <c r="C219" s="5" t="s">
        <v>3889</v>
      </c>
      <c r="D219" t="s">
        <v>4320</v>
      </c>
      <c r="E219" t="s">
        <v>4323</v>
      </c>
      <c r="F219"/>
      <c r="G219"/>
      <c r="H219" s="44" t="b">
        <v>0</v>
      </c>
      <c r="I219" t="s">
        <v>4316</v>
      </c>
      <c r="J219" s="44" t="b">
        <v>1</v>
      </c>
      <c r="K219"/>
    </row>
    <row r="220" spans="1:11" ht="18.75" x14ac:dyDescent="0.3">
      <c r="A220" s="45" t="s">
        <v>1331</v>
      </c>
      <c r="B220" s="50" t="s">
        <v>3890</v>
      </c>
      <c r="C220" s="5" t="s">
        <v>3891</v>
      </c>
      <c r="D220" t="s">
        <v>4320</v>
      </c>
      <c r="E220" t="s">
        <v>4323</v>
      </c>
      <c r="F220"/>
      <c r="G220"/>
      <c r="H220" s="44" t="b">
        <v>0</v>
      </c>
      <c r="I220" t="s">
        <v>4316</v>
      </c>
      <c r="J220" s="44" t="b">
        <v>0</v>
      </c>
      <c r="K220"/>
    </row>
    <row r="221" spans="1:11" ht="18.75" x14ac:dyDescent="0.3">
      <c r="A221" s="45" t="s">
        <v>1333</v>
      </c>
      <c r="B221" s="50"/>
      <c r="C221" s="5"/>
      <c r="D221" t="s">
        <v>4320</v>
      </c>
      <c r="E221"/>
      <c r="F221"/>
      <c r="G221"/>
      <c r="H221" s="44" t="b">
        <v>0</v>
      </c>
      <c r="I221" t="s">
        <v>4316</v>
      </c>
      <c r="J221" s="44" t="b">
        <v>1</v>
      </c>
      <c r="K221"/>
    </row>
    <row r="222" spans="1:11" ht="30.75" x14ac:dyDescent="0.3">
      <c r="A222" s="45" t="s">
        <v>1334</v>
      </c>
      <c r="B222" s="50" t="s">
        <v>4299</v>
      </c>
      <c r="C222" s="5" t="s">
        <v>4321</v>
      </c>
      <c r="D222" t="s">
        <v>4320</v>
      </c>
      <c r="E222" t="s">
        <v>4323</v>
      </c>
      <c r="F222"/>
      <c r="G222"/>
      <c r="H222" s="44" t="b">
        <v>0</v>
      </c>
      <c r="I222" t="s">
        <v>4316</v>
      </c>
      <c r="J222" s="44" t="b">
        <v>0</v>
      </c>
      <c r="K222"/>
    </row>
    <row r="223" spans="1:11" ht="30.75" x14ac:dyDescent="0.3">
      <c r="A223" s="45" t="s">
        <v>1335</v>
      </c>
      <c r="B223" s="50" t="s">
        <v>3892</v>
      </c>
      <c r="C223" s="5" t="s">
        <v>3893</v>
      </c>
      <c r="D223" t="s">
        <v>4320</v>
      </c>
      <c r="E223" t="s">
        <v>4323</v>
      </c>
      <c r="F223"/>
      <c r="G223"/>
      <c r="H223" s="44" t="b">
        <v>0</v>
      </c>
      <c r="I223" t="s">
        <v>4316</v>
      </c>
      <c r="J223" s="44" t="b">
        <v>1</v>
      </c>
      <c r="K223"/>
    </row>
    <row r="224" spans="1:11" ht="18.75" x14ac:dyDescent="0.3">
      <c r="A224" s="45" t="s">
        <v>1336</v>
      </c>
      <c r="B224" s="50" t="s">
        <v>3894</v>
      </c>
      <c r="C224" s="5" t="s">
        <v>3895</v>
      </c>
      <c r="D224" t="s">
        <v>4320</v>
      </c>
      <c r="E224" t="s">
        <v>4323</v>
      </c>
      <c r="F224"/>
      <c r="G224"/>
      <c r="H224" s="44" t="b">
        <v>0</v>
      </c>
      <c r="I224" t="s">
        <v>4316</v>
      </c>
      <c r="J224" s="44" t="b">
        <v>0</v>
      </c>
      <c r="K224"/>
    </row>
    <row r="225" spans="1:11" ht="18.75" x14ac:dyDescent="0.3">
      <c r="A225" s="45" t="s">
        <v>1337</v>
      </c>
      <c r="B225" s="50"/>
      <c r="C225" s="5"/>
      <c r="D225" t="s">
        <v>4320</v>
      </c>
      <c r="E225"/>
      <c r="F225"/>
      <c r="G225"/>
      <c r="H225" s="44" t="b">
        <v>0</v>
      </c>
      <c r="I225" t="s">
        <v>4316</v>
      </c>
      <c r="J225" s="44" t="b">
        <v>1</v>
      </c>
      <c r="K225"/>
    </row>
    <row r="226" spans="1:11" ht="30.75" x14ac:dyDescent="0.3">
      <c r="A226" s="45" t="s">
        <v>1338</v>
      </c>
      <c r="B226" s="50" t="s">
        <v>4300</v>
      </c>
      <c r="C226" s="5" t="s">
        <v>4322</v>
      </c>
      <c r="D226" t="s">
        <v>4320</v>
      </c>
      <c r="E226" t="s">
        <v>300</v>
      </c>
      <c r="F226"/>
      <c r="G226"/>
      <c r="H226" s="44" t="b">
        <v>0</v>
      </c>
      <c r="I226" t="s">
        <v>4316</v>
      </c>
      <c r="J226" s="44" t="b">
        <v>0</v>
      </c>
      <c r="K226"/>
    </row>
    <row r="227" spans="1:11" ht="30.75" x14ac:dyDescent="0.3">
      <c r="A227" s="45" t="s">
        <v>1339</v>
      </c>
      <c r="B227" s="50" t="s">
        <v>3896</v>
      </c>
      <c r="C227" s="5" t="s">
        <v>3897</v>
      </c>
      <c r="D227" t="s">
        <v>4320</v>
      </c>
      <c r="E227" t="s">
        <v>300</v>
      </c>
      <c r="F227"/>
      <c r="G227"/>
      <c r="H227" s="44" t="b">
        <v>0</v>
      </c>
      <c r="I227" t="s">
        <v>4316</v>
      </c>
      <c r="J227" s="44" t="b">
        <v>1</v>
      </c>
      <c r="K227"/>
    </row>
    <row r="228" spans="1:11" ht="18.75" x14ac:dyDescent="0.3">
      <c r="A228" s="45" t="s">
        <v>1340</v>
      </c>
      <c r="B228" s="50" t="s">
        <v>3898</v>
      </c>
      <c r="C228" s="5" t="s">
        <v>3899</v>
      </c>
      <c r="D228" t="s">
        <v>4320</v>
      </c>
      <c r="E228" t="s">
        <v>300</v>
      </c>
      <c r="F228"/>
      <c r="G228"/>
      <c r="H228" s="44" t="b">
        <v>0</v>
      </c>
      <c r="I228" t="s">
        <v>4316</v>
      </c>
      <c r="J228" s="44" t="b">
        <v>0</v>
      </c>
      <c r="K228"/>
    </row>
    <row r="229" spans="1:11" ht="18.75" x14ac:dyDescent="0.3">
      <c r="A229" s="45" t="s">
        <v>1341</v>
      </c>
      <c r="B229" s="50"/>
      <c r="C229" s="5"/>
      <c r="D229" t="s">
        <v>4320</v>
      </c>
      <c r="E229"/>
      <c r="F229"/>
      <c r="G229"/>
      <c r="H229" s="44" t="b">
        <v>0</v>
      </c>
      <c r="I229" t="s">
        <v>4316</v>
      </c>
      <c r="J229" s="44" t="b">
        <v>1</v>
      </c>
      <c r="K229"/>
    </row>
    <row r="230" spans="1:11" ht="30.75" x14ac:dyDescent="0.3">
      <c r="A230" s="45" t="s">
        <v>1342</v>
      </c>
      <c r="B230" s="50" t="s">
        <v>4301</v>
      </c>
      <c r="C230" s="5" t="s">
        <v>4331</v>
      </c>
      <c r="D230" t="s">
        <v>4320</v>
      </c>
      <c r="E230" t="s">
        <v>565</v>
      </c>
      <c r="F230"/>
      <c r="G230"/>
      <c r="H230" s="44" t="b">
        <v>0</v>
      </c>
      <c r="I230" t="s">
        <v>4316</v>
      </c>
      <c r="J230" s="44" t="b">
        <v>0</v>
      </c>
      <c r="K230"/>
    </row>
    <row r="231" spans="1:11" ht="18.75" x14ac:dyDescent="0.3">
      <c r="A231" s="45" t="s">
        <v>1343</v>
      </c>
      <c r="B231" s="50" t="s">
        <v>4302</v>
      </c>
      <c r="C231" s="5" t="s">
        <v>4330</v>
      </c>
      <c r="D231" t="s">
        <v>4320</v>
      </c>
      <c r="E231" t="s">
        <v>565</v>
      </c>
      <c r="F231"/>
      <c r="G231"/>
      <c r="H231" s="44" t="b">
        <v>0</v>
      </c>
      <c r="I231" t="s">
        <v>4316</v>
      </c>
      <c r="J231" s="44" t="b">
        <v>0</v>
      </c>
      <c r="K231"/>
    </row>
    <row r="232" spans="1:11" ht="18.75" x14ac:dyDescent="0.3">
      <c r="A232" s="45" t="s">
        <v>1344</v>
      </c>
      <c r="B232" s="50" t="s">
        <v>4303</v>
      </c>
      <c r="C232" s="5" t="s">
        <v>4329</v>
      </c>
      <c r="D232" t="s">
        <v>4320</v>
      </c>
      <c r="E232" t="s">
        <v>565</v>
      </c>
      <c r="F232"/>
      <c r="G232"/>
      <c r="H232" s="44" t="b">
        <v>0</v>
      </c>
      <c r="I232" t="s">
        <v>4316</v>
      </c>
      <c r="J232" s="44" t="b">
        <v>0</v>
      </c>
      <c r="K232"/>
    </row>
    <row r="233" spans="1:11" ht="18.75" x14ac:dyDescent="0.3">
      <c r="A233" s="45" t="s">
        <v>1345</v>
      </c>
      <c r="B233" s="50" t="s">
        <v>4304</v>
      </c>
      <c r="C233" s="5" t="s">
        <v>4324</v>
      </c>
      <c r="D233" t="s">
        <v>4320</v>
      </c>
      <c r="E233" t="s">
        <v>565</v>
      </c>
      <c r="F233"/>
      <c r="G233"/>
      <c r="H233" s="44" t="b">
        <v>0</v>
      </c>
      <c r="I233" t="s">
        <v>4316</v>
      </c>
      <c r="J233" s="44" t="b">
        <v>0</v>
      </c>
      <c r="K233"/>
    </row>
    <row r="234" spans="1:11" ht="30.75" x14ac:dyDescent="0.3">
      <c r="A234" s="45" t="s">
        <v>1346</v>
      </c>
      <c r="B234" s="50" t="s">
        <v>4305</v>
      </c>
      <c r="C234" s="5" t="s">
        <v>4325</v>
      </c>
      <c r="D234" t="s">
        <v>4320</v>
      </c>
      <c r="E234" t="s">
        <v>565</v>
      </c>
      <c r="F234"/>
      <c r="G234"/>
      <c r="H234" s="44" t="b">
        <v>0</v>
      </c>
      <c r="I234" t="s">
        <v>4316</v>
      </c>
      <c r="J234" s="44" t="b">
        <v>0</v>
      </c>
      <c r="K234"/>
    </row>
    <row r="235" spans="1:11" ht="18.75" x14ac:dyDescent="0.3">
      <c r="A235" s="45" t="s">
        <v>1347</v>
      </c>
      <c r="B235" s="50"/>
      <c r="C235" s="5"/>
      <c r="D235" t="s">
        <v>4320</v>
      </c>
      <c r="E235"/>
      <c r="F235"/>
      <c r="G235"/>
      <c r="H235" s="44" t="b">
        <v>0</v>
      </c>
      <c r="I235" t="s">
        <v>4316</v>
      </c>
      <c r="J235" s="44" t="b">
        <v>0</v>
      </c>
      <c r="K235"/>
    </row>
    <row r="236" spans="1:11" ht="18.75" x14ac:dyDescent="0.3">
      <c r="A236" s="45" t="s">
        <v>1348</v>
      </c>
      <c r="B236" s="50" t="s">
        <v>4306</v>
      </c>
      <c r="C236" s="5" t="s">
        <v>4055</v>
      </c>
      <c r="D236" t="s">
        <v>4320</v>
      </c>
      <c r="E236" t="s">
        <v>565</v>
      </c>
      <c r="F236"/>
      <c r="G236"/>
      <c r="H236" s="44" t="b">
        <v>0</v>
      </c>
      <c r="I236" t="s">
        <v>4316</v>
      </c>
      <c r="J236" s="44" t="b">
        <v>0</v>
      </c>
      <c r="K236"/>
    </row>
    <row r="237" spans="1:11" ht="18.75" x14ac:dyDescent="0.3">
      <c r="A237" s="45" t="s">
        <v>1349</v>
      </c>
      <c r="B237" s="50" t="s">
        <v>3900</v>
      </c>
      <c r="C237" s="5" t="s">
        <v>3901</v>
      </c>
      <c r="D237" t="s">
        <v>4320</v>
      </c>
      <c r="E237" t="s">
        <v>565</v>
      </c>
      <c r="F237"/>
      <c r="G237"/>
      <c r="H237" s="44" t="b">
        <v>0</v>
      </c>
      <c r="I237" t="s">
        <v>4316</v>
      </c>
      <c r="J237" s="44" t="b">
        <v>0</v>
      </c>
      <c r="K237"/>
    </row>
    <row r="238" spans="1:11" ht="30.75" x14ac:dyDescent="0.3">
      <c r="A238" s="45" t="s">
        <v>1350</v>
      </c>
      <c r="B238" s="50" t="s">
        <v>3902</v>
      </c>
      <c r="C238" s="5" t="s">
        <v>3903</v>
      </c>
      <c r="D238" t="s">
        <v>4320</v>
      </c>
      <c r="E238" t="s">
        <v>565</v>
      </c>
      <c r="F238"/>
      <c r="G238"/>
      <c r="H238" s="44" t="b">
        <v>0</v>
      </c>
      <c r="I238" t="s">
        <v>4316</v>
      </c>
      <c r="J238" s="44" t="b">
        <v>0</v>
      </c>
      <c r="K238"/>
    </row>
    <row r="239" spans="1:11" ht="18.75" x14ac:dyDescent="0.3">
      <c r="A239" s="45" t="s">
        <v>2481</v>
      </c>
      <c r="B239" s="50"/>
      <c r="C239" s="5"/>
      <c r="D239" t="s">
        <v>4320</v>
      </c>
      <c r="E239"/>
      <c r="F239"/>
      <c r="G239"/>
      <c r="H239" s="44" t="b">
        <v>0</v>
      </c>
      <c r="I239" t="s">
        <v>4316</v>
      </c>
      <c r="J239" s="44" t="b">
        <v>0</v>
      </c>
      <c r="K239"/>
    </row>
    <row r="240" spans="1:11" ht="18.75" x14ac:dyDescent="0.3">
      <c r="A240" s="45" t="s">
        <v>2484</v>
      </c>
      <c r="B240" s="50" t="s">
        <v>4307</v>
      </c>
      <c r="C240" s="5" t="s">
        <v>4326</v>
      </c>
      <c r="D240" t="s">
        <v>4320</v>
      </c>
      <c r="E240" t="s">
        <v>565</v>
      </c>
      <c r="F240"/>
      <c r="G240"/>
      <c r="H240" s="44" t="b">
        <v>0</v>
      </c>
      <c r="I240" t="s">
        <v>4316</v>
      </c>
      <c r="J240" s="44" t="b">
        <v>0</v>
      </c>
      <c r="K240"/>
    </row>
    <row r="241" spans="1:11" ht="18.75" x14ac:dyDescent="0.3">
      <c r="A241" s="45" t="s">
        <v>2486</v>
      </c>
      <c r="B241" s="50" t="s">
        <v>3904</v>
      </c>
      <c r="C241" s="5" t="s">
        <v>3905</v>
      </c>
      <c r="D241" t="s">
        <v>4320</v>
      </c>
      <c r="E241" t="s">
        <v>565</v>
      </c>
      <c r="F241"/>
      <c r="G241"/>
      <c r="H241" s="44" t="b">
        <v>0</v>
      </c>
      <c r="I241" t="s">
        <v>4316</v>
      </c>
      <c r="J241" s="44" t="b">
        <v>0</v>
      </c>
      <c r="K241"/>
    </row>
    <row r="242" spans="1:11" ht="30.75" x14ac:dyDescent="0.3">
      <c r="A242" s="45" t="s">
        <v>2488</v>
      </c>
      <c r="B242" s="50" t="s">
        <v>3906</v>
      </c>
      <c r="C242" s="5" t="s">
        <v>3907</v>
      </c>
      <c r="D242" t="s">
        <v>4320</v>
      </c>
      <c r="E242" t="s">
        <v>565</v>
      </c>
      <c r="F242"/>
      <c r="G242"/>
      <c r="H242" s="44" t="b">
        <v>0</v>
      </c>
      <c r="I242" t="s">
        <v>4316</v>
      </c>
      <c r="J242" s="44" t="b">
        <v>0</v>
      </c>
      <c r="K242"/>
    </row>
    <row r="243" spans="1:11" ht="18.75" x14ac:dyDescent="0.3">
      <c r="A243" s="45" t="s">
        <v>2491</v>
      </c>
      <c r="B243" s="50"/>
      <c r="C243" s="5"/>
      <c r="D243" t="s">
        <v>4320</v>
      </c>
      <c r="E243"/>
      <c r="F243"/>
      <c r="G243"/>
      <c r="H243" s="44" t="b">
        <v>0</v>
      </c>
      <c r="I243" t="s">
        <v>4316</v>
      </c>
      <c r="J243" s="44" t="b">
        <v>0</v>
      </c>
      <c r="K243"/>
    </row>
    <row r="244" spans="1:11" ht="30.75" x14ac:dyDescent="0.3">
      <c r="A244" s="45" t="s">
        <v>2493</v>
      </c>
      <c r="B244" s="50" t="s">
        <v>4308</v>
      </c>
      <c r="C244" s="5" t="s">
        <v>4318</v>
      </c>
      <c r="D244" t="s">
        <v>4320</v>
      </c>
      <c r="E244" t="s">
        <v>565</v>
      </c>
      <c r="F244"/>
      <c r="G244"/>
      <c r="H244" s="44" t="b">
        <v>0</v>
      </c>
      <c r="I244" t="s">
        <v>4316</v>
      </c>
      <c r="J244" s="44" t="b">
        <v>0</v>
      </c>
      <c r="K244"/>
    </row>
    <row r="245" spans="1:11" ht="18.75" x14ac:dyDescent="0.3">
      <c r="A245" s="45" t="s">
        <v>2495</v>
      </c>
      <c r="B245" s="50" t="s">
        <v>4309</v>
      </c>
      <c r="C245" s="5" t="s">
        <v>4327</v>
      </c>
      <c r="D245" t="s">
        <v>4320</v>
      </c>
      <c r="E245" t="s">
        <v>565</v>
      </c>
      <c r="F245"/>
      <c r="G245"/>
      <c r="H245" s="44" t="b">
        <v>0</v>
      </c>
      <c r="I245" t="s">
        <v>4316</v>
      </c>
      <c r="J245" s="44" t="b">
        <v>0</v>
      </c>
      <c r="K245"/>
    </row>
    <row r="246" spans="1:11" ht="18.75" x14ac:dyDescent="0.3">
      <c r="A246" s="45" t="s">
        <v>2498</v>
      </c>
      <c r="B246" s="50" t="s">
        <v>4310</v>
      </c>
      <c r="C246" s="5" t="s">
        <v>4328</v>
      </c>
      <c r="D246" t="s">
        <v>4320</v>
      </c>
      <c r="E246" t="s">
        <v>565</v>
      </c>
      <c r="F246"/>
      <c r="G246"/>
      <c r="H246" s="44" t="b">
        <v>0</v>
      </c>
      <c r="I246" t="s">
        <v>4316</v>
      </c>
      <c r="J246" s="44" t="b">
        <v>0</v>
      </c>
      <c r="K246"/>
    </row>
    <row r="247" spans="1:11" ht="18.75" x14ac:dyDescent="0.3">
      <c r="A247" s="45" t="s">
        <v>2500</v>
      </c>
      <c r="B247" s="50"/>
      <c r="C247" s="5"/>
      <c r="D247" t="s">
        <v>4320</v>
      </c>
      <c r="E247"/>
      <c r="F247"/>
      <c r="G247"/>
      <c r="H247" s="44" t="b">
        <v>0</v>
      </c>
      <c r="I247" t="s">
        <v>4316</v>
      </c>
      <c r="J247" s="44" t="b">
        <v>0</v>
      </c>
      <c r="K247"/>
    </row>
    <row r="248" spans="1:11" ht="45.75" x14ac:dyDescent="0.3">
      <c r="A248" s="45" t="s">
        <v>2502</v>
      </c>
      <c r="B248" s="50" t="s">
        <v>4311</v>
      </c>
      <c r="C248" s="5" t="s">
        <v>4317</v>
      </c>
      <c r="D248" t="s">
        <v>4320</v>
      </c>
      <c r="E248" t="s">
        <v>1145</v>
      </c>
      <c r="F248"/>
      <c r="G248"/>
      <c r="H248" s="44" t="b">
        <v>0</v>
      </c>
      <c r="I248" t="s">
        <v>4316</v>
      </c>
      <c r="J248" s="44" t="b">
        <v>0</v>
      </c>
      <c r="K248"/>
    </row>
    <row r="249" spans="1:11" ht="18.75" x14ac:dyDescent="0.3">
      <c r="A249" s="45" t="s">
        <v>2504</v>
      </c>
      <c r="B249" s="50" t="s">
        <v>4312</v>
      </c>
      <c r="C249" s="5" t="s">
        <v>4317</v>
      </c>
      <c r="D249" t="s">
        <v>4320</v>
      </c>
      <c r="E249" t="s">
        <v>1145</v>
      </c>
      <c r="F249"/>
      <c r="G249"/>
      <c r="H249" s="44" t="b">
        <v>0</v>
      </c>
      <c r="I249" t="s">
        <v>4316</v>
      </c>
      <c r="J249" s="44" t="b">
        <v>0</v>
      </c>
      <c r="K249"/>
    </row>
    <row r="250" spans="1:11" ht="18.75" x14ac:dyDescent="0.3">
      <c r="A250" s="45" t="s">
        <v>2506</v>
      </c>
      <c r="B250" s="50" t="s">
        <v>4313</v>
      </c>
      <c r="C250" s="5" t="s">
        <v>4317</v>
      </c>
      <c r="D250" t="s">
        <v>4320</v>
      </c>
      <c r="E250" t="s">
        <v>1145</v>
      </c>
      <c r="F250"/>
      <c r="G250"/>
      <c r="H250" s="44" t="b">
        <v>0</v>
      </c>
      <c r="I250" t="s">
        <v>4316</v>
      </c>
      <c r="J250" s="44" t="b">
        <v>0</v>
      </c>
      <c r="K250"/>
    </row>
    <row r="251" spans="1:11" ht="18.75" x14ac:dyDescent="0.3">
      <c r="A251" s="45" t="s">
        <v>2508</v>
      </c>
      <c r="B251" s="50" t="s">
        <v>4314</v>
      </c>
      <c r="C251" s="5" t="s">
        <v>4317</v>
      </c>
      <c r="D251" t="s">
        <v>4320</v>
      </c>
      <c r="E251" t="s">
        <v>1145</v>
      </c>
      <c r="F251"/>
      <c r="G251"/>
      <c r="H251" s="44" t="b">
        <v>0</v>
      </c>
      <c r="I251" t="s">
        <v>4316</v>
      </c>
      <c r="J251" s="44" t="b">
        <v>0</v>
      </c>
      <c r="K251"/>
    </row>
    <row r="252" spans="1:11" ht="30.75" x14ac:dyDescent="0.3">
      <c r="A252" s="45" t="s">
        <v>151</v>
      </c>
      <c r="B252" s="50" t="s">
        <v>4334</v>
      </c>
      <c r="C252" s="5" t="s">
        <v>4337</v>
      </c>
      <c r="D252" t="s">
        <v>4349</v>
      </c>
      <c r="E252" t="s">
        <v>308</v>
      </c>
      <c r="F252"/>
      <c r="G252"/>
      <c r="H252" s="44" t="b">
        <v>0</v>
      </c>
      <c r="I252" t="s">
        <v>4351</v>
      </c>
      <c r="J252" s="44" t="b">
        <v>0</v>
      </c>
      <c r="K252"/>
    </row>
    <row r="253" spans="1:11" ht="30.75" x14ac:dyDescent="0.3">
      <c r="A253" s="45" t="s">
        <v>153</v>
      </c>
      <c r="B253" s="50" t="s">
        <v>3072</v>
      </c>
      <c r="C253" s="5" t="s">
        <v>4338</v>
      </c>
      <c r="D253" t="s">
        <v>4349</v>
      </c>
      <c r="E253" t="s">
        <v>4350</v>
      </c>
      <c r="F253"/>
      <c r="G253"/>
      <c r="H253" s="44" t="b">
        <v>0</v>
      </c>
      <c r="I253" t="s">
        <v>4351</v>
      </c>
      <c r="J253" s="44" t="b">
        <v>0</v>
      </c>
      <c r="K253"/>
    </row>
    <row r="254" spans="1:11" ht="30.75" x14ac:dyDescent="0.3">
      <c r="A254" s="45" t="s">
        <v>155</v>
      </c>
      <c r="B254" s="50" t="s">
        <v>3852</v>
      </c>
      <c r="C254" s="5" t="s">
        <v>4339</v>
      </c>
      <c r="D254" t="s">
        <v>4349</v>
      </c>
      <c r="E254" t="s">
        <v>3864</v>
      </c>
      <c r="F254"/>
      <c r="G254"/>
      <c r="H254" s="44" t="b">
        <v>0</v>
      </c>
      <c r="I254" t="s">
        <v>4351</v>
      </c>
      <c r="J254" s="44" t="b">
        <v>0</v>
      </c>
      <c r="K254"/>
    </row>
    <row r="255" spans="1:11" ht="30.75" x14ac:dyDescent="0.3">
      <c r="A255" s="45" t="s">
        <v>156</v>
      </c>
      <c r="B255" s="50" t="s">
        <v>4335</v>
      </c>
      <c r="C255" s="5" t="s">
        <v>4340</v>
      </c>
      <c r="D255" t="s">
        <v>4349</v>
      </c>
      <c r="E255" t="s">
        <v>280</v>
      </c>
      <c r="F255"/>
      <c r="G255"/>
      <c r="H255" s="44" t="b">
        <v>0</v>
      </c>
      <c r="I255" t="s">
        <v>4351</v>
      </c>
      <c r="J255" s="44" t="b">
        <v>0</v>
      </c>
      <c r="K255"/>
    </row>
    <row r="256" spans="1:11" ht="30.75" x14ac:dyDescent="0.3">
      <c r="A256" s="45" t="s">
        <v>929</v>
      </c>
      <c r="B256" s="50" t="s">
        <v>224</v>
      </c>
      <c r="C256" s="5" t="s">
        <v>4341</v>
      </c>
      <c r="D256" t="s">
        <v>4349</v>
      </c>
      <c r="E256" t="s">
        <v>357</v>
      </c>
      <c r="F256"/>
      <c r="G256"/>
      <c r="H256" s="44" t="b">
        <v>0</v>
      </c>
      <c r="I256" t="s">
        <v>4351</v>
      </c>
      <c r="J256" s="44" t="b">
        <v>0</v>
      </c>
      <c r="K256"/>
    </row>
    <row r="257" spans="1:11" ht="30.75" x14ac:dyDescent="0.3">
      <c r="A257" s="45" t="s">
        <v>930</v>
      </c>
      <c r="B257" s="50" t="s">
        <v>224</v>
      </c>
      <c r="C257" s="5" t="s">
        <v>4342</v>
      </c>
      <c r="D257" t="s">
        <v>4349</v>
      </c>
      <c r="E257" t="s">
        <v>357</v>
      </c>
      <c r="F257"/>
      <c r="G257"/>
      <c r="H257" s="44" t="b">
        <v>0</v>
      </c>
      <c r="I257" t="s">
        <v>4351</v>
      </c>
      <c r="J257" s="44" t="b">
        <v>0</v>
      </c>
      <c r="K257"/>
    </row>
    <row r="258" spans="1:11" ht="30.75" x14ac:dyDescent="0.3">
      <c r="A258" s="45" t="s">
        <v>931</v>
      </c>
      <c r="B258" s="50" t="s">
        <v>224</v>
      </c>
      <c r="C258" s="5" t="s">
        <v>4343</v>
      </c>
      <c r="D258" t="s">
        <v>4349</v>
      </c>
      <c r="E258" t="s">
        <v>357</v>
      </c>
      <c r="F258"/>
      <c r="G258"/>
      <c r="H258" s="44" t="b">
        <v>0</v>
      </c>
      <c r="I258" t="s">
        <v>4351</v>
      </c>
      <c r="J258" s="44" t="b">
        <v>0</v>
      </c>
      <c r="K258"/>
    </row>
    <row r="259" spans="1:11" ht="30.75" x14ac:dyDescent="0.3">
      <c r="A259" s="45" t="s">
        <v>3666</v>
      </c>
      <c r="B259" s="50" t="s">
        <v>1314</v>
      </c>
      <c r="C259" s="5" t="s">
        <v>4344</v>
      </c>
      <c r="D259" t="s">
        <v>4349</v>
      </c>
      <c r="E259" t="s">
        <v>349</v>
      </c>
      <c r="F259"/>
      <c r="G259"/>
      <c r="H259" s="44" t="b">
        <v>0</v>
      </c>
      <c r="I259" t="s">
        <v>4351</v>
      </c>
      <c r="J259" s="44" t="b">
        <v>0</v>
      </c>
      <c r="K259"/>
    </row>
    <row r="260" spans="1:11" ht="30.75" x14ac:dyDescent="0.3">
      <c r="A260" s="45" t="s">
        <v>1793</v>
      </c>
      <c r="B260" s="50" t="s">
        <v>4336</v>
      </c>
      <c r="C260" s="5" t="s">
        <v>4345</v>
      </c>
      <c r="D260" t="s">
        <v>4349</v>
      </c>
      <c r="E260" t="s">
        <v>349</v>
      </c>
      <c r="F260"/>
      <c r="G260"/>
      <c r="H260" s="44" t="b">
        <v>0</v>
      </c>
      <c r="I260" t="s">
        <v>4351</v>
      </c>
      <c r="J260" s="44" t="b">
        <v>0</v>
      </c>
      <c r="K260"/>
    </row>
    <row r="261" spans="1:11" ht="30.75" x14ac:dyDescent="0.3">
      <c r="A261" s="45" t="s">
        <v>3912</v>
      </c>
      <c r="B261" s="50" t="s">
        <v>3046</v>
      </c>
      <c r="C261" s="5" t="s">
        <v>4346</v>
      </c>
      <c r="D261" t="s">
        <v>4352</v>
      </c>
      <c r="E261" t="s">
        <v>4353</v>
      </c>
      <c r="F261"/>
      <c r="G261"/>
      <c r="H261" s="44" t="b">
        <v>0</v>
      </c>
      <c r="I261" t="s">
        <v>4351</v>
      </c>
      <c r="J261" s="44" t="b">
        <v>0</v>
      </c>
      <c r="K261"/>
    </row>
    <row r="262" spans="1:11" ht="30.75" x14ac:dyDescent="0.3">
      <c r="A262" s="45" t="s">
        <v>4332</v>
      </c>
      <c r="B262" s="50" t="s">
        <v>1377</v>
      </c>
      <c r="C262" s="5" t="s">
        <v>4347</v>
      </c>
      <c r="D262" t="s">
        <v>4352</v>
      </c>
      <c r="E262" t="s">
        <v>4354</v>
      </c>
      <c r="F262"/>
      <c r="G262"/>
      <c r="H262" s="44" t="b">
        <v>0</v>
      </c>
      <c r="I262" t="s">
        <v>4351</v>
      </c>
      <c r="J262" s="44" t="b">
        <v>0</v>
      </c>
      <c r="K262"/>
    </row>
    <row r="263" spans="1:11" ht="30.75" x14ac:dyDescent="0.3">
      <c r="A263" s="45" t="s">
        <v>4333</v>
      </c>
      <c r="B263" s="50" t="s">
        <v>3918</v>
      </c>
      <c r="C263" s="5" t="s">
        <v>4348</v>
      </c>
      <c r="D263" t="s">
        <v>4352</v>
      </c>
      <c r="E263" t="s">
        <v>3919</v>
      </c>
      <c r="F263"/>
      <c r="G263"/>
      <c r="H263" s="44" t="b">
        <v>0</v>
      </c>
      <c r="I263" t="s">
        <v>4351</v>
      </c>
      <c r="J263" s="44" t="b">
        <v>0</v>
      </c>
      <c r="K263"/>
    </row>
    <row r="264" spans="1:11" ht="18.75" x14ac:dyDescent="0.3">
      <c r="A264" s="45" t="s">
        <v>884</v>
      </c>
      <c r="B264" s="50" t="s">
        <v>4364</v>
      </c>
      <c r="C264" s="5" t="s">
        <v>4380</v>
      </c>
      <c r="D264" t="s">
        <v>1940</v>
      </c>
      <c r="E264" t="s">
        <v>4323</v>
      </c>
      <c r="F264"/>
      <c r="G264"/>
      <c r="H264" s="44" t="b">
        <v>0</v>
      </c>
      <c r="I264" t="s">
        <v>4363</v>
      </c>
      <c r="J264" s="44" t="b">
        <v>0</v>
      </c>
      <c r="K264"/>
    </row>
    <row r="265" spans="1:11" ht="30.75" x14ac:dyDescent="0.3">
      <c r="A265" s="45" t="s">
        <v>1463</v>
      </c>
      <c r="B265" s="50" t="s">
        <v>938</v>
      </c>
      <c r="C265" s="5" t="s">
        <v>4381</v>
      </c>
      <c r="D265" t="s">
        <v>1940</v>
      </c>
      <c r="E265" t="s">
        <v>4323</v>
      </c>
      <c r="F265"/>
      <c r="G265"/>
      <c r="H265" s="44" t="b">
        <v>0</v>
      </c>
      <c r="I265" t="s">
        <v>4363</v>
      </c>
      <c r="J265" s="44" t="b">
        <v>0</v>
      </c>
      <c r="K265"/>
    </row>
    <row r="266" spans="1:11" ht="18.75" x14ac:dyDescent="0.3">
      <c r="A266" s="45" t="s">
        <v>886</v>
      </c>
      <c r="B266" s="50" t="s">
        <v>4365</v>
      </c>
      <c r="C266" s="5" t="s">
        <v>4382</v>
      </c>
      <c r="D266" t="s">
        <v>1940</v>
      </c>
      <c r="E266" t="s">
        <v>4323</v>
      </c>
      <c r="F266"/>
      <c r="G266"/>
      <c r="H266" s="44" t="b">
        <v>0</v>
      </c>
      <c r="I266" t="s">
        <v>4363</v>
      </c>
      <c r="J266" s="44" t="b">
        <v>0</v>
      </c>
      <c r="K266"/>
    </row>
    <row r="267" spans="1:11" ht="30.75" x14ac:dyDescent="0.3">
      <c r="A267" s="45" t="s">
        <v>1465</v>
      </c>
      <c r="B267" s="50" t="s">
        <v>938</v>
      </c>
      <c r="C267" s="5" t="s">
        <v>4383</v>
      </c>
      <c r="D267" t="s">
        <v>1940</v>
      </c>
      <c r="E267" t="s">
        <v>4323</v>
      </c>
      <c r="F267"/>
      <c r="G267"/>
      <c r="H267" s="44" t="b">
        <v>0</v>
      </c>
      <c r="I267" t="s">
        <v>4363</v>
      </c>
      <c r="J267" s="44" t="b">
        <v>0</v>
      </c>
      <c r="K267"/>
    </row>
    <row r="268" spans="1:11" ht="18.75" x14ac:dyDescent="0.3">
      <c r="A268" s="45" t="s">
        <v>888</v>
      </c>
      <c r="B268" s="50" t="s">
        <v>4366</v>
      </c>
      <c r="C268" s="5" t="s">
        <v>4384</v>
      </c>
      <c r="D268" t="s">
        <v>1940</v>
      </c>
      <c r="E268" t="s">
        <v>4323</v>
      </c>
      <c r="F268"/>
      <c r="G268"/>
      <c r="H268" s="44" t="b">
        <v>0</v>
      </c>
      <c r="I268" t="s">
        <v>4363</v>
      </c>
      <c r="J268" s="44" t="b">
        <v>0</v>
      </c>
      <c r="K268"/>
    </row>
    <row r="269" spans="1:11" ht="30.75" x14ac:dyDescent="0.3">
      <c r="A269" s="45" t="s">
        <v>1466</v>
      </c>
      <c r="B269" s="50" t="s">
        <v>938</v>
      </c>
      <c r="C269" s="5" t="s">
        <v>4385</v>
      </c>
      <c r="D269" t="s">
        <v>1940</v>
      </c>
      <c r="E269" t="s">
        <v>4323</v>
      </c>
      <c r="F269"/>
      <c r="G269"/>
      <c r="H269" s="44" t="b">
        <v>0</v>
      </c>
      <c r="I269" t="s">
        <v>4363</v>
      </c>
      <c r="J269" s="44" t="b">
        <v>0</v>
      </c>
      <c r="K269"/>
    </row>
    <row r="270" spans="1:11" ht="18.75" x14ac:dyDescent="0.3">
      <c r="A270" s="45" t="s">
        <v>889</v>
      </c>
      <c r="B270" s="50" t="s">
        <v>4367</v>
      </c>
      <c r="C270" s="5" t="s">
        <v>4386</v>
      </c>
      <c r="D270" t="s">
        <v>1940</v>
      </c>
      <c r="E270" t="s">
        <v>300</v>
      </c>
      <c r="F270"/>
      <c r="G270"/>
      <c r="H270" s="44" t="b">
        <v>0</v>
      </c>
      <c r="I270" t="s">
        <v>4363</v>
      </c>
      <c r="J270" s="44" t="b">
        <v>0</v>
      </c>
      <c r="K270"/>
    </row>
    <row r="271" spans="1:11" ht="30.75" x14ac:dyDescent="0.3">
      <c r="A271" s="45" t="s">
        <v>1467</v>
      </c>
      <c r="B271" s="50" t="s">
        <v>938</v>
      </c>
      <c r="C271" s="5" t="s">
        <v>4387</v>
      </c>
      <c r="D271" t="s">
        <v>1940</v>
      </c>
      <c r="E271" t="s">
        <v>300</v>
      </c>
      <c r="F271"/>
      <c r="G271"/>
      <c r="H271" s="44" t="b">
        <v>0</v>
      </c>
      <c r="I271" t="s">
        <v>4363</v>
      </c>
      <c r="J271" s="44" t="b">
        <v>0</v>
      </c>
      <c r="K271"/>
    </row>
    <row r="272" spans="1:11" ht="18.75" x14ac:dyDescent="0.3">
      <c r="A272" s="45" t="s">
        <v>890</v>
      </c>
      <c r="B272" s="50" t="s">
        <v>4368</v>
      </c>
      <c r="C272" s="5" t="s">
        <v>4388</v>
      </c>
      <c r="D272" t="s">
        <v>1940</v>
      </c>
      <c r="E272" t="s">
        <v>565</v>
      </c>
      <c r="F272"/>
      <c r="G272"/>
      <c r="H272" s="44" t="b">
        <v>0</v>
      </c>
      <c r="I272" t="s">
        <v>4363</v>
      </c>
      <c r="J272" s="44" t="b">
        <v>0</v>
      </c>
      <c r="K272"/>
    </row>
    <row r="273" spans="1:11" ht="30.75" x14ac:dyDescent="0.3">
      <c r="A273" s="45" t="s">
        <v>1468</v>
      </c>
      <c r="B273" s="50" t="s">
        <v>938</v>
      </c>
      <c r="C273" s="5" t="s">
        <v>4389</v>
      </c>
      <c r="D273" t="s">
        <v>1940</v>
      </c>
      <c r="E273" t="s">
        <v>565</v>
      </c>
      <c r="F273"/>
      <c r="G273"/>
      <c r="H273" s="44" t="b">
        <v>0</v>
      </c>
      <c r="I273" t="s">
        <v>4363</v>
      </c>
      <c r="J273" s="44" t="b">
        <v>0</v>
      </c>
      <c r="K273"/>
    </row>
    <row r="274" spans="1:11" ht="18.75" x14ac:dyDescent="0.3">
      <c r="A274" s="45" t="s">
        <v>891</v>
      </c>
      <c r="B274" s="50" t="s">
        <v>4369</v>
      </c>
      <c r="C274" s="5" t="s">
        <v>4390</v>
      </c>
      <c r="D274" t="s">
        <v>1940</v>
      </c>
      <c r="E274" t="s">
        <v>565</v>
      </c>
      <c r="F274"/>
      <c r="G274"/>
      <c r="H274" s="44" t="b">
        <v>0</v>
      </c>
      <c r="I274" t="s">
        <v>4363</v>
      </c>
      <c r="J274" s="44" t="b">
        <v>0</v>
      </c>
      <c r="K274"/>
    </row>
    <row r="275" spans="1:11" ht="30.75" x14ac:dyDescent="0.3">
      <c r="A275" s="45" t="s">
        <v>1469</v>
      </c>
      <c r="B275" s="50" t="s">
        <v>938</v>
      </c>
      <c r="C275" s="5" t="s">
        <v>4391</v>
      </c>
      <c r="D275" t="s">
        <v>1940</v>
      </c>
      <c r="E275" t="s">
        <v>565</v>
      </c>
      <c r="F275"/>
      <c r="G275"/>
      <c r="H275" s="44" t="b">
        <v>0</v>
      </c>
      <c r="I275" t="s">
        <v>4363</v>
      </c>
      <c r="J275" s="44" t="b">
        <v>0</v>
      </c>
      <c r="K275"/>
    </row>
    <row r="276" spans="1:11" ht="18.75" x14ac:dyDescent="0.3">
      <c r="A276" s="45" t="s">
        <v>893</v>
      </c>
      <c r="B276" s="50" t="s">
        <v>4370</v>
      </c>
      <c r="C276" s="5" t="s">
        <v>4392</v>
      </c>
      <c r="D276" t="s">
        <v>1940</v>
      </c>
      <c r="E276" t="s">
        <v>565</v>
      </c>
      <c r="F276"/>
      <c r="G276"/>
      <c r="H276" s="44" t="b">
        <v>0</v>
      </c>
      <c r="I276" t="s">
        <v>4363</v>
      </c>
      <c r="J276" s="44" t="b">
        <v>0</v>
      </c>
      <c r="K276"/>
    </row>
    <row r="277" spans="1:11" ht="30.75" x14ac:dyDescent="0.3">
      <c r="A277" s="45" t="s">
        <v>1470</v>
      </c>
      <c r="B277" s="50" t="s">
        <v>4371</v>
      </c>
      <c r="C277" s="5" t="s">
        <v>4393</v>
      </c>
      <c r="D277" t="s">
        <v>1940</v>
      </c>
      <c r="E277" t="s">
        <v>565</v>
      </c>
      <c r="F277"/>
      <c r="G277"/>
      <c r="H277" s="44" t="b">
        <v>0</v>
      </c>
      <c r="I277" t="s">
        <v>4363</v>
      </c>
      <c r="J277" s="44" t="b">
        <v>0</v>
      </c>
      <c r="K277"/>
    </row>
    <row r="278" spans="1:11" ht="18.75" x14ac:dyDescent="0.3">
      <c r="A278" s="45" t="s">
        <v>896</v>
      </c>
      <c r="B278" s="50" t="s">
        <v>4372</v>
      </c>
      <c r="C278" s="5" t="s">
        <v>4394</v>
      </c>
      <c r="D278" t="s">
        <v>1940</v>
      </c>
      <c r="E278" t="s">
        <v>565</v>
      </c>
      <c r="F278"/>
      <c r="G278"/>
      <c r="H278" s="44" t="b">
        <v>0</v>
      </c>
      <c r="I278" t="s">
        <v>4363</v>
      </c>
      <c r="J278" s="44" t="b">
        <v>0</v>
      </c>
      <c r="K278"/>
    </row>
    <row r="279" spans="1:11" ht="30.75" x14ac:dyDescent="0.3">
      <c r="A279" s="45" t="s">
        <v>1471</v>
      </c>
      <c r="B279" s="50" t="s">
        <v>4371</v>
      </c>
      <c r="C279" s="5" t="s">
        <v>4395</v>
      </c>
      <c r="D279" t="s">
        <v>1940</v>
      </c>
      <c r="E279" t="s">
        <v>565</v>
      </c>
      <c r="F279"/>
      <c r="G279"/>
      <c r="H279" s="44" t="b">
        <v>0</v>
      </c>
      <c r="I279" t="s">
        <v>4363</v>
      </c>
      <c r="J279" s="44" t="b">
        <v>0</v>
      </c>
      <c r="K279"/>
    </row>
    <row r="280" spans="1:11" ht="18.75" x14ac:dyDescent="0.3">
      <c r="A280" s="45" t="s">
        <v>897</v>
      </c>
      <c r="B280" s="50" t="s">
        <v>4373</v>
      </c>
      <c r="C280" s="5" t="s">
        <v>4396</v>
      </c>
      <c r="D280" t="s">
        <v>1940</v>
      </c>
      <c r="E280" t="s">
        <v>565</v>
      </c>
      <c r="F280"/>
      <c r="G280"/>
      <c r="H280" s="44" t="b">
        <v>0</v>
      </c>
      <c r="I280" t="s">
        <v>4363</v>
      </c>
      <c r="J280" s="44" t="b">
        <v>0</v>
      </c>
      <c r="K280"/>
    </row>
    <row r="281" spans="1:11" ht="30.75" x14ac:dyDescent="0.3">
      <c r="A281" s="45" t="s">
        <v>1472</v>
      </c>
      <c r="B281" s="50" t="s">
        <v>938</v>
      </c>
      <c r="C281" s="5" t="s">
        <v>4397</v>
      </c>
      <c r="D281" t="s">
        <v>1940</v>
      </c>
      <c r="E281" t="s">
        <v>565</v>
      </c>
      <c r="F281"/>
      <c r="G281"/>
      <c r="H281" s="44" t="b">
        <v>0</v>
      </c>
      <c r="I281" t="s">
        <v>4363</v>
      </c>
      <c r="J281" s="44" t="b">
        <v>0</v>
      </c>
      <c r="K281"/>
    </row>
    <row r="282" spans="1:11" ht="30.75" x14ac:dyDescent="0.3">
      <c r="A282" s="45" t="s">
        <v>898</v>
      </c>
      <c r="B282" s="50" t="s">
        <v>4374</v>
      </c>
      <c r="C282" s="5" t="s">
        <v>4398</v>
      </c>
      <c r="D282" t="s">
        <v>1940</v>
      </c>
      <c r="E282" t="s">
        <v>565</v>
      </c>
      <c r="F282"/>
      <c r="G282"/>
      <c r="H282" s="44" t="b">
        <v>0</v>
      </c>
      <c r="I282" t="s">
        <v>4363</v>
      </c>
      <c r="J282" s="44" t="b">
        <v>0</v>
      </c>
      <c r="K282"/>
    </row>
    <row r="283" spans="1:11" ht="30.75" x14ac:dyDescent="0.3">
      <c r="A283" s="45" t="s">
        <v>1473</v>
      </c>
      <c r="B283" s="50" t="s">
        <v>938</v>
      </c>
      <c r="C283" s="5" t="s">
        <v>4399</v>
      </c>
      <c r="D283" t="s">
        <v>1940</v>
      </c>
      <c r="E283" t="s">
        <v>565</v>
      </c>
      <c r="F283"/>
      <c r="G283"/>
      <c r="H283" s="44" t="b">
        <v>0</v>
      </c>
      <c r="I283" t="s">
        <v>4363</v>
      </c>
      <c r="J283" s="44" t="b">
        <v>0</v>
      </c>
      <c r="K283"/>
    </row>
    <row r="284" spans="1:11" ht="18.75" x14ac:dyDescent="0.3">
      <c r="A284" s="45" t="s">
        <v>900</v>
      </c>
      <c r="B284" s="50" t="s">
        <v>4375</v>
      </c>
      <c r="C284" s="5" t="s">
        <v>4400</v>
      </c>
      <c r="D284" t="s">
        <v>1940</v>
      </c>
      <c r="E284" t="s">
        <v>565</v>
      </c>
      <c r="F284"/>
      <c r="G284"/>
      <c r="H284" s="44" t="b">
        <v>0</v>
      </c>
      <c r="I284" t="s">
        <v>4363</v>
      </c>
      <c r="J284" s="44" t="b">
        <v>0</v>
      </c>
      <c r="K284"/>
    </row>
    <row r="285" spans="1:11" ht="30.75" x14ac:dyDescent="0.3">
      <c r="A285" s="45" t="s">
        <v>1474</v>
      </c>
      <c r="B285" s="50" t="s">
        <v>969</v>
      </c>
      <c r="C285" s="5" t="s">
        <v>4401</v>
      </c>
      <c r="D285" t="s">
        <v>1940</v>
      </c>
      <c r="E285" t="s">
        <v>565</v>
      </c>
      <c r="F285"/>
      <c r="G285"/>
      <c r="H285" s="44" t="b">
        <v>0</v>
      </c>
      <c r="I285" t="s">
        <v>4363</v>
      </c>
      <c r="J285" s="44" t="b">
        <v>0</v>
      </c>
      <c r="K285"/>
    </row>
    <row r="286" spans="1:11" ht="30.75" x14ac:dyDescent="0.3">
      <c r="A286" s="45" t="s">
        <v>903</v>
      </c>
      <c r="B286" s="50" t="s">
        <v>4376</v>
      </c>
      <c r="C286" s="5" t="s">
        <v>4402</v>
      </c>
      <c r="D286" t="s">
        <v>1940</v>
      </c>
      <c r="E286" t="s">
        <v>1145</v>
      </c>
      <c r="F286"/>
      <c r="G286"/>
      <c r="H286" s="44" t="b">
        <v>0</v>
      </c>
      <c r="I286" t="s">
        <v>4363</v>
      </c>
      <c r="J286" s="44" t="b">
        <v>0</v>
      </c>
      <c r="K286"/>
    </row>
    <row r="287" spans="1:11" ht="30.75" x14ac:dyDescent="0.3">
      <c r="A287" s="45" t="s">
        <v>1475</v>
      </c>
      <c r="B287" s="50" t="s">
        <v>938</v>
      </c>
      <c r="C287" s="5" t="s">
        <v>4403</v>
      </c>
      <c r="D287" t="s">
        <v>1940</v>
      </c>
      <c r="E287" t="s">
        <v>1145</v>
      </c>
      <c r="F287"/>
      <c r="G287"/>
      <c r="H287" s="44" t="b">
        <v>0</v>
      </c>
      <c r="I287" t="s">
        <v>4363</v>
      </c>
      <c r="J287" s="44" t="b">
        <v>0</v>
      </c>
      <c r="K287"/>
    </row>
    <row r="288" spans="1:11" ht="18.75" x14ac:dyDescent="0.3">
      <c r="A288" s="45" t="s">
        <v>939</v>
      </c>
      <c r="B288" s="50" t="s">
        <v>4377</v>
      </c>
      <c r="C288" s="5" t="s">
        <v>4404</v>
      </c>
      <c r="D288" t="s">
        <v>4422</v>
      </c>
      <c r="E288" t="s">
        <v>565</v>
      </c>
      <c r="F288"/>
      <c r="G288"/>
      <c r="H288" s="44" t="b">
        <v>0</v>
      </c>
      <c r="I288" t="s">
        <v>4363</v>
      </c>
      <c r="J288" s="44" t="b">
        <v>0</v>
      </c>
      <c r="K288"/>
    </row>
    <row r="289" spans="1:11" ht="30.75" x14ac:dyDescent="0.3">
      <c r="A289" s="45" t="s">
        <v>949</v>
      </c>
      <c r="B289" s="50" t="s">
        <v>4378</v>
      </c>
      <c r="C289" s="5" t="s">
        <v>4405</v>
      </c>
      <c r="D289" t="s">
        <v>4422</v>
      </c>
      <c r="E289" t="s">
        <v>565</v>
      </c>
      <c r="F289"/>
      <c r="G289"/>
      <c r="H289" s="44" t="b">
        <v>0</v>
      </c>
      <c r="I289" t="s">
        <v>4363</v>
      </c>
      <c r="J289" s="44" t="b">
        <v>0</v>
      </c>
      <c r="K289"/>
    </row>
    <row r="290" spans="1:11" ht="18.75" x14ac:dyDescent="0.3">
      <c r="A290" s="45" t="s">
        <v>1491</v>
      </c>
      <c r="B290" s="50" t="s">
        <v>297</v>
      </c>
      <c r="C290" s="5" t="s">
        <v>4406</v>
      </c>
      <c r="D290" t="s">
        <v>4422</v>
      </c>
      <c r="E290" t="s">
        <v>565</v>
      </c>
      <c r="F290"/>
      <c r="G290"/>
      <c r="H290" s="44" t="b">
        <v>0</v>
      </c>
      <c r="I290" t="s">
        <v>4363</v>
      </c>
      <c r="J290" s="44" t="b">
        <v>0</v>
      </c>
      <c r="K290"/>
    </row>
    <row r="291" spans="1:11" ht="30.75" x14ac:dyDescent="0.3">
      <c r="A291" s="45" t="s">
        <v>952</v>
      </c>
      <c r="B291" s="50" t="s">
        <v>3944</v>
      </c>
      <c r="C291" s="5" t="s">
        <v>4407</v>
      </c>
      <c r="D291" t="s">
        <v>4422</v>
      </c>
      <c r="E291" t="s">
        <v>565</v>
      </c>
      <c r="F291"/>
      <c r="G291"/>
      <c r="H291" s="44" t="b">
        <v>0</v>
      </c>
      <c r="I291" t="s">
        <v>4363</v>
      </c>
      <c r="J291" s="44" t="b">
        <v>0</v>
      </c>
      <c r="K291"/>
    </row>
    <row r="292" spans="1:11" ht="18.75" x14ac:dyDescent="0.3">
      <c r="A292" s="45" t="s">
        <v>1493</v>
      </c>
      <c r="B292" s="50" t="s">
        <v>297</v>
      </c>
      <c r="C292" s="5" t="s">
        <v>4408</v>
      </c>
      <c r="D292" t="s">
        <v>4422</v>
      </c>
      <c r="E292" t="s">
        <v>565</v>
      </c>
      <c r="F292"/>
      <c r="G292"/>
      <c r="H292" s="44" t="b">
        <v>0</v>
      </c>
      <c r="I292" t="s">
        <v>4363</v>
      </c>
      <c r="J292" s="44" t="b">
        <v>0</v>
      </c>
      <c r="K292"/>
    </row>
    <row r="293" spans="1:11" ht="18.75" x14ac:dyDescent="0.3">
      <c r="A293" s="45" t="s">
        <v>1496</v>
      </c>
      <c r="B293" s="50" t="s">
        <v>297</v>
      </c>
      <c r="C293" s="5" t="s">
        <v>4409</v>
      </c>
      <c r="D293" t="s">
        <v>4422</v>
      </c>
      <c r="E293" t="s">
        <v>565</v>
      </c>
      <c r="F293"/>
      <c r="G293"/>
      <c r="H293" s="44" t="b">
        <v>0</v>
      </c>
      <c r="I293" t="s">
        <v>4363</v>
      </c>
      <c r="J293" s="44" t="b">
        <v>0</v>
      </c>
      <c r="K293"/>
    </row>
    <row r="294" spans="1:11" ht="18.75" x14ac:dyDescent="0.3">
      <c r="A294" s="45" t="s">
        <v>974</v>
      </c>
      <c r="B294" s="50" t="s">
        <v>111</v>
      </c>
      <c r="C294" s="5" t="s">
        <v>4410</v>
      </c>
      <c r="D294" t="s">
        <v>4422</v>
      </c>
      <c r="E294" t="s">
        <v>565</v>
      </c>
      <c r="F294"/>
      <c r="G294"/>
      <c r="H294" s="44" t="b">
        <v>0</v>
      </c>
      <c r="I294" t="s">
        <v>4363</v>
      </c>
      <c r="J294" s="44" t="b">
        <v>0</v>
      </c>
      <c r="K294"/>
    </row>
    <row r="295" spans="1:11" ht="30.75" x14ac:dyDescent="0.3">
      <c r="A295" s="45" t="s">
        <v>1517</v>
      </c>
      <c r="B295" s="50" t="s">
        <v>969</v>
      </c>
      <c r="C295" s="5" t="s">
        <v>4411</v>
      </c>
      <c r="D295" t="s">
        <v>4422</v>
      </c>
      <c r="E295" t="s">
        <v>565</v>
      </c>
      <c r="F295"/>
      <c r="G295"/>
      <c r="H295" s="44" t="b">
        <v>0</v>
      </c>
      <c r="I295" t="s">
        <v>4363</v>
      </c>
      <c r="J295" s="44" t="b">
        <v>0</v>
      </c>
      <c r="K295"/>
    </row>
    <row r="296" spans="1:11" ht="18.75" x14ac:dyDescent="0.3">
      <c r="A296" s="45" t="s">
        <v>977</v>
      </c>
      <c r="B296" s="50" t="s">
        <v>4379</v>
      </c>
      <c r="C296" s="5" t="s">
        <v>4412</v>
      </c>
      <c r="D296" t="s">
        <v>4422</v>
      </c>
      <c r="E296" t="s">
        <v>565</v>
      </c>
      <c r="F296"/>
      <c r="G296"/>
      <c r="H296" s="44" t="b">
        <v>0</v>
      </c>
      <c r="I296" t="s">
        <v>4363</v>
      </c>
      <c r="J296" s="44" t="b">
        <v>0</v>
      </c>
      <c r="K296"/>
    </row>
    <row r="297" spans="1:11" ht="18.75" x14ac:dyDescent="0.3">
      <c r="A297" s="45" t="s">
        <v>1524</v>
      </c>
      <c r="B297" s="50" t="s">
        <v>297</v>
      </c>
      <c r="C297" s="5" t="s">
        <v>4413</v>
      </c>
      <c r="D297" t="s">
        <v>4422</v>
      </c>
      <c r="E297" t="s">
        <v>565</v>
      </c>
      <c r="F297"/>
      <c r="G297"/>
      <c r="H297" s="44" t="b">
        <v>0</v>
      </c>
      <c r="I297" t="s">
        <v>4363</v>
      </c>
      <c r="J297" s="44" t="b">
        <v>1</v>
      </c>
      <c r="K297"/>
    </row>
    <row r="298" spans="1:11" ht="18.75" x14ac:dyDescent="0.3">
      <c r="A298" s="45" t="s">
        <v>4355</v>
      </c>
      <c r="B298" s="50" t="s">
        <v>278</v>
      </c>
      <c r="C298" s="5" t="s">
        <v>4414</v>
      </c>
      <c r="D298" t="s">
        <v>4423</v>
      </c>
      <c r="E298" t="s">
        <v>1152</v>
      </c>
      <c r="F298"/>
      <c r="G298"/>
      <c r="H298" s="44" t="b">
        <v>0</v>
      </c>
      <c r="I298" t="s">
        <v>4363</v>
      </c>
      <c r="J298" s="44" t="b">
        <v>0</v>
      </c>
      <c r="K298"/>
    </row>
    <row r="299" spans="1:11" ht="18.75" x14ac:dyDescent="0.3">
      <c r="A299" s="45" t="s">
        <v>4356</v>
      </c>
      <c r="B299" s="50" t="s">
        <v>278</v>
      </c>
      <c r="C299" s="5" t="s">
        <v>4415</v>
      </c>
      <c r="D299" t="s">
        <v>4423</v>
      </c>
      <c r="E299" t="s">
        <v>1152</v>
      </c>
      <c r="F299"/>
      <c r="G299"/>
      <c r="H299" s="44" t="b">
        <v>0</v>
      </c>
      <c r="I299" t="s">
        <v>4363</v>
      </c>
      <c r="J299" s="44" t="b">
        <v>0</v>
      </c>
      <c r="K299"/>
    </row>
    <row r="300" spans="1:11" ht="30.75" x14ac:dyDescent="0.3">
      <c r="A300" s="45" t="s">
        <v>4357</v>
      </c>
      <c r="B300" s="50" t="s">
        <v>278</v>
      </c>
      <c r="C300" s="5" t="s">
        <v>4416</v>
      </c>
      <c r="D300" t="s">
        <v>4423</v>
      </c>
      <c r="E300" t="s">
        <v>1152</v>
      </c>
      <c r="F300"/>
      <c r="G300"/>
      <c r="H300" s="44" t="b">
        <v>0</v>
      </c>
      <c r="I300" t="s">
        <v>4363</v>
      </c>
      <c r="J300" s="44" t="b">
        <v>0</v>
      </c>
      <c r="K300"/>
    </row>
    <row r="301" spans="1:11" ht="18.75" x14ac:dyDescent="0.3">
      <c r="A301" s="45" t="s">
        <v>4358</v>
      </c>
      <c r="B301" s="50" t="s">
        <v>278</v>
      </c>
      <c r="C301" s="5" t="s">
        <v>4417</v>
      </c>
      <c r="D301" t="s">
        <v>4423</v>
      </c>
      <c r="E301" t="s">
        <v>1152</v>
      </c>
      <c r="F301"/>
      <c r="G301"/>
      <c r="H301" s="44" t="b">
        <v>0</v>
      </c>
      <c r="I301" t="s">
        <v>4363</v>
      </c>
      <c r="J301" s="44" t="b">
        <v>0</v>
      </c>
      <c r="K301"/>
    </row>
    <row r="302" spans="1:11" ht="18.75" x14ac:dyDescent="0.3">
      <c r="A302" s="45" t="s">
        <v>4359</v>
      </c>
      <c r="B302" s="50" t="s">
        <v>278</v>
      </c>
      <c r="C302" s="5" t="s">
        <v>4418</v>
      </c>
      <c r="D302" t="s">
        <v>4423</v>
      </c>
      <c r="E302" t="s">
        <v>1152</v>
      </c>
      <c r="F302"/>
      <c r="G302"/>
      <c r="H302" s="44" t="b">
        <v>0</v>
      </c>
      <c r="I302" t="s">
        <v>4363</v>
      </c>
      <c r="J302" s="44" t="b">
        <v>0</v>
      </c>
      <c r="K302"/>
    </row>
    <row r="303" spans="1:11" ht="30.75" x14ac:dyDescent="0.3">
      <c r="A303" s="45" t="s">
        <v>4360</v>
      </c>
      <c r="B303" s="50" t="s">
        <v>297</v>
      </c>
      <c r="C303" s="5" t="s">
        <v>4419</v>
      </c>
      <c r="D303" t="s">
        <v>4423</v>
      </c>
      <c r="E303" t="s">
        <v>1152</v>
      </c>
      <c r="F303"/>
      <c r="G303"/>
      <c r="H303" s="44" t="b">
        <v>0</v>
      </c>
      <c r="I303" t="s">
        <v>4363</v>
      </c>
      <c r="J303" s="44" t="b">
        <v>1</v>
      </c>
      <c r="K303"/>
    </row>
    <row r="304" spans="1:11" ht="18.75" x14ac:dyDescent="0.3">
      <c r="A304" s="45" t="s">
        <v>4361</v>
      </c>
      <c r="B304" s="50" t="s">
        <v>297</v>
      </c>
      <c r="C304" s="5" t="s">
        <v>4420</v>
      </c>
      <c r="D304" t="s">
        <v>4423</v>
      </c>
      <c r="E304" t="s">
        <v>1152</v>
      </c>
      <c r="F304"/>
      <c r="G304"/>
      <c r="H304" s="44" t="b">
        <v>0</v>
      </c>
      <c r="I304" t="s">
        <v>4363</v>
      </c>
      <c r="J304" s="44" t="b">
        <v>0</v>
      </c>
      <c r="K304"/>
    </row>
    <row r="305" spans="1:11" ht="30.75" x14ac:dyDescent="0.3">
      <c r="A305" s="45" t="s">
        <v>4362</v>
      </c>
      <c r="B305" s="50" t="s">
        <v>278</v>
      </c>
      <c r="C305" s="5" t="s">
        <v>4421</v>
      </c>
      <c r="D305" t="s">
        <v>4424</v>
      </c>
      <c r="E305" t="s">
        <v>246</v>
      </c>
      <c r="F305"/>
      <c r="G305"/>
      <c r="H305" s="44" t="b">
        <v>0</v>
      </c>
      <c r="I305" t="s">
        <v>4363</v>
      </c>
      <c r="J305" s="44" t="b">
        <v>0</v>
      </c>
      <c r="K305"/>
    </row>
    <row r="306" spans="1:11" ht="30.75" x14ac:dyDescent="0.3">
      <c r="A306" s="45" t="s">
        <v>4426</v>
      </c>
      <c r="B306" s="50" t="s">
        <v>4432</v>
      </c>
      <c r="C306" s="5" t="s">
        <v>4483</v>
      </c>
      <c r="D306" t="s">
        <v>4533</v>
      </c>
      <c r="E306" t="s">
        <v>246</v>
      </c>
      <c r="F306"/>
      <c r="G306"/>
      <c r="H306" s="44" t="b">
        <v>0</v>
      </c>
      <c r="I306" t="s">
        <v>4425</v>
      </c>
      <c r="J306" s="44" t="b">
        <v>0</v>
      </c>
      <c r="K306"/>
    </row>
    <row r="307" spans="1:11" ht="30.75" x14ac:dyDescent="0.3">
      <c r="A307" s="45" t="s">
        <v>4427</v>
      </c>
      <c r="B307" s="50" t="s">
        <v>4433</v>
      </c>
      <c r="C307" s="5" t="s">
        <v>4484</v>
      </c>
      <c r="D307" t="s">
        <v>4533</v>
      </c>
      <c r="E307" t="s">
        <v>246</v>
      </c>
      <c r="F307"/>
      <c r="G307"/>
      <c r="H307" s="44" t="b">
        <v>0</v>
      </c>
      <c r="I307" t="s">
        <v>4425</v>
      </c>
      <c r="J307" s="44" t="b">
        <v>0</v>
      </c>
      <c r="K307"/>
    </row>
    <row r="308" spans="1:11" ht="30.75" x14ac:dyDescent="0.3">
      <c r="A308" s="45" t="s">
        <v>1532</v>
      </c>
      <c r="B308" s="50" t="s">
        <v>4434</v>
      </c>
      <c r="C308" s="5" t="s">
        <v>4485</v>
      </c>
      <c r="D308" t="s">
        <v>4534</v>
      </c>
      <c r="E308" t="s">
        <v>246</v>
      </c>
      <c r="F308"/>
      <c r="G308"/>
      <c r="H308" s="44" t="b">
        <v>0</v>
      </c>
      <c r="I308" t="s">
        <v>4425</v>
      </c>
      <c r="J308" s="44" t="b">
        <v>0</v>
      </c>
      <c r="K308"/>
    </row>
    <row r="309" spans="1:11" ht="30.75" x14ac:dyDescent="0.3">
      <c r="A309" s="45" t="s">
        <v>1533</v>
      </c>
      <c r="B309" s="50" t="s">
        <v>4435</v>
      </c>
      <c r="C309" s="5" t="s">
        <v>4486</v>
      </c>
      <c r="D309" t="s">
        <v>4534</v>
      </c>
      <c r="E309" t="s">
        <v>246</v>
      </c>
      <c r="F309"/>
      <c r="G309"/>
      <c r="H309" s="44" t="b">
        <v>0</v>
      </c>
      <c r="I309" t="s">
        <v>4425</v>
      </c>
      <c r="J309" s="44" t="b">
        <v>0</v>
      </c>
      <c r="K309"/>
    </row>
    <row r="310" spans="1:11" ht="30.75" x14ac:dyDescent="0.3">
      <c r="A310" s="45" t="s">
        <v>1534</v>
      </c>
      <c r="B310" s="50" t="s">
        <v>4436</v>
      </c>
      <c r="C310" s="5" t="s">
        <v>4487</v>
      </c>
      <c r="D310" t="s">
        <v>4534</v>
      </c>
      <c r="E310" t="s">
        <v>246</v>
      </c>
      <c r="F310"/>
      <c r="G310"/>
      <c r="H310" s="44" t="b">
        <v>0</v>
      </c>
      <c r="I310" t="s">
        <v>4425</v>
      </c>
      <c r="J310" s="44" t="b">
        <v>0</v>
      </c>
      <c r="K310"/>
    </row>
    <row r="311" spans="1:11" ht="30.75" x14ac:dyDescent="0.3">
      <c r="A311" s="45" t="s">
        <v>1535</v>
      </c>
      <c r="B311" s="50" t="s">
        <v>4437</v>
      </c>
      <c r="C311" s="5" t="s">
        <v>4488</v>
      </c>
      <c r="D311" t="s">
        <v>4534</v>
      </c>
      <c r="E311" t="s">
        <v>246</v>
      </c>
      <c r="F311"/>
      <c r="G311"/>
      <c r="H311" s="44" t="b">
        <v>0</v>
      </c>
      <c r="I311" t="s">
        <v>4425</v>
      </c>
      <c r="J311" s="44" t="b">
        <v>0</v>
      </c>
      <c r="K311"/>
    </row>
    <row r="312" spans="1:11" ht="30.75" x14ac:dyDescent="0.3">
      <c r="A312" s="45" t="s">
        <v>1536</v>
      </c>
      <c r="B312" s="50" t="s">
        <v>4438</v>
      </c>
      <c r="C312" s="5" t="s">
        <v>4489</v>
      </c>
      <c r="D312" t="s">
        <v>4534</v>
      </c>
      <c r="E312" t="s">
        <v>246</v>
      </c>
      <c r="F312"/>
      <c r="G312"/>
      <c r="H312" s="44" t="b">
        <v>0</v>
      </c>
      <c r="I312" t="s">
        <v>4425</v>
      </c>
      <c r="J312" s="44" t="b">
        <v>0</v>
      </c>
      <c r="K312"/>
    </row>
    <row r="313" spans="1:11" ht="30.75" x14ac:dyDescent="0.3">
      <c r="A313" s="45" t="s">
        <v>1537</v>
      </c>
      <c r="B313" s="50" t="s">
        <v>4439</v>
      </c>
      <c r="C313" s="5" t="s">
        <v>4490</v>
      </c>
      <c r="D313" t="s">
        <v>4534</v>
      </c>
      <c r="E313" t="s">
        <v>246</v>
      </c>
      <c r="F313"/>
      <c r="G313"/>
      <c r="H313" s="44" t="b">
        <v>0</v>
      </c>
      <c r="I313" t="s">
        <v>4425</v>
      </c>
      <c r="J313" s="44" t="b">
        <v>0</v>
      </c>
      <c r="K313"/>
    </row>
    <row r="314" spans="1:11" ht="30.75" x14ac:dyDescent="0.3">
      <c r="A314" s="45" t="s">
        <v>1538</v>
      </c>
      <c r="B314" s="50" t="s">
        <v>4440</v>
      </c>
      <c r="C314" s="5" t="s">
        <v>4491</v>
      </c>
      <c r="D314" t="s">
        <v>4534</v>
      </c>
      <c r="E314" t="s">
        <v>246</v>
      </c>
      <c r="F314"/>
      <c r="G314"/>
      <c r="H314" s="44" t="b">
        <v>0</v>
      </c>
      <c r="I314" t="s">
        <v>4425</v>
      </c>
      <c r="J314" s="44" t="b">
        <v>0</v>
      </c>
      <c r="K314"/>
    </row>
    <row r="315" spans="1:11" ht="30.75" x14ac:dyDescent="0.3">
      <c r="A315" s="45" t="s">
        <v>1539</v>
      </c>
      <c r="B315" s="50" t="s">
        <v>4441</v>
      </c>
      <c r="C315" s="5" t="s">
        <v>4492</v>
      </c>
      <c r="D315" t="s">
        <v>4534</v>
      </c>
      <c r="E315" t="s">
        <v>246</v>
      </c>
      <c r="F315"/>
      <c r="G315"/>
      <c r="H315" s="44" t="b">
        <v>0</v>
      </c>
      <c r="I315" t="s">
        <v>4425</v>
      </c>
      <c r="J315" s="44" t="b">
        <v>0</v>
      </c>
      <c r="K315"/>
    </row>
    <row r="316" spans="1:11" ht="30.75" x14ac:dyDescent="0.3">
      <c r="A316" s="45" t="s">
        <v>1540</v>
      </c>
      <c r="B316" s="50" t="s">
        <v>4442</v>
      </c>
      <c r="C316" s="5" t="s">
        <v>4493</v>
      </c>
      <c r="D316" t="s">
        <v>4534</v>
      </c>
      <c r="E316" t="s">
        <v>246</v>
      </c>
      <c r="F316"/>
      <c r="G316"/>
      <c r="H316" s="44" t="b">
        <v>0</v>
      </c>
      <c r="I316" t="s">
        <v>4425</v>
      </c>
      <c r="J316" s="44" t="b">
        <v>0</v>
      </c>
      <c r="K316"/>
    </row>
    <row r="317" spans="1:11" ht="30.75" x14ac:dyDescent="0.3">
      <c r="A317" s="45" t="s">
        <v>1541</v>
      </c>
      <c r="B317" s="50" t="s">
        <v>4443</v>
      </c>
      <c r="C317" s="5" t="s">
        <v>4494</v>
      </c>
      <c r="D317" t="s">
        <v>4534</v>
      </c>
      <c r="E317" t="s">
        <v>246</v>
      </c>
      <c r="F317"/>
      <c r="G317"/>
      <c r="H317" s="44" t="b">
        <v>0</v>
      </c>
      <c r="I317" t="s">
        <v>4425</v>
      </c>
      <c r="J317" s="44" t="b">
        <v>0</v>
      </c>
      <c r="K317"/>
    </row>
    <row r="318" spans="1:11" ht="30.75" x14ac:dyDescent="0.3">
      <c r="A318" s="45" t="s">
        <v>1542</v>
      </c>
      <c r="B318" s="50" t="s">
        <v>4444</v>
      </c>
      <c r="C318" s="5" t="s">
        <v>4495</v>
      </c>
      <c r="D318" t="s">
        <v>4534</v>
      </c>
      <c r="E318" t="s">
        <v>246</v>
      </c>
      <c r="F318"/>
      <c r="G318"/>
      <c r="H318" s="44" t="b">
        <v>0</v>
      </c>
      <c r="I318" t="s">
        <v>4425</v>
      </c>
      <c r="J318" s="44" t="b">
        <v>0</v>
      </c>
      <c r="K318"/>
    </row>
    <row r="319" spans="1:11" ht="30.75" x14ac:dyDescent="0.3">
      <c r="A319" s="45" t="s">
        <v>1543</v>
      </c>
      <c r="B319" s="50" t="s">
        <v>4445</v>
      </c>
      <c r="C319" s="5" t="s">
        <v>4496</v>
      </c>
      <c r="D319" t="s">
        <v>4534</v>
      </c>
      <c r="E319" t="s">
        <v>246</v>
      </c>
      <c r="F319"/>
      <c r="G319"/>
      <c r="H319" s="44" t="b">
        <v>0</v>
      </c>
      <c r="I319" t="s">
        <v>4425</v>
      </c>
      <c r="J319" s="44" t="b">
        <v>0</v>
      </c>
      <c r="K319"/>
    </row>
    <row r="320" spans="1:11" ht="30.75" x14ac:dyDescent="0.3">
      <c r="A320" s="45" t="s">
        <v>1544</v>
      </c>
      <c r="B320" s="50" t="s">
        <v>4446</v>
      </c>
      <c r="C320" s="5" t="s">
        <v>4497</v>
      </c>
      <c r="D320" t="s">
        <v>4534</v>
      </c>
      <c r="E320" t="s">
        <v>246</v>
      </c>
      <c r="F320"/>
      <c r="G320"/>
      <c r="H320" s="44" t="b">
        <v>0</v>
      </c>
      <c r="I320" t="s">
        <v>4425</v>
      </c>
      <c r="J320" s="44" t="b">
        <v>0</v>
      </c>
      <c r="K320"/>
    </row>
    <row r="321" spans="1:11" ht="30.75" x14ac:dyDescent="0.3">
      <c r="A321" s="45" t="s">
        <v>1545</v>
      </c>
      <c r="B321" s="50" t="s">
        <v>4447</v>
      </c>
      <c r="C321" s="5" t="s">
        <v>4498</v>
      </c>
      <c r="D321" t="s">
        <v>4534</v>
      </c>
      <c r="E321" t="s">
        <v>246</v>
      </c>
      <c r="F321"/>
      <c r="G321"/>
      <c r="H321" s="44" t="b">
        <v>0</v>
      </c>
      <c r="I321" t="s">
        <v>4425</v>
      </c>
      <c r="J321" s="44" t="b">
        <v>1</v>
      </c>
      <c r="K321"/>
    </row>
    <row r="322" spans="1:11" ht="30.75" x14ac:dyDescent="0.3">
      <c r="A322" s="45" t="s">
        <v>1546</v>
      </c>
      <c r="B322" s="50" t="s">
        <v>4448</v>
      </c>
      <c r="C322" s="5" t="s">
        <v>4499</v>
      </c>
      <c r="D322" t="s">
        <v>4534</v>
      </c>
      <c r="E322" t="s">
        <v>246</v>
      </c>
      <c r="F322"/>
      <c r="G322"/>
      <c r="H322" s="44" t="b">
        <v>0</v>
      </c>
      <c r="I322" t="s">
        <v>4425</v>
      </c>
      <c r="J322" s="44" t="b">
        <v>0</v>
      </c>
      <c r="K322"/>
    </row>
    <row r="323" spans="1:11" ht="30.75" x14ac:dyDescent="0.3">
      <c r="A323" s="45" t="s">
        <v>1547</v>
      </c>
      <c r="B323" s="50" t="s">
        <v>4449</v>
      </c>
      <c r="C323" s="5" t="s">
        <v>4500</v>
      </c>
      <c r="D323" t="s">
        <v>4534</v>
      </c>
      <c r="E323" t="s">
        <v>246</v>
      </c>
      <c r="F323"/>
      <c r="G323"/>
      <c r="H323" s="44" t="b">
        <v>0</v>
      </c>
      <c r="I323" t="s">
        <v>4425</v>
      </c>
      <c r="J323" s="44" t="b">
        <v>0</v>
      </c>
      <c r="K323"/>
    </row>
    <row r="324" spans="1:11" ht="30.75" x14ac:dyDescent="0.3">
      <c r="A324" s="45" t="s">
        <v>1548</v>
      </c>
      <c r="B324" s="50" t="s">
        <v>4450</v>
      </c>
      <c r="C324" s="5" t="s">
        <v>4501</v>
      </c>
      <c r="D324" t="s">
        <v>4534</v>
      </c>
      <c r="E324" t="s">
        <v>246</v>
      </c>
      <c r="F324"/>
      <c r="G324"/>
      <c r="H324" s="44" t="b">
        <v>0</v>
      </c>
      <c r="I324" t="s">
        <v>4425</v>
      </c>
      <c r="J324" s="44" t="b">
        <v>1</v>
      </c>
      <c r="K324"/>
    </row>
    <row r="325" spans="1:11" ht="30.75" x14ac:dyDescent="0.3">
      <c r="A325" s="45" t="s">
        <v>1549</v>
      </c>
      <c r="B325" s="50" t="s">
        <v>4451</v>
      </c>
      <c r="C325" s="5" t="s">
        <v>4502</v>
      </c>
      <c r="D325" t="s">
        <v>4534</v>
      </c>
      <c r="E325" t="s">
        <v>246</v>
      </c>
      <c r="F325"/>
      <c r="G325"/>
      <c r="H325" s="44" t="b">
        <v>0</v>
      </c>
      <c r="I325" t="s">
        <v>4425</v>
      </c>
      <c r="J325" s="44" t="b">
        <v>0</v>
      </c>
      <c r="K325"/>
    </row>
    <row r="326" spans="1:11" ht="18.75" x14ac:dyDescent="0.3">
      <c r="A326" s="45" t="s">
        <v>1550</v>
      </c>
      <c r="B326" s="50" t="s">
        <v>4452</v>
      </c>
      <c r="C326" s="5" t="s">
        <v>4503</v>
      </c>
      <c r="D326" t="s">
        <v>4534</v>
      </c>
      <c r="E326" t="s">
        <v>246</v>
      </c>
      <c r="F326"/>
      <c r="G326"/>
      <c r="H326" s="44" t="b">
        <v>0</v>
      </c>
      <c r="I326" t="s">
        <v>4425</v>
      </c>
      <c r="J326" s="44" t="b">
        <v>0</v>
      </c>
      <c r="K326"/>
    </row>
    <row r="327" spans="1:11" ht="18.75" x14ac:dyDescent="0.3">
      <c r="A327" s="45" t="s">
        <v>1551</v>
      </c>
      <c r="B327" s="50" t="s">
        <v>4453</v>
      </c>
      <c r="C327" s="5" t="s">
        <v>4504</v>
      </c>
      <c r="D327" t="s">
        <v>4534</v>
      </c>
      <c r="E327" t="s">
        <v>246</v>
      </c>
      <c r="F327"/>
      <c r="G327"/>
      <c r="H327" s="44" t="b">
        <v>0</v>
      </c>
      <c r="I327" t="s">
        <v>4425</v>
      </c>
      <c r="J327" s="44" t="b">
        <v>0</v>
      </c>
      <c r="K327"/>
    </row>
    <row r="328" spans="1:11" ht="18.75" x14ac:dyDescent="0.3">
      <c r="A328" s="45" t="s">
        <v>1552</v>
      </c>
      <c r="B328" s="50" t="s">
        <v>4454</v>
      </c>
      <c r="C328" s="5" t="s">
        <v>4505</v>
      </c>
      <c r="D328" t="s">
        <v>4534</v>
      </c>
      <c r="E328" t="s">
        <v>246</v>
      </c>
      <c r="F328"/>
      <c r="G328"/>
      <c r="H328" s="44" t="b">
        <v>0</v>
      </c>
      <c r="I328" t="s">
        <v>4425</v>
      </c>
      <c r="J328" s="44" t="b">
        <v>0</v>
      </c>
      <c r="K328"/>
    </row>
    <row r="329" spans="1:11" ht="18.75" x14ac:dyDescent="0.3">
      <c r="A329" s="45" t="s">
        <v>1553</v>
      </c>
      <c r="B329" s="50" t="s">
        <v>4455</v>
      </c>
      <c r="C329" s="5" t="s">
        <v>4506</v>
      </c>
      <c r="D329" t="s">
        <v>4534</v>
      </c>
      <c r="E329" t="s">
        <v>246</v>
      </c>
      <c r="F329"/>
      <c r="G329"/>
      <c r="H329" s="44" t="b">
        <v>1</v>
      </c>
      <c r="I329" t="s">
        <v>4425</v>
      </c>
      <c r="J329" s="44" t="b">
        <v>0</v>
      </c>
      <c r="K329"/>
    </row>
    <row r="330" spans="1:11" ht="30.75" x14ac:dyDescent="0.3">
      <c r="A330" s="45" t="s">
        <v>1554</v>
      </c>
      <c r="B330" s="50" t="s">
        <v>4456</v>
      </c>
      <c r="C330" s="5" t="s">
        <v>4507</v>
      </c>
      <c r="D330" t="s">
        <v>4534</v>
      </c>
      <c r="E330" t="s">
        <v>246</v>
      </c>
      <c r="F330"/>
      <c r="G330"/>
      <c r="H330" s="44" t="b">
        <v>1</v>
      </c>
      <c r="I330" t="s">
        <v>4425</v>
      </c>
      <c r="J330" s="44" t="b">
        <v>0</v>
      </c>
      <c r="K330"/>
    </row>
    <row r="331" spans="1:11" ht="30.75" x14ac:dyDescent="0.3">
      <c r="A331" s="45" t="s">
        <v>1555</v>
      </c>
      <c r="B331" s="50" t="s">
        <v>4457</v>
      </c>
      <c r="C331" s="5" t="s">
        <v>4508</v>
      </c>
      <c r="D331" t="s">
        <v>4534</v>
      </c>
      <c r="E331" t="s">
        <v>246</v>
      </c>
      <c r="F331"/>
      <c r="G331"/>
      <c r="H331" s="44" t="b">
        <v>0</v>
      </c>
      <c r="I331" t="s">
        <v>4425</v>
      </c>
      <c r="J331" s="44" t="b">
        <v>1</v>
      </c>
      <c r="K331"/>
    </row>
    <row r="332" spans="1:11" ht="30.75" x14ac:dyDescent="0.3">
      <c r="A332" s="45" t="s">
        <v>1556</v>
      </c>
      <c r="B332" s="50" t="s">
        <v>4458</v>
      </c>
      <c r="C332" s="5" t="s">
        <v>4509</v>
      </c>
      <c r="D332" t="s">
        <v>4534</v>
      </c>
      <c r="E332" t="s">
        <v>246</v>
      </c>
      <c r="F332"/>
      <c r="G332"/>
      <c r="H332" s="44" t="b">
        <v>0</v>
      </c>
      <c r="I332" t="s">
        <v>4425</v>
      </c>
      <c r="J332" s="44" t="b">
        <v>1</v>
      </c>
      <c r="K332"/>
    </row>
    <row r="333" spans="1:11" ht="30.75" x14ac:dyDescent="0.3">
      <c r="A333" s="45" t="s">
        <v>1557</v>
      </c>
      <c r="B333" s="50" t="s">
        <v>4459</v>
      </c>
      <c r="C333" s="5" t="s">
        <v>4510</v>
      </c>
      <c r="D333" t="s">
        <v>4534</v>
      </c>
      <c r="E333" t="s">
        <v>246</v>
      </c>
      <c r="F333"/>
      <c r="G333"/>
      <c r="H333" s="44" t="b">
        <v>0</v>
      </c>
      <c r="I333" t="s">
        <v>4425</v>
      </c>
      <c r="J333" s="44" t="b">
        <v>1</v>
      </c>
      <c r="K333"/>
    </row>
    <row r="334" spans="1:11" ht="30.75" x14ac:dyDescent="0.3">
      <c r="A334" s="45" t="s">
        <v>1558</v>
      </c>
      <c r="B334" s="50" t="s">
        <v>4460</v>
      </c>
      <c r="C334" s="5" t="s">
        <v>4511</v>
      </c>
      <c r="D334" t="s">
        <v>4534</v>
      </c>
      <c r="E334" t="s">
        <v>246</v>
      </c>
      <c r="F334"/>
      <c r="G334"/>
      <c r="H334" s="44" t="b">
        <v>0</v>
      </c>
      <c r="I334" t="s">
        <v>4425</v>
      </c>
      <c r="J334" s="44" t="b">
        <v>1</v>
      </c>
      <c r="K334"/>
    </row>
    <row r="335" spans="1:11" ht="30.75" x14ac:dyDescent="0.3">
      <c r="A335" s="45" t="s">
        <v>1559</v>
      </c>
      <c r="B335" s="50" t="s">
        <v>4461</v>
      </c>
      <c r="C335" s="5" t="s">
        <v>4512</v>
      </c>
      <c r="D335" t="s">
        <v>4534</v>
      </c>
      <c r="E335" t="s">
        <v>246</v>
      </c>
      <c r="F335"/>
      <c r="G335"/>
      <c r="H335" s="44" t="b">
        <v>0</v>
      </c>
      <c r="I335" t="s">
        <v>4425</v>
      </c>
      <c r="J335" s="44" t="b">
        <v>1</v>
      </c>
      <c r="K335"/>
    </row>
    <row r="336" spans="1:11" ht="30.75" x14ac:dyDescent="0.3">
      <c r="A336" s="45" t="s">
        <v>1560</v>
      </c>
      <c r="B336" s="50" t="s">
        <v>4462</v>
      </c>
      <c r="C336" s="5" t="s">
        <v>4513</v>
      </c>
      <c r="D336" t="s">
        <v>4534</v>
      </c>
      <c r="E336" t="s">
        <v>246</v>
      </c>
      <c r="F336"/>
      <c r="G336"/>
      <c r="H336" s="44" t="b">
        <v>0</v>
      </c>
      <c r="I336" t="s">
        <v>4425</v>
      </c>
      <c r="J336" s="44" t="b">
        <v>1</v>
      </c>
      <c r="K336"/>
    </row>
    <row r="337" spans="1:11" ht="30.75" x14ac:dyDescent="0.3">
      <c r="A337" s="45" t="s">
        <v>1561</v>
      </c>
      <c r="B337" s="50" t="s">
        <v>4463</v>
      </c>
      <c r="C337" s="5" t="s">
        <v>4514</v>
      </c>
      <c r="D337" t="s">
        <v>4534</v>
      </c>
      <c r="E337" t="s">
        <v>246</v>
      </c>
      <c r="F337"/>
      <c r="G337"/>
      <c r="H337" s="44" t="b">
        <v>0</v>
      </c>
      <c r="I337" t="s">
        <v>4425</v>
      </c>
      <c r="J337" s="44" t="b">
        <v>1</v>
      </c>
      <c r="K337"/>
    </row>
    <row r="338" spans="1:11" ht="30.75" x14ac:dyDescent="0.3">
      <c r="A338" s="45" t="s">
        <v>1562</v>
      </c>
      <c r="B338" s="50" t="s">
        <v>4464</v>
      </c>
      <c r="C338" s="5" t="s">
        <v>4515</v>
      </c>
      <c r="D338" t="s">
        <v>4534</v>
      </c>
      <c r="E338" t="s">
        <v>246</v>
      </c>
      <c r="F338"/>
      <c r="G338"/>
      <c r="H338" s="44" t="b">
        <v>0</v>
      </c>
      <c r="I338" t="s">
        <v>4425</v>
      </c>
      <c r="J338" s="44" t="b">
        <v>1</v>
      </c>
      <c r="K338"/>
    </row>
    <row r="339" spans="1:11" ht="30.75" x14ac:dyDescent="0.3">
      <c r="A339" s="45" t="s">
        <v>1563</v>
      </c>
      <c r="B339" s="50" t="s">
        <v>4465</v>
      </c>
      <c r="C339" s="5" t="s">
        <v>4516</v>
      </c>
      <c r="D339" t="s">
        <v>4534</v>
      </c>
      <c r="E339" t="s">
        <v>246</v>
      </c>
      <c r="F339"/>
      <c r="G339"/>
      <c r="H339" s="44" t="b">
        <v>0</v>
      </c>
      <c r="I339" t="s">
        <v>4425</v>
      </c>
      <c r="J339" s="44" t="b">
        <v>1</v>
      </c>
      <c r="K339"/>
    </row>
    <row r="340" spans="1:11" ht="30.75" x14ac:dyDescent="0.3">
      <c r="A340" s="45" t="s">
        <v>1564</v>
      </c>
      <c r="B340" s="50" t="s">
        <v>4466</v>
      </c>
      <c r="C340" s="5" t="s">
        <v>4517</v>
      </c>
      <c r="D340" t="s">
        <v>4534</v>
      </c>
      <c r="E340" t="s">
        <v>246</v>
      </c>
      <c r="F340"/>
      <c r="G340"/>
      <c r="H340" s="44" t="b">
        <v>0</v>
      </c>
      <c r="I340" t="s">
        <v>4425</v>
      </c>
      <c r="J340" s="44" t="b">
        <v>1</v>
      </c>
      <c r="K340"/>
    </row>
    <row r="341" spans="1:11" ht="18.75" x14ac:dyDescent="0.3">
      <c r="A341" s="45" t="s">
        <v>1565</v>
      </c>
      <c r="B341" s="50" t="s">
        <v>4467</v>
      </c>
      <c r="C341" s="5" t="s">
        <v>4518</v>
      </c>
      <c r="D341" t="s">
        <v>4534</v>
      </c>
      <c r="E341" t="s">
        <v>246</v>
      </c>
      <c r="F341"/>
      <c r="G341"/>
      <c r="H341" s="44" t="b">
        <v>0</v>
      </c>
      <c r="I341" t="s">
        <v>4425</v>
      </c>
      <c r="J341" s="44" t="b">
        <v>1</v>
      </c>
      <c r="K341"/>
    </row>
    <row r="342" spans="1:11" ht="18.75" x14ac:dyDescent="0.3">
      <c r="A342" s="45" t="s">
        <v>1566</v>
      </c>
      <c r="B342" s="50" t="s">
        <v>4468</v>
      </c>
      <c r="C342" s="5" t="s">
        <v>4519</v>
      </c>
      <c r="D342" t="s">
        <v>4534</v>
      </c>
      <c r="E342" t="s">
        <v>246</v>
      </c>
      <c r="F342"/>
      <c r="G342"/>
      <c r="H342" s="44" t="b">
        <v>0</v>
      </c>
      <c r="I342" t="s">
        <v>4425</v>
      </c>
      <c r="J342" s="44" t="b">
        <v>1</v>
      </c>
      <c r="K342"/>
    </row>
    <row r="343" spans="1:11" ht="30.75" x14ac:dyDescent="0.3">
      <c r="A343" s="45" t="s">
        <v>1567</v>
      </c>
      <c r="B343" s="50" t="s">
        <v>4469</v>
      </c>
      <c r="C343" s="5" t="s">
        <v>4520</v>
      </c>
      <c r="D343" t="s">
        <v>4534</v>
      </c>
      <c r="E343" t="s">
        <v>246</v>
      </c>
      <c r="F343"/>
      <c r="G343"/>
      <c r="H343" s="44" t="b">
        <v>0</v>
      </c>
      <c r="I343" t="s">
        <v>4425</v>
      </c>
      <c r="J343" s="44" t="b">
        <v>1</v>
      </c>
      <c r="K343"/>
    </row>
    <row r="344" spans="1:11" ht="30.75" x14ac:dyDescent="0.3">
      <c r="A344" s="45" t="s">
        <v>1568</v>
      </c>
      <c r="B344" s="50" t="s">
        <v>4470</v>
      </c>
      <c r="C344" s="5" t="s">
        <v>4521</v>
      </c>
      <c r="D344" t="s">
        <v>4534</v>
      </c>
      <c r="E344" t="s">
        <v>246</v>
      </c>
      <c r="F344"/>
      <c r="G344"/>
      <c r="H344" s="44" t="b">
        <v>0</v>
      </c>
      <c r="I344" t="s">
        <v>4425</v>
      </c>
      <c r="J344" s="44" t="b">
        <v>1</v>
      </c>
      <c r="K344"/>
    </row>
    <row r="345" spans="1:11" ht="30.75" x14ac:dyDescent="0.3">
      <c r="A345" s="45" t="s">
        <v>1569</v>
      </c>
      <c r="B345" s="50" t="s">
        <v>4471</v>
      </c>
      <c r="C345" s="5" t="s">
        <v>4522</v>
      </c>
      <c r="D345" t="s">
        <v>4534</v>
      </c>
      <c r="E345" t="s">
        <v>246</v>
      </c>
      <c r="F345"/>
      <c r="G345"/>
      <c r="H345" s="44" t="b">
        <v>0</v>
      </c>
      <c r="I345" t="s">
        <v>4425</v>
      </c>
      <c r="J345" s="44" t="b">
        <v>1</v>
      </c>
      <c r="K345"/>
    </row>
    <row r="346" spans="1:11" ht="30.75" x14ac:dyDescent="0.3">
      <c r="A346" s="45" t="s">
        <v>1570</v>
      </c>
      <c r="B346" s="50" t="s">
        <v>4472</v>
      </c>
      <c r="C346" s="5" t="s">
        <v>4523</v>
      </c>
      <c r="D346" t="s">
        <v>4534</v>
      </c>
      <c r="E346" t="s">
        <v>246</v>
      </c>
      <c r="F346"/>
      <c r="G346"/>
      <c r="H346" s="44" t="b">
        <v>0</v>
      </c>
      <c r="I346" t="s">
        <v>4425</v>
      </c>
      <c r="J346" s="44" t="b">
        <v>1</v>
      </c>
      <c r="K346"/>
    </row>
    <row r="347" spans="1:11" ht="30.75" x14ac:dyDescent="0.3">
      <c r="A347" s="45" t="s">
        <v>1571</v>
      </c>
      <c r="B347" s="50" t="s">
        <v>4473</v>
      </c>
      <c r="C347" s="5" t="s">
        <v>4524</v>
      </c>
      <c r="D347" t="s">
        <v>4534</v>
      </c>
      <c r="E347" t="s">
        <v>246</v>
      </c>
      <c r="F347"/>
      <c r="G347"/>
      <c r="H347" s="44" t="b">
        <v>0</v>
      </c>
      <c r="I347" t="s">
        <v>4425</v>
      </c>
      <c r="J347" s="44" t="b">
        <v>1</v>
      </c>
      <c r="K347"/>
    </row>
    <row r="348" spans="1:11" ht="30.75" x14ac:dyDescent="0.3">
      <c r="A348" s="45" t="s">
        <v>1572</v>
      </c>
      <c r="B348" s="50" t="s">
        <v>4474</v>
      </c>
      <c r="C348" s="5" t="s">
        <v>4525</v>
      </c>
      <c r="D348" t="s">
        <v>4534</v>
      </c>
      <c r="E348" t="s">
        <v>246</v>
      </c>
      <c r="F348"/>
      <c r="G348"/>
      <c r="H348" s="44" t="b">
        <v>0</v>
      </c>
      <c r="I348" t="s">
        <v>4425</v>
      </c>
      <c r="J348" s="44" t="b">
        <v>1</v>
      </c>
      <c r="K348"/>
    </row>
    <row r="349" spans="1:11" ht="30.75" x14ac:dyDescent="0.3">
      <c r="A349" s="45" t="s">
        <v>1573</v>
      </c>
      <c r="B349" s="50" t="s">
        <v>4475</v>
      </c>
      <c r="C349" s="5" t="s">
        <v>4526</v>
      </c>
      <c r="D349" t="s">
        <v>4534</v>
      </c>
      <c r="E349" t="s">
        <v>246</v>
      </c>
      <c r="F349"/>
      <c r="G349"/>
      <c r="H349" s="44" t="b">
        <v>0</v>
      </c>
      <c r="I349" t="s">
        <v>4425</v>
      </c>
      <c r="J349" s="44" t="b">
        <v>1</v>
      </c>
      <c r="K349"/>
    </row>
    <row r="350" spans="1:11" ht="30.75" x14ac:dyDescent="0.3">
      <c r="A350" s="45" t="s">
        <v>1574</v>
      </c>
      <c r="B350" s="50" t="s">
        <v>4476</v>
      </c>
      <c r="C350" s="5" t="s">
        <v>4527</v>
      </c>
      <c r="D350" t="s">
        <v>4534</v>
      </c>
      <c r="E350" t="s">
        <v>246</v>
      </c>
      <c r="F350"/>
      <c r="G350"/>
      <c r="H350" s="44" t="b">
        <v>0</v>
      </c>
      <c r="I350" t="s">
        <v>4425</v>
      </c>
      <c r="J350" s="44" t="b">
        <v>1</v>
      </c>
      <c r="K350"/>
    </row>
    <row r="351" spans="1:11" ht="75.75" x14ac:dyDescent="0.3">
      <c r="A351" s="45" t="s">
        <v>4428</v>
      </c>
      <c r="B351" s="50" t="s">
        <v>4477</v>
      </c>
      <c r="C351" s="5" t="s">
        <v>4528</v>
      </c>
      <c r="D351" t="s">
        <v>4535</v>
      </c>
      <c r="E351" t="s">
        <v>246</v>
      </c>
      <c r="F351"/>
      <c r="G351"/>
      <c r="H351" s="44" t="b">
        <v>0</v>
      </c>
      <c r="I351" t="s">
        <v>4425</v>
      </c>
      <c r="J351" s="44" t="b">
        <v>1</v>
      </c>
      <c r="K351"/>
    </row>
    <row r="352" spans="1:11" ht="18.75" x14ac:dyDescent="0.3">
      <c r="A352" s="45" t="s">
        <v>4429</v>
      </c>
      <c r="B352" s="50" t="s">
        <v>4478</v>
      </c>
      <c r="C352" s="5" t="s">
        <v>4529</v>
      </c>
      <c r="D352" t="s">
        <v>4536</v>
      </c>
      <c r="E352" t="s">
        <v>300</v>
      </c>
      <c r="F352"/>
      <c r="G352"/>
      <c r="H352" s="44" t="b">
        <v>0</v>
      </c>
      <c r="I352" t="s">
        <v>4425</v>
      </c>
      <c r="J352" s="44" t="b">
        <v>1</v>
      </c>
      <c r="K352"/>
    </row>
    <row r="353" spans="1:11" ht="30.75" x14ac:dyDescent="0.3">
      <c r="A353" s="45" t="s">
        <v>1143</v>
      </c>
      <c r="B353" s="50" t="s">
        <v>985</v>
      </c>
      <c r="C353" s="5" t="s">
        <v>4530</v>
      </c>
      <c r="D353" t="s">
        <v>4537</v>
      </c>
      <c r="E353" t="s">
        <v>1145</v>
      </c>
      <c r="F353"/>
      <c r="G353"/>
      <c r="H353" s="44" t="b">
        <v>0</v>
      </c>
      <c r="I353" t="s">
        <v>4425</v>
      </c>
      <c r="J353" s="44" t="b">
        <v>1</v>
      </c>
      <c r="K353"/>
    </row>
    <row r="354" spans="1:11" ht="30.75" x14ac:dyDescent="0.3">
      <c r="A354" s="45" t="s">
        <v>1146</v>
      </c>
      <c r="B354" s="50" t="s">
        <v>4479</v>
      </c>
      <c r="C354" s="5" t="s">
        <v>1147</v>
      </c>
      <c r="D354" t="s">
        <v>4537</v>
      </c>
      <c r="E354" t="s">
        <v>1145</v>
      </c>
      <c r="F354"/>
      <c r="G354"/>
      <c r="H354" s="44" t="b">
        <v>0</v>
      </c>
      <c r="I354" t="s">
        <v>4425</v>
      </c>
      <c r="J354" s="44" t="b">
        <v>1</v>
      </c>
      <c r="K354"/>
    </row>
    <row r="355" spans="1:11" ht="30.75" x14ac:dyDescent="0.3">
      <c r="A355" s="45" t="s">
        <v>257</v>
      </c>
      <c r="B355" s="50" t="s">
        <v>4181</v>
      </c>
      <c r="C355" s="5" t="s">
        <v>1148</v>
      </c>
      <c r="D355" t="s">
        <v>4537</v>
      </c>
      <c r="E355" t="s">
        <v>1145</v>
      </c>
      <c r="F355"/>
      <c r="G355"/>
      <c r="H355" s="44" t="b">
        <v>0</v>
      </c>
      <c r="I355" t="s">
        <v>4425</v>
      </c>
      <c r="J355" s="44" t="b">
        <v>1</v>
      </c>
      <c r="K355"/>
    </row>
    <row r="356" spans="1:11" ht="18.75" x14ac:dyDescent="0.3">
      <c r="A356" s="45" t="s">
        <v>259</v>
      </c>
      <c r="B356" s="50" t="s">
        <v>4480</v>
      </c>
      <c r="C356" s="5" t="s">
        <v>4005</v>
      </c>
      <c r="D356" t="s">
        <v>4537</v>
      </c>
      <c r="E356" t="s">
        <v>1145</v>
      </c>
      <c r="F356"/>
      <c r="G356"/>
      <c r="H356" s="44" t="b">
        <v>0</v>
      </c>
      <c r="I356" t="s">
        <v>4425</v>
      </c>
      <c r="J356" s="44" t="b">
        <v>1</v>
      </c>
      <c r="K356"/>
    </row>
    <row r="357" spans="1:11" ht="75.75" x14ac:dyDescent="0.3">
      <c r="A357" s="45" t="s">
        <v>4430</v>
      </c>
      <c r="B357" s="50" t="s">
        <v>4481</v>
      </c>
      <c r="C357" s="5" t="s">
        <v>4531</v>
      </c>
      <c r="D357" t="s">
        <v>4538</v>
      </c>
      <c r="E357" t="s">
        <v>1145</v>
      </c>
      <c r="F357"/>
      <c r="G357"/>
      <c r="H357" s="44" t="b">
        <v>0</v>
      </c>
      <c r="I357" t="s">
        <v>4425</v>
      </c>
      <c r="J357" s="44" t="b">
        <v>1</v>
      </c>
      <c r="K357"/>
    </row>
    <row r="358" spans="1:11" ht="360.75" x14ac:dyDescent="0.3">
      <c r="A358" s="45" t="s">
        <v>4431</v>
      </c>
      <c r="B358" s="50" t="s">
        <v>4482</v>
      </c>
      <c r="C358" s="5" t="s">
        <v>4532</v>
      </c>
      <c r="D358" t="s">
        <v>4539</v>
      </c>
      <c r="E358" t="s">
        <v>1145</v>
      </c>
      <c r="F358"/>
      <c r="G358"/>
      <c r="H358" s="44" t="b">
        <v>0</v>
      </c>
      <c r="I358" t="s">
        <v>4425</v>
      </c>
      <c r="J358" s="44" t="b">
        <v>1</v>
      </c>
      <c r="K358"/>
    </row>
    <row r="359" spans="1:11" ht="18.75" x14ac:dyDescent="0.3">
      <c r="A359" s="45" t="s">
        <v>675</v>
      </c>
      <c r="B359" s="50" t="s">
        <v>278</v>
      </c>
      <c r="C359" s="5" t="s">
        <v>3562</v>
      </c>
      <c r="D359" t="s">
        <v>677</v>
      </c>
      <c r="E359" t="s">
        <v>678</v>
      </c>
      <c r="F359"/>
      <c r="G359"/>
      <c r="H359" s="44" t="b">
        <v>0</v>
      </c>
      <c r="I359" t="s">
        <v>679</v>
      </c>
      <c r="J359" s="44" t="b">
        <v>0</v>
      </c>
      <c r="K359"/>
    </row>
    <row r="360" spans="1:11" ht="18.75" x14ac:dyDescent="0.3">
      <c r="A360" s="45" t="s">
        <v>680</v>
      </c>
      <c r="B360" s="50" t="s">
        <v>28</v>
      </c>
      <c r="C360" s="5" t="s">
        <v>681</v>
      </c>
      <c r="D360" t="s">
        <v>677</v>
      </c>
      <c r="E360" t="s">
        <v>678</v>
      </c>
      <c r="F360"/>
      <c r="G360"/>
      <c r="H360" s="44" t="b">
        <v>0</v>
      </c>
      <c r="I360" t="s">
        <v>679</v>
      </c>
      <c r="J360" s="44" t="b">
        <v>0</v>
      </c>
      <c r="K360"/>
    </row>
    <row r="361" spans="1:11" ht="18.75" x14ac:dyDescent="0.3">
      <c r="A361" s="45" t="s">
        <v>684</v>
      </c>
      <c r="B361" s="50">
        <v>19200</v>
      </c>
      <c r="C361" s="5" t="s">
        <v>685</v>
      </c>
      <c r="D361" t="s">
        <v>677</v>
      </c>
      <c r="E361" t="s">
        <v>678</v>
      </c>
      <c r="F361"/>
      <c r="G361"/>
      <c r="H361" s="44" t="b">
        <v>0</v>
      </c>
      <c r="I361" t="s">
        <v>679</v>
      </c>
      <c r="J361" s="44" t="b">
        <v>0</v>
      </c>
      <c r="K361"/>
    </row>
    <row r="362" spans="1:11" ht="18.75" x14ac:dyDescent="0.3">
      <c r="A362" s="45" t="s">
        <v>675</v>
      </c>
      <c r="B362" s="50" t="s">
        <v>278</v>
      </c>
      <c r="C362" s="5" t="s">
        <v>3562</v>
      </c>
      <c r="D362" t="s">
        <v>677</v>
      </c>
      <c r="E362" t="s">
        <v>695</v>
      </c>
      <c r="F362"/>
      <c r="G362"/>
      <c r="H362" s="44" t="b">
        <v>0</v>
      </c>
      <c r="I362" t="s">
        <v>696</v>
      </c>
      <c r="J362" s="44" t="b">
        <v>0</v>
      </c>
      <c r="K362"/>
    </row>
    <row r="363" spans="1:11" ht="18.75" x14ac:dyDescent="0.3">
      <c r="A363" s="45" t="s">
        <v>698</v>
      </c>
      <c r="B363" s="50" t="str">
        <f>Reference!B19</f>
        <v>172.31.100.254</v>
      </c>
      <c r="C363" s="5" t="s">
        <v>17</v>
      </c>
      <c r="D363" t="s">
        <v>677</v>
      </c>
      <c r="E363" t="s">
        <v>695</v>
      </c>
      <c r="F363"/>
      <c r="G363"/>
      <c r="H363" s="44" t="b">
        <v>0</v>
      </c>
      <c r="I363" t="s">
        <v>696</v>
      </c>
      <c r="J363" s="44" t="b">
        <v>0</v>
      </c>
      <c r="K363"/>
    </row>
    <row r="364" spans="1:11" ht="18.75" x14ac:dyDescent="0.3">
      <c r="A364" s="45" t="s">
        <v>1643</v>
      </c>
      <c r="B364" s="50" t="s">
        <v>1644</v>
      </c>
      <c r="C364" s="5" t="s">
        <v>1645</v>
      </c>
      <c r="D364" t="s">
        <v>677</v>
      </c>
      <c r="E364" t="s">
        <v>695</v>
      </c>
      <c r="F364"/>
      <c r="G364"/>
      <c r="H364" s="44" t="b">
        <v>0</v>
      </c>
      <c r="I364" t="s">
        <v>696</v>
      </c>
      <c r="J364" s="44" t="b">
        <v>0</v>
      </c>
      <c r="K364"/>
    </row>
    <row r="365" spans="1:11" ht="18.75" x14ac:dyDescent="0.3">
      <c r="A365" s="45" t="s">
        <v>1646</v>
      </c>
      <c r="B365" s="50" t="s">
        <v>10</v>
      </c>
      <c r="C365" s="5" t="s">
        <v>1647</v>
      </c>
      <c r="D365" t="s">
        <v>677</v>
      </c>
      <c r="E365" t="s">
        <v>695</v>
      </c>
      <c r="F365"/>
      <c r="G365"/>
      <c r="H365" s="44" t="b">
        <v>0</v>
      </c>
      <c r="I365" t="s">
        <v>696</v>
      </c>
      <c r="J365" s="44" t="b">
        <v>0</v>
      </c>
      <c r="K365"/>
    </row>
    <row r="366" spans="1:11" ht="18.75" x14ac:dyDescent="0.3">
      <c r="A366" s="45" t="s">
        <v>699</v>
      </c>
      <c r="B366" s="50" t="s">
        <v>278</v>
      </c>
      <c r="C366" s="5" t="s">
        <v>700</v>
      </c>
      <c r="D366" t="s">
        <v>677</v>
      </c>
      <c r="E366" t="s">
        <v>695</v>
      </c>
      <c r="F366"/>
      <c r="G366"/>
      <c r="H366" s="44" t="b">
        <v>0</v>
      </c>
      <c r="I366" t="s">
        <v>696</v>
      </c>
      <c r="J366" s="44" t="b">
        <v>0</v>
      </c>
      <c r="K366"/>
    </row>
    <row r="367" spans="1:11" ht="18.75" x14ac:dyDescent="0.3">
      <c r="A367" s="45" t="s">
        <v>701</v>
      </c>
      <c r="B367" s="50">
        <v>23</v>
      </c>
      <c r="C367" s="5" t="s">
        <v>702</v>
      </c>
      <c r="D367" t="s">
        <v>677</v>
      </c>
      <c r="E367" t="s">
        <v>695</v>
      </c>
      <c r="F367"/>
      <c r="G367"/>
      <c r="H367" s="44" t="b">
        <v>0</v>
      </c>
      <c r="I367" t="s">
        <v>696</v>
      </c>
      <c r="J367" s="44" t="b">
        <v>0</v>
      </c>
      <c r="K367"/>
    </row>
    <row r="368" spans="1:11" ht="18.75" x14ac:dyDescent="0.3">
      <c r="A368" s="45" t="s">
        <v>703</v>
      </c>
      <c r="B368" s="50">
        <v>1</v>
      </c>
      <c r="C368" s="5" t="s">
        <v>704</v>
      </c>
      <c r="D368" t="s">
        <v>677</v>
      </c>
      <c r="E368" t="s">
        <v>695</v>
      </c>
      <c r="F368"/>
      <c r="G368"/>
      <c r="H368" s="44" t="b">
        <v>0</v>
      </c>
      <c r="I368" t="s">
        <v>696</v>
      </c>
      <c r="J368" s="44" t="b">
        <v>0</v>
      </c>
      <c r="K368"/>
    </row>
    <row r="369" spans="1:11" ht="18.75" x14ac:dyDescent="0.3">
      <c r="A369" s="45" t="s">
        <v>707</v>
      </c>
      <c r="B369" s="50">
        <v>1</v>
      </c>
      <c r="C369" s="5" t="s">
        <v>1975</v>
      </c>
      <c r="D369" t="s">
        <v>677</v>
      </c>
      <c r="E369" t="s">
        <v>695</v>
      </c>
      <c r="F369"/>
      <c r="G369"/>
      <c r="H369" s="44" t="b">
        <v>0</v>
      </c>
      <c r="I369" t="s">
        <v>696</v>
      </c>
      <c r="J369" s="44" t="b">
        <v>0</v>
      </c>
      <c r="K369"/>
    </row>
    <row r="370" spans="1:11" ht="18.75" x14ac:dyDescent="0.3">
      <c r="A370" s="45" t="s">
        <v>4031</v>
      </c>
      <c r="B370" s="50">
        <v>20000</v>
      </c>
      <c r="C370" s="5" t="s">
        <v>1974</v>
      </c>
      <c r="D370" t="s">
        <v>677</v>
      </c>
      <c r="E370" t="s">
        <v>695</v>
      </c>
      <c r="F370"/>
      <c r="G370"/>
      <c r="H370" s="44" t="b">
        <v>0</v>
      </c>
      <c r="I370" t="s">
        <v>696</v>
      </c>
      <c r="J370" s="44" t="b">
        <v>0</v>
      </c>
      <c r="K370"/>
    </row>
    <row r="371" spans="1:11" ht="18.75" x14ac:dyDescent="0.3">
      <c r="A371" s="45" t="s">
        <v>709</v>
      </c>
      <c r="B371" s="50" t="str">
        <f>Reference!B21</f>
        <v>172.31.100.241</v>
      </c>
      <c r="C371" s="5" t="s">
        <v>20</v>
      </c>
      <c r="D371" t="s">
        <v>677</v>
      </c>
      <c r="E371" t="s">
        <v>695</v>
      </c>
      <c r="F371"/>
      <c r="G371"/>
      <c r="H371" s="44" t="b">
        <v>0</v>
      </c>
      <c r="I371" t="s">
        <v>696</v>
      </c>
      <c r="J371" s="44" t="b">
        <v>0</v>
      </c>
      <c r="K371"/>
    </row>
    <row r="372" spans="1:11" ht="18.75" x14ac:dyDescent="0.3">
      <c r="A372" s="45" t="s">
        <v>711</v>
      </c>
      <c r="B372" s="50" t="s">
        <v>712</v>
      </c>
      <c r="C372" s="5" t="s">
        <v>713</v>
      </c>
      <c r="D372" t="s">
        <v>677</v>
      </c>
      <c r="E372" t="s">
        <v>695</v>
      </c>
      <c r="F372"/>
      <c r="G372"/>
      <c r="H372" s="44" t="b">
        <v>0</v>
      </c>
      <c r="I372" t="s">
        <v>696</v>
      </c>
      <c r="J372" s="44" t="b">
        <v>0</v>
      </c>
      <c r="K372"/>
    </row>
    <row r="373" spans="1:11" ht="18.75" x14ac:dyDescent="0.3">
      <c r="A373" s="45" t="s">
        <v>716</v>
      </c>
      <c r="B373" s="50">
        <v>1</v>
      </c>
      <c r="C373" s="5" t="s">
        <v>717</v>
      </c>
      <c r="D373" t="s">
        <v>677</v>
      </c>
      <c r="E373" t="s">
        <v>695</v>
      </c>
      <c r="F373"/>
      <c r="G373"/>
      <c r="H373" s="44" t="b">
        <v>0</v>
      </c>
      <c r="I373" t="s">
        <v>696</v>
      </c>
      <c r="J373" s="44" t="b">
        <v>0</v>
      </c>
      <c r="K373"/>
    </row>
    <row r="374" spans="1:11" ht="18.75" x14ac:dyDescent="0.3">
      <c r="A374" s="45" t="s">
        <v>720</v>
      </c>
      <c r="B374" s="50">
        <v>0</v>
      </c>
      <c r="C374" s="5" t="s">
        <v>1981</v>
      </c>
      <c r="D374" t="s">
        <v>677</v>
      </c>
      <c r="E374" t="s">
        <v>695</v>
      </c>
      <c r="F374"/>
      <c r="G374"/>
      <c r="H374" s="44" t="b">
        <v>0</v>
      </c>
      <c r="I374" t="s">
        <v>696</v>
      </c>
      <c r="J374" s="44" t="b">
        <v>0</v>
      </c>
      <c r="K374"/>
    </row>
    <row r="375" spans="1:11" ht="18.75" x14ac:dyDescent="0.3">
      <c r="A375" s="45" t="s">
        <v>4032</v>
      </c>
      <c r="B375" s="50">
        <v>0</v>
      </c>
      <c r="C375" s="5" t="s">
        <v>1982</v>
      </c>
      <c r="D375" t="s">
        <v>677</v>
      </c>
      <c r="E375" t="s">
        <v>695</v>
      </c>
      <c r="F375"/>
      <c r="G375"/>
      <c r="H375" s="44" t="b">
        <v>0</v>
      </c>
      <c r="I375" t="s">
        <v>696</v>
      </c>
      <c r="J375" s="44" t="b">
        <v>0</v>
      </c>
      <c r="K375"/>
    </row>
    <row r="376" spans="1:11" ht="18.75" x14ac:dyDescent="0.3">
      <c r="A376" s="45" t="s">
        <v>724</v>
      </c>
      <c r="B376" s="50">
        <v>0</v>
      </c>
      <c r="C376" s="5" t="s">
        <v>725</v>
      </c>
      <c r="D376" t="s">
        <v>677</v>
      </c>
      <c r="E376" t="s">
        <v>695</v>
      </c>
      <c r="F376"/>
      <c r="G376"/>
      <c r="H376" s="44" t="b">
        <v>0</v>
      </c>
      <c r="I376" t="s">
        <v>696</v>
      </c>
      <c r="J376" s="44" t="b">
        <v>0</v>
      </c>
      <c r="K376"/>
    </row>
    <row r="377" spans="1:11" ht="18.75" x14ac:dyDescent="0.3">
      <c r="A377" s="45" t="s">
        <v>1648</v>
      </c>
      <c r="B377" s="50">
        <v>5</v>
      </c>
      <c r="C377" s="5" t="s">
        <v>4033</v>
      </c>
      <c r="D377" t="s">
        <v>677</v>
      </c>
      <c r="E377" t="s">
        <v>695</v>
      </c>
      <c r="F377"/>
      <c r="G377"/>
      <c r="H377" s="44" t="b">
        <v>0</v>
      </c>
      <c r="I377" t="s">
        <v>696</v>
      </c>
      <c r="J377" s="44" t="b">
        <v>0</v>
      </c>
      <c r="K377"/>
    </row>
    <row r="378" spans="1:11" ht="18.75" x14ac:dyDescent="0.3">
      <c r="A378" s="45" t="s">
        <v>726</v>
      </c>
      <c r="B378" s="50">
        <v>0</v>
      </c>
      <c r="C378" s="5" t="s">
        <v>4034</v>
      </c>
      <c r="D378" t="s">
        <v>677</v>
      </c>
      <c r="E378" t="s">
        <v>695</v>
      </c>
      <c r="F378"/>
      <c r="G378"/>
      <c r="H378" s="44" t="b">
        <v>0</v>
      </c>
      <c r="I378" t="s">
        <v>696</v>
      </c>
      <c r="J378" s="44" t="b">
        <v>0</v>
      </c>
      <c r="K378"/>
    </row>
    <row r="379" spans="1:11" ht="18.75" x14ac:dyDescent="0.3">
      <c r="A379" s="45" t="s">
        <v>728</v>
      </c>
      <c r="B379" s="50">
        <v>0</v>
      </c>
      <c r="C379" s="5" t="s">
        <v>4035</v>
      </c>
      <c r="D379" t="s">
        <v>677</v>
      </c>
      <c r="E379" t="s">
        <v>695</v>
      </c>
      <c r="F379"/>
      <c r="G379"/>
      <c r="H379" s="44" t="b">
        <v>0</v>
      </c>
      <c r="I379" t="s">
        <v>696</v>
      </c>
      <c r="J379" s="44" t="b">
        <v>0</v>
      </c>
      <c r="K379"/>
    </row>
    <row r="380" spans="1:11" ht="18.75" x14ac:dyDescent="0.3">
      <c r="A380" s="45" t="s">
        <v>730</v>
      </c>
      <c r="B380" s="50">
        <v>0</v>
      </c>
      <c r="C380" s="5" t="s">
        <v>4036</v>
      </c>
      <c r="D380" t="s">
        <v>677</v>
      </c>
      <c r="E380" t="s">
        <v>695</v>
      </c>
      <c r="F380"/>
      <c r="G380"/>
      <c r="H380" s="44" t="b">
        <v>0</v>
      </c>
      <c r="I380" t="s">
        <v>696</v>
      </c>
      <c r="J380" s="44" t="b">
        <v>0</v>
      </c>
      <c r="K380"/>
    </row>
    <row r="381" spans="1:11" ht="18.75" x14ac:dyDescent="0.3">
      <c r="A381" s="45" t="s">
        <v>4037</v>
      </c>
      <c r="B381" s="50" t="s">
        <v>171</v>
      </c>
      <c r="C381" s="5" t="s">
        <v>4038</v>
      </c>
      <c r="D381" t="s">
        <v>677</v>
      </c>
      <c r="E381" t="s">
        <v>695</v>
      </c>
      <c r="F381"/>
      <c r="G381"/>
      <c r="H381" s="44" t="b">
        <v>0</v>
      </c>
      <c r="I381" t="s">
        <v>696</v>
      </c>
      <c r="J381" s="44" t="b">
        <v>0</v>
      </c>
      <c r="K381"/>
    </row>
    <row r="382" spans="1:11" ht="18.75" x14ac:dyDescent="0.3">
      <c r="A382" s="45" t="s">
        <v>4039</v>
      </c>
      <c r="B382" s="50" t="s">
        <v>171</v>
      </c>
      <c r="C382" s="5" t="s">
        <v>4040</v>
      </c>
      <c r="D382" t="s">
        <v>677</v>
      </c>
      <c r="E382" t="s">
        <v>695</v>
      </c>
      <c r="F382"/>
      <c r="G382"/>
      <c r="H382" s="44" t="b">
        <v>0</v>
      </c>
      <c r="I382" t="s">
        <v>696</v>
      </c>
      <c r="J382" s="44" t="b">
        <v>0</v>
      </c>
      <c r="K382"/>
    </row>
    <row r="383" spans="1:11" ht="18.75" x14ac:dyDescent="0.3">
      <c r="A383" s="45" t="s">
        <v>1655</v>
      </c>
      <c r="B383" s="50" t="s">
        <v>4315</v>
      </c>
      <c r="C383" s="5" t="s">
        <v>749</v>
      </c>
      <c r="D383" t="s">
        <v>677</v>
      </c>
      <c r="E383" t="s">
        <v>735</v>
      </c>
      <c r="F383"/>
      <c r="G383"/>
      <c r="H383" s="44" t="b">
        <v>0</v>
      </c>
      <c r="I383" t="s">
        <v>736</v>
      </c>
      <c r="J383" s="44" t="b">
        <v>0</v>
      </c>
      <c r="K383"/>
    </row>
    <row r="384" spans="1:11" ht="18.75" x14ac:dyDescent="0.3">
      <c r="A384" s="45" t="s">
        <v>1656</v>
      </c>
      <c r="B384" s="50" t="s">
        <v>102</v>
      </c>
      <c r="C384" s="5" t="s">
        <v>788</v>
      </c>
      <c r="D384" t="s">
        <v>677</v>
      </c>
      <c r="E384" t="s">
        <v>735</v>
      </c>
      <c r="F384"/>
      <c r="G384"/>
      <c r="H384" s="44" t="b">
        <v>0</v>
      </c>
      <c r="I384" t="s">
        <v>736</v>
      </c>
      <c r="J384" s="44" t="b">
        <v>0</v>
      </c>
      <c r="K384"/>
    </row>
    <row r="385" spans="1:11" ht="18.75" x14ac:dyDescent="0.3">
      <c r="A385" s="45" t="s">
        <v>1657</v>
      </c>
      <c r="B385" s="50" t="s">
        <v>107</v>
      </c>
      <c r="C385" s="5" t="s">
        <v>788</v>
      </c>
      <c r="D385" t="s">
        <v>677</v>
      </c>
      <c r="E385" t="s">
        <v>735</v>
      </c>
      <c r="F385"/>
      <c r="G385"/>
      <c r="H385" s="44" t="b">
        <v>0</v>
      </c>
      <c r="I385" t="s">
        <v>736</v>
      </c>
      <c r="J385" s="44" t="b">
        <v>0</v>
      </c>
      <c r="K385"/>
    </row>
    <row r="386" spans="1:11" ht="18.75" x14ac:dyDescent="0.3">
      <c r="A386" s="45" t="s">
        <v>1658</v>
      </c>
      <c r="B386" s="50" t="s">
        <v>111</v>
      </c>
      <c r="C386" s="5" t="s">
        <v>788</v>
      </c>
      <c r="D386" t="s">
        <v>677</v>
      </c>
      <c r="E386" t="s">
        <v>735</v>
      </c>
      <c r="F386"/>
      <c r="G386"/>
      <c r="H386" s="44" t="b">
        <v>0</v>
      </c>
      <c r="I386" t="s">
        <v>736</v>
      </c>
      <c r="J386" s="44" t="b">
        <v>0</v>
      </c>
      <c r="K386"/>
    </row>
    <row r="387" spans="1:11" ht="18.75" x14ac:dyDescent="0.3">
      <c r="A387" s="45" t="s">
        <v>1659</v>
      </c>
      <c r="B387" s="50" t="s">
        <v>120</v>
      </c>
      <c r="C387" s="5" t="s">
        <v>788</v>
      </c>
      <c r="D387" t="s">
        <v>677</v>
      </c>
      <c r="E387" t="s">
        <v>735</v>
      </c>
      <c r="F387"/>
      <c r="G387"/>
      <c r="H387" s="44" t="b">
        <v>0</v>
      </c>
      <c r="I387" t="s">
        <v>736</v>
      </c>
      <c r="J387" s="44" t="b">
        <v>0</v>
      </c>
      <c r="K387"/>
    </row>
    <row r="388" spans="1:11" ht="18.75" x14ac:dyDescent="0.3">
      <c r="A388" s="45" t="s">
        <v>1660</v>
      </c>
      <c r="B388" s="50" t="s">
        <v>1680</v>
      </c>
      <c r="C388" s="5" t="s">
        <v>1944</v>
      </c>
      <c r="D388" t="s">
        <v>677</v>
      </c>
      <c r="E388" t="s">
        <v>735</v>
      </c>
      <c r="F388"/>
      <c r="G388"/>
      <c r="H388" s="44" t="b">
        <v>0</v>
      </c>
      <c r="I388" t="s">
        <v>736</v>
      </c>
      <c r="J388" s="44" t="b">
        <v>0</v>
      </c>
      <c r="K388"/>
    </row>
    <row r="389" spans="1:11" ht="18.75" x14ac:dyDescent="0.3">
      <c r="A389" s="45" t="s">
        <v>1661</v>
      </c>
      <c r="B389" s="50" t="s">
        <v>1683</v>
      </c>
      <c r="C389" s="5" t="s">
        <v>1944</v>
      </c>
      <c r="D389" t="s">
        <v>677</v>
      </c>
      <c r="E389" t="s">
        <v>735</v>
      </c>
      <c r="F389"/>
      <c r="G389"/>
      <c r="H389" s="44" t="b">
        <v>0</v>
      </c>
      <c r="I389" t="s">
        <v>736</v>
      </c>
      <c r="J389" s="44" t="b">
        <v>0</v>
      </c>
      <c r="K389"/>
    </row>
    <row r="390" spans="1:11" ht="18.75" x14ac:dyDescent="0.3">
      <c r="A390" s="45" t="s">
        <v>1662</v>
      </c>
      <c r="B390" s="50" t="s">
        <v>1685</v>
      </c>
      <c r="C390" s="5" t="s">
        <v>1944</v>
      </c>
      <c r="D390" t="s">
        <v>677</v>
      </c>
      <c r="E390" t="s">
        <v>735</v>
      </c>
      <c r="F390"/>
      <c r="G390"/>
      <c r="H390" s="44" t="b">
        <v>0</v>
      </c>
      <c r="I390" t="s">
        <v>736</v>
      </c>
      <c r="J390" s="44" t="b">
        <v>0</v>
      </c>
      <c r="K390"/>
    </row>
    <row r="391" spans="1:11" ht="18.75" x14ac:dyDescent="0.3">
      <c r="A391" s="45" t="s">
        <v>1663</v>
      </c>
      <c r="B391" s="50" t="s">
        <v>1687</v>
      </c>
      <c r="C391" s="5" t="s">
        <v>1944</v>
      </c>
      <c r="D391" t="s">
        <v>677</v>
      </c>
      <c r="E391" t="s">
        <v>735</v>
      </c>
      <c r="F391"/>
      <c r="G391"/>
      <c r="H391" s="44" t="b">
        <v>0</v>
      </c>
      <c r="I391" t="s">
        <v>736</v>
      </c>
      <c r="J391" s="44" t="b">
        <v>0</v>
      </c>
      <c r="K391"/>
    </row>
    <row r="392" spans="1:11" ht="18.75" x14ac:dyDescent="0.3">
      <c r="A392" s="45" t="s">
        <v>1664</v>
      </c>
      <c r="B392" s="50" t="s">
        <v>1689</v>
      </c>
      <c r="C392" s="5" t="s">
        <v>1944</v>
      </c>
      <c r="D392" t="s">
        <v>677</v>
      </c>
      <c r="E392" t="s">
        <v>735</v>
      </c>
      <c r="F392"/>
      <c r="G392"/>
      <c r="H392" s="44" t="b">
        <v>0</v>
      </c>
      <c r="I392" t="s">
        <v>736</v>
      </c>
      <c r="J392" s="44" t="b">
        <v>0</v>
      </c>
      <c r="K392"/>
    </row>
    <row r="393" spans="1:11" ht="18.75" x14ac:dyDescent="0.3">
      <c r="A393" s="45" t="s">
        <v>1665</v>
      </c>
      <c r="B393" s="50" t="s">
        <v>1691</v>
      </c>
      <c r="C393" s="5" t="s">
        <v>1944</v>
      </c>
      <c r="D393" t="s">
        <v>677</v>
      </c>
      <c r="E393" t="s">
        <v>735</v>
      </c>
      <c r="F393"/>
      <c r="G393"/>
      <c r="H393" s="44" t="b">
        <v>0</v>
      </c>
      <c r="I393" t="s">
        <v>736</v>
      </c>
      <c r="J393" s="44" t="b">
        <v>0</v>
      </c>
      <c r="K393"/>
    </row>
    <row r="394" spans="1:11" ht="18.75" x14ac:dyDescent="0.3">
      <c r="A394" s="45" t="s">
        <v>1666</v>
      </c>
      <c r="B394" s="50" t="s">
        <v>1693</v>
      </c>
      <c r="C394" s="5" t="s">
        <v>1944</v>
      </c>
      <c r="D394" t="s">
        <v>677</v>
      </c>
      <c r="E394" t="s">
        <v>735</v>
      </c>
      <c r="F394"/>
      <c r="G394"/>
      <c r="H394" s="44" t="b">
        <v>0</v>
      </c>
      <c r="I394" t="s">
        <v>736</v>
      </c>
      <c r="J394" s="44" t="b">
        <v>0</v>
      </c>
      <c r="K394"/>
    </row>
    <row r="395" spans="1:11" ht="18.75" x14ac:dyDescent="0.3">
      <c r="A395" s="45" t="s">
        <v>1667</v>
      </c>
      <c r="B395" s="50" t="s">
        <v>1695</v>
      </c>
      <c r="C395" s="5" t="s">
        <v>1944</v>
      </c>
      <c r="D395" t="s">
        <v>677</v>
      </c>
      <c r="E395" t="s">
        <v>735</v>
      </c>
      <c r="F395"/>
      <c r="G395"/>
      <c r="H395" s="44" t="b">
        <v>0</v>
      </c>
      <c r="I395" t="s">
        <v>736</v>
      </c>
      <c r="J395" s="44" t="b">
        <v>0</v>
      </c>
      <c r="K395"/>
    </row>
    <row r="396" spans="1:11" ht="18.75" x14ac:dyDescent="0.3">
      <c r="A396" s="45" t="s">
        <v>1668</v>
      </c>
      <c r="B396" s="50" t="s">
        <v>1697</v>
      </c>
      <c r="C396" s="5" t="s">
        <v>1944</v>
      </c>
      <c r="D396" t="s">
        <v>677</v>
      </c>
      <c r="E396" t="s">
        <v>735</v>
      </c>
      <c r="F396"/>
      <c r="G396"/>
      <c r="H396" s="44" t="b">
        <v>0</v>
      </c>
      <c r="I396" t="s">
        <v>736</v>
      </c>
      <c r="J396" s="44" t="b">
        <v>0</v>
      </c>
      <c r="K396"/>
    </row>
    <row r="397" spans="1:11" ht="18.75" x14ac:dyDescent="0.3">
      <c r="A397" s="45" t="s">
        <v>1669</v>
      </c>
      <c r="B397" s="50" t="s">
        <v>1699</v>
      </c>
      <c r="C397" s="5" t="s">
        <v>1944</v>
      </c>
      <c r="D397" t="s">
        <v>677</v>
      </c>
      <c r="E397" t="s">
        <v>735</v>
      </c>
      <c r="F397"/>
      <c r="G397"/>
      <c r="H397" s="44" t="b">
        <v>0</v>
      </c>
      <c r="I397" t="s">
        <v>736</v>
      </c>
      <c r="J397" s="44" t="b">
        <v>0</v>
      </c>
      <c r="K397"/>
    </row>
    <row r="398" spans="1:11" ht="18.75" x14ac:dyDescent="0.3">
      <c r="A398" s="45" t="s">
        <v>1670</v>
      </c>
      <c r="B398" s="50" t="s">
        <v>1701</v>
      </c>
      <c r="C398" s="5" t="s">
        <v>1944</v>
      </c>
      <c r="D398" t="s">
        <v>677</v>
      </c>
      <c r="E398" t="s">
        <v>735</v>
      </c>
      <c r="F398"/>
      <c r="G398"/>
      <c r="H398" s="44" t="b">
        <v>0</v>
      </c>
      <c r="I398" t="s">
        <v>736</v>
      </c>
      <c r="J398" s="44" t="b">
        <v>0</v>
      </c>
      <c r="K398"/>
    </row>
    <row r="399" spans="1:11" ht="18.75" x14ac:dyDescent="0.3">
      <c r="A399" s="45" t="s">
        <v>1671</v>
      </c>
      <c r="B399" s="50" t="s">
        <v>1703</v>
      </c>
      <c r="C399" s="5" t="s">
        <v>1944</v>
      </c>
      <c r="D399" t="s">
        <v>677</v>
      </c>
      <c r="E399" t="s">
        <v>735</v>
      </c>
      <c r="F399"/>
      <c r="G399"/>
      <c r="H399" s="44" t="b">
        <v>0</v>
      </c>
      <c r="I399" t="s">
        <v>736</v>
      </c>
      <c r="J399" s="44" t="b">
        <v>0</v>
      </c>
      <c r="K399"/>
    </row>
    <row r="400" spans="1:11" ht="18.75" x14ac:dyDescent="0.3">
      <c r="A400" s="45" t="s">
        <v>1672</v>
      </c>
      <c r="B400" s="50" t="s">
        <v>3353</v>
      </c>
      <c r="C400" s="5" t="s">
        <v>1944</v>
      </c>
      <c r="D400" t="s">
        <v>677</v>
      </c>
      <c r="E400" t="s">
        <v>735</v>
      </c>
      <c r="F400"/>
      <c r="G400"/>
      <c r="H400" s="44" t="b">
        <v>0</v>
      </c>
      <c r="I400" t="s">
        <v>736</v>
      </c>
      <c r="J400" s="44" t="b">
        <v>0</v>
      </c>
      <c r="K400"/>
    </row>
    <row r="401" spans="1:11" ht="18.75" x14ac:dyDescent="0.3">
      <c r="A401" s="45" t="s">
        <v>1673</v>
      </c>
      <c r="B401" s="50" t="s">
        <v>3354</v>
      </c>
      <c r="C401" s="5" t="s">
        <v>1944</v>
      </c>
      <c r="D401" t="s">
        <v>677</v>
      </c>
      <c r="E401" t="s">
        <v>735</v>
      </c>
      <c r="F401"/>
      <c r="G401"/>
      <c r="H401" s="44" t="b">
        <v>0</v>
      </c>
      <c r="I401" t="s">
        <v>736</v>
      </c>
      <c r="J401" s="44" t="b">
        <v>0</v>
      </c>
      <c r="K401"/>
    </row>
    <row r="402" spans="1:11" ht="18.75" x14ac:dyDescent="0.3">
      <c r="A402" s="45" t="s">
        <v>1674</v>
      </c>
      <c r="B402" s="50" t="s">
        <v>4042</v>
      </c>
      <c r="C402" s="5" t="s">
        <v>1944</v>
      </c>
      <c r="D402" t="s">
        <v>677</v>
      </c>
      <c r="E402" t="s">
        <v>735</v>
      </c>
      <c r="F402"/>
      <c r="G402"/>
      <c r="H402" s="44" t="b">
        <v>0</v>
      </c>
      <c r="I402" t="s">
        <v>736</v>
      </c>
      <c r="J402" s="44" t="b">
        <v>0</v>
      </c>
      <c r="K402"/>
    </row>
    <row r="403" spans="1:11" ht="18.75" x14ac:dyDescent="0.3">
      <c r="A403" s="45" t="s">
        <v>1675</v>
      </c>
      <c r="B403" s="50" t="s">
        <v>3355</v>
      </c>
      <c r="C403" s="5" t="s">
        <v>1944</v>
      </c>
      <c r="D403" t="s">
        <v>677</v>
      </c>
      <c r="E403" t="s">
        <v>735</v>
      </c>
      <c r="F403"/>
      <c r="G403"/>
      <c r="H403" s="44" t="b">
        <v>0</v>
      </c>
      <c r="I403" t="s">
        <v>736</v>
      </c>
      <c r="J403" s="44" t="b">
        <v>0</v>
      </c>
      <c r="K403"/>
    </row>
    <row r="404" spans="1:11" ht="18.75" x14ac:dyDescent="0.3">
      <c r="A404" s="45" t="s">
        <v>1677</v>
      </c>
      <c r="B404" s="50" t="s">
        <v>4043</v>
      </c>
      <c r="C404" s="5" t="s">
        <v>1944</v>
      </c>
      <c r="D404" t="s">
        <v>677</v>
      </c>
      <c r="E404" t="s">
        <v>735</v>
      </c>
      <c r="F404"/>
      <c r="G404"/>
      <c r="H404" s="44" t="b">
        <v>0</v>
      </c>
      <c r="I404" t="s">
        <v>736</v>
      </c>
      <c r="J404" s="44" t="b">
        <v>0</v>
      </c>
      <c r="K404"/>
    </row>
    <row r="405" spans="1:11" ht="18.75" x14ac:dyDescent="0.3">
      <c r="A405" s="45" t="s">
        <v>1679</v>
      </c>
      <c r="B405" s="50" t="s">
        <v>4044</v>
      </c>
      <c r="C405" s="5" t="s">
        <v>1944</v>
      </c>
      <c r="D405" t="s">
        <v>677</v>
      </c>
      <c r="E405" t="s">
        <v>735</v>
      </c>
      <c r="F405"/>
      <c r="G405"/>
      <c r="H405" s="44" t="b">
        <v>0</v>
      </c>
      <c r="I405" t="s">
        <v>736</v>
      </c>
      <c r="J405" s="44" t="b">
        <v>0</v>
      </c>
      <c r="K405"/>
    </row>
    <row r="406" spans="1:11" ht="18.75" x14ac:dyDescent="0.3">
      <c r="A406" s="45" t="s">
        <v>1681</v>
      </c>
      <c r="B406" s="50" t="s">
        <v>4045</v>
      </c>
      <c r="C406" s="5" t="s">
        <v>1944</v>
      </c>
      <c r="D406" t="s">
        <v>677</v>
      </c>
      <c r="E406" t="s">
        <v>735</v>
      </c>
      <c r="F406"/>
      <c r="G406"/>
      <c r="H406" s="44" t="b">
        <v>0</v>
      </c>
      <c r="I406" t="s">
        <v>736</v>
      </c>
      <c r="J406" s="44" t="b">
        <v>0</v>
      </c>
      <c r="K406"/>
    </row>
    <row r="407" spans="1:11" ht="18.75" x14ac:dyDescent="0.3">
      <c r="A407" s="45" t="s">
        <v>1682</v>
      </c>
      <c r="B407" s="50" t="s">
        <v>4046</v>
      </c>
      <c r="C407" s="5" t="s">
        <v>1944</v>
      </c>
      <c r="D407" t="s">
        <v>677</v>
      </c>
      <c r="E407" t="s">
        <v>735</v>
      </c>
      <c r="F407"/>
      <c r="G407"/>
      <c r="H407" s="44" t="b">
        <v>0</v>
      </c>
      <c r="I407" t="s">
        <v>736</v>
      </c>
      <c r="J407" s="44" t="b">
        <v>0</v>
      </c>
      <c r="K407"/>
    </row>
    <row r="408" spans="1:11" ht="18.75" x14ac:dyDescent="0.3">
      <c r="A408" s="45" t="s">
        <v>1684</v>
      </c>
      <c r="B408" s="50" t="s">
        <v>1678</v>
      </c>
      <c r="C408" s="5" t="s">
        <v>1944</v>
      </c>
      <c r="D408" t="s">
        <v>677</v>
      </c>
      <c r="E408" t="s">
        <v>735</v>
      </c>
      <c r="F408"/>
      <c r="G408"/>
      <c r="H408" s="44" t="b">
        <v>0</v>
      </c>
      <c r="I408" t="s">
        <v>736</v>
      </c>
      <c r="J408" s="44" t="b">
        <v>0</v>
      </c>
      <c r="K408"/>
    </row>
    <row r="409" spans="1:11" ht="18.75" x14ac:dyDescent="0.3">
      <c r="A409" s="45" t="s">
        <v>1686</v>
      </c>
      <c r="B409" s="50" t="s">
        <v>884</v>
      </c>
      <c r="C409" s="5" t="s">
        <v>1944</v>
      </c>
      <c r="D409" t="s">
        <v>677</v>
      </c>
      <c r="E409" t="s">
        <v>735</v>
      </c>
      <c r="F409"/>
      <c r="G409"/>
      <c r="H409" s="44" t="b">
        <v>0</v>
      </c>
      <c r="I409" t="s">
        <v>736</v>
      </c>
      <c r="J409" s="44" t="b">
        <v>0</v>
      </c>
      <c r="K409"/>
    </row>
    <row r="410" spans="1:11" ht="18.75" x14ac:dyDescent="0.3">
      <c r="A410" s="45" t="s">
        <v>1688</v>
      </c>
      <c r="B410" s="50" t="s">
        <v>886</v>
      </c>
      <c r="C410" s="5" t="s">
        <v>1944</v>
      </c>
      <c r="D410" t="s">
        <v>677</v>
      </c>
      <c r="E410" t="s">
        <v>735</v>
      </c>
      <c r="F410"/>
      <c r="G410"/>
      <c r="H410" s="44" t="b">
        <v>0</v>
      </c>
      <c r="I410" t="s">
        <v>736</v>
      </c>
      <c r="J410" s="44" t="b">
        <v>0</v>
      </c>
      <c r="K410"/>
    </row>
    <row r="411" spans="1:11" ht="18.75" x14ac:dyDescent="0.3">
      <c r="A411" s="45" t="s">
        <v>1690</v>
      </c>
      <c r="B411" s="50" t="s">
        <v>888</v>
      </c>
      <c r="C411" s="5" t="s">
        <v>1944</v>
      </c>
      <c r="D411" t="s">
        <v>677</v>
      </c>
      <c r="E411" t="s">
        <v>735</v>
      </c>
      <c r="F411"/>
      <c r="G411"/>
      <c r="H411" s="44" t="b">
        <v>0</v>
      </c>
      <c r="I411" t="s">
        <v>736</v>
      </c>
      <c r="J411" s="44" t="b">
        <v>0</v>
      </c>
      <c r="K411"/>
    </row>
    <row r="412" spans="1:11" ht="18.75" x14ac:dyDescent="0.3">
      <c r="A412" s="45" t="s">
        <v>1692</v>
      </c>
      <c r="B412" s="50" t="s">
        <v>889</v>
      </c>
      <c r="C412" s="5" t="s">
        <v>1944</v>
      </c>
      <c r="D412" t="s">
        <v>677</v>
      </c>
      <c r="E412" t="s">
        <v>735</v>
      </c>
      <c r="F412"/>
      <c r="G412"/>
      <c r="H412" s="44" t="b">
        <v>0</v>
      </c>
      <c r="I412" t="s">
        <v>736</v>
      </c>
      <c r="J412" s="44" t="b">
        <v>0</v>
      </c>
      <c r="K412"/>
    </row>
    <row r="413" spans="1:11" ht="18.75" x14ac:dyDescent="0.3">
      <c r="A413" s="45" t="s">
        <v>1694</v>
      </c>
      <c r="B413" s="50" t="s">
        <v>890</v>
      </c>
      <c r="C413" s="5" t="s">
        <v>1944</v>
      </c>
      <c r="D413" t="s">
        <v>677</v>
      </c>
      <c r="E413" t="s">
        <v>735</v>
      </c>
      <c r="F413"/>
      <c r="G413"/>
      <c r="H413" s="44" t="b">
        <v>0</v>
      </c>
      <c r="I413" t="s">
        <v>736</v>
      </c>
      <c r="J413" s="44" t="b">
        <v>0</v>
      </c>
      <c r="K413"/>
    </row>
    <row r="414" spans="1:11" ht="18.75" x14ac:dyDescent="0.3">
      <c r="A414" s="45" t="s">
        <v>1696</v>
      </c>
      <c r="B414" s="50" t="s">
        <v>891</v>
      </c>
      <c r="C414" s="5" t="s">
        <v>1944</v>
      </c>
      <c r="D414" t="s">
        <v>677</v>
      </c>
      <c r="E414" t="s">
        <v>735</v>
      </c>
      <c r="F414"/>
      <c r="G414"/>
      <c r="H414" s="44" t="b">
        <v>0</v>
      </c>
      <c r="I414" t="s">
        <v>736</v>
      </c>
      <c r="J414" s="44" t="b">
        <v>0</v>
      </c>
      <c r="K414"/>
    </row>
    <row r="415" spans="1:11" ht="18.75" x14ac:dyDescent="0.3">
      <c r="A415" s="45" t="s">
        <v>1698</v>
      </c>
      <c r="B415" s="50" t="s">
        <v>897</v>
      </c>
      <c r="C415" s="5" t="s">
        <v>1944</v>
      </c>
      <c r="D415" t="s">
        <v>677</v>
      </c>
      <c r="E415" t="s">
        <v>735</v>
      </c>
      <c r="F415"/>
      <c r="G415"/>
      <c r="H415" s="44" t="b">
        <v>0</v>
      </c>
      <c r="I415" t="s">
        <v>736</v>
      </c>
      <c r="J415" s="44" t="b">
        <v>0</v>
      </c>
      <c r="K415"/>
    </row>
    <row r="416" spans="1:11" ht="18.75" x14ac:dyDescent="0.3">
      <c r="A416" s="45" t="s">
        <v>1700</v>
      </c>
      <c r="B416" s="50" t="s">
        <v>898</v>
      </c>
      <c r="C416" s="5" t="s">
        <v>1944</v>
      </c>
      <c r="D416" t="s">
        <v>677</v>
      </c>
      <c r="E416" t="s">
        <v>735</v>
      </c>
      <c r="F416"/>
      <c r="G416"/>
      <c r="H416" s="44" t="b">
        <v>0</v>
      </c>
      <c r="I416" t="s">
        <v>736</v>
      </c>
      <c r="J416" s="44" t="b">
        <v>0</v>
      </c>
      <c r="K416"/>
    </row>
    <row r="417" spans="1:11" ht="18.75" x14ac:dyDescent="0.3">
      <c r="A417" s="45" t="s">
        <v>1702</v>
      </c>
      <c r="B417" s="50" t="s">
        <v>900</v>
      </c>
      <c r="C417" s="5" t="s">
        <v>1944</v>
      </c>
      <c r="D417" t="s">
        <v>677</v>
      </c>
      <c r="E417" t="s">
        <v>735</v>
      </c>
      <c r="F417"/>
      <c r="G417"/>
      <c r="H417" s="44" t="b">
        <v>0</v>
      </c>
      <c r="I417" t="s">
        <v>736</v>
      </c>
      <c r="J417" s="44" t="b">
        <v>0</v>
      </c>
      <c r="K417"/>
    </row>
    <row r="418" spans="1:11" ht="18.75" x14ac:dyDescent="0.3">
      <c r="A418" s="45" t="s">
        <v>1704</v>
      </c>
      <c r="B418" s="50" t="s">
        <v>4020</v>
      </c>
      <c r="C418" s="5" t="s">
        <v>4047</v>
      </c>
      <c r="D418" t="s">
        <v>677</v>
      </c>
      <c r="E418" t="s">
        <v>735</v>
      </c>
      <c r="F418"/>
      <c r="G418"/>
      <c r="H418" s="44" t="b">
        <v>0</v>
      </c>
      <c r="I418" t="s">
        <v>736</v>
      </c>
      <c r="J418" s="44" t="b">
        <v>0</v>
      </c>
      <c r="K418"/>
    </row>
    <row r="419" spans="1:11" ht="18.75" x14ac:dyDescent="0.3">
      <c r="A419" s="45" t="s">
        <v>1706</v>
      </c>
      <c r="B419" s="50" t="s">
        <v>4021</v>
      </c>
      <c r="C419" s="5" t="s">
        <v>4047</v>
      </c>
      <c r="D419" t="s">
        <v>677</v>
      </c>
      <c r="E419" t="s">
        <v>735</v>
      </c>
      <c r="F419"/>
      <c r="G419"/>
      <c r="H419" s="44" t="b">
        <v>0</v>
      </c>
      <c r="I419" t="s">
        <v>736</v>
      </c>
      <c r="J419" s="44" t="b">
        <v>0</v>
      </c>
      <c r="K419"/>
    </row>
    <row r="420" spans="1:11" ht="18.75" x14ac:dyDescent="0.3">
      <c r="A420" s="45" t="s">
        <v>1708</v>
      </c>
      <c r="B420" s="50" t="s">
        <v>4022</v>
      </c>
      <c r="C420" s="5" t="s">
        <v>4047</v>
      </c>
      <c r="D420" t="s">
        <v>677</v>
      </c>
      <c r="E420" t="s">
        <v>735</v>
      </c>
      <c r="F420"/>
      <c r="G420"/>
      <c r="H420" s="44" t="b">
        <v>0</v>
      </c>
      <c r="I420" t="s">
        <v>736</v>
      </c>
      <c r="J420" s="44" t="b">
        <v>0</v>
      </c>
      <c r="K420"/>
    </row>
    <row r="421" spans="1:11" ht="18.75" x14ac:dyDescent="0.3">
      <c r="A421" s="45" t="s">
        <v>1710</v>
      </c>
      <c r="B421" s="50" t="s">
        <v>4023</v>
      </c>
      <c r="C421" s="5" t="s">
        <v>666</v>
      </c>
      <c r="D421" t="s">
        <v>677</v>
      </c>
      <c r="E421" t="s">
        <v>735</v>
      </c>
      <c r="F421"/>
      <c r="G421"/>
      <c r="H421" s="44" t="b">
        <v>0</v>
      </c>
      <c r="I421" t="s">
        <v>736</v>
      </c>
      <c r="J421" s="44" t="b">
        <v>0</v>
      </c>
      <c r="K421"/>
    </row>
    <row r="422" spans="1:11" ht="18.75" x14ac:dyDescent="0.3">
      <c r="A422" s="45" t="s">
        <v>1712</v>
      </c>
      <c r="B422" s="50" t="s">
        <v>4024</v>
      </c>
      <c r="C422" s="5" t="s">
        <v>666</v>
      </c>
      <c r="D422" t="s">
        <v>677</v>
      </c>
      <c r="E422" t="s">
        <v>735</v>
      </c>
      <c r="F422"/>
      <c r="G422"/>
      <c r="H422" s="44" t="b">
        <v>0</v>
      </c>
      <c r="I422" t="s">
        <v>736</v>
      </c>
      <c r="J422" s="44" t="b">
        <v>0</v>
      </c>
      <c r="K422"/>
    </row>
    <row r="423" spans="1:11" ht="18.75" x14ac:dyDescent="0.3">
      <c r="A423" s="45" t="s">
        <v>1714</v>
      </c>
      <c r="B423" s="50" t="s">
        <v>4025</v>
      </c>
      <c r="C423" s="5" t="s">
        <v>666</v>
      </c>
      <c r="D423" t="s">
        <v>677</v>
      </c>
      <c r="E423" t="s">
        <v>735</v>
      </c>
      <c r="F423"/>
      <c r="G423"/>
      <c r="H423" s="44" t="b">
        <v>0</v>
      </c>
      <c r="I423" t="s">
        <v>736</v>
      </c>
      <c r="J423" s="44" t="b">
        <v>0</v>
      </c>
      <c r="K423"/>
    </row>
    <row r="424" spans="1:11" ht="18.75" x14ac:dyDescent="0.3">
      <c r="A424" s="45" t="s">
        <v>1716</v>
      </c>
      <c r="B424" s="50" t="s">
        <v>4029</v>
      </c>
      <c r="C424" s="5" t="s">
        <v>4048</v>
      </c>
      <c r="D424" t="s">
        <v>677</v>
      </c>
      <c r="E424" t="s">
        <v>735</v>
      </c>
      <c r="F424"/>
      <c r="G424"/>
      <c r="H424" s="44" t="b">
        <v>0</v>
      </c>
      <c r="I424" t="s">
        <v>736</v>
      </c>
      <c r="J424" s="44" t="b">
        <v>0</v>
      </c>
      <c r="K424"/>
    </row>
    <row r="425" spans="1:11" ht="18.75" x14ac:dyDescent="0.3">
      <c r="A425" s="45" t="s">
        <v>1719</v>
      </c>
      <c r="B425" s="50" t="s">
        <v>4030</v>
      </c>
      <c r="C425" s="5" t="s">
        <v>4048</v>
      </c>
      <c r="D425" t="s">
        <v>677</v>
      </c>
      <c r="E425" t="s">
        <v>735</v>
      </c>
      <c r="F425"/>
      <c r="G425"/>
      <c r="H425" s="44" t="b">
        <v>0</v>
      </c>
      <c r="I425" t="s">
        <v>736</v>
      </c>
      <c r="J425" s="44" t="b">
        <v>0</v>
      </c>
      <c r="K425"/>
    </row>
    <row r="426" spans="1:11" ht="18.75" x14ac:dyDescent="0.3">
      <c r="A426" s="45" t="s">
        <v>1722</v>
      </c>
      <c r="B426" s="50" t="s">
        <v>4049</v>
      </c>
      <c r="C426" s="5" t="s">
        <v>852</v>
      </c>
      <c r="D426" t="s">
        <v>677</v>
      </c>
      <c r="E426" t="s">
        <v>735</v>
      </c>
      <c r="F426"/>
      <c r="G426"/>
      <c r="H426" s="44" t="b">
        <v>0</v>
      </c>
      <c r="I426" t="s">
        <v>736</v>
      </c>
      <c r="J426" s="44" t="b">
        <v>0</v>
      </c>
      <c r="K426"/>
    </row>
    <row r="427" spans="1:11" ht="18.75" x14ac:dyDescent="0.3">
      <c r="A427" s="45" t="s">
        <v>1724</v>
      </c>
      <c r="B427" s="50" t="s">
        <v>849</v>
      </c>
      <c r="C427" s="5" t="s">
        <v>653</v>
      </c>
      <c r="D427" t="s">
        <v>677</v>
      </c>
      <c r="E427" t="s">
        <v>735</v>
      </c>
      <c r="F427"/>
      <c r="G427"/>
      <c r="H427" s="44" t="b">
        <v>0</v>
      </c>
      <c r="I427" t="s">
        <v>736</v>
      </c>
      <c r="J427" s="44" t="b">
        <v>0</v>
      </c>
      <c r="K427"/>
    </row>
    <row r="428" spans="1:11" ht="18.75" x14ac:dyDescent="0.3">
      <c r="A428" s="45" t="s">
        <v>1772</v>
      </c>
      <c r="B428" s="50" t="s">
        <v>878</v>
      </c>
      <c r="C428" s="5" t="s">
        <v>60</v>
      </c>
      <c r="D428" t="s">
        <v>677</v>
      </c>
      <c r="E428" t="s">
        <v>735</v>
      </c>
      <c r="F428"/>
      <c r="G428"/>
      <c r="H428" s="44" t="b">
        <v>0</v>
      </c>
      <c r="I428" t="s">
        <v>736</v>
      </c>
      <c r="J428" s="44" t="b">
        <v>0</v>
      </c>
      <c r="K428"/>
    </row>
    <row r="429" spans="1:11" ht="18.75" x14ac:dyDescent="0.3">
      <c r="A429" s="70"/>
      <c r="B429" s="71"/>
    </row>
    <row r="430" spans="1:11" ht="18.75" x14ac:dyDescent="0.3">
      <c r="A430" s="70"/>
      <c r="B430" s="71"/>
    </row>
    <row r="431" spans="1:11" ht="18.75" x14ac:dyDescent="0.3">
      <c r="A431" s="70"/>
      <c r="B431" s="71"/>
    </row>
    <row r="432" spans="1:11" ht="18.75" x14ac:dyDescent="0.3">
      <c r="A432" s="70"/>
      <c r="B432" s="71"/>
    </row>
    <row r="433" spans="1:2" ht="18.75" x14ac:dyDescent="0.3">
      <c r="A433" s="70"/>
      <c r="B433" s="71"/>
    </row>
    <row r="434" spans="1:2" ht="18.75" x14ac:dyDescent="0.3">
      <c r="A434" s="70"/>
      <c r="B434" s="71"/>
    </row>
    <row r="435" spans="1:2" ht="18.75" x14ac:dyDescent="0.3">
      <c r="A435" s="70"/>
      <c r="B435" s="71"/>
    </row>
    <row r="436" spans="1:2" ht="18.75" x14ac:dyDescent="0.3">
      <c r="A436" s="70"/>
      <c r="B436" s="71"/>
    </row>
    <row r="437" spans="1:2" ht="18.75" x14ac:dyDescent="0.3">
      <c r="A437" s="70"/>
      <c r="B437" s="71"/>
    </row>
    <row r="438" spans="1:2" ht="18.75" x14ac:dyDescent="0.3">
      <c r="A438" s="70"/>
      <c r="B438" s="71"/>
    </row>
    <row r="439" spans="1:2" ht="18.75" x14ac:dyDescent="0.3">
      <c r="A439" s="70"/>
      <c r="B439" s="71"/>
    </row>
    <row r="440" spans="1:2" ht="18.75" x14ac:dyDescent="0.3">
      <c r="A440" s="70"/>
      <c r="B440" s="71"/>
    </row>
    <row r="441" spans="1:2" ht="18.75" x14ac:dyDescent="0.3">
      <c r="A441" s="70"/>
      <c r="B441" s="71"/>
    </row>
    <row r="442" spans="1:2" ht="18.75" x14ac:dyDescent="0.3">
      <c r="A442" s="70"/>
      <c r="B442" s="71"/>
    </row>
    <row r="443" spans="1:2" ht="18.75" x14ac:dyDescent="0.3">
      <c r="A443" s="70"/>
      <c r="B443" s="71"/>
    </row>
    <row r="444" spans="1:2" ht="18.75" x14ac:dyDescent="0.3">
      <c r="A444" s="70"/>
      <c r="B444" s="71"/>
    </row>
    <row r="445" spans="1:2" ht="18.75" x14ac:dyDescent="0.3">
      <c r="A445" s="70"/>
      <c r="B445" s="71"/>
    </row>
    <row r="446" spans="1:2" ht="18.75" x14ac:dyDescent="0.3">
      <c r="A446" s="70"/>
      <c r="B446" s="71"/>
    </row>
    <row r="447" spans="1:2" ht="18.75" x14ac:dyDescent="0.3">
      <c r="A447" s="70"/>
      <c r="B447" s="71"/>
    </row>
    <row r="448" spans="1:2" ht="18.75" x14ac:dyDescent="0.3">
      <c r="A448" s="70"/>
      <c r="B448" s="71"/>
    </row>
    <row r="449" spans="1:2" ht="18.75" x14ac:dyDescent="0.3">
      <c r="A449" s="70"/>
      <c r="B449" s="71"/>
    </row>
    <row r="450" spans="1:2" ht="18.75" x14ac:dyDescent="0.3">
      <c r="A450" s="70"/>
      <c r="B450" s="71"/>
    </row>
    <row r="451" spans="1:2" ht="18.75" x14ac:dyDescent="0.3">
      <c r="A451" s="70"/>
      <c r="B451" s="71"/>
    </row>
    <row r="452" spans="1:2" ht="18.75" x14ac:dyDescent="0.3">
      <c r="A452" s="70"/>
      <c r="B452" s="71"/>
    </row>
    <row r="453" spans="1:2" ht="18.75" x14ac:dyDescent="0.3">
      <c r="A453" s="70"/>
      <c r="B453" s="71"/>
    </row>
    <row r="454" spans="1:2" ht="18.75" x14ac:dyDescent="0.3">
      <c r="A454" s="70"/>
      <c r="B454" s="71"/>
    </row>
    <row r="455" spans="1:2" ht="18.75" x14ac:dyDescent="0.3">
      <c r="A455" s="70"/>
      <c r="B455" s="71"/>
    </row>
    <row r="456" spans="1:2" ht="18.75" x14ac:dyDescent="0.3">
      <c r="A456" s="70"/>
      <c r="B456" s="71"/>
    </row>
    <row r="457" spans="1:2" ht="18.75" x14ac:dyDescent="0.3">
      <c r="A457" s="70"/>
      <c r="B457" s="71"/>
    </row>
    <row r="458" spans="1:2" ht="18.75" x14ac:dyDescent="0.3">
      <c r="A458" s="70"/>
      <c r="B458" s="71"/>
    </row>
    <row r="459" spans="1:2" ht="18.75" x14ac:dyDescent="0.3">
      <c r="A459" s="70"/>
      <c r="B459" s="71"/>
    </row>
    <row r="460" spans="1:2" ht="18.75" x14ac:dyDescent="0.3">
      <c r="A460" s="70"/>
      <c r="B460" s="71"/>
    </row>
    <row r="461" spans="1:2" ht="18.75" x14ac:dyDescent="0.3">
      <c r="A461" s="70"/>
      <c r="B461" s="71"/>
    </row>
    <row r="462" spans="1:2" ht="18.75" x14ac:dyDescent="0.3">
      <c r="A462" s="70"/>
      <c r="B462" s="71"/>
    </row>
    <row r="463" spans="1:2" ht="18.75" x14ac:dyDescent="0.3">
      <c r="A463" s="70"/>
      <c r="B463" s="71"/>
    </row>
    <row r="464" spans="1:2" ht="18.75" x14ac:dyDescent="0.3">
      <c r="A464" s="70"/>
      <c r="B464" s="71"/>
    </row>
    <row r="465" spans="1:2" ht="18.75" x14ac:dyDescent="0.3">
      <c r="A465" s="70"/>
      <c r="B465" s="71"/>
    </row>
    <row r="466" spans="1:2" ht="18.75" x14ac:dyDescent="0.3">
      <c r="A466" s="70"/>
      <c r="B466" s="71"/>
    </row>
    <row r="467" spans="1:2" ht="18.75" x14ac:dyDescent="0.3">
      <c r="A467" s="70"/>
      <c r="B467" s="71"/>
    </row>
    <row r="468" spans="1:2" ht="18.75" x14ac:dyDescent="0.3">
      <c r="A468" s="70"/>
      <c r="B468" s="71"/>
    </row>
    <row r="469" spans="1:2" ht="18.75" x14ac:dyDescent="0.3">
      <c r="A469" s="70"/>
      <c r="B469" s="71"/>
    </row>
    <row r="470" spans="1:2" ht="18.75" x14ac:dyDescent="0.3">
      <c r="A470" s="70"/>
      <c r="B470" s="71"/>
    </row>
    <row r="471" spans="1:2" ht="18.75" x14ac:dyDescent="0.3">
      <c r="A471" s="70"/>
      <c r="B471" s="71"/>
    </row>
    <row r="472" spans="1:2" ht="18.75" x14ac:dyDescent="0.3">
      <c r="A472" s="70"/>
      <c r="B472" s="71"/>
    </row>
    <row r="473" spans="1:2" ht="18.75" x14ac:dyDescent="0.3">
      <c r="A473" s="70"/>
      <c r="B473" s="71"/>
    </row>
    <row r="474" spans="1:2" ht="18.75" x14ac:dyDescent="0.3">
      <c r="A474" s="70"/>
      <c r="B474" s="71"/>
    </row>
    <row r="475" spans="1:2" ht="18.75" x14ac:dyDescent="0.3">
      <c r="A475" s="70"/>
      <c r="B475" s="71"/>
    </row>
    <row r="476" spans="1:2" ht="18.75" x14ac:dyDescent="0.3">
      <c r="A476" s="70"/>
      <c r="B476" s="71"/>
    </row>
    <row r="477" spans="1:2" ht="18.75" x14ac:dyDescent="0.3">
      <c r="A477" s="70"/>
      <c r="B477" s="71"/>
    </row>
    <row r="478" spans="1:2" ht="18.75" x14ac:dyDescent="0.3">
      <c r="A478" s="70"/>
      <c r="B478" s="71"/>
    </row>
    <row r="479" spans="1:2" ht="18.75" x14ac:dyDescent="0.3">
      <c r="A479" s="70"/>
      <c r="B479" s="71"/>
    </row>
    <row r="480" spans="1:2" ht="18.75" x14ac:dyDescent="0.3">
      <c r="A480" s="70"/>
      <c r="B480" s="71"/>
    </row>
    <row r="481" spans="1:2" ht="18.75" x14ac:dyDescent="0.3">
      <c r="A481" s="70"/>
      <c r="B481" s="71"/>
    </row>
    <row r="482" spans="1:2" ht="18.75" x14ac:dyDescent="0.3">
      <c r="A482" s="70"/>
      <c r="B482" s="71"/>
    </row>
    <row r="483" spans="1:2" ht="18.75" x14ac:dyDescent="0.3">
      <c r="A483" s="70"/>
      <c r="B483" s="71"/>
    </row>
    <row r="484" spans="1:2" ht="18.75" x14ac:dyDescent="0.3">
      <c r="A484" s="70"/>
      <c r="B484" s="71"/>
    </row>
    <row r="485" spans="1:2" ht="18.75" x14ac:dyDescent="0.3">
      <c r="A485" s="70"/>
      <c r="B485" s="71"/>
    </row>
    <row r="486" spans="1:2" ht="18.75" x14ac:dyDescent="0.3">
      <c r="A486" s="70"/>
      <c r="B486" s="71"/>
    </row>
    <row r="487" spans="1:2" ht="18.75" x14ac:dyDescent="0.3">
      <c r="A487" s="70"/>
      <c r="B487" s="71"/>
    </row>
    <row r="488" spans="1:2" ht="18.75" x14ac:dyDescent="0.3">
      <c r="A488" s="70"/>
      <c r="B488" s="71"/>
    </row>
    <row r="489" spans="1:2" ht="18.75" x14ac:dyDescent="0.3">
      <c r="A489" s="70"/>
      <c r="B489" s="71"/>
    </row>
    <row r="490" spans="1:2" ht="18.75" x14ac:dyDescent="0.3">
      <c r="A490" s="70"/>
      <c r="B490" s="71"/>
    </row>
    <row r="491" spans="1:2" ht="18.75" x14ac:dyDescent="0.3">
      <c r="A491" s="70"/>
      <c r="B491" s="71"/>
    </row>
    <row r="492" spans="1:2" ht="18.75" x14ac:dyDescent="0.3">
      <c r="A492" s="70"/>
      <c r="B492" s="71"/>
    </row>
    <row r="493" spans="1:2" ht="18.75" x14ac:dyDescent="0.3">
      <c r="A493" s="70"/>
      <c r="B493" s="71"/>
    </row>
    <row r="494" spans="1:2" ht="18.75" x14ac:dyDescent="0.3">
      <c r="A494" s="70"/>
      <c r="B494" s="71"/>
    </row>
    <row r="495" spans="1:2" ht="18.75" x14ac:dyDescent="0.3">
      <c r="A495" s="70"/>
      <c r="B495" s="71"/>
    </row>
    <row r="496" spans="1:2" ht="18.75" x14ac:dyDescent="0.3">
      <c r="A496" s="70"/>
      <c r="B496" s="71"/>
    </row>
    <row r="497" spans="1:2" ht="18.75" x14ac:dyDescent="0.3">
      <c r="A497" s="70"/>
      <c r="B497" s="71"/>
    </row>
    <row r="498" spans="1:2" ht="18.75" x14ac:dyDescent="0.3">
      <c r="A498" s="70"/>
      <c r="B498" s="71"/>
    </row>
    <row r="499" spans="1:2" ht="18.75" x14ac:dyDescent="0.3">
      <c r="A499" s="70"/>
      <c r="B499" s="71"/>
    </row>
    <row r="500" spans="1:2" ht="18.75" x14ac:dyDescent="0.3">
      <c r="A500" s="70"/>
      <c r="B500" s="71"/>
    </row>
    <row r="501" spans="1:2" ht="18.75" x14ac:dyDescent="0.3">
      <c r="A501" s="70"/>
      <c r="B501" s="71"/>
    </row>
    <row r="502" spans="1:2" ht="18.75" x14ac:dyDescent="0.3">
      <c r="A502" s="70"/>
      <c r="B502" s="71"/>
    </row>
    <row r="503" spans="1:2" ht="18.75" x14ac:dyDescent="0.3">
      <c r="A503" s="70"/>
      <c r="B503" s="71"/>
    </row>
    <row r="504" spans="1:2" ht="18.75" x14ac:dyDescent="0.3">
      <c r="A504" s="70"/>
      <c r="B504" s="71"/>
    </row>
    <row r="505" spans="1:2" ht="18.75" x14ac:dyDescent="0.3">
      <c r="A505" s="70"/>
      <c r="B505" s="71"/>
    </row>
    <row r="506" spans="1:2" ht="18.75" x14ac:dyDescent="0.3">
      <c r="A506" s="70"/>
      <c r="B506" s="71"/>
    </row>
    <row r="507" spans="1:2" ht="18.75" x14ac:dyDescent="0.3">
      <c r="A507" s="70"/>
      <c r="B507" s="71"/>
    </row>
    <row r="508" spans="1:2" ht="18.75" x14ac:dyDescent="0.3">
      <c r="A508" s="70"/>
      <c r="B508" s="71"/>
    </row>
    <row r="509" spans="1:2" ht="18.75" x14ac:dyDescent="0.3">
      <c r="A509" s="70"/>
      <c r="B509" s="71"/>
    </row>
    <row r="510" spans="1:2" ht="18.75" x14ac:dyDescent="0.3">
      <c r="A510" s="70"/>
      <c r="B510" s="71"/>
    </row>
    <row r="511" spans="1:2" ht="18.75" x14ac:dyDescent="0.3">
      <c r="A511" s="70"/>
      <c r="B511" s="71"/>
    </row>
    <row r="512" spans="1:2" ht="18.75" x14ac:dyDescent="0.3">
      <c r="A512" s="70"/>
      <c r="B512" s="71"/>
    </row>
    <row r="513" spans="1:2" ht="18.75" x14ac:dyDescent="0.3">
      <c r="A513" s="70"/>
      <c r="B513" s="71"/>
    </row>
    <row r="514" spans="1:2" ht="18.75" x14ac:dyDescent="0.3">
      <c r="A514" s="70"/>
      <c r="B514" s="71"/>
    </row>
    <row r="515" spans="1:2" ht="18.75" x14ac:dyDescent="0.3">
      <c r="A515" s="70"/>
      <c r="B515" s="71"/>
    </row>
    <row r="516" spans="1:2" ht="18.75" x14ac:dyDescent="0.3">
      <c r="A516" s="70"/>
      <c r="B516" s="71"/>
    </row>
    <row r="517" spans="1:2" ht="18.75" x14ac:dyDescent="0.3">
      <c r="A517" s="70"/>
      <c r="B517" s="71"/>
    </row>
    <row r="518" spans="1:2" ht="18.75" x14ac:dyDescent="0.3">
      <c r="A518" s="70"/>
      <c r="B518" s="71"/>
    </row>
    <row r="519" spans="1:2" ht="18.75" x14ac:dyDescent="0.3">
      <c r="A519" s="70"/>
      <c r="B519" s="71"/>
    </row>
    <row r="520" spans="1:2" ht="18.75" x14ac:dyDescent="0.3">
      <c r="A520" s="70"/>
      <c r="B520" s="71"/>
    </row>
    <row r="521" spans="1:2" ht="18.75" x14ac:dyDescent="0.3">
      <c r="A521" s="70"/>
      <c r="B521" s="71"/>
    </row>
    <row r="522" spans="1:2" ht="18.75" x14ac:dyDescent="0.3">
      <c r="A522" s="70"/>
      <c r="B522" s="71"/>
    </row>
    <row r="523" spans="1:2" ht="18.75" x14ac:dyDescent="0.3">
      <c r="A523" s="70"/>
      <c r="B523" s="71"/>
    </row>
    <row r="524" spans="1:2" ht="18.75" x14ac:dyDescent="0.3">
      <c r="A524" s="70"/>
      <c r="B524" s="71"/>
    </row>
    <row r="525" spans="1:2" ht="18.75" x14ac:dyDescent="0.3">
      <c r="A525" s="70"/>
      <c r="B525" s="71"/>
    </row>
    <row r="526" spans="1:2" ht="18.75" x14ac:dyDescent="0.3">
      <c r="A526" s="70"/>
      <c r="B526" s="71"/>
    </row>
    <row r="527" spans="1:2" ht="18.75" x14ac:dyDescent="0.3">
      <c r="A527" s="70"/>
      <c r="B527" s="71"/>
    </row>
    <row r="528" spans="1:2" ht="18.75" x14ac:dyDescent="0.3">
      <c r="A528" s="70"/>
      <c r="B528" s="71"/>
    </row>
    <row r="529" spans="1:2" ht="18.75" x14ac:dyDescent="0.3">
      <c r="A529" s="70"/>
      <c r="B529" s="71"/>
    </row>
    <row r="530" spans="1:2" ht="18.75" x14ac:dyDescent="0.3">
      <c r="A530" s="70"/>
      <c r="B530" s="71"/>
    </row>
    <row r="531" spans="1:2" ht="18.75" x14ac:dyDescent="0.3">
      <c r="A531" s="70"/>
      <c r="B531" s="71"/>
    </row>
    <row r="532" spans="1:2" ht="18.75" x14ac:dyDescent="0.3">
      <c r="A532" s="70"/>
      <c r="B532" s="71"/>
    </row>
    <row r="533" spans="1:2" ht="18.75" x14ac:dyDescent="0.3">
      <c r="A533" s="70"/>
      <c r="B533" s="71"/>
    </row>
    <row r="534" spans="1:2" ht="18.75" x14ac:dyDescent="0.3">
      <c r="A534" s="70"/>
      <c r="B534" s="71"/>
    </row>
    <row r="535" spans="1:2" ht="18.75" x14ac:dyDescent="0.3">
      <c r="A535" s="70"/>
      <c r="B535" s="71"/>
    </row>
    <row r="536" spans="1:2" ht="18.75" x14ac:dyDescent="0.3">
      <c r="A536" s="70"/>
      <c r="B536" s="71"/>
    </row>
    <row r="537" spans="1:2" ht="18.75" x14ac:dyDescent="0.3">
      <c r="A537" s="70"/>
      <c r="B537" s="71"/>
    </row>
    <row r="538" spans="1:2" ht="18.75" x14ac:dyDescent="0.3">
      <c r="A538" s="70"/>
      <c r="B538" s="71"/>
    </row>
    <row r="539" spans="1:2" ht="18.75" x14ac:dyDescent="0.3">
      <c r="A539" s="70"/>
      <c r="B539" s="71"/>
    </row>
    <row r="540" spans="1:2" ht="18.75" x14ac:dyDescent="0.3">
      <c r="A540" s="70"/>
      <c r="B540" s="71"/>
    </row>
    <row r="541" spans="1:2" ht="18.75" x14ac:dyDescent="0.3">
      <c r="A541" s="70"/>
      <c r="B541" s="71"/>
    </row>
    <row r="542" spans="1:2" ht="18.75" x14ac:dyDescent="0.3">
      <c r="A542" s="70"/>
      <c r="B542" s="71"/>
    </row>
    <row r="543" spans="1:2" ht="18.75" x14ac:dyDescent="0.3">
      <c r="A543" s="70"/>
      <c r="B543" s="71"/>
    </row>
    <row r="544" spans="1:2" ht="18.75" x14ac:dyDescent="0.3">
      <c r="A544" s="70"/>
      <c r="B544" s="71"/>
    </row>
    <row r="545" spans="1:2" ht="18.75" x14ac:dyDescent="0.3">
      <c r="A545" s="70"/>
      <c r="B545" s="71"/>
    </row>
    <row r="546" spans="1:2" ht="18.75" x14ac:dyDescent="0.3">
      <c r="A546" s="70"/>
      <c r="B546" s="71"/>
    </row>
    <row r="547" spans="1:2" ht="18.75" x14ac:dyDescent="0.3">
      <c r="A547" s="70"/>
      <c r="B547" s="71"/>
    </row>
    <row r="548" spans="1:2" ht="18.75" x14ac:dyDescent="0.3">
      <c r="A548" s="70"/>
      <c r="B548" s="71"/>
    </row>
    <row r="549" spans="1:2" ht="18.75" x14ac:dyDescent="0.3">
      <c r="A549" s="70"/>
      <c r="B549" s="71"/>
    </row>
    <row r="550" spans="1:2" ht="18.75" x14ac:dyDescent="0.3">
      <c r="A550" s="70"/>
      <c r="B550" s="71"/>
    </row>
    <row r="551" spans="1:2" ht="18.75" x14ac:dyDescent="0.3">
      <c r="A551" s="70"/>
      <c r="B551" s="71"/>
    </row>
    <row r="552" spans="1:2" ht="18.75" x14ac:dyDescent="0.3">
      <c r="A552" s="70"/>
      <c r="B552" s="71"/>
    </row>
    <row r="553" spans="1:2" ht="18.75" x14ac:dyDescent="0.3">
      <c r="A553" s="70"/>
      <c r="B553" s="71"/>
    </row>
    <row r="554" spans="1:2" ht="18.75" x14ac:dyDescent="0.3">
      <c r="A554" s="70"/>
      <c r="B554" s="71"/>
    </row>
    <row r="555" spans="1:2" ht="18.75" x14ac:dyDescent="0.3">
      <c r="A555" s="70"/>
      <c r="B555" s="71"/>
    </row>
    <row r="556" spans="1:2" ht="18.75" x14ac:dyDescent="0.3">
      <c r="A556" s="70"/>
      <c r="B556" s="71"/>
    </row>
    <row r="557" spans="1:2" ht="18.75" x14ac:dyDescent="0.3">
      <c r="A557" s="70"/>
      <c r="B557" s="71"/>
    </row>
    <row r="558" spans="1:2" ht="18.75" x14ac:dyDescent="0.3">
      <c r="A558" s="70"/>
      <c r="B558" s="71"/>
    </row>
    <row r="559" spans="1:2" ht="18.75" x14ac:dyDescent="0.3">
      <c r="A559" s="70"/>
      <c r="B559" s="71"/>
    </row>
    <row r="560" spans="1:2" ht="18.75" x14ac:dyDescent="0.3">
      <c r="A560" s="70"/>
      <c r="B560" s="71"/>
    </row>
    <row r="561" spans="1:2" ht="18.75" x14ac:dyDescent="0.3">
      <c r="A561" s="70"/>
      <c r="B561" s="71"/>
    </row>
    <row r="562" spans="1:2" ht="18.75" x14ac:dyDescent="0.3">
      <c r="A562" s="70"/>
      <c r="B562" s="71"/>
    </row>
    <row r="563" spans="1:2" ht="18.75" x14ac:dyDescent="0.3">
      <c r="A563" s="70"/>
      <c r="B563" s="71"/>
    </row>
    <row r="564" spans="1:2" ht="18.75" x14ac:dyDescent="0.3">
      <c r="A564" s="70"/>
      <c r="B564" s="71"/>
    </row>
    <row r="565" spans="1:2" ht="18.75" x14ac:dyDescent="0.3">
      <c r="A565" s="70"/>
      <c r="B565" s="71"/>
    </row>
    <row r="566" spans="1:2" ht="18.75" x14ac:dyDescent="0.3">
      <c r="A566" s="70"/>
      <c r="B566" s="71"/>
    </row>
    <row r="567" spans="1:2" ht="18.75" x14ac:dyDescent="0.3">
      <c r="A567" s="70"/>
      <c r="B567" s="71"/>
    </row>
    <row r="568" spans="1:2" ht="18.75" x14ac:dyDescent="0.3">
      <c r="A568" s="70"/>
      <c r="B568" s="71"/>
    </row>
    <row r="569" spans="1:2" ht="18.75" x14ac:dyDescent="0.3">
      <c r="A569" s="70"/>
      <c r="B569" s="71"/>
    </row>
    <row r="570" spans="1:2" ht="18.75" x14ac:dyDescent="0.3">
      <c r="A570" s="70"/>
      <c r="B570" s="71"/>
    </row>
    <row r="571" spans="1:2" ht="18.75" x14ac:dyDescent="0.3">
      <c r="A571" s="70"/>
      <c r="B571" s="71"/>
    </row>
    <row r="572" spans="1:2" ht="18.75" x14ac:dyDescent="0.3">
      <c r="A572" s="70"/>
      <c r="B572" s="71"/>
    </row>
    <row r="573" spans="1:2" ht="18.75" x14ac:dyDescent="0.3">
      <c r="A573" s="70"/>
      <c r="B573" s="71"/>
    </row>
    <row r="574" spans="1:2" ht="18.75" x14ac:dyDescent="0.3">
      <c r="A574" s="70"/>
      <c r="B574" s="71"/>
    </row>
    <row r="575" spans="1:2" ht="18.75" x14ac:dyDescent="0.3">
      <c r="A575" s="70"/>
      <c r="B575" s="71"/>
    </row>
    <row r="576" spans="1:2" ht="18.75" x14ac:dyDescent="0.3">
      <c r="A576" s="70"/>
      <c r="B576" s="71"/>
    </row>
    <row r="577" spans="1:2" ht="18.75" x14ac:dyDescent="0.3">
      <c r="A577" s="70"/>
      <c r="B577" s="71"/>
    </row>
    <row r="578" spans="1:2" ht="18.75" x14ac:dyDescent="0.3">
      <c r="A578" s="70"/>
      <c r="B578" s="71"/>
    </row>
    <row r="579" spans="1:2" ht="18.75" x14ac:dyDescent="0.3">
      <c r="A579" s="70"/>
      <c r="B579" s="71"/>
    </row>
    <row r="580" spans="1:2" ht="18.75" x14ac:dyDescent="0.3">
      <c r="A580" s="70"/>
      <c r="B580" s="71"/>
    </row>
    <row r="581" spans="1:2" ht="18.75" x14ac:dyDescent="0.3">
      <c r="A581" s="70"/>
      <c r="B581" s="71"/>
    </row>
    <row r="582" spans="1:2" ht="18.75" x14ac:dyDescent="0.3">
      <c r="A582" s="70"/>
      <c r="B582" s="71"/>
    </row>
    <row r="583" spans="1:2" ht="18.75" x14ac:dyDescent="0.3">
      <c r="A583" s="70"/>
      <c r="B583" s="71"/>
    </row>
    <row r="584" spans="1:2" ht="18.75" x14ac:dyDescent="0.3">
      <c r="A584" s="70"/>
      <c r="B584" s="71"/>
    </row>
    <row r="585" spans="1:2" ht="18.75" x14ac:dyDescent="0.3">
      <c r="A585" s="70"/>
      <c r="B585" s="71"/>
    </row>
    <row r="586" spans="1:2" ht="18.75" x14ac:dyDescent="0.3">
      <c r="A586" s="70"/>
      <c r="B586" s="71"/>
    </row>
    <row r="587" spans="1:2" ht="18.75" x14ac:dyDescent="0.3">
      <c r="A587" s="70"/>
      <c r="B587" s="71"/>
    </row>
    <row r="588" spans="1:2" ht="18.75" x14ac:dyDescent="0.3">
      <c r="A588" s="70"/>
      <c r="B588" s="71"/>
    </row>
    <row r="589" spans="1:2" ht="18.75" x14ac:dyDescent="0.3">
      <c r="A589" s="70"/>
      <c r="B589" s="71"/>
    </row>
    <row r="590" spans="1:2" ht="18.75" x14ac:dyDescent="0.3">
      <c r="A590" s="70"/>
      <c r="B590" s="71"/>
    </row>
    <row r="591" spans="1:2" ht="18.75" x14ac:dyDescent="0.3">
      <c r="A591" s="70"/>
      <c r="B591" s="71"/>
    </row>
    <row r="592" spans="1:2" ht="18.75" x14ac:dyDescent="0.3">
      <c r="A592" s="70"/>
      <c r="B592" s="71"/>
    </row>
    <row r="593" spans="1:2" ht="18.75" x14ac:dyDescent="0.3">
      <c r="A593" s="70"/>
      <c r="B593" s="71"/>
    </row>
    <row r="594" spans="1:2" ht="18.75" x14ac:dyDescent="0.3">
      <c r="A594" s="70"/>
      <c r="B594" s="71"/>
    </row>
    <row r="595" spans="1:2" ht="18.75" x14ac:dyDescent="0.3">
      <c r="A595" s="70"/>
      <c r="B595" s="71"/>
    </row>
    <row r="596" spans="1:2" ht="18.75" x14ac:dyDescent="0.3">
      <c r="A596" s="70"/>
      <c r="B596" s="71"/>
    </row>
    <row r="597" spans="1:2" ht="18.75" x14ac:dyDescent="0.3">
      <c r="A597" s="70"/>
      <c r="B597" s="71"/>
    </row>
    <row r="598" spans="1:2" ht="18.75" x14ac:dyDescent="0.3">
      <c r="A598" s="70"/>
      <c r="B598" s="71"/>
    </row>
    <row r="599" spans="1:2" ht="18.75" x14ac:dyDescent="0.3">
      <c r="A599" s="70"/>
      <c r="B599" s="71"/>
    </row>
    <row r="600" spans="1:2" ht="18.75" x14ac:dyDescent="0.3">
      <c r="A600" s="70"/>
      <c r="B600" s="71"/>
    </row>
    <row r="601" spans="1:2" ht="18.75" x14ac:dyDescent="0.3">
      <c r="A601" s="70"/>
      <c r="B601" s="71"/>
    </row>
    <row r="602" spans="1:2" ht="18.75" x14ac:dyDescent="0.3">
      <c r="A602" s="70"/>
      <c r="B602" s="71"/>
    </row>
    <row r="603" spans="1:2" ht="18.75" x14ac:dyDescent="0.3">
      <c r="A603" s="70"/>
      <c r="B603" s="71"/>
    </row>
    <row r="604" spans="1:2" ht="18.75" x14ac:dyDescent="0.3">
      <c r="A604" s="70"/>
      <c r="B604" s="71"/>
    </row>
    <row r="605" spans="1:2" ht="18.75" x14ac:dyDescent="0.3">
      <c r="A605" s="70"/>
      <c r="B605" s="71"/>
    </row>
    <row r="606" spans="1:2" ht="18.75" x14ac:dyDescent="0.3">
      <c r="A606" s="70"/>
      <c r="B606" s="71"/>
    </row>
    <row r="607" spans="1:2" ht="18.75" x14ac:dyDescent="0.3">
      <c r="A607" s="70"/>
      <c r="B607" s="71"/>
    </row>
    <row r="608" spans="1:2" ht="18.75" x14ac:dyDescent="0.3">
      <c r="A608" s="70"/>
      <c r="B608" s="71"/>
    </row>
    <row r="609" spans="1:2" ht="18.75" x14ac:dyDescent="0.3">
      <c r="A609" s="70"/>
      <c r="B609" s="71"/>
    </row>
    <row r="610" spans="1:2" ht="18.75" x14ac:dyDescent="0.3">
      <c r="A610" s="70"/>
      <c r="B610" s="71"/>
    </row>
    <row r="611" spans="1:2" ht="18.75" x14ac:dyDescent="0.3">
      <c r="A611" s="70"/>
      <c r="B611" s="71"/>
    </row>
    <row r="612" spans="1:2" ht="18.75" x14ac:dyDescent="0.3">
      <c r="A612" s="70"/>
      <c r="B612" s="71"/>
    </row>
    <row r="613" spans="1:2" ht="18.75" x14ac:dyDescent="0.3">
      <c r="A613" s="70"/>
      <c r="B613" s="71"/>
    </row>
    <row r="614" spans="1:2" ht="18.75" x14ac:dyDescent="0.3">
      <c r="A614" s="70"/>
      <c r="B614" s="71"/>
    </row>
    <row r="615" spans="1:2" ht="18.75" x14ac:dyDescent="0.3">
      <c r="A615" s="70"/>
      <c r="B615" s="71"/>
    </row>
    <row r="616" spans="1:2" ht="18.75" x14ac:dyDescent="0.3">
      <c r="A616" s="70"/>
      <c r="B616" s="71"/>
    </row>
    <row r="617" spans="1:2" ht="18.75" x14ac:dyDescent="0.3">
      <c r="A617" s="70"/>
      <c r="B617" s="71"/>
    </row>
    <row r="618" spans="1:2" ht="18.75" x14ac:dyDescent="0.3">
      <c r="A618" s="70"/>
      <c r="B618" s="71"/>
    </row>
    <row r="619" spans="1:2" ht="18.75" x14ac:dyDescent="0.3">
      <c r="A619" s="70"/>
      <c r="B619" s="71"/>
    </row>
    <row r="620" spans="1:2" ht="18.75" x14ac:dyDescent="0.3">
      <c r="A620" s="70"/>
      <c r="B620" s="71"/>
    </row>
    <row r="621" spans="1:2" ht="18.75" x14ac:dyDescent="0.3">
      <c r="A621" s="70"/>
      <c r="B621" s="71"/>
    </row>
    <row r="622" spans="1:2" ht="18.75" x14ac:dyDescent="0.3">
      <c r="A622" s="70"/>
      <c r="B622" s="71"/>
    </row>
    <row r="623" spans="1:2" ht="18.75" x14ac:dyDescent="0.3">
      <c r="A623" s="70"/>
      <c r="B623" s="71"/>
    </row>
    <row r="624" spans="1:2" ht="18.75" x14ac:dyDescent="0.3">
      <c r="A624" s="70"/>
      <c r="B624" s="71"/>
    </row>
    <row r="625" spans="1:2" ht="18.75" x14ac:dyDescent="0.3">
      <c r="A625" s="70"/>
      <c r="B625" s="71"/>
    </row>
    <row r="626" spans="1:2" ht="18.75" x14ac:dyDescent="0.3">
      <c r="A626" s="70"/>
      <c r="B626" s="71"/>
    </row>
    <row r="627" spans="1:2" ht="18.75" x14ac:dyDescent="0.3">
      <c r="A627" s="70"/>
      <c r="B627" s="71"/>
    </row>
    <row r="628" spans="1:2" ht="18.75" x14ac:dyDescent="0.3">
      <c r="A628" s="70"/>
      <c r="B628" s="71"/>
    </row>
    <row r="629" spans="1:2" ht="18.75" x14ac:dyDescent="0.3">
      <c r="A629" s="70"/>
      <c r="B629" s="83"/>
    </row>
    <row r="630" spans="1:2" ht="18.75" x14ac:dyDescent="0.3">
      <c r="A630" s="70"/>
      <c r="B630" s="83"/>
    </row>
    <row r="631" spans="1:2" ht="18.75" x14ac:dyDescent="0.3">
      <c r="A631" s="70"/>
      <c r="B631" s="71"/>
    </row>
    <row r="632" spans="1:2" ht="18.75" x14ac:dyDescent="0.3">
      <c r="A632" s="70"/>
      <c r="B632" s="71"/>
    </row>
    <row r="633" spans="1:2" ht="18.75" x14ac:dyDescent="0.3">
      <c r="A633" s="70"/>
      <c r="B633" s="71"/>
    </row>
    <row r="634" spans="1:2" ht="18.75" x14ac:dyDescent="0.3">
      <c r="A634" s="70"/>
      <c r="B634" s="71"/>
    </row>
    <row r="635" spans="1:2" ht="18.75" x14ac:dyDescent="0.3">
      <c r="A635" s="70"/>
      <c r="B635" s="71"/>
    </row>
    <row r="636" spans="1:2" ht="18.75" x14ac:dyDescent="0.3">
      <c r="A636" s="70"/>
      <c r="B636" s="71"/>
    </row>
    <row r="637" spans="1:2" ht="18.75" x14ac:dyDescent="0.3">
      <c r="A637" s="70"/>
      <c r="B637" s="71"/>
    </row>
    <row r="638" spans="1:2" ht="18.75" x14ac:dyDescent="0.3">
      <c r="A638" s="70"/>
      <c r="B638" s="71"/>
    </row>
    <row r="639" spans="1:2" ht="18.75" x14ac:dyDescent="0.3">
      <c r="A639" s="70"/>
      <c r="B639" s="71"/>
    </row>
    <row r="640" spans="1:2" ht="18.75" x14ac:dyDescent="0.3">
      <c r="A640" s="70"/>
      <c r="B640" s="71"/>
    </row>
    <row r="641" spans="1:2" ht="18.75" x14ac:dyDescent="0.3">
      <c r="A641" s="70"/>
      <c r="B641" s="71"/>
    </row>
    <row r="642" spans="1:2" ht="18.75" x14ac:dyDescent="0.3">
      <c r="A642" s="70"/>
      <c r="B642" s="71"/>
    </row>
    <row r="643" spans="1:2" ht="18.75" x14ac:dyDescent="0.3">
      <c r="A643" s="70"/>
      <c r="B643" s="71"/>
    </row>
    <row r="644" spans="1:2" ht="18.75" x14ac:dyDescent="0.3">
      <c r="A644" s="70"/>
      <c r="B644" s="71"/>
    </row>
    <row r="645" spans="1:2" ht="18.75" x14ac:dyDescent="0.3">
      <c r="A645" s="70"/>
      <c r="B645" s="71"/>
    </row>
    <row r="646" spans="1:2" ht="18.75" x14ac:dyDescent="0.3">
      <c r="A646" s="70"/>
      <c r="B646" s="71"/>
    </row>
    <row r="647" spans="1:2" ht="18.75" x14ac:dyDescent="0.3">
      <c r="A647" s="70"/>
      <c r="B647" s="71"/>
    </row>
    <row r="648" spans="1:2" ht="18.75" x14ac:dyDescent="0.3">
      <c r="A648" s="70"/>
      <c r="B648" s="71"/>
    </row>
    <row r="649" spans="1:2" ht="18.75" x14ac:dyDescent="0.3">
      <c r="A649" s="70"/>
      <c r="B649" s="71"/>
    </row>
    <row r="650" spans="1:2" ht="18.75" x14ac:dyDescent="0.3">
      <c r="A650" s="70"/>
      <c r="B650" s="71"/>
    </row>
    <row r="651" spans="1:2" ht="18.75" x14ac:dyDescent="0.3">
      <c r="A651" s="70"/>
      <c r="B651" s="71"/>
    </row>
    <row r="652" spans="1:2" ht="18.75" x14ac:dyDescent="0.3">
      <c r="A652" s="70"/>
      <c r="B652" s="71"/>
    </row>
    <row r="653" spans="1:2" ht="18.75" x14ac:dyDescent="0.3">
      <c r="A653" s="70"/>
      <c r="B653" s="71"/>
    </row>
    <row r="654" spans="1:2" ht="18.75" x14ac:dyDescent="0.3">
      <c r="A654" s="70"/>
      <c r="B654" s="71"/>
    </row>
    <row r="655" spans="1:2" ht="18.75" x14ac:dyDescent="0.3">
      <c r="A655" s="70"/>
      <c r="B655" s="71"/>
    </row>
    <row r="656" spans="1:2" ht="18.75" x14ac:dyDescent="0.3">
      <c r="A656" s="70"/>
      <c r="B656" s="71"/>
    </row>
    <row r="657" spans="1:2" ht="18.75" x14ac:dyDescent="0.3">
      <c r="A657" s="70"/>
      <c r="B657" s="71"/>
    </row>
    <row r="658" spans="1:2" ht="18.75" x14ac:dyDescent="0.3">
      <c r="A658" s="70"/>
      <c r="B658" s="71"/>
    </row>
    <row r="659" spans="1:2" ht="18.75" x14ac:dyDescent="0.3">
      <c r="A659" s="70"/>
      <c r="B659" s="71"/>
    </row>
    <row r="660" spans="1:2" ht="18.75" x14ac:dyDescent="0.3">
      <c r="A660" s="70"/>
      <c r="B660" s="71"/>
    </row>
    <row r="661" spans="1:2" ht="18.75" x14ac:dyDescent="0.3">
      <c r="A661" s="70"/>
      <c r="B661" s="71"/>
    </row>
    <row r="662" spans="1:2" ht="18.75" x14ac:dyDescent="0.3">
      <c r="A662" s="70"/>
      <c r="B662" s="71"/>
    </row>
    <row r="663" spans="1:2" ht="18.75" x14ac:dyDescent="0.3">
      <c r="A663" s="70"/>
      <c r="B663" s="71"/>
    </row>
    <row r="664" spans="1:2" ht="18.75" x14ac:dyDescent="0.3">
      <c r="A664" s="70"/>
      <c r="B664" s="84"/>
    </row>
    <row r="665" spans="1:2" ht="18.75" x14ac:dyDescent="0.3">
      <c r="A665" s="70"/>
      <c r="B665" s="84"/>
    </row>
    <row r="666" spans="1:2" ht="18.75" x14ac:dyDescent="0.3">
      <c r="A666" s="70"/>
      <c r="B666" s="71"/>
    </row>
    <row r="667" spans="1:2" ht="18.75" x14ac:dyDescent="0.3">
      <c r="A667" s="70"/>
      <c r="B667" s="84"/>
    </row>
    <row r="668" spans="1:2" ht="18.75" x14ac:dyDescent="0.3">
      <c r="A668" s="70"/>
      <c r="B668" s="84"/>
    </row>
    <row r="669" spans="1:2" ht="18.75" x14ac:dyDescent="0.3">
      <c r="A669" s="70"/>
      <c r="B669" s="84"/>
    </row>
    <row r="670" spans="1:2" ht="18.75" x14ac:dyDescent="0.3">
      <c r="A670" s="70"/>
      <c r="B670" s="71"/>
    </row>
    <row r="671" spans="1:2" ht="18.75" x14ac:dyDescent="0.3">
      <c r="A671" s="70"/>
      <c r="B671" s="71"/>
    </row>
    <row r="672" spans="1:2" ht="18.75" x14ac:dyDescent="0.3">
      <c r="A672" s="70"/>
      <c r="B672" s="71"/>
    </row>
    <row r="673" spans="1:2" ht="18.75" x14ac:dyDescent="0.3">
      <c r="A673" s="70"/>
      <c r="B673" s="71"/>
    </row>
    <row r="674" spans="1:2" ht="18.75" x14ac:dyDescent="0.3">
      <c r="A674" s="70"/>
      <c r="B674" s="71"/>
    </row>
    <row r="675" spans="1:2" ht="18.75" x14ac:dyDescent="0.3">
      <c r="A675" s="70"/>
      <c r="B675" s="71"/>
    </row>
    <row r="676" spans="1:2" ht="18.75" x14ac:dyDescent="0.3">
      <c r="A676" s="70"/>
      <c r="B676" s="71"/>
    </row>
    <row r="677" spans="1:2" ht="18.75" x14ac:dyDescent="0.3">
      <c r="A677" s="70"/>
      <c r="B677" s="71"/>
    </row>
    <row r="678" spans="1:2" ht="18.75" x14ac:dyDescent="0.3">
      <c r="A678" s="70"/>
      <c r="B678" s="71"/>
    </row>
    <row r="679" spans="1:2" ht="18.75" x14ac:dyDescent="0.3">
      <c r="A679" s="70"/>
      <c r="B679" s="71"/>
    </row>
    <row r="680" spans="1:2" ht="18.75" x14ac:dyDescent="0.3">
      <c r="A680" s="70"/>
      <c r="B680" s="71"/>
    </row>
    <row r="681" spans="1:2" ht="18.75" x14ac:dyDescent="0.3">
      <c r="A681" s="70"/>
      <c r="B681" s="71"/>
    </row>
    <row r="682" spans="1:2" ht="18.75" x14ac:dyDescent="0.3">
      <c r="A682" s="70"/>
      <c r="B682" s="71"/>
    </row>
    <row r="683" spans="1:2" ht="18.75" x14ac:dyDescent="0.3">
      <c r="A683" s="70"/>
      <c r="B683" s="71"/>
    </row>
    <row r="684" spans="1:2" ht="18.75" x14ac:dyDescent="0.3">
      <c r="A684" s="70"/>
      <c r="B684" s="71"/>
    </row>
    <row r="685" spans="1:2" ht="18.75" x14ac:dyDescent="0.3">
      <c r="A685" s="70"/>
      <c r="B685" s="71"/>
    </row>
    <row r="686" spans="1:2" ht="18.75" x14ac:dyDescent="0.3">
      <c r="A686" s="70"/>
      <c r="B686" s="71"/>
    </row>
    <row r="687" spans="1:2" ht="18.75" x14ac:dyDescent="0.3">
      <c r="A687" s="70"/>
      <c r="B687" s="71"/>
    </row>
    <row r="688" spans="1:2" ht="18.75" x14ac:dyDescent="0.3">
      <c r="A688" s="70"/>
      <c r="B688" s="71"/>
    </row>
    <row r="689" spans="1:2" ht="18.75" x14ac:dyDescent="0.3">
      <c r="A689" s="70"/>
      <c r="B689" s="71"/>
    </row>
    <row r="690" spans="1:2" ht="18.75" x14ac:dyDescent="0.3">
      <c r="A690" s="70"/>
      <c r="B690" s="71"/>
    </row>
    <row r="691" spans="1:2" ht="18.75" x14ac:dyDescent="0.3">
      <c r="A691" s="70"/>
      <c r="B691" s="71"/>
    </row>
    <row r="692" spans="1:2" ht="18.75" x14ac:dyDescent="0.3">
      <c r="A692" s="70"/>
      <c r="B692" s="71"/>
    </row>
    <row r="693" spans="1:2" ht="18.75" x14ac:dyDescent="0.3">
      <c r="A693" s="70"/>
      <c r="B693" s="71"/>
    </row>
    <row r="694" spans="1:2" ht="18.75" x14ac:dyDescent="0.3">
      <c r="A694" s="70"/>
      <c r="B694" s="71"/>
    </row>
    <row r="695" spans="1:2" ht="18.75" x14ac:dyDescent="0.3">
      <c r="A695" s="70"/>
      <c r="B695" s="71"/>
    </row>
    <row r="696" spans="1:2" ht="18.75" x14ac:dyDescent="0.3">
      <c r="A696" s="70"/>
      <c r="B696" s="71"/>
    </row>
    <row r="697" spans="1:2" ht="18.75" x14ac:dyDescent="0.3">
      <c r="A697" s="70"/>
      <c r="B697" s="71"/>
    </row>
    <row r="698" spans="1:2" ht="18.75" x14ac:dyDescent="0.3">
      <c r="A698" s="70"/>
      <c r="B698" s="71"/>
    </row>
    <row r="699" spans="1:2" ht="18.75" x14ac:dyDescent="0.3">
      <c r="A699" s="70"/>
      <c r="B699" s="71"/>
    </row>
    <row r="700" spans="1:2" ht="18.75" x14ac:dyDescent="0.3">
      <c r="A700" s="70"/>
      <c r="B700" s="71"/>
    </row>
    <row r="701" spans="1:2" ht="18.75" x14ac:dyDescent="0.3">
      <c r="A701" s="70"/>
      <c r="B701" s="71"/>
    </row>
    <row r="702" spans="1:2" ht="18.75" x14ac:dyDescent="0.3">
      <c r="A702" s="70"/>
      <c r="B702" s="71"/>
    </row>
    <row r="703" spans="1:2" ht="18.75" x14ac:dyDescent="0.3">
      <c r="A703" s="70"/>
      <c r="B703" s="71"/>
    </row>
    <row r="704" spans="1:2" ht="18.75" x14ac:dyDescent="0.3">
      <c r="A704" s="70"/>
      <c r="B704" s="71"/>
    </row>
    <row r="705" spans="1:2" ht="18.75" x14ac:dyDescent="0.3">
      <c r="A705" s="70"/>
      <c r="B705" s="71"/>
    </row>
    <row r="706" spans="1:2" ht="18.75" x14ac:dyDescent="0.3">
      <c r="A706" s="70"/>
      <c r="B706" s="71"/>
    </row>
    <row r="707" spans="1:2" ht="18.75" x14ac:dyDescent="0.3">
      <c r="A707" s="70"/>
      <c r="B707" s="71"/>
    </row>
    <row r="708" spans="1:2" ht="18.75" x14ac:dyDescent="0.3">
      <c r="A708" s="70"/>
      <c r="B708" s="71"/>
    </row>
    <row r="709" spans="1:2" ht="18.75" x14ac:dyDescent="0.3">
      <c r="A709" s="70"/>
      <c r="B709" s="71"/>
    </row>
    <row r="710" spans="1:2" ht="18.75" x14ac:dyDescent="0.3">
      <c r="A710" s="70"/>
      <c r="B710" s="71"/>
    </row>
    <row r="711" spans="1:2" ht="18.75" x14ac:dyDescent="0.3">
      <c r="A711" s="70"/>
      <c r="B711" s="71"/>
    </row>
    <row r="712" spans="1:2" ht="18.75" x14ac:dyDescent="0.3">
      <c r="A712" s="70"/>
      <c r="B712" s="71"/>
    </row>
    <row r="713" spans="1:2" ht="18.75" x14ac:dyDescent="0.3">
      <c r="A713" s="70"/>
      <c r="B713" s="71"/>
    </row>
    <row r="714" spans="1:2" ht="18.75" x14ac:dyDescent="0.3">
      <c r="A714" s="70"/>
      <c r="B714" s="71"/>
    </row>
    <row r="715" spans="1:2" ht="18.75" x14ac:dyDescent="0.3">
      <c r="A715" s="70"/>
      <c r="B715" s="71"/>
    </row>
    <row r="716" spans="1:2" ht="18.75" x14ac:dyDescent="0.3">
      <c r="A716" s="70"/>
      <c r="B716" s="71"/>
    </row>
    <row r="717" spans="1:2" ht="18.75" x14ac:dyDescent="0.3">
      <c r="A717" s="70"/>
      <c r="B717" s="71"/>
    </row>
    <row r="718" spans="1:2" ht="18.75" x14ac:dyDescent="0.3">
      <c r="A718" s="70"/>
      <c r="B718" s="71"/>
    </row>
    <row r="719" spans="1:2" ht="18.75" x14ac:dyDescent="0.3">
      <c r="A719" s="70"/>
      <c r="B719" s="71"/>
    </row>
    <row r="720" spans="1:2" ht="18.75" x14ac:dyDescent="0.3">
      <c r="A720" s="70"/>
      <c r="B720" s="71"/>
    </row>
    <row r="721" spans="1:3" ht="18.75" x14ac:dyDescent="0.3">
      <c r="A721" s="70"/>
      <c r="B721" s="71"/>
    </row>
    <row r="722" spans="1:3" ht="18.75" x14ac:dyDescent="0.3">
      <c r="A722" s="70"/>
      <c r="B722" s="71"/>
    </row>
    <row r="723" spans="1:3" ht="18.75" x14ac:dyDescent="0.3">
      <c r="A723" s="70"/>
      <c r="B723" s="71"/>
    </row>
    <row r="724" spans="1:3" ht="18.75" x14ac:dyDescent="0.3">
      <c r="A724" s="70"/>
      <c r="B724" s="71"/>
    </row>
    <row r="725" spans="1:3" ht="18.75" x14ac:dyDescent="0.3">
      <c r="A725" s="70"/>
      <c r="B725" s="71"/>
    </row>
    <row r="726" spans="1:3" ht="18.75" x14ac:dyDescent="0.3">
      <c r="A726" s="70"/>
      <c r="B726" s="71"/>
    </row>
    <row r="727" spans="1:3" ht="18.75" x14ac:dyDescent="0.3">
      <c r="A727" s="70"/>
      <c r="B727" s="71"/>
    </row>
    <row r="728" spans="1:3" ht="18.75" x14ac:dyDescent="0.3">
      <c r="A728" s="70"/>
      <c r="B728" s="71"/>
    </row>
    <row r="729" spans="1:3" ht="18.75" x14ac:dyDescent="0.3">
      <c r="A729" s="70"/>
      <c r="B729" s="71"/>
    </row>
    <row r="730" spans="1:3" ht="18.75" x14ac:dyDescent="0.3">
      <c r="A730" s="70"/>
      <c r="B730" s="71"/>
      <c r="C730" s="71"/>
    </row>
    <row r="731" spans="1:3" ht="18.75" x14ac:dyDescent="0.3">
      <c r="A731" s="70"/>
      <c r="B731" s="71"/>
      <c r="C731" s="71"/>
    </row>
    <row r="732" spans="1:3" ht="18.75" x14ac:dyDescent="0.3">
      <c r="A732" s="70"/>
      <c r="B732" s="71"/>
      <c r="C732" s="71"/>
    </row>
    <row r="733" spans="1:3" ht="18.75" x14ac:dyDescent="0.3">
      <c r="A733" s="70"/>
      <c r="B733" s="71"/>
      <c r="C733" s="71"/>
    </row>
    <row r="734" spans="1:3" ht="18.75" x14ac:dyDescent="0.3">
      <c r="A734" s="70"/>
      <c r="B734" s="71"/>
      <c r="C734" s="71"/>
    </row>
    <row r="735" spans="1:3" ht="18.75" x14ac:dyDescent="0.3">
      <c r="A735" s="70"/>
      <c r="B735" s="71"/>
      <c r="C735" s="71"/>
    </row>
    <row r="736" spans="1:3" ht="18.75" x14ac:dyDescent="0.3">
      <c r="A736" s="70"/>
      <c r="B736" s="71"/>
      <c r="C736" s="71"/>
    </row>
    <row r="737" spans="1:3" ht="18.75" x14ac:dyDescent="0.3">
      <c r="A737" s="70"/>
      <c r="B737" s="71"/>
      <c r="C737" s="71"/>
    </row>
    <row r="738" spans="1:3" ht="18.75" x14ac:dyDescent="0.3">
      <c r="A738" s="70"/>
      <c r="B738" s="71"/>
      <c r="C738" s="71"/>
    </row>
    <row r="739" spans="1:3" ht="18.75" x14ac:dyDescent="0.3">
      <c r="A739" s="70"/>
      <c r="B739" s="71"/>
      <c r="C739" s="71"/>
    </row>
    <row r="740" spans="1:3" ht="18.75" x14ac:dyDescent="0.3">
      <c r="A740" s="70"/>
      <c r="B740" s="71"/>
      <c r="C740" s="71"/>
    </row>
    <row r="741" spans="1:3" ht="18.75" x14ac:dyDescent="0.3">
      <c r="A741" s="70"/>
      <c r="B741" s="71"/>
      <c r="C741" s="71"/>
    </row>
    <row r="742" spans="1:3" ht="18.75" x14ac:dyDescent="0.3">
      <c r="A742" s="70"/>
      <c r="B742" s="71"/>
      <c r="C742" s="71"/>
    </row>
    <row r="743" spans="1:3" ht="18.75" x14ac:dyDescent="0.3">
      <c r="A743" s="70"/>
      <c r="B743" s="71"/>
      <c r="C743" s="71"/>
    </row>
    <row r="744" spans="1:3" ht="18.75" x14ac:dyDescent="0.3">
      <c r="A744" s="70"/>
      <c r="B744" s="71"/>
      <c r="C744" s="71"/>
    </row>
    <row r="745" spans="1:3" ht="18.75" x14ac:dyDescent="0.3">
      <c r="A745" s="70"/>
      <c r="B745" s="71"/>
      <c r="C745" s="71"/>
    </row>
    <row r="746" spans="1:3" ht="18.75" x14ac:dyDescent="0.3">
      <c r="A746" s="70"/>
      <c r="B746" s="71"/>
      <c r="C746" s="71"/>
    </row>
    <row r="747" spans="1:3" ht="18.75" x14ac:dyDescent="0.3">
      <c r="A747" s="70"/>
      <c r="B747" s="71"/>
      <c r="C747" s="71"/>
    </row>
    <row r="748" spans="1:3" ht="18.75" x14ac:dyDescent="0.3">
      <c r="A748" s="70"/>
      <c r="B748" s="71"/>
      <c r="C748" s="71"/>
    </row>
    <row r="749" spans="1:3" ht="18.75" x14ac:dyDescent="0.3">
      <c r="A749" s="70"/>
      <c r="B749" s="71"/>
      <c r="C749" s="71"/>
    </row>
    <row r="750" spans="1:3" ht="18.75" x14ac:dyDescent="0.3">
      <c r="A750" s="70"/>
      <c r="B750" s="71"/>
      <c r="C750" s="71"/>
    </row>
    <row r="751" spans="1:3" ht="18.75" x14ac:dyDescent="0.3">
      <c r="A751" s="70"/>
      <c r="B751" s="71"/>
      <c r="C751" s="71"/>
    </row>
    <row r="752" spans="1:3" ht="18.75" x14ac:dyDescent="0.3">
      <c r="A752" s="70"/>
      <c r="B752" s="71"/>
      <c r="C752" s="71"/>
    </row>
    <row r="753" spans="1:3" ht="18.75" x14ac:dyDescent="0.3">
      <c r="A753" s="70"/>
      <c r="B753" s="71"/>
      <c r="C753" s="71"/>
    </row>
    <row r="754" spans="1:3" ht="18.75" x14ac:dyDescent="0.3">
      <c r="A754" s="70"/>
      <c r="B754" s="71"/>
      <c r="C754" s="71"/>
    </row>
    <row r="755" spans="1:3" ht="18.75" x14ac:dyDescent="0.3">
      <c r="A755" s="70"/>
      <c r="B755" s="71"/>
      <c r="C755" s="71"/>
    </row>
    <row r="756" spans="1:3" ht="18.75" x14ac:dyDescent="0.3">
      <c r="A756" s="70"/>
      <c r="B756" s="71"/>
      <c r="C756" s="71"/>
    </row>
    <row r="757" spans="1:3" ht="18.75" x14ac:dyDescent="0.3">
      <c r="A757" s="70"/>
      <c r="B757" s="71"/>
    </row>
    <row r="758" spans="1:3" ht="18.75" x14ac:dyDescent="0.3">
      <c r="A758" s="70"/>
      <c r="B758" s="71"/>
    </row>
    <row r="759" spans="1:3" ht="18.75" x14ac:dyDescent="0.3">
      <c r="A759" s="70"/>
      <c r="B759" s="71"/>
    </row>
    <row r="760" spans="1:3" ht="18.75" x14ac:dyDescent="0.3">
      <c r="A760" s="70"/>
      <c r="B760" s="71"/>
    </row>
    <row r="761" spans="1:3" ht="18.75" x14ac:dyDescent="0.3">
      <c r="A761" s="70"/>
      <c r="B761" s="71"/>
    </row>
    <row r="762" spans="1:3" ht="18.75" x14ac:dyDescent="0.3">
      <c r="A762" s="70"/>
      <c r="B762" s="71"/>
    </row>
    <row r="763" spans="1:3" ht="18.75" x14ac:dyDescent="0.3">
      <c r="A763" s="70"/>
      <c r="B763" s="71"/>
    </row>
    <row r="764" spans="1:3" ht="18.75" x14ac:dyDescent="0.3">
      <c r="A764" s="70"/>
      <c r="B764" s="71"/>
    </row>
    <row r="765" spans="1:3" ht="18.75" x14ac:dyDescent="0.3">
      <c r="A765" s="70"/>
      <c r="B765" s="71"/>
    </row>
    <row r="766" spans="1:3" ht="18.75" x14ac:dyDescent="0.3">
      <c r="A766" s="70"/>
      <c r="B766" s="71"/>
    </row>
    <row r="767" spans="1:3" ht="18.75" x14ac:dyDescent="0.3">
      <c r="A767" s="70"/>
      <c r="B767" s="71"/>
    </row>
    <row r="768" spans="1:3" ht="18.75" x14ac:dyDescent="0.3">
      <c r="A768" s="70"/>
      <c r="B768" s="71"/>
    </row>
    <row r="769" spans="1:2" ht="18.75" x14ac:dyDescent="0.3">
      <c r="A769" s="70"/>
      <c r="B769" s="71"/>
    </row>
    <row r="770" spans="1:2" ht="18.75" x14ac:dyDescent="0.3">
      <c r="A770" s="70"/>
      <c r="B770" s="71"/>
    </row>
    <row r="771" spans="1:2" ht="18.75" x14ac:dyDescent="0.3">
      <c r="A771" s="70"/>
      <c r="B771" s="71"/>
    </row>
    <row r="772" spans="1:2" ht="18.75" x14ac:dyDescent="0.3">
      <c r="A772" s="70"/>
      <c r="B772" s="71"/>
    </row>
    <row r="773" spans="1:2" ht="18.75" x14ac:dyDescent="0.3">
      <c r="A773" s="70"/>
      <c r="B773" s="71"/>
    </row>
    <row r="774" spans="1:2" ht="18.75" x14ac:dyDescent="0.3">
      <c r="A774" s="70"/>
      <c r="B774" s="71"/>
    </row>
    <row r="775" spans="1:2" ht="18.75" x14ac:dyDescent="0.3">
      <c r="A775" s="70"/>
      <c r="B775" s="71"/>
    </row>
    <row r="776" spans="1:2" ht="18.75" x14ac:dyDescent="0.3">
      <c r="A776" s="70"/>
      <c r="B776" s="71"/>
    </row>
    <row r="777" spans="1:2" ht="18.75" x14ac:dyDescent="0.3">
      <c r="A777" s="70"/>
      <c r="B777" s="71"/>
    </row>
    <row r="778" spans="1:2" ht="18.75" x14ac:dyDescent="0.3">
      <c r="A778" s="70"/>
      <c r="B778" s="71"/>
    </row>
    <row r="779" spans="1:2" ht="18.75" x14ac:dyDescent="0.3">
      <c r="A779" s="70"/>
      <c r="B779" s="71"/>
    </row>
    <row r="780" spans="1:2" ht="18.75" x14ac:dyDescent="0.3">
      <c r="A780" s="70"/>
      <c r="B780" s="71"/>
    </row>
    <row r="781" spans="1:2" ht="18.75" x14ac:dyDescent="0.3">
      <c r="A781" s="70"/>
      <c r="B781" s="71"/>
    </row>
    <row r="782" spans="1:2" ht="18.75" x14ac:dyDescent="0.3">
      <c r="A782" s="70"/>
      <c r="B782" s="71"/>
    </row>
    <row r="783" spans="1:2" ht="18.75" x14ac:dyDescent="0.3">
      <c r="A783" s="70"/>
      <c r="B783" s="71"/>
    </row>
    <row r="784" spans="1:2" ht="18.75" x14ac:dyDescent="0.3">
      <c r="A784" s="70"/>
      <c r="B784" s="71"/>
    </row>
    <row r="785" spans="1:2" ht="18.75" x14ac:dyDescent="0.3">
      <c r="A785" s="70"/>
      <c r="B785" s="71"/>
    </row>
    <row r="786" spans="1:2" ht="18.75" x14ac:dyDescent="0.3">
      <c r="A786" s="70"/>
      <c r="B786" s="71"/>
    </row>
    <row r="787" spans="1:2" ht="18.75" x14ac:dyDescent="0.3">
      <c r="A787" s="70"/>
      <c r="B787" s="71"/>
    </row>
    <row r="788" spans="1:2" ht="18.75" x14ac:dyDescent="0.3">
      <c r="A788" s="70"/>
      <c r="B788" s="71"/>
    </row>
    <row r="789" spans="1:2" ht="18.75" x14ac:dyDescent="0.3">
      <c r="A789" s="70"/>
      <c r="B789" s="71"/>
    </row>
    <row r="790" spans="1:2" ht="18.75" x14ac:dyDescent="0.3">
      <c r="A790" s="70"/>
      <c r="B790" s="71"/>
    </row>
    <row r="791" spans="1:2" ht="18.75" x14ac:dyDescent="0.3">
      <c r="A791" s="70"/>
      <c r="B791" s="71"/>
    </row>
    <row r="792" spans="1:2" ht="18.75" x14ac:dyDescent="0.3">
      <c r="A792" s="70"/>
      <c r="B792" s="71"/>
    </row>
    <row r="793" spans="1:2" ht="18.75" x14ac:dyDescent="0.3">
      <c r="A793" s="70"/>
      <c r="B793" s="71"/>
    </row>
    <row r="794" spans="1:2" ht="18.75" x14ac:dyDescent="0.3">
      <c r="A794" s="70"/>
      <c r="B794" s="71"/>
    </row>
    <row r="795" spans="1:2" ht="18.75" x14ac:dyDescent="0.3">
      <c r="A795" s="70"/>
      <c r="B795" s="71"/>
    </row>
    <row r="796" spans="1:2" ht="18.75" x14ac:dyDescent="0.3">
      <c r="A796" s="70"/>
      <c r="B796" s="71"/>
    </row>
    <row r="797" spans="1:2" ht="18.75" x14ac:dyDescent="0.3">
      <c r="A797" s="70"/>
      <c r="B797" s="71"/>
    </row>
    <row r="798" spans="1:2" ht="18.75" x14ac:dyDescent="0.3">
      <c r="A798" s="70"/>
      <c r="B798" s="71"/>
    </row>
    <row r="799" spans="1:2" ht="18.75" x14ac:dyDescent="0.3">
      <c r="A799" s="70"/>
      <c r="B799" s="71"/>
    </row>
  </sheetData>
  <mergeCells count="1">
    <mergeCell ref="A1:C4"/>
  </mergeCells>
  <phoneticPr fontId="2" type="noConversion"/>
  <pageMargins left="0.7" right="0.7" top="0.75" bottom="0.75" header="0.3" footer="0.3"/>
  <pageSetup scale="41" fitToHeight="0" orientation="landscape" r:id="rId1"/>
  <rowBreaks count="2" manualBreakCount="2">
    <brk id="38" max="16383" man="1"/>
    <brk id="428" max="16383" man="1"/>
  </rowBreaks>
  <drawing r:id="rId2"/>
  <tableParts count="9">
    <tablePart r:id="rId3"/>
    <tablePart r:id="rId4"/>
    <tablePart r:id="rId5"/>
    <tablePart r:id="rId6"/>
    <tablePart r:id="rId7"/>
    <tablePart r:id="rId8"/>
    <tablePart r:id="rId9"/>
    <tablePart r:id="rId10"/>
    <tablePart r:id="rId1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E257B-F942-4BCA-9E66-E4B1F28025D8}">
  <dimension ref="A1:K104"/>
  <sheetViews>
    <sheetView workbookViewId="0">
      <selection activeCell="D25" sqref="D25"/>
    </sheetView>
  </sheetViews>
  <sheetFormatPr defaultColWidth="9.140625" defaultRowHeight="15" x14ac:dyDescent="0.25"/>
  <cols>
    <col min="1" max="7" width="30.7109375" style="65" customWidth="1"/>
    <col min="8" max="16384" width="9.140625" style="65"/>
  </cols>
  <sheetData>
    <row r="1" spans="1:5" ht="15" customHeight="1" x14ac:dyDescent="0.25">
      <c r="A1" s="128" t="s">
        <v>4064</v>
      </c>
      <c r="B1" s="128"/>
      <c r="C1" s="128"/>
    </row>
    <row r="2" spans="1:5" ht="15" customHeight="1" x14ac:dyDescent="0.25">
      <c r="A2" s="128"/>
      <c r="B2" s="128"/>
      <c r="C2" s="128"/>
    </row>
    <row r="3" spans="1:5" ht="15" customHeight="1" x14ac:dyDescent="0.25">
      <c r="A3" s="128"/>
      <c r="B3" s="128"/>
      <c r="C3" s="128"/>
    </row>
    <row r="4" spans="1:5" ht="15" customHeight="1" x14ac:dyDescent="0.25">
      <c r="A4" s="128"/>
      <c r="B4" s="128"/>
      <c r="C4" s="128"/>
    </row>
    <row r="7" spans="1:5" x14ac:dyDescent="0.25">
      <c r="A7" s="56" t="s">
        <v>26</v>
      </c>
    </row>
    <row r="8" spans="1:5" x14ac:dyDescent="0.25">
      <c r="A8" s="40" t="s">
        <v>27</v>
      </c>
      <c r="B8" t="s">
        <v>4540</v>
      </c>
      <c r="C8"/>
    </row>
    <row r="9" spans="1:5" x14ac:dyDescent="0.25">
      <c r="A9" s="40" t="s">
        <v>29</v>
      </c>
      <c r="B9" t="s">
        <v>4065</v>
      </c>
    </row>
    <row r="10" spans="1:5" x14ac:dyDescent="0.25">
      <c r="A10" s="40" t="s">
        <v>31</v>
      </c>
      <c r="B10" t="s">
        <v>4066</v>
      </c>
    </row>
    <row r="11" spans="1:5" x14ac:dyDescent="0.25">
      <c r="A11" s="40" t="s">
        <v>33</v>
      </c>
      <c r="B11" t="s">
        <v>4067</v>
      </c>
    </row>
    <row r="13" spans="1:5" x14ac:dyDescent="0.25">
      <c r="A13" s="56" t="s">
        <v>35</v>
      </c>
      <c r="B13"/>
      <c r="C13" s="66"/>
      <c r="D13"/>
      <c r="E13" s="56" t="s">
        <v>36</v>
      </c>
    </row>
    <row r="23" spans="1:6" x14ac:dyDescent="0.25">
      <c r="A23" s="56" t="s">
        <v>37</v>
      </c>
    </row>
    <row r="24" spans="1:6" x14ac:dyDescent="0.25">
      <c r="A24" s="29" t="s">
        <v>3601</v>
      </c>
      <c r="B24" s="29" t="s">
        <v>39</v>
      </c>
      <c r="C24" s="29" t="s">
        <v>40</v>
      </c>
      <c r="D24" s="29" t="s">
        <v>41</v>
      </c>
    </row>
    <row r="25" spans="1:6" x14ac:dyDescent="0.25">
      <c r="A25" t="s">
        <v>4068</v>
      </c>
      <c r="B25" s="1" t="s">
        <v>10</v>
      </c>
      <c r="C25" s="1">
        <v>1</v>
      </c>
      <c r="D25" s="1" t="str">
        <f>IFERROR(VLOOKUP(class_2440111[[#This Row],[Device ID (DID)]],[1]IPs!$C$45:$G$250,5,FALSE),"")</f>
        <v>172.31.100.122</v>
      </c>
    </row>
    <row r="26" spans="1:6" x14ac:dyDescent="0.25">
      <c r="A26"/>
      <c r="B26" s="1"/>
      <c r="C26" s="1"/>
      <c r="D26" s="1" t="str">
        <f>IFERROR(VLOOKUP(class_2440111[[#This Row],[Device ID (DID)]],[1]IPs!$C$45:$G$250,5,FALSE),"")</f>
        <v/>
      </c>
    </row>
    <row r="29" spans="1:6" x14ac:dyDescent="0.25">
      <c r="A29" s="56" t="s">
        <v>43</v>
      </c>
      <c r="D29" s="66"/>
    </row>
    <row r="30" spans="1:6" x14ac:dyDescent="0.25">
      <c r="A30" s="29" t="s">
        <v>45</v>
      </c>
      <c r="B30" s="29" t="s">
        <v>23</v>
      </c>
      <c r="D30" s="67"/>
      <c r="E30" s="67"/>
      <c r="F30" s="67"/>
    </row>
    <row r="31" spans="1:6" x14ac:dyDescent="0.25">
      <c r="A31" t="s">
        <v>3604</v>
      </c>
      <c r="B31"/>
    </row>
    <row r="34" spans="1:10" x14ac:dyDescent="0.25">
      <c r="A34" s="3" t="s">
        <v>241</v>
      </c>
    </row>
    <row r="35" spans="1:10" x14ac:dyDescent="0.25">
      <c r="A35" s="29" t="s">
        <v>242</v>
      </c>
      <c r="B35" s="29" t="s">
        <v>133</v>
      </c>
      <c r="C35" s="29" t="s">
        <v>23</v>
      </c>
      <c r="D35" s="29" t="s">
        <v>243</v>
      </c>
      <c r="E35" s="29" t="s">
        <v>33</v>
      </c>
      <c r="F35" s="29" t="s">
        <v>39</v>
      </c>
      <c r="G35" s="29" t="s">
        <v>40</v>
      </c>
      <c r="H35" s="29" t="s">
        <v>244</v>
      </c>
      <c r="I35" s="29" t="s">
        <v>245</v>
      </c>
      <c r="J35" s="29" t="s">
        <v>246</v>
      </c>
    </row>
    <row r="36" spans="1:10" ht="18.75" x14ac:dyDescent="0.3">
      <c r="A36" s="45" t="s">
        <v>264</v>
      </c>
      <c r="B36" t="str">
        <f>Reference!B16</f>
        <v>GRVR HL WND</v>
      </c>
      <c r="C36" t="s">
        <v>3605</v>
      </c>
      <c r="D36" t="s">
        <v>251</v>
      </c>
      <c r="E36" t="s">
        <v>3494</v>
      </c>
      <c r="F36"/>
      <c r="G36"/>
      <c r="H36" s="44" t="b">
        <v>0</v>
      </c>
      <c r="I36"/>
      <c r="J36" s="44" t="b">
        <v>0</v>
      </c>
    </row>
    <row r="37" spans="1:10" ht="18.75" x14ac:dyDescent="0.3">
      <c r="A37" s="45" t="s">
        <v>70</v>
      </c>
      <c r="B37" t="s">
        <v>1935</v>
      </c>
      <c r="C37" t="s">
        <v>58</v>
      </c>
      <c r="D37" t="s">
        <v>1922</v>
      </c>
      <c r="E37" t="s">
        <v>3606</v>
      </c>
      <c r="F37"/>
      <c r="G37"/>
      <c r="H37" s="44" t="b">
        <v>0</v>
      </c>
      <c r="I37"/>
      <c r="J37" s="44" t="b">
        <v>0</v>
      </c>
    </row>
    <row r="38" spans="1:10" ht="18.75" x14ac:dyDescent="0.3">
      <c r="A38" s="45" t="s">
        <v>72</v>
      </c>
      <c r="B38" t="s">
        <v>3607</v>
      </c>
      <c r="C38" t="s">
        <v>58</v>
      </c>
      <c r="D38" t="s">
        <v>1922</v>
      </c>
      <c r="E38" t="s">
        <v>3606</v>
      </c>
      <c r="F38"/>
      <c r="G38"/>
      <c r="H38" s="44" t="b">
        <v>0</v>
      </c>
      <c r="I38"/>
      <c r="J38" s="44" t="b">
        <v>0</v>
      </c>
    </row>
    <row r="39" spans="1:10" ht="18.75" x14ac:dyDescent="0.3">
      <c r="A39" s="45" t="s">
        <v>75</v>
      </c>
      <c r="B39" t="s">
        <v>3608</v>
      </c>
      <c r="C39" t="s">
        <v>58</v>
      </c>
      <c r="D39" t="s">
        <v>1922</v>
      </c>
      <c r="E39" t="s">
        <v>3606</v>
      </c>
      <c r="F39"/>
      <c r="G39"/>
      <c r="H39" s="44" t="b">
        <v>0</v>
      </c>
      <c r="I39"/>
      <c r="J39" s="44" t="b">
        <v>0</v>
      </c>
    </row>
    <row r="40" spans="1:10" ht="18.75" x14ac:dyDescent="0.3">
      <c r="A40" s="45" t="s">
        <v>78</v>
      </c>
      <c r="B40" t="s">
        <v>3609</v>
      </c>
      <c r="C40" t="s">
        <v>58</v>
      </c>
      <c r="D40" t="s">
        <v>1922</v>
      </c>
      <c r="E40" t="s">
        <v>3606</v>
      </c>
      <c r="F40"/>
      <c r="G40"/>
      <c r="H40" s="44" t="b">
        <v>0</v>
      </c>
      <c r="I40"/>
      <c r="J40" s="44" t="b">
        <v>0</v>
      </c>
    </row>
    <row r="41" spans="1:10" ht="18.75" x14ac:dyDescent="0.3">
      <c r="A41" s="45" t="s">
        <v>83</v>
      </c>
      <c r="B41" t="s">
        <v>3610</v>
      </c>
      <c r="C41" t="s">
        <v>58</v>
      </c>
      <c r="D41" t="s">
        <v>1922</v>
      </c>
      <c r="E41" t="s">
        <v>3606</v>
      </c>
      <c r="F41"/>
      <c r="G41"/>
      <c r="H41" s="44" t="b">
        <v>0</v>
      </c>
      <c r="I41"/>
      <c r="J41" s="44" t="b">
        <v>0</v>
      </c>
    </row>
    <row r="42" spans="1:10" ht="18.75" x14ac:dyDescent="0.3">
      <c r="A42" s="45" t="s">
        <v>88</v>
      </c>
      <c r="B42" t="s">
        <v>3611</v>
      </c>
      <c r="C42" t="s">
        <v>58</v>
      </c>
      <c r="D42" t="s">
        <v>1922</v>
      </c>
      <c r="E42" t="s">
        <v>3606</v>
      </c>
      <c r="F42"/>
      <c r="G42"/>
      <c r="H42" s="44" t="b">
        <v>0</v>
      </c>
      <c r="I42"/>
      <c r="J42" s="44" t="b">
        <v>0</v>
      </c>
    </row>
    <row r="43" spans="1:10" ht="18.75" x14ac:dyDescent="0.3">
      <c r="A43" s="45" t="s">
        <v>93</v>
      </c>
      <c r="B43" t="s">
        <v>3612</v>
      </c>
      <c r="C43" t="s">
        <v>58</v>
      </c>
      <c r="D43" t="s">
        <v>1922</v>
      </c>
      <c r="E43" t="s">
        <v>3606</v>
      </c>
      <c r="F43"/>
      <c r="G43"/>
      <c r="H43" s="44" t="b">
        <v>0</v>
      </c>
      <c r="I43"/>
      <c r="J43" s="44" t="b">
        <v>0</v>
      </c>
    </row>
    <row r="44" spans="1:10" ht="18.75" x14ac:dyDescent="0.3">
      <c r="A44" s="45" t="s">
        <v>894</v>
      </c>
      <c r="B44" t="s">
        <v>3613</v>
      </c>
      <c r="C44" t="s">
        <v>58</v>
      </c>
      <c r="D44" t="s">
        <v>1922</v>
      </c>
      <c r="E44" t="s">
        <v>3606</v>
      </c>
      <c r="F44"/>
      <c r="G44"/>
      <c r="H44" s="44" t="b">
        <v>0</v>
      </c>
      <c r="I44"/>
      <c r="J44" s="44" t="b">
        <v>0</v>
      </c>
    </row>
    <row r="45" spans="1:10" ht="18.75" x14ac:dyDescent="0.3">
      <c r="A45" s="45" t="s">
        <v>3614</v>
      </c>
      <c r="B45" t="s">
        <v>3615</v>
      </c>
      <c r="C45" t="s">
        <v>58</v>
      </c>
      <c r="D45" t="s">
        <v>1922</v>
      </c>
      <c r="E45" t="s">
        <v>3606</v>
      </c>
      <c r="F45"/>
      <c r="G45"/>
      <c r="H45" s="44" t="b">
        <v>0</v>
      </c>
      <c r="I45"/>
      <c r="J45" s="44" t="b">
        <v>0</v>
      </c>
    </row>
    <row r="46" spans="1:10" ht="18.75" x14ac:dyDescent="0.3">
      <c r="A46" s="45" t="s">
        <v>3616</v>
      </c>
      <c r="B46" t="s">
        <v>450</v>
      </c>
      <c r="C46" t="s">
        <v>58</v>
      </c>
      <c r="D46" t="s">
        <v>1922</v>
      </c>
      <c r="E46" t="s">
        <v>3606</v>
      </c>
      <c r="F46"/>
      <c r="G46"/>
      <c r="H46" s="44" t="b">
        <v>0</v>
      </c>
      <c r="I46"/>
      <c r="J46" s="44" t="b">
        <v>0</v>
      </c>
    </row>
    <row r="47" spans="1:10" ht="18.75" x14ac:dyDescent="0.3">
      <c r="A47" s="45" t="s">
        <v>3617</v>
      </c>
      <c r="B47" t="s">
        <v>454</v>
      </c>
      <c r="C47" t="s">
        <v>58</v>
      </c>
      <c r="D47" t="s">
        <v>1922</v>
      </c>
      <c r="E47" t="s">
        <v>3606</v>
      </c>
      <c r="F47"/>
      <c r="G47"/>
      <c r="H47" s="44" t="b">
        <v>0</v>
      </c>
      <c r="I47"/>
      <c r="J47" s="44" t="b">
        <v>0</v>
      </c>
    </row>
    <row r="48" spans="1:10" ht="18.75" x14ac:dyDescent="0.3">
      <c r="A48" s="45" t="s">
        <v>3618</v>
      </c>
      <c r="B48" t="s">
        <v>317</v>
      </c>
      <c r="C48" t="s">
        <v>58</v>
      </c>
      <c r="D48" t="s">
        <v>1922</v>
      </c>
      <c r="E48" t="s">
        <v>3606</v>
      </c>
      <c r="F48"/>
      <c r="G48"/>
      <c r="H48" s="44" t="b">
        <v>0</v>
      </c>
      <c r="I48"/>
      <c r="J48" s="44" t="b">
        <v>0</v>
      </c>
    </row>
    <row r="49" spans="1:11" ht="18.75" x14ac:dyDescent="0.3">
      <c r="A49" s="45" t="s">
        <v>3619</v>
      </c>
      <c r="B49" t="s">
        <v>464</v>
      </c>
      <c r="C49" t="s">
        <v>58</v>
      </c>
      <c r="D49" t="s">
        <v>1922</v>
      </c>
      <c r="E49" t="s">
        <v>3606</v>
      </c>
      <c r="F49"/>
      <c r="G49"/>
      <c r="H49" s="44" t="b">
        <v>0</v>
      </c>
      <c r="I49"/>
      <c r="J49" s="44" t="b">
        <v>0</v>
      </c>
    </row>
    <row r="50" spans="1:11" ht="18.75" x14ac:dyDescent="0.3">
      <c r="A50" s="45" t="s">
        <v>3620</v>
      </c>
      <c r="B50" t="s">
        <v>465</v>
      </c>
      <c r="C50" t="s">
        <v>58</v>
      </c>
      <c r="D50" t="s">
        <v>1922</v>
      </c>
      <c r="E50" t="s">
        <v>3606</v>
      </c>
      <c r="F50"/>
      <c r="G50"/>
      <c r="H50" s="44" t="b">
        <v>0</v>
      </c>
      <c r="I50"/>
      <c r="J50" s="44" t="b">
        <v>0</v>
      </c>
    </row>
    <row r="51" spans="1:11" ht="18.75" x14ac:dyDescent="0.3">
      <c r="A51" s="45" t="s">
        <v>3621</v>
      </c>
      <c r="B51" t="s">
        <v>3622</v>
      </c>
      <c r="C51" t="s">
        <v>58</v>
      </c>
      <c r="D51" t="s">
        <v>1922</v>
      </c>
      <c r="E51" t="s">
        <v>3606</v>
      </c>
      <c r="F51"/>
      <c r="G51"/>
      <c r="H51" s="44" t="b">
        <v>0</v>
      </c>
      <c r="I51"/>
      <c r="J51" s="44" t="b">
        <v>0</v>
      </c>
    </row>
    <row r="52" spans="1:11" ht="18.75" x14ac:dyDescent="0.3">
      <c r="A52" s="45" t="s">
        <v>3623</v>
      </c>
      <c r="B52" t="s">
        <v>3624</v>
      </c>
      <c r="C52" t="s">
        <v>58</v>
      </c>
      <c r="D52" t="s">
        <v>1922</v>
      </c>
      <c r="E52" t="s">
        <v>3606</v>
      </c>
      <c r="F52"/>
      <c r="G52"/>
      <c r="H52" s="44" t="b">
        <v>0</v>
      </c>
      <c r="I52"/>
      <c r="J52" s="44" t="b">
        <v>0</v>
      </c>
    </row>
    <row r="53" spans="1:11" ht="18.75" x14ac:dyDescent="0.3">
      <c r="A53" s="45" t="s">
        <v>675</v>
      </c>
      <c r="B53" s="1" t="s">
        <v>278</v>
      </c>
      <c r="C53" t="s">
        <v>3539</v>
      </c>
      <c r="D53" t="s">
        <v>677</v>
      </c>
      <c r="E53" t="s">
        <v>678</v>
      </c>
      <c r="F53"/>
      <c r="G53"/>
      <c r="H53" s="44" t="b">
        <v>0</v>
      </c>
      <c r="I53"/>
      <c r="J53" s="44" t="b">
        <v>0</v>
      </c>
    </row>
    <row r="54" spans="1:11" ht="18.75" x14ac:dyDescent="0.3">
      <c r="A54" s="45" t="s">
        <v>684</v>
      </c>
      <c r="B54" s="1">
        <v>19200</v>
      </c>
      <c r="C54" t="s">
        <v>685</v>
      </c>
      <c r="D54" t="s">
        <v>677</v>
      </c>
      <c r="E54" t="s">
        <v>678</v>
      </c>
      <c r="F54"/>
      <c r="G54"/>
      <c r="H54" s="44" t="b">
        <v>0</v>
      </c>
      <c r="I54"/>
      <c r="J54" s="44" t="b">
        <v>0</v>
      </c>
    </row>
    <row r="55" spans="1:11" ht="18.75" x14ac:dyDescent="0.3">
      <c r="A55" s="45" t="s">
        <v>675</v>
      </c>
      <c r="B55" s="1" t="s">
        <v>278</v>
      </c>
      <c r="C55" t="s">
        <v>3562</v>
      </c>
      <c r="D55" t="s">
        <v>677</v>
      </c>
      <c r="E55" t="s">
        <v>1971</v>
      </c>
      <c r="F55"/>
      <c r="G55"/>
      <c r="H55" s="44" t="b">
        <v>0</v>
      </c>
      <c r="I55"/>
      <c r="J55" s="44" t="b">
        <v>0</v>
      </c>
    </row>
    <row r="56" spans="1:11" ht="18.75" x14ac:dyDescent="0.3">
      <c r="A56" s="45" t="s">
        <v>699</v>
      </c>
      <c r="B56" s="1" t="s">
        <v>278</v>
      </c>
      <c r="C56" t="s">
        <v>700</v>
      </c>
      <c r="D56" t="s">
        <v>677</v>
      </c>
      <c r="E56" t="s">
        <v>1971</v>
      </c>
      <c r="F56"/>
      <c r="G56"/>
      <c r="H56" s="44" t="b">
        <v>0</v>
      </c>
      <c r="I56"/>
      <c r="J56" s="44" t="b">
        <v>0</v>
      </c>
    </row>
    <row r="57" spans="1:11" ht="18.75" x14ac:dyDescent="0.3">
      <c r="A57" s="45" t="s">
        <v>3625</v>
      </c>
      <c r="B57" s="1" t="s">
        <v>278</v>
      </c>
      <c r="C57" t="s">
        <v>3566</v>
      </c>
      <c r="D57" t="s">
        <v>677</v>
      </c>
      <c r="E57" t="s">
        <v>1971</v>
      </c>
      <c r="F57"/>
      <c r="G57"/>
      <c r="H57" s="44" t="b">
        <v>0</v>
      </c>
      <c r="I57"/>
      <c r="J57" s="44" t="b">
        <v>0</v>
      </c>
    </row>
    <row r="58" spans="1:11" ht="18.75" x14ac:dyDescent="0.3">
      <c r="A58" s="45" t="s">
        <v>3626</v>
      </c>
      <c r="B58" s="1" t="s">
        <v>278</v>
      </c>
      <c r="C58" t="s">
        <v>3627</v>
      </c>
      <c r="D58" t="s">
        <v>677</v>
      </c>
      <c r="E58" t="s">
        <v>1971</v>
      </c>
      <c r="F58"/>
      <c r="G58"/>
      <c r="H58" s="44" t="b">
        <v>0</v>
      </c>
      <c r="I58"/>
      <c r="J58" s="44" t="b">
        <v>0</v>
      </c>
    </row>
    <row r="59" spans="1:11" ht="18.75" x14ac:dyDescent="0.3">
      <c r="A59" s="45" t="s">
        <v>697</v>
      </c>
      <c r="B59" t="str">
        <f>Reference!B20</f>
        <v>255.255.255.0</v>
      </c>
      <c r="C59" t="s">
        <v>18</v>
      </c>
      <c r="D59" t="s">
        <v>677</v>
      </c>
      <c r="E59" t="s">
        <v>1971</v>
      </c>
      <c r="F59"/>
      <c r="G59"/>
      <c r="H59" s="44" t="b">
        <v>0</v>
      </c>
      <c r="I59"/>
      <c r="J59" s="44" t="b">
        <v>0</v>
      </c>
    </row>
    <row r="60" spans="1:11" ht="18.75" x14ac:dyDescent="0.3">
      <c r="A60" s="45" t="s">
        <v>698</v>
      </c>
      <c r="B60" t="str">
        <f>Reference!B19</f>
        <v>172.31.100.254</v>
      </c>
      <c r="C60" t="s">
        <v>3568</v>
      </c>
      <c r="D60" t="s">
        <v>677</v>
      </c>
      <c r="E60" t="s">
        <v>1971</v>
      </c>
      <c r="F60"/>
      <c r="G60"/>
      <c r="H60" s="44" t="b">
        <v>0</v>
      </c>
      <c r="I60"/>
      <c r="J60" s="44" t="b">
        <v>0</v>
      </c>
      <c r="K60"/>
    </row>
    <row r="61" spans="1:11" ht="18.75" x14ac:dyDescent="0.3">
      <c r="A61" s="45" t="s">
        <v>701</v>
      </c>
      <c r="B61" s="1">
        <v>23</v>
      </c>
      <c r="C61" t="s">
        <v>702</v>
      </c>
      <c r="D61" t="s">
        <v>677</v>
      </c>
      <c r="E61" t="s">
        <v>1971</v>
      </c>
      <c r="F61"/>
      <c r="G61"/>
      <c r="H61" s="44" t="b">
        <v>0</v>
      </c>
      <c r="I61"/>
      <c r="J61" s="44" t="b">
        <v>0</v>
      </c>
    </row>
    <row r="62" spans="1:11" ht="18.75" x14ac:dyDescent="0.3">
      <c r="A62" s="45" t="s">
        <v>1643</v>
      </c>
      <c r="B62" s="1" t="s">
        <v>1644</v>
      </c>
      <c r="C62" t="s">
        <v>3628</v>
      </c>
      <c r="D62" t="s">
        <v>677</v>
      </c>
      <c r="E62" t="s">
        <v>1971</v>
      </c>
      <c r="F62"/>
      <c r="G62"/>
      <c r="H62" s="44" t="b">
        <v>0</v>
      </c>
      <c r="I62"/>
      <c r="J62" s="44" t="b">
        <v>0</v>
      </c>
    </row>
    <row r="63" spans="1:11" ht="18.75" x14ac:dyDescent="0.3">
      <c r="A63" s="45" t="s">
        <v>1646</v>
      </c>
      <c r="B63" s="1" t="s">
        <v>10</v>
      </c>
      <c r="C63" t="s">
        <v>3629</v>
      </c>
      <c r="D63" t="s">
        <v>677</v>
      </c>
      <c r="E63" t="s">
        <v>1971</v>
      </c>
      <c r="F63"/>
      <c r="G63"/>
      <c r="H63" s="44" t="b">
        <v>0</v>
      </c>
      <c r="I63"/>
      <c r="J63" s="44" t="b">
        <v>0</v>
      </c>
    </row>
    <row r="64" spans="1:11" ht="18.75" x14ac:dyDescent="0.3">
      <c r="A64" s="45" t="s">
        <v>703</v>
      </c>
      <c r="B64" s="1">
        <v>1</v>
      </c>
      <c r="C64" t="s">
        <v>3630</v>
      </c>
      <c r="D64" t="s">
        <v>677</v>
      </c>
      <c r="E64" t="s">
        <v>1971</v>
      </c>
      <c r="F64"/>
      <c r="G64"/>
      <c r="H64" s="44" t="b">
        <v>0</v>
      </c>
      <c r="I64"/>
      <c r="J64" s="44" t="b">
        <v>0</v>
      </c>
    </row>
    <row r="65" spans="1:10" ht="18.75" x14ac:dyDescent="0.3">
      <c r="A65" s="45" t="s">
        <v>707</v>
      </c>
      <c r="B65" s="1">
        <v>1</v>
      </c>
      <c r="C65" t="s">
        <v>1975</v>
      </c>
      <c r="D65" t="s">
        <v>677</v>
      </c>
      <c r="E65" t="s">
        <v>1971</v>
      </c>
      <c r="F65"/>
      <c r="G65"/>
      <c r="H65" s="44" t="b">
        <v>0</v>
      </c>
      <c r="I65"/>
      <c r="J65" s="44" t="b">
        <v>0</v>
      </c>
    </row>
    <row r="66" spans="1:10" ht="18.75" x14ac:dyDescent="0.3">
      <c r="A66" s="45" t="s">
        <v>709</v>
      </c>
      <c r="B66" s="1" t="str">
        <f>Reference!B21</f>
        <v>172.31.100.241</v>
      </c>
      <c r="C66" t="s">
        <v>20</v>
      </c>
      <c r="D66" t="s">
        <v>677</v>
      </c>
      <c r="E66" t="s">
        <v>1971</v>
      </c>
      <c r="F66"/>
      <c r="G66"/>
      <c r="H66" s="44" t="b">
        <v>0</v>
      </c>
      <c r="I66"/>
      <c r="J66" s="44" t="b">
        <v>0</v>
      </c>
    </row>
    <row r="67" spans="1:10" ht="18.75" x14ac:dyDescent="0.3">
      <c r="A67" s="45" t="s">
        <v>3631</v>
      </c>
      <c r="B67" s="1">
        <v>20000</v>
      </c>
      <c r="C67" t="s">
        <v>1974</v>
      </c>
      <c r="D67" t="s">
        <v>677</v>
      </c>
      <c r="E67" t="s">
        <v>1971</v>
      </c>
      <c r="F67"/>
      <c r="G67"/>
      <c r="H67" s="44" t="b">
        <v>0</v>
      </c>
      <c r="I67"/>
      <c r="J67" s="44" t="b">
        <v>0</v>
      </c>
    </row>
    <row r="68" spans="1:10" ht="18.75" x14ac:dyDescent="0.3">
      <c r="A68" s="45" t="s">
        <v>714</v>
      </c>
      <c r="B68" s="1">
        <v>0</v>
      </c>
      <c r="C68" t="s">
        <v>3632</v>
      </c>
      <c r="D68" t="s">
        <v>677</v>
      </c>
      <c r="E68" t="s">
        <v>1971</v>
      </c>
      <c r="F68"/>
      <c r="G68"/>
      <c r="H68" s="44" t="b">
        <v>0</v>
      </c>
      <c r="I68"/>
      <c r="J68" s="44" t="b">
        <v>0</v>
      </c>
    </row>
    <row r="69" spans="1:10" ht="18.75" x14ac:dyDescent="0.3">
      <c r="A69" s="45" t="s">
        <v>716</v>
      </c>
      <c r="B69" s="1">
        <v>1</v>
      </c>
      <c r="C69" t="s">
        <v>3633</v>
      </c>
      <c r="D69" t="s">
        <v>677</v>
      </c>
      <c r="E69" t="s">
        <v>1971</v>
      </c>
      <c r="F69"/>
      <c r="G69"/>
      <c r="H69" s="44" t="b">
        <v>0</v>
      </c>
      <c r="I69"/>
      <c r="J69" s="44" t="b">
        <v>0</v>
      </c>
    </row>
    <row r="70" spans="1:10" ht="18.75" x14ac:dyDescent="0.3">
      <c r="A70" s="45" t="s">
        <v>718</v>
      </c>
      <c r="B70" s="1">
        <v>5</v>
      </c>
      <c r="C70" t="s">
        <v>3634</v>
      </c>
      <c r="D70" t="s">
        <v>677</v>
      </c>
      <c r="E70" t="s">
        <v>1971</v>
      </c>
      <c r="F70"/>
      <c r="G70"/>
      <c r="H70" s="44" t="b">
        <v>0</v>
      </c>
      <c r="I70"/>
      <c r="J70" s="44" t="b">
        <v>0</v>
      </c>
    </row>
    <row r="71" spans="1:10" ht="18.75" x14ac:dyDescent="0.3">
      <c r="A71" s="45" t="s">
        <v>1986</v>
      </c>
      <c r="B71" s="1" t="s">
        <v>1987</v>
      </c>
      <c r="C71" t="s">
        <v>749</v>
      </c>
      <c r="D71" t="s">
        <v>677</v>
      </c>
      <c r="E71" t="s">
        <v>3590</v>
      </c>
      <c r="F71"/>
      <c r="G71"/>
      <c r="H71" s="44" t="b">
        <v>0</v>
      </c>
      <c r="I71"/>
      <c r="J71" s="44" t="b">
        <v>0</v>
      </c>
    </row>
    <row r="72" spans="1:10" ht="18.75" x14ac:dyDescent="0.3">
      <c r="A72" s="45" t="s">
        <v>1988</v>
      </c>
      <c r="B72" s="1" t="s">
        <v>1991</v>
      </c>
      <c r="C72" t="s">
        <v>734</v>
      </c>
      <c r="D72" t="s">
        <v>677</v>
      </c>
      <c r="E72" t="s">
        <v>3590</v>
      </c>
      <c r="F72"/>
      <c r="G72"/>
      <c r="H72" s="44" t="b">
        <v>0</v>
      </c>
      <c r="I72"/>
      <c r="J72" s="44" t="b">
        <v>0</v>
      </c>
    </row>
    <row r="73" spans="1:10" ht="18.75" x14ac:dyDescent="0.3">
      <c r="A73" s="45" t="s">
        <v>1990</v>
      </c>
      <c r="B73" s="1" t="s">
        <v>102</v>
      </c>
      <c r="C73" t="s">
        <v>45</v>
      </c>
      <c r="D73" t="s">
        <v>677</v>
      </c>
      <c r="E73" t="s">
        <v>3590</v>
      </c>
      <c r="F73"/>
      <c r="G73"/>
      <c r="H73" s="44" t="b">
        <v>0</v>
      </c>
      <c r="I73"/>
      <c r="J73" s="44" t="b">
        <v>0</v>
      </c>
    </row>
    <row r="74" spans="1:10" ht="18.75" x14ac:dyDescent="0.3">
      <c r="A74" s="45" t="s">
        <v>1992</v>
      </c>
      <c r="B74" s="1" t="s">
        <v>107</v>
      </c>
      <c r="C74" t="s">
        <v>45</v>
      </c>
      <c r="D74" t="s">
        <v>677</v>
      </c>
      <c r="E74" t="s">
        <v>3590</v>
      </c>
      <c r="F74"/>
      <c r="G74"/>
      <c r="H74" s="44" t="b">
        <v>0</v>
      </c>
      <c r="I74"/>
      <c r="J74" s="44" t="b">
        <v>0</v>
      </c>
    </row>
    <row r="75" spans="1:10" ht="18.75" x14ac:dyDescent="0.3">
      <c r="A75" s="45" t="s">
        <v>1993</v>
      </c>
      <c r="B75" s="1" t="s">
        <v>111</v>
      </c>
      <c r="C75" t="s">
        <v>45</v>
      </c>
      <c r="D75" t="s">
        <v>677</v>
      </c>
      <c r="E75" t="s">
        <v>3590</v>
      </c>
      <c r="F75"/>
      <c r="G75"/>
      <c r="H75" s="44" t="b">
        <v>0</v>
      </c>
      <c r="I75"/>
      <c r="J75" s="44" t="b">
        <v>0</v>
      </c>
    </row>
    <row r="76" spans="1:10" ht="18.75" x14ac:dyDescent="0.3">
      <c r="A76" s="45" t="s">
        <v>1994</v>
      </c>
      <c r="B76" s="1" t="s">
        <v>115</v>
      </c>
      <c r="C76" t="s">
        <v>45</v>
      </c>
      <c r="D76" t="s">
        <v>677</v>
      </c>
      <c r="E76" t="s">
        <v>3590</v>
      </c>
      <c r="F76"/>
      <c r="G76"/>
      <c r="H76" s="44" t="b">
        <v>0</v>
      </c>
      <c r="I76"/>
      <c r="J76" s="44" t="b">
        <v>0</v>
      </c>
    </row>
    <row r="77" spans="1:10" ht="18.75" x14ac:dyDescent="0.3">
      <c r="A77" s="45" t="s">
        <v>1995</v>
      </c>
      <c r="B77" s="1" t="s">
        <v>120</v>
      </c>
      <c r="C77" t="s">
        <v>45</v>
      </c>
      <c r="D77" t="s">
        <v>677</v>
      </c>
      <c r="E77" t="s">
        <v>3590</v>
      </c>
      <c r="F77"/>
      <c r="G77"/>
      <c r="H77" s="44" t="b">
        <v>0</v>
      </c>
      <c r="I77"/>
      <c r="J77" s="44" t="b">
        <v>0</v>
      </c>
    </row>
    <row r="78" spans="1:10" ht="18.75" x14ac:dyDescent="0.3">
      <c r="A78" s="45" t="s">
        <v>1997</v>
      </c>
      <c r="B78" s="1" t="s">
        <v>125</v>
      </c>
      <c r="C78" t="s">
        <v>45</v>
      </c>
      <c r="D78" t="s">
        <v>677</v>
      </c>
      <c r="E78" t="s">
        <v>3590</v>
      </c>
      <c r="F78"/>
      <c r="G78"/>
      <c r="H78" s="44" t="b">
        <v>0</v>
      </c>
      <c r="I78"/>
      <c r="J78" s="44" t="b">
        <v>0</v>
      </c>
    </row>
    <row r="79" spans="1:10" ht="18.75" x14ac:dyDescent="0.3">
      <c r="A79" s="45" t="s">
        <v>1998</v>
      </c>
      <c r="B79" s="1" t="s">
        <v>126</v>
      </c>
      <c r="C79" t="s">
        <v>45</v>
      </c>
      <c r="D79" t="s">
        <v>677</v>
      </c>
      <c r="E79" t="s">
        <v>3590</v>
      </c>
      <c r="F79"/>
      <c r="G79"/>
      <c r="H79" s="44" t="b">
        <v>0</v>
      </c>
      <c r="I79"/>
      <c r="J79" s="44" t="b">
        <v>0</v>
      </c>
    </row>
    <row r="80" spans="1:10" ht="18.75" x14ac:dyDescent="0.3">
      <c r="A80" s="45" t="s">
        <v>1999</v>
      </c>
      <c r="B80" s="1" t="s">
        <v>128</v>
      </c>
      <c r="C80" t="s">
        <v>45</v>
      </c>
      <c r="D80" t="s">
        <v>677</v>
      </c>
      <c r="E80" t="s">
        <v>3590</v>
      </c>
      <c r="F80"/>
      <c r="G80"/>
      <c r="H80" s="44" t="b">
        <v>0</v>
      </c>
      <c r="I80"/>
      <c r="J80" s="44" t="b">
        <v>0</v>
      </c>
    </row>
    <row r="81" spans="1:10" ht="18.75" x14ac:dyDescent="0.3">
      <c r="A81" s="45" t="s">
        <v>1664</v>
      </c>
      <c r="B81" s="1" t="s">
        <v>131</v>
      </c>
      <c r="C81" t="s">
        <v>45</v>
      </c>
      <c r="D81" t="s">
        <v>677</v>
      </c>
      <c r="E81" t="s">
        <v>3590</v>
      </c>
      <c r="F81"/>
      <c r="G81"/>
      <c r="H81" s="44" t="b">
        <v>0</v>
      </c>
      <c r="I81"/>
      <c r="J81" s="44" t="b">
        <v>0</v>
      </c>
    </row>
    <row r="82" spans="1:10" ht="18.75" x14ac:dyDescent="0.3">
      <c r="A82" s="45" t="s">
        <v>1665</v>
      </c>
      <c r="B82" s="1" t="s">
        <v>134</v>
      </c>
      <c r="C82" t="s">
        <v>45</v>
      </c>
      <c r="D82" t="s">
        <v>677</v>
      </c>
      <c r="E82" t="s">
        <v>3590</v>
      </c>
      <c r="F82"/>
      <c r="G82"/>
      <c r="H82" s="44" t="b">
        <v>0</v>
      </c>
      <c r="I82"/>
      <c r="J82" s="44" t="b">
        <v>0</v>
      </c>
    </row>
    <row r="83" spans="1:10" ht="18.75" x14ac:dyDescent="0.3">
      <c r="A83" s="45" t="s">
        <v>1666</v>
      </c>
      <c r="B83" s="1" t="s">
        <v>137</v>
      </c>
      <c r="C83" t="s">
        <v>45</v>
      </c>
      <c r="D83" t="s">
        <v>677</v>
      </c>
      <c r="E83" t="s">
        <v>3590</v>
      </c>
      <c r="F83"/>
      <c r="G83"/>
      <c r="H83" s="44" t="b">
        <v>0</v>
      </c>
      <c r="I83"/>
      <c r="J83" s="44" t="b">
        <v>0</v>
      </c>
    </row>
    <row r="84" spans="1:10" ht="18.75" x14ac:dyDescent="0.3">
      <c r="A84" s="45" t="s">
        <v>1667</v>
      </c>
      <c r="B84" s="1" t="s">
        <v>140</v>
      </c>
      <c r="C84" t="s">
        <v>45</v>
      </c>
      <c r="D84" t="s">
        <v>677</v>
      </c>
      <c r="E84" t="s">
        <v>3590</v>
      </c>
      <c r="F84"/>
      <c r="G84"/>
      <c r="H84" s="44" t="b">
        <v>0</v>
      </c>
      <c r="I84"/>
      <c r="J84" s="44" t="b">
        <v>0</v>
      </c>
    </row>
    <row r="85" spans="1:10" ht="18.75" x14ac:dyDescent="0.3">
      <c r="A85" s="45" t="s">
        <v>1668</v>
      </c>
      <c r="B85" s="1" t="s">
        <v>143</v>
      </c>
      <c r="C85" t="s">
        <v>45</v>
      </c>
      <c r="D85" t="s">
        <v>677</v>
      </c>
      <c r="E85" t="s">
        <v>3590</v>
      </c>
      <c r="F85"/>
      <c r="G85"/>
      <c r="H85" s="44" t="b">
        <v>0</v>
      </c>
      <c r="I85"/>
      <c r="J85" s="44" t="b">
        <v>0</v>
      </c>
    </row>
    <row r="86" spans="1:10" ht="18.75" x14ac:dyDescent="0.3">
      <c r="A86" s="45" t="s">
        <v>1669</v>
      </c>
      <c r="B86" s="1" t="s">
        <v>145</v>
      </c>
      <c r="C86" t="s">
        <v>45</v>
      </c>
      <c r="D86" t="s">
        <v>677</v>
      </c>
      <c r="E86" t="s">
        <v>3590</v>
      </c>
      <c r="F86"/>
      <c r="G86"/>
      <c r="H86" s="44" t="b">
        <v>0</v>
      </c>
      <c r="I86"/>
      <c r="J86" s="44" t="b">
        <v>0</v>
      </c>
    </row>
    <row r="87" spans="1:10" ht="18.75" x14ac:dyDescent="0.3">
      <c r="A87" s="45" t="s">
        <v>1670</v>
      </c>
      <c r="B87" s="1" t="s">
        <v>147</v>
      </c>
      <c r="C87" t="s">
        <v>45</v>
      </c>
      <c r="D87" t="s">
        <v>677</v>
      </c>
      <c r="E87" t="s">
        <v>3590</v>
      </c>
      <c r="F87"/>
      <c r="G87"/>
      <c r="H87" s="44" t="b">
        <v>0</v>
      </c>
      <c r="I87"/>
      <c r="J87" s="44" t="b">
        <v>0</v>
      </c>
    </row>
    <row r="88" spans="1:10" ht="18.75" x14ac:dyDescent="0.3">
      <c r="A88" s="45" t="s">
        <v>1671</v>
      </c>
      <c r="B88" s="1" t="s">
        <v>149</v>
      </c>
      <c r="C88" t="s">
        <v>45</v>
      </c>
      <c r="D88" t="s">
        <v>677</v>
      </c>
      <c r="E88" t="s">
        <v>3590</v>
      </c>
      <c r="F88"/>
      <c r="G88"/>
      <c r="H88" s="44" t="b">
        <v>0</v>
      </c>
      <c r="I88"/>
      <c r="J88" s="44" t="b">
        <v>0</v>
      </c>
    </row>
    <row r="89" spans="1:10" ht="18.75" x14ac:dyDescent="0.3">
      <c r="A89" s="45" t="s">
        <v>1672</v>
      </c>
      <c r="B89" s="1" t="s">
        <v>1780</v>
      </c>
      <c r="C89" t="s">
        <v>45</v>
      </c>
      <c r="D89" t="s">
        <v>677</v>
      </c>
      <c r="E89" t="s">
        <v>3590</v>
      </c>
      <c r="F89"/>
      <c r="G89"/>
      <c r="H89" s="44" t="b">
        <v>0</v>
      </c>
      <c r="I89"/>
      <c r="J89" s="44" t="b">
        <v>0</v>
      </c>
    </row>
    <row r="90" spans="1:10" ht="18.75" x14ac:dyDescent="0.3">
      <c r="A90" s="45" t="s">
        <v>1673</v>
      </c>
      <c r="B90" s="1" t="s">
        <v>1783</v>
      </c>
      <c r="C90" t="s">
        <v>45</v>
      </c>
      <c r="D90" t="s">
        <v>677</v>
      </c>
      <c r="E90" t="s">
        <v>3590</v>
      </c>
      <c r="F90"/>
      <c r="G90"/>
      <c r="H90" s="44" t="b">
        <v>0</v>
      </c>
      <c r="I90"/>
      <c r="J90" s="44" t="b">
        <v>0</v>
      </c>
    </row>
    <row r="91" spans="1:10" ht="18.75" x14ac:dyDescent="0.3">
      <c r="A91" s="45" t="s">
        <v>1674</v>
      </c>
      <c r="B91" s="1" t="s">
        <v>1785</v>
      </c>
      <c r="C91" t="s">
        <v>45</v>
      </c>
      <c r="D91" t="s">
        <v>677</v>
      </c>
      <c r="E91" t="s">
        <v>3590</v>
      </c>
      <c r="F91"/>
      <c r="G91"/>
      <c r="H91" s="44" t="b">
        <v>0</v>
      </c>
      <c r="I91"/>
      <c r="J91" s="44" t="b">
        <v>0</v>
      </c>
    </row>
    <row r="92" spans="1:10" ht="18.75" x14ac:dyDescent="0.3">
      <c r="A92" s="45" t="s">
        <v>1675</v>
      </c>
      <c r="B92" s="1" t="s">
        <v>1787</v>
      </c>
      <c r="C92" t="s">
        <v>45</v>
      </c>
      <c r="D92" t="s">
        <v>677</v>
      </c>
      <c r="E92" t="s">
        <v>3590</v>
      </c>
      <c r="F92"/>
      <c r="G92"/>
      <c r="H92" s="44" t="b">
        <v>0</v>
      </c>
      <c r="I92"/>
      <c r="J92" s="44" t="b">
        <v>0</v>
      </c>
    </row>
    <row r="93" spans="1:10" ht="18.75" x14ac:dyDescent="0.3">
      <c r="A93" s="45" t="s">
        <v>1677</v>
      </c>
      <c r="B93" s="1" t="s">
        <v>2204</v>
      </c>
      <c r="C93" t="s">
        <v>45</v>
      </c>
      <c r="D93" t="s">
        <v>677</v>
      </c>
      <c r="E93" t="s">
        <v>3590</v>
      </c>
      <c r="F93"/>
      <c r="G93"/>
      <c r="H93" s="44" t="b">
        <v>0</v>
      </c>
      <c r="I93"/>
      <c r="J93" s="44" t="b">
        <v>0</v>
      </c>
    </row>
    <row r="94" spans="1:10" ht="18.75" x14ac:dyDescent="0.3">
      <c r="A94" s="45" t="s">
        <v>1679</v>
      </c>
      <c r="B94" s="1" t="s">
        <v>2206</v>
      </c>
      <c r="C94" t="s">
        <v>45</v>
      </c>
      <c r="D94" t="s">
        <v>677</v>
      </c>
      <c r="E94" t="s">
        <v>3590</v>
      </c>
      <c r="F94"/>
      <c r="G94"/>
      <c r="H94" s="44" t="b">
        <v>0</v>
      </c>
      <c r="I94"/>
      <c r="J94" s="44" t="b">
        <v>0</v>
      </c>
    </row>
    <row r="95" spans="1:10" ht="18.75" x14ac:dyDescent="0.3">
      <c r="A95" s="45" t="s">
        <v>1681</v>
      </c>
      <c r="B95" s="1" t="s">
        <v>2208</v>
      </c>
      <c r="C95" t="s">
        <v>45</v>
      </c>
      <c r="D95" t="s">
        <v>677</v>
      </c>
      <c r="E95" t="s">
        <v>3590</v>
      </c>
      <c r="F95"/>
      <c r="G95"/>
      <c r="H95" s="44" t="b">
        <v>0</v>
      </c>
      <c r="I95"/>
      <c r="J95" s="44" t="b">
        <v>0</v>
      </c>
    </row>
    <row r="96" spans="1:10" ht="18.75" x14ac:dyDescent="0.3">
      <c r="A96" s="45" t="s">
        <v>1682</v>
      </c>
      <c r="B96" s="1" t="s">
        <v>2210</v>
      </c>
      <c r="C96" t="s">
        <v>45</v>
      </c>
      <c r="D96" t="s">
        <v>677</v>
      </c>
      <c r="E96" t="s">
        <v>3590</v>
      </c>
      <c r="F96"/>
      <c r="G96"/>
      <c r="H96" s="44" t="b">
        <v>0</v>
      </c>
      <c r="I96"/>
      <c r="J96" s="44" t="b">
        <v>0</v>
      </c>
    </row>
    <row r="97" spans="1:10" ht="18.75" x14ac:dyDescent="0.3">
      <c r="A97" s="45" t="s">
        <v>1684</v>
      </c>
      <c r="B97" s="1" t="s">
        <v>2212</v>
      </c>
      <c r="C97" t="s">
        <v>45</v>
      </c>
      <c r="D97" t="s">
        <v>677</v>
      </c>
      <c r="E97" t="s">
        <v>3590</v>
      </c>
      <c r="F97"/>
      <c r="G97"/>
      <c r="H97" s="44" t="b">
        <v>0</v>
      </c>
      <c r="I97"/>
      <c r="J97" s="44" t="b">
        <v>0</v>
      </c>
    </row>
    <row r="98" spans="1:10" ht="18.75" x14ac:dyDescent="0.3">
      <c r="A98" s="45" t="s">
        <v>1686</v>
      </c>
      <c r="B98" s="1" t="s">
        <v>2214</v>
      </c>
      <c r="C98" t="s">
        <v>45</v>
      </c>
      <c r="D98" t="s">
        <v>677</v>
      </c>
      <c r="E98" t="s">
        <v>3590</v>
      </c>
      <c r="F98"/>
      <c r="G98"/>
      <c r="H98" s="44" t="b">
        <v>0</v>
      </c>
      <c r="I98"/>
      <c r="J98" s="44" t="b">
        <v>0</v>
      </c>
    </row>
    <row r="99" spans="1:10" ht="18.75" x14ac:dyDescent="0.3">
      <c r="A99" s="45" t="s">
        <v>1688</v>
      </c>
      <c r="B99" s="1" t="s">
        <v>2216</v>
      </c>
      <c r="C99" t="s">
        <v>45</v>
      </c>
      <c r="D99" t="s">
        <v>677</v>
      </c>
      <c r="E99" t="s">
        <v>3590</v>
      </c>
      <c r="F99"/>
      <c r="G99"/>
      <c r="H99" s="44" t="b">
        <v>0</v>
      </c>
      <c r="I99"/>
      <c r="J99" s="44" t="b">
        <v>0</v>
      </c>
    </row>
    <row r="100" spans="1:10" ht="18.75" x14ac:dyDescent="0.3">
      <c r="A100" s="45" t="s">
        <v>1690</v>
      </c>
      <c r="B100" s="1" t="s">
        <v>2218</v>
      </c>
      <c r="C100" t="s">
        <v>45</v>
      </c>
      <c r="D100" t="s">
        <v>677</v>
      </c>
      <c r="E100" t="s">
        <v>3590</v>
      </c>
      <c r="F100"/>
      <c r="G100"/>
      <c r="H100" s="44" t="b">
        <v>0</v>
      </c>
      <c r="I100"/>
      <c r="J100" s="44" t="b">
        <v>0</v>
      </c>
    </row>
    <row r="101" spans="1:10" ht="18.75" x14ac:dyDescent="0.3">
      <c r="A101" s="45" t="s">
        <v>1692</v>
      </c>
      <c r="B101" s="1" t="s">
        <v>2220</v>
      </c>
      <c r="C101" t="s">
        <v>45</v>
      </c>
      <c r="D101" t="s">
        <v>677</v>
      </c>
      <c r="E101" t="s">
        <v>3590</v>
      </c>
      <c r="F101"/>
      <c r="G101"/>
      <c r="H101" s="44" t="b">
        <v>0</v>
      </c>
      <c r="I101"/>
      <c r="J101" s="44" t="b">
        <v>0</v>
      </c>
    </row>
    <row r="102" spans="1:10" ht="18.75" x14ac:dyDescent="0.3">
      <c r="A102" s="45" t="s">
        <v>1694</v>
      </c>
      <c r="B102" s="1" t="s">
        <v>2221</v>
      </c>
      <c r="C102" t="s">
        <v>45</v>
      </c>
      <c r="D102" t="s">
        <v>677</v>
      </c>
      <c r="E102" t="s">
        <v>3590</v>
      </c>
      <c r="F102"/>
      <c r="G102"/>
      <c r="H102" s="44" t="b">
        <v>0</v>
      </c>
      <c r="I102"/>
      <c r="J102" s="44" t="b">
        <v>0</v>
      </c>
    </row>
    <row r="103" spans="1:10" ht="18.75" x14ac:dyDescent="0.3">
      <c r="A103" s="45" t="s">
        <v>1696</v>
      </c>
      <c r="B103" s="1" t="s">
        <v>2222</v>
      </c>
      <c r="C103" t="s">
        <v>45</v>
      </c>
      <c r="D103" t="s">
        <v>677</v>
      </c>
      <c r="E103" t="s">
        <v>3590</v>
      </c>
      <c r="F103"/>
      <c r="G103"/>
      <c r="H103" s="44" t="b">
        <v>0</v>
      </c>
      <c r="I103"/>
      <c r="J103" s="44" t="b">
        <v>0</v>
      </c>
    </row>
    <row r="104" spans="1:10" ht="18.75" x14ac:dyDescent="0.3">
      <c r="A104" s="45" t="s">
        <v>1698</v>
      </c>
      <c r="B104" s="1" t="s">
        <v>2223</v>
      </c>
      <c r="C104" t="s">
        <v>45</v>
      </c>
      <c r="D104" t="s">
        <v>677</v>
      </c>
      <c r="E104" t="s">
        <v>3590</v>
      </c>
      <c r="F104"/>
      <c r="G104"/>
      <c r="H104" s="44" t="b">
        <v>0</v>
      </c>
      <c r="I104"/>
      <c r="J104" s="44" t="b">
        <v>0</v>
      </c>
    </row>
  </sheetData>
  <mergeCells count="1">
    <mergeCell ref="A1:C4"/>
  </mergeCells>
  <pageMargins left="0.7" right="0.7" top="0.75" bottom="0.75" header="0.3" footer="0.3"/>
  <pageSetup orientation="portrait" r:id="rId1"/>
  <drawing r:id="rId2"/>
  <tableParts count="4">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677000-4D5C-4EE6-AC5B-CB21D14A21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23</vt:i4>
      </vt:variant>
    </vt:vector>
  </HeadingPairs>
  <TitlesOfParts>
    <vt:vector size="35" baseType="lpstr">
      <vt:lpstr>Reference</vt:lpstr>
      <vt:lpstr>HV_351S</vt:lpstr>
      <vt:lpstr>XFMR_487E</vt:lpstr>
      <vt:lpstr>XFMR_787</vt:lpstr>
      <vt:lpstr>FDR_351S</vt:lpstr>
      <vt:lpstr>CAP_487V</vt:lpstr>
      <vt:lpstr>BUS_587Z</vt:lpstr>
      <vt:lpstr>MTR_735</vt:lpstr>
      <vt:lpstr>DPAC_2440</vt:lpstr>
      <vt:lpstr>Line_GE L90</vt:lpstr>
      <vt:lpstr>Line_411L</vt:lpstr>
      <vt:lpstr>DFR_TESLA 4000-A</vt:lpstr>
      <vt:lpstr>CAP_487V!GND_OC_Philosophy</vt:lpstr>
      <vt:lpstr>Line_411L!GND_OC_Philosophy</vt:lpstr>
      <vt:lpstr>'Line_GE L90'!GND_OC_Philosophy</vt:lpstr>
      <vt:lpstr>GND_OC_Philosophy</vt:lpstr>
      <vt:lpstr>HV_351S!GND_TOC_Philosophy</vt:lpstr>
      <vt:lpstr>GND_TOC_Philosophy</vt:lpstr>
      <vt:lpstr>CAP_487V!PH_OC_Philosophy</vt:lpstr>
      <vt:lpstr>Line_411L!PH_OC_Philosophy</vt:lpstr>
      <vt:lpstr>'Line_GE L90'!PH_OC_Philosophy</vt:lpstr>
      <vt:lpstr>XFMR_487E!PH_OC_Philosophy</vt:lpstr>
      <vt:lpstr>PH_OC_Philosophy</vt:lpstr>
      <vt:lpstr>CAP_487V!PH_TOC_Philosophy</vt:lpstr>
      <vt:lpstr>HV_351S!PH_TOC_Philosophy</vt:lpstr>
      <vt:lpstr>Line_411L!PH_TOC_Philosophy</vt:lpstr>
      <vt:lpstr>'Line_GE L90'!PH_TOC_Philosophy</vt:lpstr>
      <vt:lpstr>XFMR_487E!PH_TOC_Philosophy</vt:lpstr>
      <vt:lpstr>PH_TOC_Philosophy</vt:lpstr>
      <vt:lpstr>FDR_351S!Print_Area</vt:lpstr>
      <vt:lpstr>CAP_487V!Vfreq_Philosophy</vt:lpstr>
      <vt:lpstr>HV_351S!Vfreq_Philosophy</vt:lpstr>
      <vt:lpstr>Line_411L!Vfreq_Philosophy</vt:lpstr>
      <vt:lpstr>'Line_GE L90'!Vfreq_Philosophy</vt:lpstr>
      <vt:lpstr>Vfreq_Philosophy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Lindsey Erps</dc:creator>
  <cp:keywords/>
  <dc:description/>
  <cp:lastModifiedBy>Lindsey Erps</cp:lastModifiedBy>
  <cp:revision/>
  <cp:lastPrinted>2025-10-03T19:21:22Z</cp:lastPrinted>
  <dcterms:created xsi:type="dcterms:W3CDTF">2022-03-09T16:48:33Z</dcterms:created>
  <dcterms:modified xsi:type="dcterms:W3CDTF">2025-12-07T00:13:34Z</dcterms:modified>
  <cp:category/>
  <cp:contentStatus/>
</cp:coreProperties>
</file>