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user\Desktop\Huato App v2\static\outputs\"/>
    </mc:Choice>
  </mc:AlternateContent>
  <xr:revisionPtr revIDLastSave="0" documentId="13_ncr:1_{8A716153-6AAB-4135-B085-76ECD77C41E0}" xr6:coauthVersionLast="47" xr6:coauthVersionMax="47" xr10:uidLastSave="{00000000-0000-0000-0000-000000000000}"/>
  <bookViews>
    <workbookView xWindow="-110" yWindow="-110" windowWidth="19420" windowHeight="10420" xr2:uid="{00000000-000D-0000-FFFF-FFFF00000000}"/>
  </bookViews>
  <sheets>
    <sheet name="Reporte" sheetId="1" r:id="rId1"/>
    <sheet name="Mes" sheetId="2" r:id="rId2"/>
  </sheets>
  <definedNames>
    <definedName name="_xlnm.Print_Area" localSheetId="1">Mes!$A$1:$AF$62</definedName>
    <definedName name="_xlnm.Print_Area" localSheetId="0">Reporte!$A$1:$J$49</definedName>
    <definedName name="_xlnm.Print_Titles" localSheetId="1">Mes!$1:$6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6" i="2" l="1"/>
  <c r="X58" i="2" s="1"/>
  <c r="B56" i="2"/>
  <c r="B58" i="2" s="1"/>
  <c r="X55" i="2"/>
  <c r="X57" i="2" s="1"/>
  <c r="B55" i="2"/>
  <c r="B57" i="2" s="1"/>
  <c r="Y41" i="2"/>
  <c r="AQ41" i="2" s="1"/>
  <c r="E41" i="2"/>
  <c r="Y40" i="2"/>
  <c r="AQ40" i="2" s="1"/>
  <c r="E40" i="2"/>
  <c r="Y39" i="2"/>
  <c r="AQ39" i="2" s="1"/>
  <c r="E39" i="2"/>
  <c r="Y38" i="2"/>
  <c r="AQ38" i="2" s="1"/>
  <c r="E38" i="2"/>
  <c r="Y37" i="2"/>
  <c r="AA37" i="2" s="1"/>
  <c r="E37" i="2"/>
  <c r="Y36" i="2"/>
  <c r="AA36" i="2" s="1"/>
  <c r="E36" i="2"/>
  <c r="Y35" i="2"/>
  <c r="AA35" i="2" s="1"/>
  <c r="E35" i="2"/>
  <c r="Y34" i="2"/>
  <c r="AA34" i="2" s="1"/>
  <c r="E34" i="2"/>
  <c r="Y33" i="2"/>
  <c r="AA33" i="2" s="1"/>
  <c r="E33" i="2"/>
  <c r="Y32" i="2"/>
  <c r="AA32" i="2" s="1"/>
  <c r="E32" i="2"/>
  <c r="Y31" i="2"/>
  <c r="AQ31" i="2" s="1"/>
  <c r="E31" i="2"/>
  <c r="AQ30" i="2"/>
  <c r="Y30" i="2"/>
  <c r="E30" i="2"/>
  <c r="AQ29" i="2"/>
  <c r="Y29" i="2"/>
  <c r="E29" i="2"/>
  <c r="Y28" i="2"/>
  <c r="E28" i="2"/>
  <c r="Y27" i="2"/>
  <c r="AQ27" i="2" s="1"/>
  <c r="E27" i="2"/>
  <c r="AQ26" i="2"/>
  <c r="Y26" i="2"/>
  <c r="E26" i="2"/>
  <c r="AQ25" i="2"/>
  <c r="Y25" i="2"/>
  <c r="I25" i="2"/>
  <c r="E25" i="2"/>
  <c r="AD24" i="2"/>
  <c r="Y24" i="2"/>
  <c r="AQ24" i="2" s="1"/>
  <c r="I24" i="2"/>
  <c r="E24" i="2"/>
  <c r="AD23" i="2"/>
  <c r="AA23" i="2"/>
  <c r="Y23" i="2"/>
  <c r="AQ23" i="2" s="1"/>
  <c r="E23" i="2"/>
  <c r="AD22" i="2"/>
  <c r="AA22" i="2"/>
  <c r="Y22" i="2"/>
  <c r="AQ22" i="2" s="1"/>
  <c r="I22" i="2"/>
  <c r="E22" i="2"/>
  <c r="AD21" i="2"/>
  <c r="AA21" i="2"/>
  <c r="Y21" i="2"/>
  <c r="AQ21" i="2" s="1"/>
  <c r="E21" i="2"/>
  <c r="AD20" i="2"/>
  <c r="AA20" i="2"/>
  <c r="Y20" i="2"/>
  <c r="AQ20" i="2" s="1"/>
  <c r="I20" i="2"/>
  <c r="E20" i="2"/>
  <c r="AD19" i="2"/>
  <c r="AA19" i="2"/>
  <c r="Y19" i="2"/>
  <c r="AQ19" i="2" s="1"/>
  <c r="J19" i="2"/>
  <c r="I19" i="2"/>
  <c r="E19" i="2"/>
  <c r="AD18" i="2"/>
  <c r="AA18" i="2"/>
  <c r="Y18" i="2"/>
  <c r="AQ18" i="2" s="1"/>
  <c r="E18" i="2"/>
  <c r="Y17" i="2"/>
  <c r="AQ17" i="2" s="1"/>
  <c r="E17" i="2"/>
  <c r="Y16" i="2"/>
  <c r="AQ16" i="2" s="1"/>
  <c r="E16" i="2"/>
  <c r="J16" i="2" s="1"/>
  <c r="Y15" i="2"/>
  <c r="AQ15" i="2" s="1"/>
  <c r="E15" i="2"/>
  <c r="Y14" i="2"/>
  <c r="AQ14" i="2" s="1"/>
  <c r="G14" i="2"/>
  <c r="E14" i="2"/>
  <c r="AP14" i="2" s="1"/>
  <c r="AP13" i="2"/>
  <c r="Y13" i="2"/>
  <c r="AC13" i="2" s="1"/>
  <c r="G13" i="2"/>
  <c r="E13" i="2"/>
  <c r="J13" i="2" s="1"/>
  <c r="AP12" i="2"/>
  <c r="Y12" i="2"/>
  <c r="AA12" i="2" s="1"/>
  <c r="G12" i="2"/>
  <c r="E12" i="2"/>
  <c r="J12" i="2" s="1"/>
  <c r="AP11" i="2"/>
  <c r="Y11" i="2"/>
  <c r="X48" i="2" s="1"/>
  <c r="G11" i="2"/>
  <c r="E11" i="2"/>
  <c r="B8" i="2"/>
  <c r="B4" i="1"/>
  <c r="AC12" i="2" l="1"/>
  <c r="AQ12" i="2"/>
  <c r="AQ13" i="2"/>
  <c r="AP15" i="2"/>
  <c r="G15" i="2"/>
  <c r="B49" i="2" s="1"/>
  <c r="J15" i="2"/>
  <c r="Z15" i="2"/>
  <c r="Z16" i="2"/>
  <c r="AP18" i="2"/>
  <c r="G18" i="2"/>
  <c r="Z20" i="2"/>
  <c r="AA28" i="2"/>
  <c r="Z35" i="2"/>
  <c r="B48" i="2"/>
  <c r="I11" i="2"/>
  <c r="Z11" i="2"/>
  <c r="AD11" i="2"/>
  <c r="I12" i="2"/>
  <c r="Z12" i="2"/>
  <c r="AD12" i="2"/>
  <c r="I13" i="2"/>
  <c r="Z13" i="2"/>
  <c r="AD13" i="2"/>
  <c r="I14" i="2"/>
  <c r="Z14" i="2"/>
  <c r="AD14" i="2"/>
  <c r="AA15" i="2"/>
  <c r="AA16" i="2"/>
  <c r="AA17" i="2"/>
  <c r="Z18" i="2"/>
  <c r="AP19" i="2"/>
  <c r="G19" i="2"/>
  <c r="AP21" i="2"/>
  <c r="G21" i="2"/>
  <c r="J21" i="2"/>
  <c r="AP23" i="2"/>
  <c r="G23" i="2"/>
  <c r="J23" i="2"/>
  <c r="AA25" i="2"/>
  <c r="AD25" i="2"/>
  <c r="AC25" i="2"/>
  <c r="AA29" i="2"/>
  <c r="AD29" i="2"/>
  <c r="AC29" i="2"/>
  <c r="Z41" i="2"/>
  <c r="Z40" i="2"/>
  <c r="Z39" i="2"/>
  <c r="Z38" i="2"/>
  <c r="Z34" i="2"/>
  <c r="Z37" i="2"/>
  <c r="Z33" i="2"/>
  <c r="Z36" i="2"/>
  <c r="Z32" i="2"/>
  <c r="Z31" i="2"/>
  <c r="Z30" i="2"/>
  <c r="Z29" i="2"/>
  <c r="Z28" i="2"/>
  <c r="Z27" i="2"/>
  <c r="Z26" i="2"/>
  <c r="Z25" i="2"/>
  <c r="Z24" i="2"/>
  <c r="AQ11" i="2"/>
  <c r="AC14" i="2"/>
  <c r="AP16" i="2"/>
  <c r="G16" i="2"/>
  <c r="AP17" i="2"/>
  <c r="G17" i="2"/>
  <c r="J17" i="2"/>
  <c r="Z17" i="2"/>
  <c r="Z22" i="2"/>
  <c r="AP39" i="2"/>
  <c r="G39" i="2"/>
  <c r="J11" i="2"/>
  <c r="AA11" i="2"/>
  <c r="AA13" i="2"/>
  <c r="J14" i="2"/>
  <c r="AA14" i="2"/>
  <c r="AC15" i="2"/>
  <c r="AC16" i="2"/>
  <c r="AC17" i="2"/>
  <c r="I18" i="2"/>
  <c r="Z19" i="2"/>
  <c r="I21" i="2"/>
  <c r="Z21" i="2"/>
  <c r="I23" i="2"/>
  <c r="Z23" i="2"/>
  <c r="AC24" i="2"/>
  <c r="AA24" i="2"/>
  <c r="AA26" i="2"/>
  <c r="AQ28" i="2"/>
  <c r="AA30" i="2"/>
  <c r="AP38" i="2"/>
  <c r="G38" i="2"/>
  <c r="AC11" i="2"/>
  <c r="I15" i="2"/>
  <c r="AD15" i="2"/>
  <c r="I16" i="2"/>
  <c r="AD16" i="2"/>
  <c r="I17" i="2"/>
  <c r="AD17" i="2"/>
  <c r="J18" i="2"/>
  <c r="AP20" i="2"/>
  <c r="G20" i="2"/>
  <c r="J20" i="2"/>
  <c r="AP22" i="2"/>
  <c r="G22" i="2"/>
  <c r="J22" i="2"/>
  <c r="AP24" i="2"/>
  <c r="G24" i="2"/>
  <c r="J24" i="2"/>
  <c r="AA27" i="2"/>
  <c r="AA31" i="2"/>
  <c r="AP34" i="2"/>
  <c r="G34" i="2"/>
  <c r="AP25" i="2"/>
  <c r="G25" i="2"/>
  <c r="J25" i="2"/>
  <c r="AP26" i="2"/>
  <c r="G26" i="2"/>
  <c r="AP27" i="2"/>
  <c r="G27" i="2"/>
  <c r="AP28" i="2"/>
  <c r="G28" i="2"/>
  <c r="AP29" i="2"/>
  <c r="G29" i="2"/>
  <c r="J29" i="2"/>
  <c r="AP30" i="2"/>
  <c r="G30" i="2"/>
  <c r="AP31" i="2"/>
  <c r="G31" i="2"/>
  <c r="AP32" i="2"/>
  <c r="G32" i="2"/>
  <c r="AP35" i="2"/>
  <c r="G35" i="2"/>
  <c r="AP36" i="2"/>
  <c r="G36" i="2"/>
  <c r="J36" i="2"/>
  <c r="I36" i="2"/>
  <c r="AC18" i="2"/>
  <c r="AC19" i="2"/>
  <c r="AC20" i="2"/>
  <c r="AC21" i="2"/>
  <c r="AC22" i="2"/>
  <c r="AC23" i="2"/>
  <c r="I29" i="2"/>
  <c r="AP33" i="2"/>
  <c r="G33" i="2"/>
  <c r="AP37" i="2"/>
  <c r="G37" i="2"/>
  <c r="AC36" i="2"/>
  <c r="AP40" i="2"/>
  <c r="G40" i="2"/>
  <c r="AD36" i="2"/>
  <c r="AP41" i="2"/>
  <c r="G41" i="2"/>
  <c r="AQ32" i="2"/>
  <c r="AQ33" i="2"/>
  <c r="AQ34" i="2"/>
  <c r="AQ35" i="2"/>
  <c r="AQ36" i="2"/>
  <c r="AQ37" i="2"/>
  <c r="AA38" i="2"/>
  <c r="AA39" i="2"/>
  <c r="AA40" i="2"/>
  <c r="AA41" i="2"/>
  <c r="H41" i="2" l="1"/>
  <c r="H40" i="2"/>
  <c r="H39" i="2"/>
  <c r="B47" i="2"/>
  <c r="H38" i="2"/>
  <c r="H37" i="2"/>
  <c r="H36" i="2"/>
  <c r="H35" i="2"/>
  <c r="H34" i="2"/>
  <c r="H33" i="2"/>
  <c r="H32" i="2"/>
  <c r="B46" i="2"/>
  <c r="H25" i="2"/>
  <c r="H24" i="2"/>
  <c r="H23" i="2"/>
  <c r="H22" i="2"/>
  <c r="H21" i="2"/>
  <c r="H20" i="2"/>
  <c r="H19" i="2"/>
  <c r="H18" i="2"/>
  <c r="H31" i="2"/>
  <c r="H30" i="2"/>
  <c r="H29" i="2"/>
  <c r="H28" i="2"/>
  <c r="H27" i="2"/>
  <c r="H26" i="2"/>
  <c r="H11" i="2"/>
  <c r="H17" i="2"/>
  <c r="H16" i="2"/>
  <c r="H15" i="2"/>
  <c r="H12" i="2"/>
  <c r="H14" i="2"/>
  <c r="H13" i="2"/>
  <c r="X49" i="2"/>
  <c r="B45" i="2"/>
  <c r="F41" i="2"/>
  <c r="F40" i="2"/>
  <c r="F39" i="2"/>
  <c r="F38" i="2"/>
  <c r="F37" i="2"/>
  <c r="F36" i="2"/>
  <c r="F35" i="2"/>
  <c r="F34" i="2"/>
  <c r="F33" i="2"/>
  <c r="F32" i="2"/>
  <c r="B44" i="2"/>
  <c r="F31" i="2"/>
  <c r="F30" i="2"/>
  <c r="F29" i="2"/>
  <c r="F28" i="2"/>
  <c r="F27" i="2"/>
  <c r="F26" i="2"/>
  <c r="F25" i="2"/>
  <c r="F24" i="2"/>
  <c r="F23" i="2"/>
  <c r="F22" i="2"/>
  <c r="F21" i="2"/>
  <c r="F20" i="2"/>
  <c r="F19" i="2"/>
  <c r="F14" i="2"/>
  <c r="F13" i="2"/>
  <c r="F12" i="2"/>
  <c r="F11" i="2"/>
  <c r="F18" i="2"/>
  <c r="F17" i="2"/>
  <c r="F16" i="2"/>
  <c r="F15" i="2"/>
  <c r="J28" i="2" l="1"/>
  <c r="J32" i="2"/>
  <c r="J35" i="2"/>
  <c r="J33" i="2"/>
  <c r="J37" i="2"/>
  <c r="J39" i="2"/>
  <c r="J38" i="2"/>
  <c r="J27" i="2"/>
  <c r="J31" i="2"/>
  <c r="J40" i="2"/>
  <c r="J26" i="2"/>
  <c r="J30" i="2"/>
  <c r="J34" i="2"/>
  <c r="J41" i="2"/>
  <c r="X47" i="2"/>
  <c r="AB41" i="2"/>
  <c r="AB40" i="2"/>
  <c r="AB39" i="2"/>
  <c r="AB38" i="2"/>
  <c r="AB37" i="2"/>
  <c r="AB36" i="2"/>
  <c r="AB35" i="2"/>
  <c r="AB34" i="2"/>
  <c r="AB33" i="2"/>
  <c r="AB32" i="2"/>
  <c r="X46" i="2"/>
  <c r="AB31" i="2"/>
  <c r="AB30" i="2"/>
  <c r="AB29" i="2"/>
  <c r="AB28" i="2"/>
  <c r="AB27" i="2"/>
  <c r="AB26" i="2"/>
  <c r="AB25" i="2"/>
  <c r="AB24" i="2"/>
  <c r="AB23" i="2"/>
  <c r="AB22" i="2"/>
  <c r="AB21" i="2"/>
  <c r="AB20" i="2"/>
  <c r="AB19" i="2"/>
  <c r="AB18" i="2"/>
  <c r="AB17" i="2"/>
  <c r="AB16" i="2"/>
  <c r="AB15" i="2"/>
  <c r="AB14" i="2"/>
  <c r="AB13" i="2"/>
  <c r="AB12" i="2"/>
  <c r="AB11" i="2"/>
  <c r="X45" i="2"/>
  <c r="X44" i="2"/>
  <c r="B5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B51" i="2"/>
  <c r="A36" i="1"/>
  <c r="I39" i="2"/>
  <c r="I38" i="2"/>
  <c r="I34" i="2"/>
  <c r="I26" i="2"/>
  <c r="I30" i="2"/>
  <c r="I40" i="2"/>
  <c r="I41" i="2"/>
  <c r="I32" i="2"/>
  <c r="I35" i="2"/>
  <c r="I27" i="2"/>
  <c r="I31" i="2"/>
  <c r="I33" i="2"/>
  <c r="I37" i="2"/>
  <c r="I28" i="2"/>
  <c r="P41" i="2"/>
  <c r="P40" i="2"/>
  <c r="P39" i="2"/>
  <c r="P38" i="2"/>
  <c r="P37" i="2"/>
  <c r="P36" i="2"/>
  <c r="P35" i="2"/>
  <c r="P34" i="2"/>
  <c r="P33" i="2"/>
  <c r="P32" i="2"/>
  <c r="P23" i="2"/>
  <c r="P22" i="2"/>
  <c r="P21" i="2"/>
  <c r="P20" i="2"/>
  <c r="P19" i="2"/>
  <c r="P18" i="2"/>
  <c r="P31" i="2"/>
  <c r="P30" i="2"/>
  <c r="P29" i="2"/>
  <c r="P28" i="2"/>
  <c r="P27" i="2"/>
  <c r="P26" i="2"/>
  <c r="P25" i="2"/>
  <c r="P24" i="2"/>
  <c r="P11" i="2"/>
  <c r="P17" i="2"/>
  <c r="P12" i="2"/>
  <c r="P16" i="2"/>
  <c r="P15" i="2"/>
  <c r="P14" i="2"/>
  <c r="P13" i="2"/>
  <c r="L40" i="2" l="1"/>
  <c r="K40" i="2"/>
  <c r="K36" i="2"/>
  <c r="K32" i="2"/>
  <c r="L37" i="2"/>
  <c r="L33" i="2"/>
  <c r="K29" i="2"/>
  <c r="K25" i="2"/>
  <c r="N30" i="2"/>
  <c r="N28" i="2"/>
  <c r="N26" i="2"/>
  <c r="M25" i="2"/>
  <c r="L21" i="2"/>
  <c r="M35" i="2"/>
  <c r="L24" i="2"/>
  <c r="K20" i="2"/>
  <c r="K16" i="2"/>
  <c r="M31" i="2"/>
  <c r="M27" i="2"/>
  <c r="M23" i="2"/>
  <c r="N15" i="2"/>
  <c r="K11" i="2"/>
  <c r="L27" i="2"/>
  <c r="M16" i="2"/>
  <c r="N13" i="2"/>
  <c r="N11" i="2"/>
  <c r="L30" i="2"/>
  <c r="M20" i="2"/>
  <c r="L17" i="2"/>
  <c r="L15" i="2"/>
  <c r="M12" i="2"/>
  <c r="M18" i="2"/>
  <c r="L14" i="2"/>
  <c r="N36" i="2"/>
  <c r="M17" i="2"/>
  <c r="M13" i="2"/>
  <c r="L39" i="2"/>
  <c r="K39" i="2"/>
  <c r="K35" i="2"/>
  <c r="N41" i="2"/>
  <c r="N39" i="2"/>
  <c r="N37" i="2"/>
  <c r="N35" i="2"/>
  <c r="N33" i="2"/>
  <c r="L36" i="2"/>
  <c r="M39" i="2"/>
  <c r="K28" i="2"/>
  <c r="K24" i="2"/>
  <c r="M24" i="2"/>
  <c r="L20" i="2"/>
  <c r="L32" i="2"/>
  <c r="K23" i="2"/>
  <c r="K19" i="2"/>
  <c r="K15" i="2"/>
  <c r="M30" i="2"/>
  <c r="M26" i="2"/>
  <c r="N22" i="2"/>
  <c r="N20" i="2"/>
  <c r="M21" i="2"/>
  <c r="K14" i="2"/>
  <c r="L12" i="2"/>
  <c r="N19" i="2"/>
  <c r="M15" i="2"/>
  <c r="L26" i="2"/>
  <c r="M19" i="2"/>
  <c r="M11" i="2"/>
  <c r="K41" i="2"/>
  <c r="K33" i="2"/>
  <c r="N38" i="2"/>
  <c r="N32" i="2"/>
  <c r="L34" i="2"/>
  <c r="K26" i="2"/>
  <c r="M32" i="2"/>
  <c r="L18" i="2"/>
  <c r="K17" i="2"/>
  <c r="M28" i="2"/>
  <c r="N21" i="2"/>
  <c r="N16" i="2"/>
  <c r="L31" i="2"/>
  <c r="M22" i="2"/>
  <c r="L11" i="2"/>
  <c r="K38" i="2"/>
  <c r="K34" i="2"/>
  <c r="M40" i="2"/>
  <c r="L35" i="2"/>
  <c r="K31" i="2"/>
  <c r="K27" i="2"/>
  <c r="N31" i="2"/>
  <c r="N29" i="2"/>
  <c r="N27" i="2"/>
  <c r="M36" i="2"/>
  <c r="L23" i="2"/>
  <c r="L19" i="2"/>
  <c r="L25" i="2"/>
  <c r="K22" i="2"/>
  <c r="K18" i="2"/>
  <c r="M38" i="2"/>
  <c r="M29" i="2"/>
  <c r="N17" i="2"/>
  <c r="K13" i="2"/>
  <c r="M41" i="2"/>
  <c r="N14" i="2"/>
  <c r="N12" i="2"/>
  <c r="N25" i="2"/>
  <c r="N24" i="2"/>
  <c r="N18" i="2"/>
  <c r="L16" i="2"/>
  <c r="M14" i="2"/>
  <c r="M37" i="2"/>
  <c r="L13" i="2"/>
  <c r="L41" i="2"/>
  <c r="K37" i="2"/>
  <c r="N40" i="2"/>
  <c r="N34" i="2"/>
  <c r="L38" i="2"/>
  <c r="K30" i="2"/>
  <c r="L22" i="2"/>
  <c r="K21" i="2"/>
  <c r="M34" i="2"/>
  <c r="N23" i="2"/>
  <c r="L28" i="2"/>
  <c r="K12" i="2"/>
  <c r="M33" i="2"/>
  <c r="L29" i="2"/>
  <c r="S41" i="2"/>
  <c r="S37" i="2"/>
  <c r="S33" i="2"/>
  <c r="R39" i="2"/>
  <c r="R35" i="2"/>
  <c r="Q39" i="2"/>
  <c r="Q35" i="2"/>
  <c r="S31" i="2"/>
  <c r="S27" i="2"/>
  <c r="Q41" i="2"/>
  <c r="R31" i="2"/>
  <c r="R27" i="2"/>
  <c r="Q30" i="2"/>
  <c r="Q26" i="2"/>
  <c r="S22" i="2"/>
  <c r="S18" i="2"/>
  <c r="R23" i="2"/>
  <c r="Q40" i="2"/>
  <c r="S13" i="2"/>
  <c r="Q22" i="2"/>
  <c r="R11" i="2"/>
  <c r="Q17" i="2"/>
  <c r="Q13" i="2"/>
  <c r="S40" i="2"/>
  <c r="S36" i="2"/>
  <c r="S32" i="2"/>
  <c r="R38" i="2"/>
  <c r="R34" i="2"/>
  <c r="Q38" i="2"/>
  <c r="Q34" i="2"/>
  <c r="S30" i="2"/>
  <c r="S26" i="2"/>
  <c r="R30" i="2"/>
  <c r="R26" i="2"/>
  <c r="Q29" i="2"/>
  <c r="R25" i="2"/>
  <c r="Q25" i="2"/>
  <c r="S21" i="2"/>
  <c r="S17" i="2"/>
  <c r="R22" i="2"/>
  <c r="Q19" i="2"/>
  <c r="S12" i="2"/>
  <c r="Q20" i="2"/>
  <c r="R16" i="2"/>
  <c r="R14" i="2"/>
  <c r="Q23" i="2"/>
  <c r="Q16" i="2"/>
  <c r="Q12" i="2"/>
  <c r="S38" i="2"/>
  <c r="R36" i="2"/>
  <c r="Q36" i="2"/>
  <c r="S28" i="2"/>
  <c r="R28" i="2"/>
  <c r="Q27" i="2"/>
  <c r="S19" i="2"/>
  <c r="R20" i="2"/>
  <c r="R15" i="2"/>
  <c r="Q21" i="2"/>
  <c r="S39" i="2"/>
  <c r="S35" i="2"/>
  <c r="R41" i="2"/>
  <c r="R37" i="2"/>
  <c r="R33" i="2"/>
  <c r="Q37" i="2"/>
  <c r="Q33" i="2"/>
  <c r="S29" i="2"/>
  <c r="S25" i="2"/>
  <c r="R29" i="2"/>
  <c r="Q28" i="2"/>
  <c r="Q24" i="2"/>
  <c r="S20" i="2"/>
  <c r="S16" i="2"/>
  <c r="R21" i="2"/>
  <c r="R18" i="2"/>
  <c r="S11" i="2"/>
  <c r="Q18" i="2"/>
  <c r="R13" i="2"/>
  <c r="R19" i="2"/>
  <c r="Q15" i="2"/>
  <c r="Q11" i="2"/>
  <c r="S34" i="2"/>
  <c r="R40" i="2"/>
  <c r="R32" i="2"/>
  <c r="Q32" i="2"/>
  <c r="S24" i="2"/>
  <c r="Q31" i="2"/>
  <c r="R24" i="2"/>
  <c r="S23" i="2"/>
  <c r="S15" i="2"/>
  <c r="S14" i="2"/>
  <c r="R17" i="2"/>
  <c r="R12" i="2"/>
  <c r="Q14"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X51" i="2"/>
  <c r="AC37" i="2"/>
  <c r="AC30" i="2"/>
  <c r="AC27" i="2"/>
  <c r="AC31" i="2"/>
  <c r="AC34" i="2"/>
  <c r="AC39" i="2"/>
  <c r="AC26" i="2"/>
  <c r="AC33" i="2"/>
  <c r="AC35" i="2"/>
  <c r="AC40" i="2"/>
  <c r="AC41" i="2"/>
  <c r="AC28" i="2"/>
  <c r="AC32" i="2"/>
  <c r="AC38" i="2"/>
  <c r="AI41" i="2"/>
  <c r="AI40" i="2"/>
  <c r="AI39" i="2"/>
  <c r="AI38" i="2"/>
  <c r="AI37" i="2"/>
  <c r="AI36" i="2"/>
  <c r="AI35" i="2"/>
  <c r="AI34" i="2"/>
  <c r="AI33" i="2"/>
  <c r="AI32" i="2"/>
  <c r="AI31" i="2"/>
  <c r="AI30" i="2"/>
  <c r="AI29" i="2"/>
  <c r="AI28" i="2"/>
  <c r="AI27" i="2"/>
  <c r="AI26" i="2"/>
  <c r="AI25" i="2"/>
  <c r="AI23" i="2"/>
  <c r="AI22" i="2"/>
  <c r="AI21" i="2"/>
  <c r="AI20" i="2"/>
  <c r="AI19" i="2"/>
  <c r="AI17" i="2"/>
  <c r="AI16" i="2"/>
  <c r="AI15" i="2"/>
  <c r="AI18" i="2"/>
  <c r="AI14" i="2"/>
  <c r="AI13" i="2"/>
  <c r="AI12" i="2"/>
  <c r="AI11" i="2"/>
  <c r="X52" i="2" s="1"/>
  <c r="AI24" i="2"/>
  <c r="AD40" i="2"/>
  <c r="AD39" i="2"/>
  <c r="AD38" i="2"/>
  <c r="AD41" i="2"/>
  <c r="AD34" i="2"/>
  <c r="AD27" i="2"/>
  <c r="AD37" i="2"/>
  <c r="AD28" i="2"/>
  <c r="AD35" i="2"/>
  <c r="AD31" i="2"/>
  <c r="AD33" i="2"/>
  <c r="AD26" i="2"/>
  <c r="AD32" i="2"/>
  <c r="AD30" i="2"/>
  <c r="AK40" i="2" l="1"/>
  <c r="AM39" i="2"/>
  <c r="AM35" i="2"/>
  <c r="AL38" i="2"/>
  <c r="AL35" i="2"/>
  <c r="AL40" i="2"/>
  <c r="AK34" i="2"/>
  <c r="AM30" i="2"/>
  <c r="AM26" i="2"/>
  <c r="AL29" i="2"/>
  <c r="AL25" i="2"/>
  <c r="AK21" i="2"/>
  <c r="AL39" i="2"/>
  <c r="AK28" i="2"/>
  <c r="AL24" i="2"/>
  <c r="AM22" i="2"/>
  <c r="AL18" i="2"/>
  <c r="AL19" i="2"/>
  <c r="AM14" i="2"/>
  <c r="AL20" i="2"/>
  <c r="AL17" i="2"/>
  <c r="AL13" i="2"/>
  <c r="AK16" i="2"/>
  <c r="AM36" i="2"/>
  <c r="AL36" i="2"/>
  <c r="AK35" i="2"/>
  <c r="AM27" i="2"/>
  <c r="AK22" i="2"/>
  <c r="AK29" i="2"/>
  <c r="AM19" i="2"/>
  <c r="AL21" i="2"/>
  <c r="AK14" i="2"/>
  <c r="AL22" i="2"/>
  <c r="AK39" i="2"/>
  <c r="AM38" i="2"/>
  <c r="AM34" i="2"/>
  <c r="AL41" i="2"/>
  <c r="AL34" i="2"/>
  <c r="AK37" i="2"/>
  <c r="AK33" i="2"/>
  <c r="AM29" i="2"/>
  <c r="AM25" i="2"/>
  <c r="AL28" i="2"/>
  <c r="AM24" i="2"/>
  <c r="AK20" i="2"/>
  <c r="AK31" i="2"/>
  <c r="AK27" i="2"/>
  <c r="AM21" i="2"/>
  <c r="AK11" i="2"/>
  <c r="AM17" i="2"/>
  <c r="AM13" i="2"/>
  <c r="AM18" i="2"/>
  <c r="AL16" i="2"/>
  <c r="AL12" i="2"/>
  <c r="AK15" i="2"/>
  <c r="AL26" i="2"/>
  <c r="AM23" i="2"/>
  <c r="AM11" i="2"/>
  <c r="AK38" i="2"/>
  <c r="AM41" i="2"/>
  <c r="AM37" i="2"/>
  <c r="AM33" i="2"/>
  <c r="AL37" i="2"/>
  <c r="AL33" i="2"/>
  <c r="AK36" i="2"/>
  <c r="AK32" i="2"/>
  <c r="AM28" i="2"/>
  <c r="AL31" i="2"/>
  <c r="AL27" i="2"/>
  <c r="AK23" i="2"/>
  <c r="AK19" i="2"/>
  <c r="AK30" i="2"/>
  <c r="AK26" i="2"/>
  <c r="AK24" i="2"/>
  <c r="AM20" i="2"/>
  <c r="AL23" i="2"/>
  <c r="AM16" i="2"/>
  <c r="AM12" i="2"/>
  <c r="AK17" i="2"/>
  <c r="AL15" i="2"/>
  <c r="AL11" i="2"/>
  <c r="AK13" i="2"/>
  <c r="AK41" i="2"/>
  <c r="AM40" i="2"/>
  <c r="AM32" i="2"/>
  <c r="AL32" i="2"/>
  <c r="AM31" i="2"/>
  <c r="AL30" i="2"/>
  <c r="AK18" i="2"/>
  <c r="AK25" i="2"/>
  <c r="AM15" i="2"/>
  <c r="AL14" i="2"/>
  <c r="AK12" i="2"/>
  <c r="AH34" i="2"/>
  <c r="AG13" i="2"/>
  <c r="AE16" i="2"/>
  <c r="AH19" i="2"/>
  <c r="AH21" i="2"/>
  <c r="AH23" i="2"/>
  <c r="AG28" i="2"/>
  <c r="AG38" i="2"/>
  <c r="AF38" i="2"/>
  <c r="AF34" i="2"/>
  <c r="AE41" i="2"/>
  <c r="AE37" i="2"/>
  <c r="AE33" i="2"/>
  <c r="AG37" i="2"/>
  <c r="AG33" i="2"/>
  <c r="AF31" i="2"/>
  <c r="AF27" i="2"/>
  <c r="AH41" i="2"/>
  <c r="AE29" i="2"/>
  <c r="AE25" i="2"/>
  <c r="AH33" i="2"/>
  <c r="AG21" i="2"/>
  <c r="AH40" i="2"/>
  <c r="AH32" i="2"/>
  <c r="AF21" i="2"/>
  <c r="AF17" i="2"/>
  <c r="AH35" i="2"/>
  <c r="AH30" i="2"/>
  <c r="AH28" i="2"/>
  <c r="AH26" i="2"/>
  <c r="AE24" i="2"/>
  <c r="AE21" i="2"/>
  <c r="AG27" i="2"/>
  <c r="AE12" i="2"/>
  <c r="AG25" i="2"/>
  <c r="AF12" i="2"/>
  <c r="AE34" i="2"/>
  <c r="AG18" i="2"/>
  <c r="AG11" i="2"/>
  <c r="AH17" i="2"/>
  <c r="AH11" i="2"/>
  <c r="AH12" i="2"/>
  <c r="AH13" i="2"/>
  <c r="AH14" i="2"/>
  <c r="AG16" i="2"/>
  <c r="AH18" i="2"/>
  <c r="AG41" i="2"/>
  <c r="AF41" i="2"/>
  <c r="AF37" i="2"/>
  <c r="AF33" i="2"/>
  <c r="AE40" i="2"/>
  <c r="AE36" i="2"/>
  <c r="AE32" i="2"/>
  <c r="AG36" i="2"/>
  <c r="AG32" i="2"/>
  <c r="AF30" i="2"/>
  <c r="AF26" i="2"/>
  <c r="AE28" i="2"/>
  <c r="AH24" i="2"/>
  <c r="AG20" i="2"/>
  <c r="AG24" i="2"/>
  <c r="AF20" i="2"/>
  <c r="AF16" i="2"/>
  <c r="AE20" i="2"/>
  <c r="AE17" i="2"/>
  <c r="AE14" i="2"/>
  <c r="AH16" i="2"/>
  <c r="AG29" i="2"/>
  <c r="AF13" i="2"/>
  <c r="AH20" i="2"/>
  <c r="AH22" i="2"/>
  <c r="AG26" i="2"/>
  <c r="AG30" i="2"/>
  <c r="AG17" i="2"/>
  <c r="AE38" i="2"/>
  <c r="AH39" i="2"/>
  <c r="AH38" i="2"/>
  <c r="AF24" i="2"/>
  <c r="AE26" i="2"/>
  <c r="AG22" i="2"/>
  <c r="AE22" i="2"/>
  <c r="AE11" i="2"/>
  <c r="AH15" i="2"/>
  <c r="AG12" i="2"/>
  <c r="AE15" i="2"/>
  <c r="AG40" i="2"/>
  <c r="AF40" i="2"/>
  <c r="AF36" i="2"/>
  <c r="AF32" i="2"/>
  <c r="AE39" i="2"/>
  <c r="AE35" i="2"/>
  <c r="AG35" i="2"/>
  <c r="AF29" i="2"/>
  <c r="AF25" i="2"/>
  <c r="AE31" i="2"/>
  <c r="AE27" i="2"/>
  <c r="AH37" i="2"/>
  <c r="AG23" i="2"/>
  <c r="AG19" i="2"/>
  <c r="AH36" i="2"/>
  <c r="AF23" i="2"/>
  <c r="AF19" i="2"/>
  <c r="AF15" i="2"/>
  <c r="AH31" i="2"/>
  <c r="AH29" i="2"/>
  <c r="AH27" i="2"/>
  <c r="AH25" i="2"/>
  <c r="AE23" i="2"/>
  <c r="AE19" i="2"/>
  <c r="AG14" i="2"/>
  <c r="AE18" i="2"/>
  <c r="AE13" i="2"/>
  <c r="AF14" i="2"/>
  <c r="AG31" i="2"/>
  <c r="AG15" i="2"/>
  <c r="AG39" i="2"/>
  <c r="AF39" i="2"/>
  <c r="AF35" i="2"/>
  <c r="AG34" i="2"/>
  <c r="AF28" i="2"/>
  <c r="AE30" i="2"/>
  <c r="AF22" i="2"/>
  <c r="AF18" i="2"/>
  <c r="AF11" i="2"/>
</calcChain>
</file>

<file path=xl/sharedStrings.xml><?xml version="1.0" encoding="utf-8"?>
<sst xmlns="http://schemas.openxmlformats.org/spreadsheetml/2006/main" count="125" uniqueCount="81">
  <si>
    <t>Mes</t>
  </si>
  <si>
    <t>Correlativo</t>
  </si>
  <si>
    <t>01-22</t>
  </si>
  <si>
    <t>Año</t>
  </si>
  <si>
    <t>Promedio</t>
  </si>
  <si>
    <t>Dia</t>
  </si>
  <si>
    <t>Temperatura (ºC)</t>
  </si>
  <si>
    <t>Humedad (%)</t>
  </si>
  <si>
    <t>2020-01-16</t>
  </si>
  <si>
    <t>2020-01-17</t>
  </si>
  <si>
    <t>2020-01-18</t>
  </si>
  <si>
    <t>2020-01-20</t>
  </si>
  <si>
    <t>2020-01-21</t>
  </si>
  <si>
    <t>2020-01-22</t>
  </si>
  <si>
    <t>2020-01-23</t>
  </si>
  <si>
    <t>2020-01-24</t>
  </si>
  <si>
    <t>2020-01-25</t>
  </si>
  <si>
    <t>2020-01-27</t>
  </si>
  <si>
    <t>2020-01-28</t>
  </si>
  <si>
    <t>2020-01-29</t>
  </si>
  <si>
    <t>2020-01-30</t>
  </si>
  <si>
    <t>2020-01-31</t>
  </si>
  <si>
    <t>Observaciones</t>
  </si>
  <si>
    <t>M</t>
  </si>
  <si>
    <t>T</t>
  </si>
  <si>
    <t>D</t>
  </si>
  <si>
    <t>Elaborado por:</t>
  </si>
  <si>
    <t>Mario T</t>
  </si>
  <si>
    <t>mañana</t>
  </si>
  <si>
    <t>31</t>
  </si>
  <si>
    <t>Fecha:</t>
  </si>
  <si>
    <t>2022-10-20</t>
  </si>
  <si>
    <t>noche</t>
  </si>
  <si>
    <t>30</t>
  </si>
  <si>
    <t>tarde</t>
  </si>
  <si>
    <t>20</t>
  </si>
  <si>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</si>
  <si>
    <t>Laboratorio Ensayos de Materiales</t>
  </si>
  <si>
    <t xml:space="preserve"> INFORME DE CONTROL DE CONDICIONES AMBIENTALES</t>
  </si>
  <si>
    <t>LEM-F-6.3-01-08 v.1</t>
  </si>
  <si>
    <t>Mes de registro</t>
  </si>
  <si>
    <t>Enero</t>
  </si>
  <si>
    <t>Días laborables</t>
  </si>
  <si>
    <t>Temperatura</t>
  </si>
  <si>
    <t>Humedad Relativa</t>
  </si>
  <si>
    <t>Día</t>
  </si>
  <si>
    <t>Mañana</t>
  </si>
  <si>
    <t>Tarde</t>
  </si>
  <si>
    <t>Noche</t>
  </si>
  <si>
    <t>G Promedio</t>
  </si>
  <si>
    <t>Rango</t>
  </si>
  <si>
    <t>G Rango</t>
  </si>
  <si>
    <t>Límite Superior X</t>
  </si>
  <si>
    <t xml:space="preserve">Limite Inferior X </t>
  </si>
  <si>
    <t>1σ</t>
  </si>
  <si>
    <t>2σ</t>
  </si>
  <si>
    <t>1σ (-)</t>
  </si>
  <si>
    <t>2σ(-)</t>
  </si>
  <si>
    <t>Límite Superior R</t>
  </si>
  <si>
    <t>Limite Inferior R</t>
  </si>
  <si>
    <t>Límite inferior ASTM E18 y Equipos</t>
  </si>
  <si>
    <t>Límite superior ASTM E18  y Equipos</t>
  </si>
  <si>
    <t>Limite Inferior X</t>
  </si>
  <si>
    <t>Límite inferior Equipos</t>
  </si>
  <si>
    <t>Límite superior Equipos</t>
  </si>
  <si>
    <t xml:space="preserve">   </t>
  </si>
  <si>
    <t>LCSx</t>
  </si>
  <si>
    <t>LCIx</t>
  </si>
  <si>
    <t>LCSr</t>
  </si>
  <si>
    <t>LCIr</t>
  </si>
  <si>
    <t>A2</t>
  </si>
  <si>
    <t>Distancia entre zonas X</t>
  </si>
  <si>
    <t>Distancia entre zonas R</t>
  </si>
  <si>
    <t>D3</t>
  </si>
  <si>
    <t>D4</t>
  </si>
  <si>
    <t>MAX</t>
  </si>
  <si>
    <t>MIN</t>
  </si>
  <si>
    <t>Distancia al MAX</t>
  </si>
  <si>
    <t>Distancia al MIN</t>
  </si>
  <si>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</si>
  <si>
    <t>Se debe aumentar la humedad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</si>
</sst>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yyyy\-mm\-dd;@"/>
    <numFmt numFmtId="167" formatCode="0#"/>
  </numFmts>
  <fonts count="16" x14ac:knownFonts="1">
    <font>
      <sz val="11"/>
      <color theme="1"/>
      <name val="Calibri"/>
      <family val="2"/>
      <scheme val="minor"/>
    </font>
    <font>
      <sz val="10"/>
      <color theme="1"/>
      <name val="Times New Roman"/>
      <family val="1"/>
    </font>
    <font>
      <b/>
      <sz val="12"/>
      <color theme="1"/>
      <name val="Times New Roman"/>
      <family val="1"/>
    </font>
    <font>
      <sz val="11"/>
      <color theme="1"/>
      <name val="Times New Roman"/>
      <family val="1"/>
    </font>
    <font>
      <b/>
      <sz val="10"/>
      <color theme="1"/>
      <name val="Times New Roman"/>
      <family val="1"/>
    </font>
    <font>
      <sz val="14"/>
      <color theme="1"/>
      <name val="Times New Roman"/>
      <family val="1"/>
    </font>
    <font>
      <b/>
      <sz val="11"/>
      <color theme="1"/>
      <name val="Times New Roman"/>
      <family val="1"/>
    </font>
    <font>
      <u val="double"/>
      <sz val="11"/>
      <color rgb="FFFF0000"/>
      <name val="Times New Roman"/>
      <family val="1"/>
    </font>
    <font>
      <sz val="11"/>
      <color theme="0"/>
      <name val="Times New Roman"/>
      <family val="1"/>
    </font>
    <font>
      <sz val="11"/>
      <color theme="0" tint="-0.14999847407452621"/>
      <name val="Times New Roman"/>
      <family val="1"/>
    </font>
    <font>
      <sz val="11"/>
      <name val="Times New Roman"/>
      <family val="1"/>
    </font>
    <font>
      <b/>
      <sz val="12"/>
      <name val="Times New Roman"/>
      <family val="1"/>
    </font>
    <font>
      <b/>
      <sz val="11"/>
      <name val="Times New Roman"/>
      <family val="1"/>
    </font>
    <font>
      <sz val="9"/>
      <color theme="1"/>
      <name val="Times New Roman"/>
      <family val="1"/>
    </font>
    <font>
      <b/>
      <sz val="9"/>
      <color theme="1"/>
      <name val="Times New Roman"/>
      <family val="1"/>
    </font>
    <font>
      <sz val="9"/>
      <name val="Times New Roman"/>
      <family val="1"/>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3">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style="thin">
        <color indexed="64"/>
      </top>
      <bottom/>
      <diagonal/>
    </border>
  </borders>
  <cellStyleXfs count="1">
    <xf numFmtId="0" fontId="0" fillId="0" borderId="0"/>
  </cellStyleXfs>
  <cellXfs count="98">
    <xf numFmtId="0" fontId="0" fillId="0" borderId="0" xfId="0"/>
    <xf numFmtId="0" fontId="2" fillId="0" borderId="0" xfId="0" applyFont="1" applyAlignment="1">
      <alignment horizontal="center" vertical="center" wrapText="1"/>
    </xf>
    <xf numFmtId="0" fontId="0" fillId="0" borderId="0" xfId="0" applyAlignment="1">
      <alignment vertical="center"/>
    </xf>
    <xf numFmtId="0" fontId="5" fillId="0" borderId="0" xfId="0" applyFont="1" applyAlignment="1">
      <alignment horizontal="center" wrapText="1"/>
    </xf>
    <xf numFmtId="0" fontId="6" fillId="0" borderId="0" xfId="0" applyFont="1"/>
    <xf numFmtId="0" fontId="7" fillId="0" borderId="0" xfId="0" applyFont="1"/>
    <xf numFmtId="0" fontId="8" fillId="0" borderId="0" xfId="0" applyFont="1"/>
    <xf numFmtId="0" fontId="7" fillId="0" borderId="0" xfId="0" applyFont="1" applyAlignment="1">
      <alignment horizontal="left"/>
    </xf>
    <xf numFmtId="0" fontId="9" fillId="0" borderId="0" xfId="0" applyFont="1"/>
    <xf numFmtId="0" fontId="6" fillId="0" borderId="0" xfId="0" applyFont="1" applyAlignment="1">
      <alignment horizontal="center"/>
    </xf>
    <xf numFmtId="0" fontId="2" fillId="2" borderId="0" xfId="0" applyFont="1" applyFill="1" applyAlignment="1">
      <alignment horizontal="center"/>
    </xf>
    <xf numFmtId="0" fontId="10" fillId="0" borderId="0" xfId="0" applyFont="1"/>
    <xf numFmtId="0" fontId="10" fillId="0" borderId="0" xfId="0" applyFont="1" applyAlignment="1">
      <alignment horizontal="center" vertical="center"/>
    </xf>
    <xf numFmtId="0" fontId="10" fillId="0" borderId="0" xfId="0" applyFont="1" applyAlignment="1">
      <alignment horizontal="right"/>
    </xf>
    <xf numFmtId="0" fontId="11" fillId="2" borderId="0" xfId="0" applyFont="1" applyFill="1" applyAlignment="1">
      <alignment horizontal="center"/>
    </xf>
    <xf numFmtId="0" fontId="3" fillId="0" borderId="0" xfId="0" applyFont="1" applyAlignment="1" applyProtection="1">
      <alignment horizontal="center" vertical="center"/>
      <protection locked="0"/>
    </xf>
    <xf numFmtId="2" fontId="10" fillId="0" borderId="0" xfId="0" applyNumberFormat="1" applyFont="1" applyAlignment="1">
      <alignment horizontal="center" vertical="center"/>
    </xf>
    <xf numFmtId="2" fontId="10" fillId="0" borderId="0" xfId="0" applyNumberFormat="1" applyFont="1"/>
    <xf numFmtId="2" fontId="10" fillId="0" borderId="0" xfId="0" applyNumberFormat="1" applyFont="1" applyAlignment="1">
      <alignment horizontal="center"/>
    </xf>
    <xf numFmtId="0" fontId="12" fillId="3" borderId="0" xfId="0" applyFont="1" applyFill="1" applyAlignment="1">
      <alignment horizontal="center" vertical="center"/>
    </xf>
    <xf numFmtId="0" fontId="10" fillId="0" borderId="0" xfId="0" applyFont="1" applyAlignment="1">
      <alignment horizontal="center"/>
    </xf>
    <xf numFmtId="1" fontId="10" fillId="0" borderId="0" xfId="0" applyNumberFormat="1" applyFont="1" applyAlignment="1">
      <alignment horizontal="center" vertical="center"/>
    </xf>
    <xf numFmtId="1" fontId="10" fillId="0" borderId="0" xfId="0" applyNumberFormat="1" applyFont="1" applyAlignment="1">
      <alignment horizontal="center"/>
    </xf>
    <xf numFmtId="0" fontId="10" fillId="4" borderId="2" xfId="0" applyFont="1" applyFill="1" applyBorder="1"/>
    <xf numFmtId="2" fontId="10" fillId="4" borderId="8" xfId="0" applyNumberFormat="1" applyFont="1" applyFill="1" applyBorder="1" applyAlignment="1">
      <alignment horizontal="center" vertical="center"/>
    </xf>
    <xf numFmtId="0" fontId="10" fillId="4" borderId="10" xfId="0" applyFont="1" applyFill="1" applyBorder="1"/>
    <xf numFmtId="2" fontId="10" fillId="4" borderId="11" xfId="0" applyNumberFormat="1" applyFont="1" applyFill="1" applyBorder="1" applyAlignment="1">
      <alignment horizontal="center" vertical="center"/>
    </xf>
    <xf numFmtId="0" fontId="10" fillId="4" borderId="10" xfId="0" applyFont="1" applyFill="1" applyBorder="1" applyAlignment="1">
      <alignment horizontal="left" vertical="center" wrapText="1"/>
    </xf>
    <xf numFmtId="0" fontId="10" fillId="4" borderId="10" xfId="0" applyFont="1" applyFill="1" applyBorder="1" applyAlignment="1">
      <alignment wrapText="1"/>
    </xf>
    <xf numFmtId="0" fontId="10" fillId="4" borderId="11" xfId="0" applyFont="1" applyFill="1" applyBorder="1" applyAlignment="1">
      <alignment horizontal="center"/>
    </xf>
    <xf numFmtId="0" fontId="10" fillId="4" borderId="5" xfId="0" applyFont="1" applyFill="1" applyBorder="1" applyAlignment="1">
      <alignment horizontal="center"/>
    </xf>
    <xf numFmtId="0" fontId="10" fillId="4" borderId="8" xfId="0" applyFont="1" applyFill="1" applyBorder="1" applyAlignment="1">
      <alignment horizontal="center"/>
    </xf>
    <xf numFmtId="0" fontId="10" fillId="4" borderId="2" xfId="0" applyFont="1" applyFill="1" applyBorder="1" applyAlignment="1">
      <alignment wrapText="1"/>
    </xf>
    <xf numFmtId="0" fontId="10" fillId="4" borderId="3" xfId="0" applyFont="1" applyFill="1" applyBorder="1"/>
    <xf numFmtId="0" fontId="10" fillId="4" borderId="6" xfId="0" applyFont="1" applyFill="1" applyBorder="1" applyAlignment="1">
      <alignment horizontal="center"/>
    </xf>
    <xf numFmtId="0" fontId="10" fillId="4" borderId="9" xfId="0" applyFont="1" applyFill="1" applyBorder="1" applyAlignment="1">
      <alignment horizontal="center"/>
    </xf>
    <xf numFmtId="0" fontId="10" fillId="4" borderId="3" xfId="0" applyFont="1" applyFill="1" applyBorder="1" applyAlignment="1">
      <alignment wrapText="1"/>
    </xf>
    <xf numFmtId="0" fontId="3" fillId="0" borderId="6" xfId="0" applyFont="1" applyBorder="1"/>
    <xf numFmtId="0" fontId="1" fillId="0" borderId="0" xfId="0" applyFont="1" applyAlignment="1">
      <alignment horizontal="left" vertical="center" wrapText="1"/>
    </xf>
    <xf numFmtId="0" fontId="13" fillId="0" borderId="0" xfId="0" applyFont="1" applyAlignment="1">
      <alignment horizontal="center" wrapText="1"/>
    </xf>
    <xf numFmtId="0" fontId="1" fillId="0" borderId="0" xfId="0" applyFont="1"/>
    <xf numFmtId="0" fontId="1" fillId="0" borderId="12" xfId="0" applyFont="1" applyBorder="1" applyAlignment="1">
      <alignment horizontal="center"/>
    </xf>
    <xf numFmtId="0" fontId="4" fillId="5" borderId="12" xfId="0" applyFont="1" applyFill="1" applyBorder="1" applyAlignment="1">
      <alignment horizontal="center"/>
    </xf>
    <xf numFmtId="167" fontId="1" fillId="0" borderId="12" xfId="0" applyNumberFormat="1" applyFont="1" applyBorder="1" applyAlignment="1">
      <alignment horizontal="center"/>
    </xf>
    <xf numFmtId="0" fontId="13" fillId="0" borderId="0" xfId="0" applyFont="1" applyAlignment="1">
      <alignment horizontal="left"/>
    </xf>
    <xf numFmtId="2" fontId="3" fillId="0" borderId="0" xfId="0" applyNumberFormat="1" applyFont="1"/>
    <xf numFmtId="2" fontId="0" fillId="0" borderId="0" xfId="0" applyNumberFormat="1"/>
    <xf numFmtId="0" fontId="14" fillId="5" borderId="14" xfId="0" applyFont="1" applyFill="1" applyBorder="1" applyAlignment="1">
      <alignment horizontal="center" wrapText="1"/>
    </xf>
    <xf numFmtId="0" fontId="0" fillId="0" borderId="0" xfId="0"/>
    <xf numFmtId="49" fontId="0" fillId="0" borderId="0" xfId="0" applyNumberFormat="1"/>
    <xf numFmtId="2" fontId="15" fillId="0" borderId="0" xfId="0" applyNumberFormat="1" applyFont="1" applyAlignment="1">
      <alignment horizontal="left" vertical="center"/>
    </xf>
    <xf numFmtId="0" fontId="15" fillId="0" borderId="0" xfId="0" applyFont="1" applyAlignment="1">
      <alignment horizontal="left" vertical="center" wrapText="1"/>
    </xf>
    <xf numFmtId="2" fontId="15" fillId="0" borderId="0" xfId="0" applyNumberFormat="1" applyFont="1" applyAlignment="1">
      <alignment horizontal="left" vertical="center" wrapText="1"/>
    </xf>
    <xf numFmtId="0" fontId="3" fillId="0" borderId="0" xfId="0" applyFont="1"/>
    <xf numFmtId="0" fontId="6" fillId="2" borderId="0" xfId="0" applyFont="1" applyFill="1" applyAlignment="1">
      <alignment horizontal="center" vertical="center"/>
    </xf>
    <xf numFmtId="166" fontId="15" fillId="0" borderId="20" xfId="0" applyNumberFormat="1" applyFont="1" applyBorder="1" applyAlignment="1">
      <alignment horizontal="left" vertical="center"/>
    </xf>
    <xf numFmtId="2" fontId="15" fillId="0" borderId="20" xfId="0" applyNumberFormat="1" applyFont="1" applyBorder="1" applyAlignment="1">
      <alignment horizontal="left" vertical="center"/>
    </xf>
    <xf numFmtId="0" fontId="15" fillId="0" borderId="20" xfId="0" applyFont="1" applyBorder="1" applyAlignment="1">
      <alignment horizontal="left" vertical="center" wrapText="1"/>
    </xf>
    <xf numFmtId="2" fontId="15" fillId="0" borderId="20" xfId="0" applyNumberFormat="1" applyFont="1" applyBorder="1" applyAlignment="1">
      <alignment horizontal="left" vertical="center" wrapText="1"/>
    </xf>
    <xf numFmtId="166" fontId="15" fillId="0" borderId="0" xfId="0" applyNumberFormat="1" applyFont="1" applyAlignment="1">
      <alignment horizontal="left" vertical="center"/>
    </xf>
    <xf numFmtId="166" fontId="13" fillId="0" borderId="0" xfId="0" applyNumberFormat="1" applyFont="1" applyAlignment="1">
      <alignment horizontal="left"/>
    </xf>
    <xf numFmtId="164" fontId="3" fillId="0" borderId="0" xfId="0" applyNumberFormat="1" applyFont="1" applyAlignment="1" applyProtection="1">
      <alignment horizontal="center" vertical="center"/>
      <protection locked="0"/>
    </xf>
    <xf numFmtId="164" fontId="3" fillId="0" borderId="0" xfId="0" applyNumberFormat="1" applyFont="1" applyProtection="1">
      <protection locked="0"/>
    </xf>
    <xf numFmtId="166" fontId="3" fillId="0" borderId="0" xfId="0" applyNumberFormat="1" applyFont="1"/>
    <xf numFmtId="165" fontId="10" fillId="4" borderId="11" xfId="0" applyNumberFormat="1" applyFont="1" applyFill="1" applyBorder="1" applyAlignment="1">
      <alignment horizontal="center" vertical="center"/>
    </xf>
    <xf numFmtId="0" fontId="13" fillId="0" borderId="15" xfId="0" applyFont="1" applyBorder="1" applyAlignment="1">
      <alignment horizontal="left" vertical="top" wrapText="1"/>
    </xf>
    <xf numFmtId="0" fontId="0" fillId="0" borderId="15" xfId="0" applyBorder="1"/>
    <xf numFmtId="0" fontId="0" fillId="0" borderId="0" xfId="0"/>
    <xf numFmtId="0" fontId="14" fillId="5" borderId="12" xfId="0" applyFont="1" applyFill="1" applyBorder="1" applyAlignment="1">
      <alignment horizontal="center" vertical="center"/>
    </xf>
    <xf numFmtId="0" fontId="0" fillId="0" borderId="16" xfId="0" applyBorder="1"/>
    <xf numFmtId="0" fontId="0" fillId="0" borderId="17" xfId="0" applyBorder="1"/>
    <xf numFmtId="0" fontId="0" fillId="0" borderId="18" xfId="0" applyBorder="1"/>
    <xf numFmtId="0" fontId="0" fillId="0" borderId="12" xfId="0" applyBorder="1" applyAlignment="1">
      <alignment horizontal="center" vertical="center"/>
    </xf>
    <xf numFmtId="0" fontId="0" fillId="0" borderId="19" xfId="0" applyBorder="1"/>
    <xf numFmtId="0" fontId="14" fillId="5" borderId="12" xfId="0" applyFont="1" applyFill="1" applyBorder="1" applyAlignment="1">
      <alignment horizontal="center" wrapText="1"/>
    </xf>
    <xf numFmtId="0" fontId="0" fillId="0" borderId="13" xfId="0" applyBorder="1"/>
    <xf numFmtId="0" fontId="14" fillId="5" borderId="12" xfId="0" applyFont="1" applyFill="1" applyBorder="1" applyAlignment="1">
      <alignment horizontal="center"/>
    </xf>
    <xf numFmtId="0" fontId="13" fillId="0" borderId="12" xfId="0" applyFont="1" applyBorder="1" applyAlignment="1">
      <alignment horizontal="center"/>
    </xf>
    <xf numFmtId="49" fontId="13" fillId="0" borderId="12" xfId="0" applyNumberFormat="1" applyFont="1" applyBorder="1" applyAlignment="1">
      <alignment horizontal="center"/>
    </xf>
    <xf numFmtId="0" fontId="1" fillId="0" borderId="5" xfId="0" applyFont="1" applyBorder="1" applyAlignment="1">
      <alignment horizontal="center" vertical="center" wrapText="1"/>
    </xf>
    <xf numFmtId="0" fontId="0" fillId="0" borderId="5" xfId="0" applyBorder="1"/>
    <xf numFmtId="0" fontId="3" fillId="0" borderId="0" xfId="0" applyFont="1"/>
    <xf numFmtId="0" fontId="3" fillId="0" borderId="1" xfId="0" applyFont="1" applyBorder="1" applyAlignment="1">
      <alignment horizontal="center" vertical="center" wrapText="1"/>
    </xf>
    <xf numFmtId="0" fontId="0" fillId="0" borderId="10" xfId="0" applyBorder="1"/>
    <xf numFmtId="0" fontId="0" fillId="0" borderId="3" xfId="0" applyBorder="1"/>
    <xf numFmtId="0" fontId="0" fillId="0" borderId="6" xfId="0" applyBorder="1"/>
    <xf numFmtId="0" fontId="2" fillId="0" borderId="4" xfId="0" applyFont="1" applyBorder="1" applyAlignment="1">
      <alignment horizontal="center" vertical="center" wrapText="1"/>
    </xf>
    <xf numFmtId="0" fontId="4" fillId="0" borderId="7" xfId="0" applyFont="1" applyBorder="1" applyAlignment="1">
      <alignment horizontal="center" vertical="center" wrapText="1"/>
    </xf>
    <xf numFmtId="0" fontId="0" fillId="0" borderId="8" xfId="0" applyBorder="1"/>
    <xf numFmtId="0" fontId="0" fillId="0" borderId="11" xfId="0" applyBorder="1"/>
    <xf numFmtId="0" fontId="0" fillId="0" borderId="9" xfId="0" applyBorder="1"/>
    <xf numFmtId="0" fontId="6" fillId="2" borderId="0" xfId="0" applyFont="1" applyFill="1" applyAlignment="1">
      <alignment horizontal="center"/>
    </xf>
    <xf numFmtId="0" fontId="6" fillId="2" borderId="0" xfId="0" applyFont="1" applyFill="1" applyAlignment="1">
      <alignment horizontal="center" vertical="center"/>
    </xf>
    <xf numFmtId="166" fontId="14" fillId="5" borderId="14" xfId="0" applyNumberFormat="1" applyFont="1" applyFill="1" applyBorder="1" applyAlignment="1">
      <alignment horizontal="center"/>
    </xf>
    <xf numFmtId="166" fontId="13" fillId="0" borderId="21" xfId="0" applyNumberFormat="1" applyFont="1" applyBorder="1" applyAlignment="1">
      <alignment horizontal="left"/>
    </xf>
    <xf numFmtId="166" fontId="13" fillId="0" borderId="22" xfId="0" applyNumberFormat="1" applyFont="1" applyBorder="1" applyAlignment="1">
      <alignment horizontal="left" wrapText="1"/>
    </xf>
    <xf numFmtId="166" fontId="13" fillId="0" borderId="17" xfId="0" applyNumberFormat="1" applyFont="1" applyBorder="1" applyAlignment="1">
      <alignment horizontal="left"/>
    </xf>
    <xf numFmtId="166" fontId="13" fillId="0" borderId="18" xfId="0" applyNumberFormat="1" applyFont="1" applyBorder="1" applyAlignment="1">
      <alignment horizontal="left"/>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prstDash val="solid"/>
        </a:ln>
      </c:spPr>
    </c:title>
    <c:autoTitleDeleted val="0"/>
    <c:plotArea>
      <c:layout>
        <c:manualLayout>
          <c:layoutTarget val="inner"/>
          <c:xMode val="edge"/>
          <c:yMode val="edge"/>
          <c:x val="0.14547360199822429"/>
          <c:y val="0.16762213235744169"/>
          <c:w val="0.79979969338246093"/>
          <c:h val="0.6746330938663252"/>
        </c:manualLayout>
      </c:layout>
      <c:scatterChart>
        <c:scatterStyle val="lineMarker"/>
        <c:varyColors val="0"/>
        <c:ser>
          <c:idx val="0"/>
          <c:order val="0"/>
          <c:tx>
            <c:v>Promedio</c:v>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Mes!$AP$11:$AP$41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26.266666666666666</c:v>
                </c:pt>
                <c:pt idx="16">
                  <c:v>25.7</c:v>
                </c:pt>
                <c:pt idx="17">
                  <c:v>25.2</c:v>
                </c:pt>
                <c:pt idx="18">
                  <c:v>#N/A</c:v>
                </c:pt>
                <c:pt idx="19">
                  <c:v>24.466666666666669</c:v>
                </c:pt>
                <c:pt idx="20">
                  <c:v>25.400000000000002</c:v>
                </c:pt>
                <c:pt idx="21">
                  <c:v>24.399999999999995</c:v>
                </c:pt>
                <c:pt idx="22">
                  <c:v>24.933333333333337</c:v>
                </c:pt>
                <c:pt idx="23">
                  <c:v>25.7</c:v>
                </c:pt>
                <c:pt idx="24">
                  <c:v>25.799999999999997</c:v>
                </c:pt>
                <c:pt idx="25">
                  <c:v>#N/A</c:v>
                </c:pt>
                <c:pt idx="26">
                  <c:v>24.8</c:v>
                </c:pt>
                <c:pt idx="27">
                  <c:v>25.466666666666669</c:v>
                </c:pt>
                <c:pt idx="28">
                  <c:v>24.666666666666668</c:v>
                </c:pt>
                <c:pt idx="29">
                  <c:v>24.766666666666666</c:v>
                </c:pt>
                <c:pt idx="30">
                  <c:v>26.066666666666666</c:v>
                </c:pt>
              </c:numCache>
            </c:numRef>
          </c:yVal>
          <c:smooth val="0"/>
          <c:extLst>
            <c:ext xmlns:c16="http://schemas.microsoft.com/office/drawing/2014/chart" uri="{C3380CC4-5D6E-409C-BE32-E72D297353CC}">
              <c16:uniqueId val="{00000000-F3D5-4E8E-8368-8BC58DB45689}"/>
            </c:ext>
          </c:extLst>
        </c:ser>
        <c:ser>
          <c:idx val="1"/>
          <c:order val="1"/>
          <c:tx>
            <c:v>Límite Superior</c:v>
          </c:tx>
          <c:spPr>
            <a:ln w="31750" cap="rnd">
              <a:noFill/>
              <a:prstDash val="solid"/>
              <a:round/>
            </a:ln>
          </c:spPr>
          <c:marker>
            <c:symbol val="circle"/>
            <c:size val="5"/>
            <c:spPr>
              <a:solidFill>
                <a:schemeClr val="accent1"/>
              </a:solidFill>
              <a:ln w="9525">
                <a:solidFill>
                  <a:schemeClr val="accent1"/>
                </a:solidFill>
                <a:prstDash val="solid"/>
              </a:ln>
            </c:spPr>
          </c:marker>
          <c:trendline>
            <c:spPr>
              <a:ln w="28575" cap="rnd">
                <a:solidFill>
                  <a:schemeClr val="accent1"/>
                </a:solidFill>
                <a:prstDash val="solid"/>
              </a:ln>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Mes!$I$11:$I$41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26.735566666666667</c:v>
                </c:pt>
                <c:pt idx="16">
                  <c:v>26.735566666666667</c:v>
                </c:pt>
                <c:pt idx="17">
                  <c:v>26.735566666666667</c:v>
                </c:pt>
                <c:pt idx="18">
                  <c:v>#N/A</c:v>
                </c:pt>
                <c:pt idx="19">
                  <c:v>26.735566666666667</c:v>
                </c:pt>
                <c:pt idx="20">
                  <c:v>26.735566666666667</c:v>
                </c:pt>
                <c:pt idx="21">
                  <c:v>26.735566666666667</c:v>
                </c:pt>
                <c:pt idx="22">
                  <c:v>26.735566666666667</c:v>
                </c:pt>
                <c:pt idx="23">
                  <c:v>26.735566666666667</c:v>
                </c:pt>
                <c:pt idx="24">
                  <c:v>26.735566666666667</c:v>
                </c:pt>
                <c:pt idx="25">
                  <c:v>#N/A</c:v>
                </c:pt>
                <c:pt idx="26">
                  <c:v>26.735566666666667</c:v>
                </c:pt>
                <c:pt idx="27">
                  <c:v>26.735566666666667</c:v>
                </c:pt>
                <c:pt idx="28">
                  <c:v>26.735566666666667</c:v>
                </c:pt>
                <c:pt idx="29">
                  <c:v>26.735566666666667</c:v>
                </c:pt>
                <c:pt idx="30">
                  <c:v>26.735566666666667</c:v>
                </c:pt>
              </c:numCache>
            </c:numRef>
          </c:yVal>
          <c:smooth val="0"/>
          <c:extLst>
            <c:ext xmlns:c16="http://schemas.microsoft.com/office/drawing/2014/chart" uri="{C3380CC4-5D6E-409C-BE32-E72D297353CC}">
              <c16:uniqueId val="{00000002-F3D5-4E8E-8368-8BC58DB45689}"/>
            </c:ext>
          </c:extLst>
        </c:ser>
        <c:ser>
          <c:idx val="2"/>
          <c:order val="2"/>
          <c:tx>
            <c:v>Límite Inferior</c:v>
          </c:tx>
          <c:spPr>
            <a:ln w="25400" cap="rnd">
              <a:noFill/>
              <a:prstDash val="solid"/>
              <a:round/>
            </a:ln>
          </c:spPr>
          <c:marker>
            <c:symbol val="circle"/>
            <c:size val="5"/>
            <c:spPr>
              <a:solidFill>
                <a:schemeClr val="accent3"/>
              </a:solidFill>
              <a:ln w="9525">
                <a:solidFill>
                  <a:schemeClr val="accent3"/>
                </a:solidFill>
                <a:prstDash val="solid"/>
              </a:ln>
            </c:spPr>
          </c:marker>
          <c:trendline>
            <c:spPr>
              <a:ln w="25400" cap="rnd">
                <a:solidFill>
                  <a:schemeClr val="accent3"/>
                </a:solidFill>
                <a:prstDash val="solid"/>
              </a:ln>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Mes!$J$11:$J$41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23.783480952380952</c:v>
                </c:pt>
                <c:pt idx="16">
                  <c:v>23.783480952380952</c:v>
                </c:pt>
                <c:pt idx="17">
                  <c:v>23.783480952380952</c:v>
                </c:pt>
                <c:pt idx="18">
                  <c:v>#N/A</c:v>
                </c:pt>
                <c:pt idx="19">
                  <c:v>23.783480952380952</c:v>
                </c:pt>
                <c:pt idx="20">
                  <c:v>23.783480952380952</c:v>
                </c:pt>
                <c:pt idx="21">
                  <c:v>23.783480952380952</c:v>
                </c:pt>
                <c:pt idx="22">
                  <c:v>23.783480952380952</c:v>
                </c:pt>
                <c:pt idx="23">
                  <c:v>23.783480952380952</c:v>
                </c:pt>
                <c:pt idx="24">
                  <c:v>23.783480952380952</c:v>
                </c:pt>
                <c:pt idx="25">
                  <c:v>#N/A</c:v>
                </c:pt>
                <c:pt idx="26">
                  <c:v>23.783480952380952</c:v>
                </c:pt>
                <c:pt idx="27">
                  <c:v>23.783480952380952</c:v>
                </c:pt>
                <c:pt idx="28">
                  <c:v>23.783480952380952</c:v>
                </c:pt>
                <c:pt idx="29">
                  <c:v>23.783480952380952</c:v>
                </c:pt>
                <c:pt idx="30">
                  <c:v>23.783480952380952</c:v>
                </c:pt>
              </c:numCache>
            </c:numRef>
          </c:yVal>
          <c:smooth val="0"/>
          <c:extLst>
            <c:ext xmlns:c16="http://schemas.microsoft.com/office/drawing/2014/chart" uri="{C3380CC4-5D6E-409C-BE32-E72D297353CC}">
              <c16:uniqueId val="{00000004-F3D5-4E8E-8368-8BC58DB45689}"/>
            </c:ext>
          </c:extLst>
        </c:ser>
        <c:dLbls>
          <c:showLegendKey val="0"/>
          <c:showVal val="0"/>
          <c:showCatName val="0"/>
          <c:showSerName val="0"/>
          <c:showPercent val="0"/>
          <c:showBubbleSize val="0"/>
        </c:dLbls>
        <c:axId val="2126806543"/>
        <c:axId val="2126808623"/>
      </c:scatterChart>
      <c:valAx>
        <c:axId val="2126806543"/>
        <c:scaling>
          <c:orientation val="minMax"/>
          <c:max val="31"/>
          <c:min val="15"/>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s-ES"/>
                  <a:t>Día</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s-ES"/>
          </a:p>
        </c:txPr>
        <c:crossAx val="2126808623"/>
        <c:crosses val="autoZero"/>
        <c:crossBetween val="midCat"/>
        <c:majorUnit val="2"/>
      </c:valAx>
      <c:valAx>
        <c:axId val="2126808623"/>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s-ES"/>
                  <a:t>Temperatura</a:t>
                </a:r>
              </a:p>
            </c:rich>
          </c:tx>
          <c:overlay val="0"/>
          <c:spPr>
            <a:noFill/>
            <a:ln>
              <a:noFill/>
              <a:prstDash val="solid"/>
            </a:ln>
          </c:spPr>
        </c:title>
        <c:numFmt formatCode="0.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s-ES"/>
          </a:p>
        </c:txPr>
        <c:crossAx val="2126806543"/>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a:t>
            </a:r>
            <a:r>
              <a:rPr lang="es-ES" sz="1200" b="1" baseline="0">
                <a:solidFill>
                  <a:sysClr val="windowText" lastClr="000000"/>
                </a:solidFill>
                <a:latin typeface="Times New Roman" panose="02020603050405020304" pitchFamily="18" charset="0"/>
                <a:cs typeface="Times New Roman" panose="02020603050405020304" pitchFamily="18" charset="0"/>
              </a:rPr>
              <a:t> de Control - Humedad</a:t>
            </a:r>
            <a:endParaRPr lang="es-ES" sz="12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prstDash val="solid"/>
        </a:ln>
      </c:spPr>
    </c:title>
    <c:autoTitleDeleted val="0"/>
    <c:plotArea>
      <c:layout>
        <c:manualLayout>
          <c:layoutTarget val="inner"/>
          <c:xMode val="edge"/>
          <c:yMode val="edge"/>
          <c:x val="0.15875570992565829"/>
          <c:y val="0.1867304267094482"/>
          <c:w val="0.789309426525172"/>
          <c:h val="0.63503083942133909"/>
        </c:manualLayout>
      </c:layout>
      <c:scatterChart>
        <c:scatterStyle val="lineMarker"/>
        <c:varyColors val="0"/>
        <c:ser>
          <c:idx val="0"/>
          <c:order val="0"/>
          <c:tx>
            <c:v>Promedio</c:v>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Mes!$AQ$11:$AQ$41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58.966666666666669</c:v>
                </c:pt>
                <c:pt idx="16">
                  <c:v>56.833333333333336</c:v>
                </c:pt>
                <c:pt idx="17">
                  <c:v>73.466666666666654</c:v>
                </c:pt>
                <c:pt idx="18">
                  <c:v>#N/A</c:v>
                </c:pt>
                <c:pt idx="19">
                  <c:v>72.600000000000009</c:v>
                </c:pt>
                <c:pt idx="20">
                  <c:v>76.86666666666666</c:v>
                </c:pt>
                <c:pt idx="21">
                  <c:v>68.633333333333326</c:v>
                </c:pt>
                <c:pt idx="22">
                  <c:v>70.833333333333329</c:v>
                </c:pt>
                <c:pt idx="23">
                  <c:v>64.5</c:v>
                </c:pt>
                <c:pt idx="24">
                  <c:v>70.666666666666671</c:v>
                </c:pt>
                <c:pt idx="25">
                  <c:v>#N/A</c:v>
                </c:pt>
                <c:pt idx="26">
                  <c:v>58.866666666666667</c:v>
                </c:pt>
                <c:pt idx="27">
                  <c:v>59.266666666666673</c:v>
                </c:pt>
                <c:pt idx="28">
                  <c:v>52.199999999999996</c:v>
                </c:pt>
                <c:pt idx="29">
                  <c:v>54.800000000000004</c:v>
                </c:pt>
                <c:pt idx="30">
                  <c:v>62.933333333333337</c:v>
                </c:pt>
              </c:numCache>
            </c:numRef>
          </c:yVal>
          <c:smooth val="0"/>
          <c:extLst>
            <c:ext xmlns:c16="http://schemas.microsoft.com/office/drawing/2014/chart" uri="{C3380CC4-5D6E-409C-BE32-E72D297353CC}">
              <c16:uniqueId val="{00000000-A621-4EE0-9DF5-AF91DD30DBD8}"/>
            </c:ext>
          </c:extLst>
        </c:ser>
        <c:ser>
          <c:idx val="1"/>
          <c:order val="1"/>
          <c:tx>
            <c:v>Límite Inferior</c:v>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trendline>
            <c:spPr>
              <a:ln w="25400" cap="rnd">
                <a:solidFill>
                  <a:schemeClr val="accent2"/>
                </a:solidFill>
                <a:prstDash val="solid"/>
              </a:ln>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Mes!$AD$11:$AD$41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56.189480952380961</c:v>
                </c:pt>
                <c:pt idx="16">
                  <c:v>56.189480952380961</c:v>
                </c:pt>
                <c:pt idx="17">
                  <c:v>56.189480952380961</c:v>
                </c:pt>
                <c:pt idx="18">
                  <c:v>#N/A</c:v>
                </c:pt>
                <c:pt idx="19">
                  <c:v>56.189480952380961</c:v>
                </c:pt>
                <c:pt idx="20">
                  <c:v>56.189480952380961</c:v>
                </c:pt>
                <c:pt idx="21">
                  <c:v>56.189480952380961</c:v>
                </c:pt>
                <c:pt idx="22">
                  <c:v>56.189480952380961</c:v>
                </c:pt>
                <c:pt idx="23">
                  <c:v>56.189480952380961</c:v>
                </c:pt>
                <c:pt idx="24">
                  <c:v>56.189480952380961</c:v>
                </c:pt>
                <c:pt idx="25">
                  <c:v>#N/A</c:v>
                </c:pt>
                <c:pt idx="26">
                  <c:v>56.189480952380961</c:v>
                </c:pt>
                <c:pt idx="27">
                  <c:v>56.189480952380961</c:v>
                </c:pt>
                <c:pt idx="28">
                  <c:v>56.189480952380961</c:v>
                </c:pt>
                <c:pt idx="29">
                  <c:v>56.189480952380961</c:v>
                </c:pt>
                <c:pt idx="30">
                  <c:v>56.189480952380961</c:v>
                </c:pt>
              </c:numCache>
            </c:numRef>
          </c:yVal>
          <c:smooth val="0"/>
          <c:extLst>
            <c:ext xmlns:c16="http://schemas.microsoft.com/office/drawing/2014/chart" uri="{C3380CC4-5D6E-409C-BE32-E72D297353CC}">
              <c16:uniqueId val="{00000002-A621-4EE0-9DF5-AF91DD30DBD8}"/>
            </c:ext>
          </c:extLst>
        </c:ser>
        <c:ser>
          <c:idx val="2"/>
          <c:order val="2"/>
          <c:tx>
            <c:v>Límite Superior</c:v>
          </c:tx>
          <c:spPr>
            <a:ln w="19050" cap="rnd">
              <a:solidFill>
                <a:schemeClr val="accent3"/>
              </a:solidFill>
              <a:prstDash val="solid"/>
              <a:round/>
            </a:ln>
          </c:spPr>
          <c:marker>
            <c:symbol val="circle"/>
            <c:size val="5"/>
            <c:spPr>
              <a:solidFill>
                <a:schemeClr val="accent3"/>
              </a:solidFill>
              <a:ln w="9525">
                <a:solidFill>
                  <a:schemeClr val="accent3"/>
                </a:solidFill>
                <a:prstDash val="solid"/>
              </a:ln>
            </c:spPr>
          </c:marker>
          <c:trendline>
            <c:spPr>
              <a:ln w="25400" cap="rnd">
                <a:solidFill>
                  <a:schemeClr val="accent3"/>
                </a:solidFill>
                <a:prstDash val="solid"/>
              </a:ln>
            </c:spPr>
            <c:trendlineType val="linear"/>
            <c:dispRSqr val="0"/>
            <c:dispEq val="0"/>
          </c:trendline>
          <c:xVal>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Mes!$AC$11:$AC$41</c:f>
              <c:numCache>
                <c:formatCode>0.00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72.586709523809532</c:v>
                </c:pt>
                <c:pt idx="16">
                  <c:v>72.586709523809532</c:v>
                </c:pt>
                <c:pt idx="17">
                  <c:v>72.586709523809532</c:v>
                </c:pt>
                <c:pt idx="18">
                  <c:v>#N/A</c:v>
                </c:pt>
                <c:pt idx="19">
                  <c:v>72.586709523809532</c:v>
                </c:pt>
                <c:pt idx="20">
                  <c:v>72.586709523809532</c:v>
                </c:pt>
                <c:pt idx="21">
                  <c:v>72.586709523809532</c:v>
                </c:pt>
                <c:pt idx="22">
                  <c:v>72.586709523809532</c:v>
                </c:pt>
                <c:pt idx="23">
                  <c:v>72.586709523809532</c:v>
                </c:pt>
                <c:pt idx="24">
                  <c:v>72.586709523809532</c:v>
                </c:pt>
                <c:pt idx="25">
                  <c:v>#N/A</c:v>
                </c:pt>
                <c:pt idx="26">
                  <c:v>72.586709523809532</c:v>
                </c:pt>
                <c:pt idx="27">
                  <c:v>72.586709523809532</c:v>
                </c:pt>
                <c:pt idx="28">
                  <c:v>72.586709523809532</c:v>
                </c:pt>
                <c:pt idx="29">
                  <c:v>72.586709523809532</c:v>
                </c:pt>
                <c:pt idx="30">
                  <c:v>72.586709523809532</c:v>
                </c:pt>
              </c:numCache>
            </c:numRef>
          </c:yVal>
          <c:smooth val="0"/>
          <c:extLst>
            <c:ext xmlns:c16="http://schemas.microsoft.com/office/drawing/2014/chart" uri="{C3380CC4-5D6E-409C-BE32-E72D297353CC}">
              <c16:uniqueId val="{00000004-A621-4EE0-9DF5-AF91DD30DBD8}"/>
            </c:ext>
          </c:extLst>
        </c:ser>
        <c:dLbls>
          <c:showLegendKey val="0"/>
          <c:showVal val="0"/>
          <c:showCatName val="0"/>
          <c:showSerName val="0"/>
          <c:showPercent val="0"/>
          <c:showBubbleSize val="0"/>
        </c:dLbls>
        <c:axId val="2133119407"/>
        <c:axId val="2133110255"/>
      </c:scatterChart>
      <c:valAx>
        <c:axId val="2133119407"/>
        <c:scaling>
          <c:orientation val="minMax"/>
          <c:max val="31"/>
          <c:min val="15"/>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s-ES"/>
                  <a:t>Día</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2700000" spcFirstLastPara="1" vertOverflow="ellipsis" wrap="square" anchor="ctr" anchorCtr="1"/>
          <a:lstStyle/>
          <a:p>
            <a:pPr>
              <a:defRPr sz="900" b="0" i="0" strike="noStrike" kern="1200" baseline="0">
                <a:solidFill>
                  <a:schemeClr val="tx1">
                    <a:lumMod val="65000"/>
                    <a:lumOff val="35000"/>
                  </a:schemeClr>
                </a:solidFill>
                <a:latin typeface="+mn-lt"/>
                <a:ea typeface="+mn-ea"/>
                <a:cs typeface="+mn-cs"/>
              </a:defRPr>
            </a:pPr>
            <a:endParaRPr lang="es-ES"/>
          </a:p>
        </c:txPr>
        <c:crossAx val="2133110255"/>
        <c:crosses val="autoZero"/>
        <c:crossBetween val="midCat"/>
        <c:majorUnit val="2"/>
      </c:valAx>
      <c:valAx>
        <c:axId val="2133110255"/>
        <c:scaling>
          <c:orientation val="minMax"/>
          <c:max val="90"/>
          <c:min val="4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s-ES"/>
                  <a:t>Humedad</a:t>
                </a:r>
              </a:p>
            </c:rich>
          </c:tx>
          <c:overlay val="0"/>
          <c:spPr>
            <a:noFill/>
            <a:ln>
              <a:noFill/>
              <a:prstDash val="solid"/>
            </a:ln>
          </c:spPr>
        </c:title>
        <c:numFmt formatCode="0.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s-ES"/>
          </a:p>
        </c:txPr>
        <c:crossAx val="2133119407"/>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410788</xdr:colOff>
      <xdr:row>5</xdr:row>
      <xdr:rowOff>176703</xdr:rowOff>
    </xdr:from>
    <xdr:to>
      <xdr:col>9</xdr:col>
      <xdr:colOff>493889</xdr:colOff>
      <xdr:row>18</xdr:row>
      <xdr:rowOff>101914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400538</xdr:colOff>
      <xdr:row>19</xdr:row>
      <xdr:rowOff>79129</xdr:rowOff>
    </xdr:from>
    <xdr:to>
      <xdr:col>9</xdr:col>
      <xdr:colOff>488462</xdr:colOff>
      <xdr:row>32</xdr:row>
      <xdr:rowOff>185614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10</xdr:col>
      <xdr:colOff>0</xdr:colOff>
      <xdr:row>2</xdr:row>
      <xdr:rowOff>248914</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3"/>
        <a:stretch>
          <a:fillRect/>
        </a:stretch>
      </xdr:blipFill>
      <xdr:spPr>
        <a:xfrm>
          <a:off x="0" y="0"/>
          <a:ext cx="6561667" cy="638381"/>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showGridLines="0" tabSelected="1" showRuler="0" view="pageLayout" topLeftCell="A27" zoomScale="82" zoomScaleNormal="52" zoomScalePageLayoutView="82" workbookViewId="0">
      <selection activeCell="A4" sqref="A4"/>
    </sheetView>
  </sheetViews>
  <sheetFormatPr defaultRowHeight="14.5" x14ac:dyDescent="0.35"/>
  <cols>
    <col min="1" max="1" width="10.453125" style="48" bestFit="1" customWidth="1"/>
    <col min="2" max="2" width="10.36328125" style="48" customWidth="1"/>
    <col min="3" max="3" width="9.36328125" style="48" customWidth="1"/>
    <col min="4" max="4" width="8.7265625" style="48" customWidth="1"/>
    <col min="7" max="7" width="8.7265625" style="48" customWidth="1"/>
    <col min="11" max="11" width="8.6328125" style="48" hidden="1" customWidth="1"/>
    <col min="12" max="12" width="8.7265625" style="48" hidden="1" customWidth="1"/>
    <col min="13" max="13" width="14.6328125" style="48" hidden="1" customWidth="1"/>
  </cols>
  <sheetData>
    <row r="1" spans="1:10" ht="15.5" customHeight="1" x14ac:dyDescent="0.35">
      <c r="A1" s="2"/>
      <c r="B1" s="2"/>
      <c r="C1" s="2"/>
      <c r="D1" s="2"/>
      <c r="E1" s="2"/>
      <c r="F1" s="2"/>
      <c r="G1" s="2"/>
      <c r="H1" s="2"/>
      <c r="I1" s="2"/>
      <c r="J1" s="2"/>
    </row>
    <row r="2" spans="1:10" ht="15.5" customHeight="1" x14ac:dyDescent="0.35">
      <c r="A2" s="2"/>
      <c r="B2" s="2"/>
      <c r="C2" s="2"/>
      <c r="E2" s="2"/>
      <c r="F2" s="2"/>
      <c r="G2" s="2"/>
      <c r="H2" s="2"/>
      <c r="I2" s="2"/>
      <c r="J2" s="2"/>
    </row>
    <row r="3" spans="1:10" ht="22" customHeight="1" x14ac:dyDescent="0.35">
      <c r="A3" s="2"/>
      <c r="B3" s="2"/>
      <c r="C3" s="2"/>
      <c r="D3" s="2"/>
      <c r="E3" s="2"/>
      <c r="F3" s="2"/>
      <c r="G3" s="2"/>
      <c r="H3" s="2"/>
      <c r="I3" s="2"/>
      <c r="J3" s="2"/>
    </row>
    <row r="4" spans="1:10" x14ac:dyDescent="0.35">
      <c r="A4" s="42" t="s">
        <v>0</v>
      </c>
      <c r="B4" s="43" t="str">
        <f>Mes!B7</f>
        <v>Enero</v>
      </c>
      <c r="C4" s="53"/>
      <c r="D4" s="53"/>
      <c r="H4" s="68" t="s">
        <v>1</v>
      </c>
      <c r="I4" s="69"/>
      <c r="J4" s="72" t="s">
        <v>2</v>
      </c>
    </row>
    <row r="5" spans="1:10" x14ac:dyDescent="0.35">
      <c r="A5" s="42" t="s">
        <v>3</v>
      </c>
      <c r="B5" s="41">
        <v>2020</v>
      </c>
      <c r="C5" s="53"/>
      <c r="D5" s="53"/>
      <c r="H5" s="70"/>
      <c r="I5" s="71"/>
      <c r="J5" s="73"/>
    </row>
    <row r="6" spans="1:10" x14ac:dyDescent="0.35">
      <c r="A6" s="40"/>
      <c r="B6" s="40"/>
      <c r="C6" s="53"/>
      <c r="D6" s="53"/>
    </row>
    <row r="7" spans="1:10" x14ac:dyDescent="0.35">
      <c r="A7" s="39"/>
      <c r="B7" s="74" t="s">
        <v>4</v>
      </c>
      <c r="C7" s="75"/>
      <c r="D7" s="53"/>
      <c r="H7" s="53"/>
    </row>
    <row r="8" spans="1:10" ht="26.5" customHeight="1" x14ac:dyDescent="0.35">
      <c r="A8" s="47" t="s">
        <v>5</v>
      </c>
      <c r="B8" s="47" t="s">
        <v>6</v>
      </c>
      <c r="C8" s="47" t="s">
        <v>7</v>
      </c>
      <c r="D8" s="53"/>
      <c r="H8" s="53"/>
    </row>
    <row r="9" spans="1:10" x14ac:dyDescent="0.35">
      <c r="A9" s="55" t="s">
        <v>8</v>
      </c>
      <c r="B9" s="56">
        <v>26.266666666666669</v>
      </c>
      <c r="C9" s="56">
        <v>58.966666666666669</v>
      </c>
      <c r="D9" s="45"/>
      <c r="E9" s="46"/>
      <c r="F9" s="46"/>
      <c r="G9" s="46"/>
      <c r="H9" s="45"/>
      <c r="I9" s="46"/>
      <c r="J9" s="46"/>
    </row>
    <row r="10" spans="1:10" ht="14.5" customHeight="1" x14ac:dyDescent="0.35">
      <c r="A10" s="55" t="s">
        <v>9</v>
      </c>
      <c r="B10" s="56">
        <v>25.7</v>
      </c>
      <c r="C10" s="56">
        <v>56.833333333333343</v>
      </c>
      <c r="D10" s="45"/>
      <c r="E10" s="46"/>
      <c r="F10" s="46"/>
      <c r="G10" s="46"/>
      <c r="H10" s="45"/>
      <c r="I10" s="46"/>
      <c r="J10" s="46"/>
    </row>
    <row r="11" spans="1:10" ht="14.5" customHeight="1" x14ac:dyDescent="0.35">
      <c r="A11" s="55" t="s">
        <v>10</v>
      </c>
      <c r="B11" s="56">
        <v>25.2</v>
      </c>
      <c r="C11" s="56">
        <v>73.466666666666654</v>
      </c>
      <c r="D11" s="45"/>
      <c r="E11" s="46"/>
      <c r="F11" s="46"/>
      <c r="G11" s="46"/>
      <c r="H11" s="45"/>
      <c r="I11" s="46"/>
      <c r="J11" s="46"/>
    </row>
    <row r="12" spans="1:10" ht="14.5" customHeight="1" x14ac:dyDescent="0.35">
      <c r="A12" s="55" t="s">
        <v>11</v>
      </c>
      <c r="B12" s="56">
        <v>24.466666666666669</v>
      </c>
      <c r="C12" s="56">
        <v>72.600000000000009</v>
      </c>
      <c r="D12" s="45"/>
      <c r="E12" s="46"/>
      <c r="F12" s="46"/>
      <c r="G12" s="46"/>
      <c r="H12" s="45"/>
      <c r="I12" s="46"/>
      <c r="J12" s="46"/>
    </row>
    <row r="13" spans="1:10" x14ac:dyDescent="0.35">
      <c r="A13" s="55" t="s">
        <v>12</v>
      </c>
      <c r="B13" s="56">
        <v>25.4</v>
      </c>
      <c r="C13" s="56">
        <v>76.86666666666666</v>
      </c>
      <c r="D13" s="46"/>
      <c r="E13" s="46"/>
      <c r="F13" s="46"/>
      <c r="G13" s="46"/>
      <c r="H13" s="46"/>
      <c r="I13" s="46"/>
      <c r="J13" s="46"/>
    </row>
    <row r="14" spans="1:10" x14ac:dyDescent="0.35">
      <c r="A14" s="55" t="s">
        <v>13</v>
      </c>
      <c r="B14" s="56">
        <v>24.4</v>
      </c>
      <c r="C14" s="56">
        <v>68.63333333333334</v>
      </c>
      <c r="D14" s="46"/>
      <c r="E14" s="46"/>
      <c r="F14" s="46"/>
      <c r="G14" s="46"/>
      <c r="H14" s="46"/>
      <c r="I14" s="46"/>
      <c r="J14" s="46"/>
    </row>
    <row r="15" spans="1:10" x14ac:dyDescent="0.35">
      <c r="A15" s="55" t="s">
        <v>14</v>
      </c>
      <c r="B15" s="56">
        <v>24.93333333333333</v>
      </c>
      <c r="C15" s="56">
        <v>70.833333333333329</v>
      </c>
      <c r="D15" s="46"/>
      <c r="E15" s="46"/>
      <c r="F15" s="46"/>
      <c r="G15" s="46"/>
      <c r="H15" s="46"/>
      <c r="I15" s="46"/>
      <c r="J15" s="46"/>
    </row>
    <row r="16" spans="1:10" x14ac:dyDescent="0.35">
      <c r="A16" s="55" t="s">
        <v>15</v>
      </c>
      <c r="B16" s="56">
        <v>25.7</v>
      </c>
      <c r="C16" s="56">
        <v>64.5</v>
      </c>
      <c r="D16" s="46"/>
      <c r="E16" s="46"/>
      <c r="F16" s="46"/>
      <c r="G16" s="46"/>
      <c r="H16" s="46"/>
      <c r="I16" s="46"/>
      <c r="J16" s="46"/>
    </row>
    <row r="17" spans="1:10" x14ac:dyDescent="0.35">
      <c r="A17" s="55" t="s">
        <v>16</v>
      </c>
      <c r="B17" s="56">
        <v>25.8</v>
      </c>
      <c r="C17" s="56">
        <v>70.666666666666671</v>
      </c>
      <c r="D17" s="46"/>
      <c r="E17" s="46"/>
      <c r="F17" s="46"/>
      <c r="G17" s="46"/>
      <c r="H17" s="46"/>
      <c r="I17" s="46"/>
      <c r="J17" s="46"/>
    </row>
    <row r="18" spans="1:10" x14ac:dyDescent="0.35">
      <c r="A18" s="55" t="s">
        <v>17</v>
      </c>
      <c r="B18" s="56">
        <v>24.8</v>
      </c>
      <c r="C18" s="56">
        <v>58.866666666666667</v>
      </c>
      <c r="D18" s="46"/>
      <c r="E18" s="46"/>
      <c r="F18" s="46"/>
      <c r="G18" s="46"/>
      <c r="H18" s="46"/>
      <c r="I18" s="46"/>
      <c r="J18" s="46"/>
    </row>
    <row r="19" spans="1:10" x14ac:dyDescent="0.35">
      <c r="A19" s="55" t="s">
        <v>18</v>
      </c>
      <c r="B19" s="56">
        <v>25.466666666666669</v>
      </c>
      <c r="C19" s="56">
        <v>59.266666666666673</v>
      </c>
      <c r="D19" s="46"/>
      <c r="E19" s="46"/>
      <c r="F19" s="46"/>
      <c r="G19" s="46"/>
      <c r="H19" s="46"/>
      <c r="I19" s="46"/>
      <c r="J19" s="46"/>
    </row>
    <row r="20" spans="1:10" x14ac:dyDescent="0.35">
      <c r="A20" s="55" t="s">
        <v>19</v>
      </c>
      <c r="B20" s="56">
        <v>24.666666666666671</v>
      </c>
      <c r="C20" s="56">
        <v>52.2</v>
      </c>
      <c r="D20" s="46"/>
      <c r="E20" s="46"/>
      <c r="F20" s="46"/>
      <c r="G20" s="46"/>
      <c r="H20" s="46"/>
      <c r="I20" s="46"/>
      <c r="J20" s="46"/>
    </row>
    <row r="21" spans="1:10" x14ac:dyDescent="0.35">
      <c r="A21" s="57" t="s">
        <v>20</v>
      </c>
      <c r="B21" s="58">
        <v>24.766666666666669</v>
      </c>
      <c r="C21" s="58">
        <v>54.8</v>
      </c>
      <c r="D21" s="46"/>
      <c r="E21" s="46"/>
      <c r="F21" s="46"/>
      <c r="G21" s="46"/>
      <c r="H21" s="46"/>
      <c r="I21" s="46"/>
      <c r="J21" s="46"/>
    </row>
    <row r="22" spans="1:10" x14ac:dyDescent="0.35">
      <c r="A22" s="55" t="s">
        <v>21</v>
      </c>
      <c r="B22" s="56">
        <v>26.06666666666667</v>
      </c>
      <c r="C22" s="56">
        <v>62.933333333333337</v>
      </c>
      <c r="D22" s="46"/>
      <c r="E22" s="46"/>
      <c r="F22" s="46"/>
      <c r="G22" s="46"/>
      <c r="H22" s="46"/>
      <c r="I22" s="46"/>
      <c r="J22" s="46"/>
    </row>
    <row r="23" spans="1:10" x14ac:dyDescent="0.35">
      <c r="A23" s="51"/>
      <c r="B23" s="52"/>
      <c r="C23" s="52"/>
      <c r="D23" s="46"/>
      <c r="E23" s="46"/>
      <c r="F23" s="46"/>
      <c r="G23" s="46"/>
      <c r="H23" s="46"/>
      <c r="I23" s="46"/>
      <c r="J23" s="46"/>
    </row>
    <row r="24" spans="1:10" x14ac:dyDescent="0.35">
      <c r="A24" s="59"/>
      <c r="B24" s="50"/>
      <c r="C24" s="50"/>
      <c r="D24" s="46"/>
      <c r="E24" s="46"/>
      <c r="F24" s="46"/>
      <c r="G24" s="46"/>
      <c r="H24" s="46"/>
      <c r="I24" s="46"/>
      <c r="J24" s="46"/>
    </row>
    <row r="25" spans="1:10" x14ac:dyDescent="0.35">
      <c r="A25" s="59"/>
      <c r="B25" s="50"/>
      <c r="C25" s="50"/>
      <c r="D25" s="46"/>
      <c r="E25" s="46"/>
      <c r="F25" s="46"/>
      <c r="G25" s="46"/>
      <c r="H25" s="46"/>
      <c r="I25" s="46"/>
      <c r="J25" s="46"/>
    </row>
    <row r="26" spans="1:10" x14ac:dyDescent="0.35">
      <c r="A26" s="59"/>
      <c r="B26" s="50"/>
      <c r="C26" s="50"/>
      <c r="D26" s="46"/>
      <c r="E26" s="46"/>
      <c r="F26" s="46"/>
      <c r="G26" s="46"/>
      <c r="H26" s="46"/>
      <c r="I26" s="46"/>
      <c r="J26" s="46"/>
    </row>
    <row r="27" spans="1:10" x14ac:dyDescent="0.35">
      <c r="A27" s="59"/>
      <c r="B27" s="50"/>
      <c r="C27" s="50"/>
      <c r="D27" s="46"/>
      <c r="E27" s="46"/>
      <c r="F27" s="46"/>
      <c r="G27" s="46"/>
      <c r="H27" s="46"/>
      <c r="I27" s="46"/>
      <c r="J27" s="46"/>
    </row>
    <row r="28" spans="1:10" x14ac:dyDescent="0.35">
      <c r="A28" s="59"/>
      <c r="B28" s="50"/>
      <c r="C28" s="50"/>
      <c r="D28" s="46"/>
      <c r="E28" s="46"/>
      <c r="F28" s="46"/>
      <c r="G28" s="46"/>
      <c r="H28" s="46"/>
      <c r="I28" s="46"/>
      <c r="J28" s="46"/>
    </row>
    <row r="29" spans="1:10" x14ac:dyDescent="0.35">
      <c r="A29" s="59"/>
      <c r="B29" s="50"/>
      <c r="C29" s="50"/>
      <c r="D29" s="46"/>
      <c r="E29" s="46"/>
      <c r="F29" s="46"/>
      <c r="G29" s="46"/>
      <c r="H29" s="46"/>
      <c r="I29" s="46"/>
      <c r="J29" s="46"/>
    </row>
    <row r="30" spans="1:10" x14ac:dyDescent="0.35">
      <c r="A30" s="59"/>
      <c r="B30" s="50"/>
      <c r="C30" s="50"/>
      <c r="D30" s="46"/>
      <c r="E30" s="46"/>
      <c r="F30" s="46"/>
      <c r="G30" s="46"/>
      <c r="H30" s="46"/>
      <c r="I30" s="46"/>
      <c r="J30" s="46"/>
    </row>
    <row r="31" spans="1:10" x14ac:dyDescent="0.35">
      <c r="A31" s="59"/>
      <c r="B31" s="50"/>
      <c r="C31" s="50"/>
      <c r="D31" s="46"/>
      <c r="E31" s="46"/>
      <c r="F31" s="46"/>
      <c r="G31" s="46"/>
      <c r="H31" s="46"/>
      <c r="I31" s="46"/>
      <c r="J31" s="46"/>
    </row>
    <row r="32" spans="1:10" x14ac:dyDescent="0.35">
      <c r="A32" s="59"/>
      <c r="B32" s="50"/>
      <c r="C32" s="50"/>
      <c r="D32" s="46"/>
      <c r="E32" s="46"/>
      <c r="F32" s="46"/>
      <c r="G32" s="46"/>
      <c r="H32" s="46"/>
      <c r="I32" s="46"/>
      <c r="J32" s="46"/>
    </row>
    <row r="33" spans="1:13" x14ac:dyDescent="0.35">
      <c r="A33" s="60"/>
      <c r="B33" s="44"/>
      <c r="C33" s="44"/>
    </row>
    <row r="34" spans="1:13" x14ac:dyDescent="0.35">
      <c r="A34" s="60"/>
      <c r="B34" s="44"/>
      <c r="C34" s="44"/>
    </row>
    <row r="35" spans="1:13" x14ac:dyDescent="0.35">
      <c r="A35" s="93" t="s">
        <v>22</v>
      </c>
      <c r="B35" s="66"/>
      <c r="C35" s="66"/>
      <c r="D35" s="66"/>
      <c r="E35" s="66"/>
      <c r="F35" s="66"/>
      <c r="G35" s="66"/>
      <c r="H35" s="66"/>
      <c r="I35" s="66"/>
      <c r="J35" s="69"/>
    </row>
    <row r="36" spans="1:13" ht="87.5" customHeight="1" x14ac:dyDescent="0.35">
      <c r="A36" s="95" t="str">
        <f>"Los límites de control para la temperatura son "&amp; ROUND(Mes!B44,2)&amp;"°C y "&amp;ROUND(Mes!B45,2)&amp;"°C."&amp;"
    Temperatura máxima: "&amp;ROUND(K39,2)&amp;"ºC "&amp;L39&amp;" "&amp;M39&amp;"
    Temperatura mínima: "&amp;ROUND(K40,2)&amp;"ºC "&amp;L40&amp;" "&amp;M40&amp;"
    Humedad máxima: "&amp;ROUND(K41,2)&amp;"% "&amp;L41&amp;" "&amp;M41&amp;"
    Humedad mínima: "&amp;ROUND(K42,2)&amp;"% "&amp;L42&amp;" "&amp;M42&amp;"
Humedad fuera de los límites: 0
Temperatura fuera de los límites: 0"</f>
        <v>Los límites de control para la temperatura son 26.74°C y 23.78°C.
    Temperatura máxima: 27.2ºC mañana 31
    Temperatura mínima: 22.4ºC noche 30
    Humedad máxima: 79.4% tarde 20
    Humedad mínima: 45.6% noche 30
Humedad fuera de los límites: 0
Temperatura fuera de los límites: 0</v>
      </c>
      <c r="B36" s="66"/>
      <c r="C36" s="66"/>
      <c r="D36" s="66"/>
      <c r="E36" s="66"/>
      <c r="F36" s="66"/>
      <c r="G36" s="66"/>
      <c r="H36" s="66"/>
      <c r="I36" s="66"/>
      <c r="J36" s="69"/>
    </row>
    <row r="37" spans="1:13" x14ac:dyDescent="0.35">
      <c r="A37" s="96" t="s">
        <v>80</v>
      </c>
      <c r="B37" s="94"/>
      <c r="C37" s="94"/>
      <c r="D37" s="94"/>
      <c r="E37" s="94"/>
      <c r="F37" s="94"/>
      <c r="G37" s="94"/>
      <c r="H37" s="94"/>
      <c r="I37" s="94"/>
      <c r="J37" s="97"/>
    </row>
    <row r="38" spans="1:13" x14ac:dyDescent="0.35">
      <c r="K38" t="s">
        <v>23</v>
      </c>
      <c r="L38" t="s">
        <v>24</v>
      </c>
      <c r="M38" t="s">
        <v>25</v>
      </c>
    </row>
    <row r="39" spans="1:13" x14ac:dyDescent="0.35">
      <c r="A39" s="76" t="s">
        <v>26</v>
      </c>
      <c r="B39" s="75"/>
      <c r="C39" s="77" t="s">
        <v>27</v>
      </c>
      <c r="D39" s="75"/>
      <c r="K39">
        <v>27.2</v>
      </c>
      <c r="L39" t="s">
        <v>28</v>
      </c>
      <c r="M39" s="49" t="s">
        <v>29</v>
      </c>
    </row>
    <row r="40" spans="1:13" x14ac:dyDescent="0.35">
      <c r="A40" s="76" t="s">
        <v>30</v>
      </c>
      <c r="B40" s="75"/>
      <c r="C40" s="78" t="s">
        <v>31</v>
      </c>
      <c r="D40" s="75"/>
      <c r="K40">
        <v>22.4</v>
      </c>
      <c r="L40" t="s">
        <v>32</v>
      </c>
      <c r="M40" s="49" t="s">
        <v>33</v>
      </c>
    </row>
    <row r="41" spans="1:13" x14ac:dyDescent="0.35">
      <c r="K41">
        <v>79.400000000000006</v>
      </c>
      <c r="L41" t="s">
        <v>34</v>
      </c>
      <c r="M41" s="49" t="s">
        <v>35</v>
      </c>
    </row>
    <row r="42" spans="1:13" x14ac:dyDescent="0.35">
      <c r="K42">
        <v>45.6</v>
      </c>
      <c r="L42" t="s">
        <v>32</v>
      </c>
      <c r="M42" s="49" t="s">
        <v>33</v>
      </c>
    </row>
    <row r="43" spans="1:13" x14ac:dyDescent="0.35">
      <c r="K43">
        <v>0</v>
      </c>
      <c r="M43" s="49"/>
    </row>
    <row r="44" spans="1:13" ht="3" customHeight="1" x14ac:dyDescent="0.35"/>
    <row r="45" spans="1:13" hidden="1" x14ac:dyDescent="0.35"/>
    <row r="46" spans="1:13" ht="1.5" customHeight="1" x14ac:dyDescent="0.35"/>
    <row r="47" spans="1:13" ht="11.5" customHeight="1" x14ac:dyDescent="0.35">
      <c r="A47" s="65" t="s">
        <v>36</v>
      </c>
      <c r="B47" s="66"/>
      <c r="C47" s="66"/>
      <c r="D47" s="66"/>
      <c r="E47" s="66"/>
      <c r="F47" s="66"/>
      <c r="G47" s="66"/>
      <c r="H47" s="66"/>
      <c r="I47" s="66"/>
      <c r="J47" s="66"/>
    </row>
    <row r="48" spans="1:13" x14ac:dyDescent="0.35">
      <c r="A48" s="67"/>
      <c r="B48" s="67"/>
      <c r="C48" s="67"/>
      <c r="D48" s="67"/>
      <c r="E48" s="67"/>
      <c r="F48" s="67"/>
      <c r="G48" s="67"/>
      <c r="H48" s="67"/>
      <c r="I48" s="67"/>
      <c r="J48" s="67"/>
    </row>
    <row r="49" spans="1:10" ht="20" customHeight="1" x14ac:dyDescent="0.35">
      <c r="A49" s="67"/>
      <c r="B49" s="67"/>
      <c r="C49" s="67"/>
      <c r="D49" s="67"/>
      <c r="E49" s="67"/>
      <c r="F49" s="67"/>
      <c r="G49" s="67"/>
      <c r="H49" s="67"/>
      <c r="I49" s="67"/>
      <c r="J49" s="67"/>
    </row>
  </sheetData>
  <mergeCells count="11">
    <mergeCell ref="A47:J49"/>
    <mergeCell ref="H4:I5"/>
    <mergeCell ref="J4:J5"/>
    <mergeCell ref="B7:C7"/>
    <mergeCell ref="A36:J36"/>
    <mergeCell ref="A35:J35"/>
    <mergeCell ref="A39:B39"/>
    <mergeCell ref="C39:D39"/>
    <mergeCell ref="A40:B40"/>
    <mergeCell ref="C40:D40"/>
    <mergeCell ref="A37:J37"/>
  </mergeCells>
  <pageMargins left="0.70866141732283472" right="0.31496062992125978" top="0.59055118110236227" bottom="0.74803149606299213" header="0.31496062992125978" footer="0.31496062992125978"/>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S79"/>
  <sheetViews>
    <sheetView zoomScale="62" zoomScaleNormal="62" workbookViewId="0">
      <selection activeCell="B7" sqref="B7"/>
    </sheetView>
  </sheetViews>
  <sheetFormatPr defaultColWidth="9.1796875" defaultRowHeight="14" x14ac:dyDescent="0.3"/>
  <cols>
    <col min="1" max="1" width="20" style="53" customWidth="1"/>
    <col min="2" max="2" width="10" style="53" bestFit="1" customWidth="1"/>
    <col min="3" max="3" width="7.26953125" style="53" bestFit="1" customWidth="1"/>
    <col min="4" max="4" width="7.81640625" style="53" bestFit="1" customWidth="1"/>
    <col min="5" max="5" width="10.26953125" style="53" bestFit="1" customWidth="1"/>
    <col min="6" max="6" width="12.453125" style="53" bestFit="1" customWidth="1"/>
    <col min="7" max="8" width="10.26953125" style="53" customWidth="1"/>
    <col min="9" max="9" width="17.453125" style="53" bestFit="1" customWidth="1"/>
    <col min="10" max="10" width="15.81640625" style="53" bestFit="1" customWidth="1"/>
    <col min="11" max="14" width="9" style="53" bestFit="1" customWidth="1"/>
    <col min="15" max="15" width="17.453125" style="53" bestFit="1" customWidth="1"/>
    <col min="16" max="16" width="15.81640625" style="53" bestFit="1" customWidth="1"/>
    <col min="17" max="17" width="10.7265625" style="53" customWidth="1"/>
    <col min="18" max="18" width="9.54296875" style="53" customWidth="1"/>
    <col min="19" max="19" width="9.453125" style="53" customWidth="1"/>
    <col min="20" max="20" width="32.81640625" style="53" bestFit="1" customWidth="1"/>
    <col min="21" max="21" width="34.453125" style="53" bestFit="1" customWidth="1"/>
    <col min="22" max="22" width="10" style="53" bestFit="1" customWidth="1"/>
    <col min="23" max="23" width="11" style="53" bestFit="1" customWidth="1"/>
    <col min="24" max="24" width="9" style="53" bestFit="1" customWidth="1"/>
    <col min="25" max="25" width="10.26953125" style="53" bestFit="1" customWidth="1"/>
    <col min="26" max="26" width="12.453125" style="53" bestFit="1" customWidth="1"/>
    <col min="27" max="27" width="10.26953125" style="53" customWidth="1"/>
    <col min="28" max="28" width="9.7265625" style="53" customWidth="1"/>
    <col min="29" max="29" width="17.453125" style="53" bestFit="1" customWidth="1"/>
    <col min="30" max="30" width="15.453125" style="53" bestFit="1" customWidth="1"/>
    <col min="31" max="34" width="9" style="53" bestFit="1" customWidth="1"/>
    <col min="35" max="35" width="17.453125" style="53" bestFit="1" customWidth="1"/>
    <col min="36" max="36" width="15.453125" style="53" bestFit="1" customWidth="1"/>
    <col min="37" max="37" width="8.7265625" style="53" customWidth="1"/>
    <col min="38" max="38" width="7.7265625" style="53" customWidth="1"/>
    <col min="39" max="39" width="9.54296875" style="53" customWidth="1"/>
    <col min="40" max="40" width="22" style="53" bestFit="1" customWidth="1"/>
    <col min="41" max="41" width="23.1796875" style="53" bestFit="1" customWidth="1"/>
    <col min="42" max="42" width="22" style="53" bestFit="1" customWidth="1"/>
    <col min="43" max="43" width="23.1796875" style="53" bestFit="1" customWidth="1"/>
    <col min="44" max="44" width="4.26953125" style="53" customWidth="1"/>
    <col min="45" max="45" width="3.81640625" style="53" customWidth="1"/>
    <col min="46" max="48" width="9.1796875" style="53" customWidth="1"/>
    <col min="49" max="16384" width="9.1796875" style="53"/>
  </cols>
  <sheetData>
    <row r="1" spans="1:43" ht="14.5" customHeight="1" thickBot="1" x14ac:dyDescent="0.35"/>
    <row r="2" spans="1:43" ht="15" customHeight="1" thickBot="1" x14ac:dyDescent="0.35">
      <c r="A2" s="82" t="s">
        <v>37</v>
      </c>
      <c r="B2" s="80"/>
      <c r="C2" s="86" t="s">
        <v>38</v>
      </c>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7" t="s">
        <v>39</v>
      </c>
      <c r="AF2" s="88"/>
    </row>
    <row r="3" spans="1:43" ht="15.75" customHeight="1" x14ac:dyDescent="0.3">
      <c r="A3" s="83"/>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9"/>
    </row>
    <row r="4" spans="1:43" ht="15" customHeight="1" x14ac:dyDescent="0.3">
      <c r="A4" s="83"/>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9"/>
    </row>
    <row r="5" spans="1:43" ht="15" customHeight="1" thickBot="1" x14ac:dyDescent="0.35">
      <c r="A5" s="84"/>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90"/>
    </row>
    <row r="6" spans="1:43" ht="15.75" customHeight="1" x14ac:dyDescent="0.4">
      <c r="A6" s="3"/>
      <c r="B6" s="3"/>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43" x14ac:dyDescent="0.3">
      <c r="A7" s="4" t="s">
        <v>40</v>
      </c>
      <c r="B7" s="5" t="s">
        <v>41</v>
      </c>
      <c r="E7" s="6"/>
      <c r="F7" s="6"/>
      <c r="G7" s="6"/>
      <c r="H7" s="6"/>
      <c r="I7" s="6"/>
      <c r="J7" s="6"/>
      <c r="K7" s="6"/>
      <c r="L7" s="6"/>
      <c r="M7" s="6"/>
      <c r="N7" s="6"/>
      <c r="O7" s="6"/>
      <c r="P7" s="6"/>
      <c r="Q7" s="6"/>
      <c r="R7" s="6"/>
      <c r="S7" s="6"/>
      <c r="T7" s="6"/>
      <c r="U7" s="6"/>
      <c r="V7" s="6"/>
      <c r="W7" s="6"/>
    </row>
    <row r="8" spans="1:43" x14ac:dyDescent="0.3">
      <c r="A8" s="4" t="s">
        <v>42</v>
      </c>
      <c r="B8" s="7">
        <f>COUNT(E11:E41)</f>
        <v>14</v>
      </c>
      <c r="E8" s="6"/>
      <c r="F8" s="6"/>
      <c r="G8" s="6"/>
      <c r="H8" s="6"/>
      <c r="I8" s="6"/>
      <c r="J8" s="6"/>
      <c r="K8" s="6"/>
      <c r="L8" s="6"/>
      <c r="M8" s="6"/>
      <c r="N8" s="6"/>
      <c r="O8" s="6"/>
      <c r="P8" s="6"/>
      <c r="Q8" s="6"/>
      <c r="R8" s="6"/>
      <c r="S8" s="6"/>
      <c r="T8" s="6"/>
      <c r="U8" s="6"/>
      <c r="V8" s="6"/>
      <c r="W8" s="6"/>
    </row>
    <row r="9" spans="1:43" x14ac:dyDescent="0.3">
      <c r="B9" s="91" t="s">
        <v>43</v>
      </c>
      <c r="C9" s="81"/>
      <c r="D9" s="81"/>
      <c r="E9" s="8"/>
      <c r="F9" s="8"/>
      <c r="G9" s="8"/>
      <c r="H9" s="8"/>
      <c r="I9" s="8"/>
      <c r="J9" s="8"/>
      <c r="K9" s="8"/>
      <c r="L9" s="8"/>
      <c r="M9" s="8"/>
      <c r="N9" s="8"/>
      <c r="O9" s="8"/>
      <c r="P9" s="8"/>
      <c r="Q9" s="8"/>
      <c r="R9" s="8"/>
      <c r="S9" s="8"/>
      <c r="T9" s="8"/>
      <c r="U9" s="8"/>
      <c r="V9" s="92" t="s">
        <v>44</v>
      </c>
      <c r="W9" s="81"/>
      <c r="X9" s="81"/>
      <c r="Y9" s="9"/>
      <c r="Z9" s="9"/>
    </row>
    <row r="10" spans="1:43" ht="15.65" customHeight="1" x14ac:dyDescent="0.3">
      <c r="A10" s="10" t="s">
        <v>45</v>
      </c>
      <c r="B10" s="10" t="s">
        <v>46</v>
      </c>
      <c r="C10" s="10" t="s">
        <v>47</v>
      </c>
      <c r="D10" s="10" t="s">
        <v>48</v>
      </c>
      <c r="E10" s="11" t="s">
        <v>4</v>
      </c>
      <c r="F10" s="11" t="s">
        <v>49</v>
      </c>
      <c r="G10" s="12" t="s">
        <v>50</v>
      </c>
      <c r="H10" s="12" t="s">
        <v>51</v>
      </c>
      <c r="I10" s="11" t="s">
        <v>52</v>
      </c>
      <c r="J10" s="11" t="s">
        <v>53</v>
      </c>
      <c r="K10" s="12" t="s">
        <v>54</v>
      </c>
      <c r="L10" s="12" t="s">
        <v>55</v>
      </c>
      <c r="M10" s="12" t="s">
        <v>56</v>
      </c>
      <c r="N10" s="12" t="s">
        <v>57</v>
      </c>
      <c r="O10" s="12" t="s">
        <v>58</v>
      </c>
      <c r="P10" s="12" t="s">
        <v>59</v>
      </c>
      <c r="Q10" s="12" t="s">
        <v>54</v>
      </c>
      <c r="R10" s="12" t="s">
        <v>55</v>
      </c>
      <c r="S10" s="12" t="s">
        <v>56</v>
      </c>
      <c r="T10" s="13" t="s">
        <v>60</v>
      </c>
      <c r="U10" s="13" t="s">
        <v>61</v>
      </c>
      <c r="V10" s="14" t="s">
        <v>46</v>
      </c>
      <c r="W10" s="14" t="s">
        <v>47</v>
      </c>
      <c r="X10" s="14" t="s">
        <v>48</v>
      </c>
      <c r="Y10" s="11" t="s">
        <v>4</v>
      </c>
      <c r="Z10" s="11" t="s">
        <v>49</v>
      </c>
      <c r="AA10" s="12" t="s">
        <v>50</v>
      </c>
      <c r="AB10" s="12" t="s">
        <v>51</v>
      </c>
      <c r="AC10" s="11" t="s">
        <v>52</v>
      </c>
      <c r="AD10" s="11" t="s">
        <v>62</v>
      </c>
      <c r="AE10" s="13" t="s">
        <v>54</v>
      </c>
      <c r="AF10" s="13" t="s">
        <v>55</v>
      </c>
      <c r="AG10" s="13" t="s">
        <v>56</v>
      </c>
      <c r="AH10" s="13" t="s">
        <v>57</v>
      </c>
      <c r="AI10" s="11" t="s">
        <v>58</v>
      </c>
      <c r="AJ10" s="11" t="s">
        <v>59</v>
      </c>
      <c r="AK10" s="13" t="s">
        <v>54</v>
      </c>
      <c r="AL10" s="13" t="s">
        <v>55</v>
      </c>
      <c r="AM10" s="13" t="s">
        <v>56</v>
      </c>
      <c r="AN10" s="13" t="s">
        <v>63</v>
      </c>
      <c r="AO10" s="13" t="s">
        <v>64</v>
      </c>
    </row>
    <row r="11" spans="1:43" x14ac:dyDescent="0.3">
      <c r="A11" s="54">
        <v>1</v>
      </c>
      <c r="B11" s="15"/>
      <c r="C11" s="15"/>
      <c r="D11" s="15"/>
      <c r="E11" s="16" t="str">
        <f t="shared" ref="E11:E41" si="0">IF(OR(B11="-",C11="-",D11="-"),"-",IFERROR(AVERAGE(B11:D11), "-"))</f>
        <v>-</v>
      </c>
      <c r="F11" s="16">
        <f t="shared" ref="F11:F41" si="1">$B$48</f>
        <v>25.259523809523809</v>
      </c>
      <c r="G11" s="16" t="str">
        <f t="shared" ref="G11:G41" si="2">IF(E11="-","-",MAX(B11:D11)-MIN(B11:D11))</f>
        <v>-</v>
      </c>
      <c r="H11" s="16">
        <f t="shared" ref="H11:H41" si="3">$B$49</f>
        <v>1.4428571428571428</v>
      </c>
      <c r="I11" s="16" t="e">
        <f t="shared" ref="I11:I41" si="4">IF(E11&lt;&gt;"-",$B$44,NA())</f>
        <v>#N/A</v>
      </c>
      <c r="J11" s="16" t="e">
        <f t="shared" ref="J11:J41" si="5">IF(E11&lt;&gt;"-",$B$45,NA())</f>
        <v>#N/A</v>
      </c>
      <c r="K11" s="16">
        <f t="shared" ref="K11:K41" si="6">$B$48+$B$51</f>
        <v>25.751538095238097</v>
      </c>
      <c r="L11" s="16">
        <f t="shared" ref="L11:L41" si="7">$B$48+2*$B$51</f>
        <v>26.24355238095238</v>
      </c>
      <c r="M11" s="16">
        <f t="shared" ref="M11:M41" si="8">$B$48-$B$51</f>
        <v>24.767509523809522</v>
      </c>
      <c r="N11" s="16">
        <f t="shared" ref="N11:N41" si="9">$B$48-2*$B$51</f>
        <v>24.275495238095239</v>
      </c>
      <c r="O11" s="16">
        <f t="shared" ref="O11:O41" si="10">+$B$46</f>
        <v>3.7139142857142855</v>
      </c>
      <c r="P11" s="16">
        <f t="shared" ref="P11:P41" si="11">+$B$47</f>
        <v>0</v>
      </c>
      <c r="Q11" s="16">
        <f t="shared" ref="Q11:Q41" si="12">+$B$49+$B$52</f>
        <v>2.1998761904761905</v>
      </c>
      <c r="R11" s="16">
        <f t="shared" ref="R11:R41" si="13">+$B$49+(2*$B$52)</f>
        <v>2.956895238095238</v>
      </c>
      <c r="S11" s="16">
        <f t="shared" ref="S11:S41" si="14">+$B$49-$B$52</f>
        <v>0.68583809523809525</v>
      </c>
      <c r="T11" s="12">
        <v>10</v>
      </c>
      <c r="U11" s="12">
        <v>35</v>
      </c>
      <c r="V11" s="15"/>
      <c r="W11" s="15"/>
      <c r="X11" s="15"/>
      <c r="Y11" s="16" t="str">
        <f t="shared" ref="Y11:Y41" si="15">+IF(OR(V11="-",W11="-",X11="-"),"-",IFERROR(AVERAGE(V11:X11),"-"))</f>
        <v>-</v>
      </c>
      <c r="Z11" s="16">
        <f t="shared" ref="Z11:Z41" si="16">+$X$48</f>
        <v>64.388095238095246</v>
      </c>
      <c r="AA11" s="16" t="str">
        <f t="shared" ref="AA11:AA41" si="17">IF(Y11="-","-",MAX(V11:X11)-MIN(V11:X11))</f>
        <v>-</v>
      </c>
      <c r="AB11" s="16">
        <f t="shared" ref="AB11:AB41" si="18">+$X$49</f>
        <v>8.0142857142857125</v>
      </c>
      <c r="AC11" s="16" t="e">
        <f t="shared" ref="AC11:AC41" si="19">IF(Y11&lt;&gt;"-",$X$44,NA())</f>
        <v>#N/A</v>
      </c>
      <c r="AD11" s="16" t="e">
        <f t="shared" ref="AD11:AD41" si="20">IF(Y11&lt;&gt;"-",$X$45,NA())</f>
        <v>#N/A</v>
      </c>
      <c r="AE11" s="17">
        <f t="shared" ref="AE11:AE41" si="21">$X$48+$X$51</f>
        <v>67.120966666666675</v>
      </c>
      <c r="AF11" s="17">
        <f t="shared" ref="AF11:AF41" si="22">$X$48+2*$X$51</f>
        <v>69.853838095238103</v>
      </c>
      <c r="AG11" s="17">
        <f t="shared" ref="AG11:AG41" si="23">$X$48-$X$51</f>
        <v>61.655223809523818</v>
      </c>
      <c r="AH11" s="17">
        <f t="shared" ref="AH11:AH41" si="24">$X$48-2*$X$51</f>
        <v>58.92235238095239</v>
      </c>
      <c r="AI11" s="18">
        <f t="shared" ref="AI11:AI41" si="25">+$X$46</f>
        <v>20.628771428571422</v>
      </c>
      <c r="AJ11" s="18">
        <f t="shared" ref="AJ11:AJ41" si="26">+$X$47</f>
        <v>0</v>
      </c>
      <c r="AK11" s="18">
        <f t="shared" ref="AK11:AK41" si="27">+$X$49+$X$52</f>
        <v>12.219114285714284</v>
      </c>
      <c r="AL11" s="18">
        <f t="shared" ref="AL11:AL41" si="28">+$X$49+(2*$X$52)</f>
        <v>16.423942857142855</v>
      </c>
      <c r="AM11" s="18">
        <f t="shared" ref="AM11:AM41" si="29">+$X$49-$X$52</f>
        <v>3.8094571428571422</v>
      </c>
      <c r="AN11" s="12">
        <v>10</v>
      </c>
      <c r="AO11" s="12">
        <v>80</v>
      </c>
      <c r="AP11" s="45" t="e">
        <f t="shared" ref="AP11:AP41" si="30">IF(E11&lt;&gt;"-",E11,NA())</f>
        <v>#N/A</v>
      </c>
      <c r="AQ11" s="45" t="e">
        <f t="shared" ref="AQ11:AQ41" si="31">IF(Y11&lt;&gt;"-",Y11,NA())</f>
        <v>#N/A</v>
      </c>
    </row>
    <row r="12" spans="1:43" x14ac:dyDescent="0.3">
      <c r="A12" s="54">
        <v>2</v>
      </c>
      <c r="B12" s="15"/>
      <c r="C12" s="15"/>
      <c r="D12" s="15"/>
      <c r="E12" s="16" t="str">
        <f t="shared" si="0"/>
        <v>-</v>
      </c>
      <c r="F12" s="16">
        <f t="shared" si="1"/>
        <v>25.259523809523809</v>
      </c>
      <c r="G12" s="16" t="str">
        <f t="shared" si="2"/>
        <v>-</v>
      </c>
      <c r="H12" s="16">
        <f t="shared" si="3"/>
        <v>1.4428571428571428</v>
      </c>
      <c r="I12" s="16" t="e">
        <f t="shared" si="4"/>
        <v>#N/A</v>
      </c>
      <c r="J12" s="16" t="e">
        <f t="shared" si="5"/>
        <v>#N/A</v>
      </c>
      <c r="K12" s="16">
        <f t="shared" si="6"/>
        <v>25.751538095238097</v>
      </c>
      <c r="L12" s="16">
        <f t="shared" si="7"/>
        <v>26.24355238095238</v>
      </c>
      <c r="M12" s="16">
        <f t="shared" si="8"/>
        <v>24.767509523809522</v>
      </c>
      <c r="N12" s="16">
        <f t="shared" si="9"/>
        <v>24.275495238095239</v>
      </c>
      <c r="O12" s="16">
        <f t="shared" si="10"/>
        <v>3.7139142857142855</v>
      </c>
      <c r="P12" s="16">
        <f t="shared" si="11"/>
        <v>0</v>
      </c>
      <c r="Q12" s="16">
        <f t="shared" si="12"/>
        <v>2.1998761904761905</v>
      </c>
      <c r="R12" s="16">
        <f t="shared" si="13"/>
        <v>2.956895238095238</v>
      </c>
      <c r="S12" s="16">
        <f t="shared" si="14"/>
        <v>0.68583809523809525</v>
      </c>
      <c r="T12" s="12">
        <v>10</v>
      </c>
      <c r="U12" s="12">
        <v>35</v>
      </c>
      <c r="V12" s="15"/>
      <c r="W12" s="15"/>
      <c r="X12" s="15"/>
      <c r="Y12" s="16" t="str">
        <f t="shared" si="15"/>
        <v>-</v>
      </c>
      <c r="Z12" s="16">
        <f t="shared" si="16"/>
        <v>64.388095238095246</v>
      </c>
      <c r="AA12" s="16" t="str">
        <f t="shared" si="17"/>
        <v>-</v>
      </c>
      <c r="AB12" s="16">
        <f t="shared" si="18"/>
        <v>8.0142857142857125</v>
      </c>
      <c r="AC12" s="16" t="e">
        <f t="shared" si="19"/>
        <v>#N/A</v>
      </c>
      <c r="AD12" s="16" t="e">
        <f t="shared" si="20"/>
        <v>#N/A</v>
      </c>
      <c r="AE12" s="17">
        <f t="shared" si="21"/>
        <v>67.120966666666675</v>
      </c>
      <c r="AF12" s="17">
        <f t="shared" si="22"/>
        <v>69.853838095238103</v>
      </c>
      <c r="AG12" s="17">
        <f t="shared" si="23"/>
        <v>61.655223809523818</v>
      </c>
      <c r="AH12" s="17">
        <f t="shared" si="24"/>
        <v>58.92235238095239</v>
      </c>
      <c r="AI12" s="18">
        <f t="shared" si="25"/>
        <v>20.628771428571422</v>
      </c>
      <c r="AJ12" s="18">
        <f t="shared" si="26"/>
        <v>0</v>
      </c>
      <c r="AK12" s="18">
        <f t="shared" si="27"/>
        <v>12.219114285714284</v>
      </c>
      <c r="AL12" s="18">
        <f t="shared" si="28"/>
        <v>16.423942857142855</v>
      </c>
      <c r="AM12" s="18">
        <f t="shared" si="29"/>
        <v>3.8094571428571422</v>
      </c>
      <c r="AN12" s="12">
        <v>10</v>
      </c>
      <c r="AO12" s="12">
        <v>80</v>
      </c>
      <c r="AP12" s="45" t="e">
        <f t="shared" si="30"/>
        <v>#N/A</v>
      </c>
      <c r="AQ12" s="45" t="e">
        <f t="shared" si="31"/>
        <v>#N/A</v>
      </c>
    </row>
    <row r="13" spans="1:43" x14ac:dyDescent="0.3">
      <c r="A13" s="54">
        <v>3</v>
      </c>
      <c r="B13" s="15"/>
      <c r="C13" s="15"/>
      <c r="D13" s="15"/>
      <c r="E13" s="16" t="str">
        <f t="shared" si="0"/>
        <v>-</v>
      </c>
      <c r="F13" s="16">
        <f t="shared" si="1"/>
        <v>25.259523809523809</v>
      </c>
      <c r="G13" s="16" t="str">
        <f t="shared" si="2"/>
        <v>-</v>
      </c>
      <c r="H13" s="16">
        <f t="shared" si="3"/>
        <v>1.4428571428571428</v>
      </c>
      <c r="I13" s="16" t="e">
        <f t="shared" si="4"/>
        <v>#N/A</v>
      </c>
      <c r="J13" s="16" t="e">
        <f t="shared" si="5"/>
        <v>#N/A</v>
      </c>
      <c r="K13" s="16">
        <f t="shared" si="6"/>
        <v>25.751538095238097</v>
      </c>
      <c r="L13" s="16">
        <f t="shared" si="7"/>
        <v>26.24355238095238</v>
      </c>
      <c r="M13" s="16">
        <f t="shared" si="8"/>
        <v>24.767509523809522</v>
      </c>
      <c r="N13" s="16">
        <f t="shared" si="9"/>
        <v>24.275495238095239</v>
      </c>
      <c r="O13" s="16">
        <f t="shared" si="10"/>
        <v>3.7139142857142855</v>
      </c>
      <c r="P13" s="16">
        <f t="shared" si="11"/>
        <v>0</v>
      </c>
      <c r="Q13" s="16">
        <f t="shared" si="12"/>
        <v>2.1998761904761905</v>
      </c>
      <c r="R13" s="16">
        <f t="shared" si="13"/>
        <v>2.956895238095238</v>
      </c>
      <c r="S13" s="16">
        <f t="shared" si="14"/>
        <v>0.68583809523809525</v>
      </c>
      <c r="T13" s="12">
        <v>10</v>
      </c>
      <c r="U13" s="12">
        <v>35</v>
      </c>
      <c r="V13" s="15"/>
      <c r="W13" s="15"/>
      <c r="X13" s="15"/>
      <c r="Y13" s="16" t="str">
        <f t="shared" si="15"/>
        <v>-</v>
      </c>
      <c r="Z13" s="16">
        <f t="shared" si="16"/>
        <v>64.388095238095246</v>
      </c>
      <c r="AA13" s="16" t="str">
        <f t="shared" si="17"/>
        <v>-</v>
      </c>
      <c r="AB13" s="16">
        <f t="shared" si="18"/>
        <v>8.0142857142857125</v>
      </c>
      <c r="AC13" s="16" t="e">
        <f t="shared" si="19"/>
        <v>#N/A</v>
      </c>
      <c r="AD13" s="16" t="e">
        <f t="shared" si="20"/>
        <v>#N/A</v>
      </c>
      <c r="AE13" s="17">
        <f t="shared" si="21"/>
        <v>67.120966666666675</v>
      </c>
      <c r="AF13" s="17">
        <f t="shared" si="22"/>
        <v>69.853838095238103</v>
      </c>
      <c r="AG13" s="17">
        <f t="shared" si="23"/>
        <v>61.655223809523818</v>
      </c>
      <c r="AH13" s="17">
        <f t="shared" si="24"/>
        <v>58.92235238095239</v>
      </c>
      <c r="AI13" s="18">
        <f t="shared" si="25"/>
        <v>20.628771428571422</v>
      </c>
      <c r="AJ13" s="18">
        <f t="shared" si="26"/>
        <v>0</v>
      </c>
      <c r="AK13" s="18">
        <f t="shared" si="27"/>
        <v>12.219114285714284</v>
      </c>
      <c r="AL13" s="18">
        <f t="shared" si="28"/>
        <v>16.423942857142855</v>
      </c>
      <c r="AM13" s="18">
        <f t="shared" si="29"/>
        <v>3.8094571428571422</v>
      </c>
      <c r="AN13" s="12">
        <v>10</v>
      </c>
      <c r="AO13" s="12">
        <v>80</v>
      </c>
      <c r="AP13" s="45" t="e">
        <f t="shared" si="30"/>
        <v>#N/A</v>
      </c>
      <c r="AQ13" s="45" t="e">
        <f t="shared" si="31"/>
        <v>#N/A</v>
      </c>
    </row>
    <row r="14" spans="1:43" x14ac:dyDescent="0.3">
      <c r="A14" s="54">
        <v>4</v>
      </c>
      <c r="B14" s="15"/>
      <c r="C14" s="15"/>
      <c r="D14" s="15"/>
      <c r="E14" s="16" t="str">
        <f t="shared" si="0"/>
        <v>-</v>
      </c>
      <c r="F14" s="16">
        <f t="shared" si="1"/>
        <v>25.259523809523809</v>
      </c>
      <c r="G14" s="16" t="str">
        <f t="shared" si="2"/>
        <v>-</v>
      </c>
      <c r="H14" s="16">
        <f t="shared" si="3"/>
        <v>1.4428571428571428</v>
      </c>
      <c r="I14" s="16" t="e">
        <f t="shared" si="4"/>
        <v>#N/A</v>
      </c>
      <c r="J14" s="16" t="e">
        <f t="shared" si="5"/>
        <v>#N/A</v>
      </c>
      <c r="K14" s="16">
        <f t="shared" si="6"/>
        <v>25.751538095238097</v>
      </c>
      <c r="L14" s="16">
        <f t="shared" si="7"/>
        <v>26.24355238095238</v>
      </c>
      <c r="M14" s="16">
        <f t="shared" si="8"/>
        <v>24.767509523809522</v>
      </c>
      <c r="N14" s="16">
        <f t="shared" si="9"/>
        <v>24.275495238095239</v>
      </c>
      <c r="O14" s="16">
        <f t="shared" si="10"/>
        <v>3.7139142857142855</v>
      </c>
      <c r="P14" s="16">
        <f t="shared" si="11"/>
        <v>0</v>
      </c>
      <c r="Q14" s="16">
        <f t="shared" si="12"/>
        <v>2.1998761904761905</v>
      </c>
      <c r="R14" s="16">
        <f t="shared" si="13"/>
        <v>2.956895238095238</v>
      </c>
      <c r="S14" s="16">
        <f t="shared" si="14"/>
        <v>0.68583809523809525</v>
      </c>
      <c r="T14" s="12">
        <v>10</v>
      </c>
      <c r="U14" s="12">
        <v>35</v>
      </c>
      <c r="V14" s="15"/>
      <c r="W14" s="15"/>
      <c r="X14" s="15"/>
      <c r="Y14" s="16" t="str">
        <f t="shared" si="15"/>
        <v>-</v>
      </c>
      <c r="Z14" s="16">
        <f t="shared" si="16"/>
        <v>64.388095238095246</v>
      </c>
      <c r="AA14" s="16" t="str">
        <f t="shared" si="17"/>
        <v>-</v>
      </c>
      <c r="AB14" s="16">
        <f t="shared" si="18"/>
        <v>8.0142857142857125</v>
      </c>
      <c r="AC14" s="16" t="e">
        <f t="shared" si="19"/>
        <v>#N/A</v>
      </c>
      <c r="AD14" s="16" t="e">
        <f t="shared" si="20"/>
        <v>#N/A</v>
      </c>
      <c r="AE14" s="17">
        <f t="shared" si="21"/>
        <v>67.120966666666675</v>
      </c>
      <c r="AF14" s="17">
        <f t="shared" si="22"/>
        <v>69.853838095238103</v>
      </c>
      <c r="AG14" s="17">
        <f t="shared" si="23"/>
        <v>61.655223809523818</v>
      </c>
      <c r="AH14" s="17">
        <f t="shared" si="24"/>
        <v>58.92235238095239</v>
      </c>
      <c r="AI14" s="18">
        <f t="shared" si="25"/>
        <v>20.628771428571422</v>
      </c>
      <c r="AJ14" s="18">
        <f t="shared" si="26"/>
        <v>0</v>
      </c>
      <c r="AK14" s="18">
        <f t="shared" si="27"/>
        <v>12.219114285714284</v>
      </c>
      <c r="AL14" s="18">
        <f t="shared" si="28"/>
        <v>16.423942857142855</v>
      </c>
      <c r="AM14" s="18">
        <f t="shared" si="29"/>
        <v>3.8094571428571422</v>
      </c>
      <c r="AN14" s="12">
        <v>10</v>
      </c>
      <c r="AO14" s="12">
        <v>80</v>
      </c>
      <c r="AP14" s="45" t="e">
        <f t="shared" si="30"/>
        <v>#N/A</v>
      </c>
      <c r="AQ14" s="45" t="e">
        <f t="shared" si="31"/>
        <v>#N/A</v>
      </c>
    </row>
    <row r="15" spans="1:43" x14ac:dyDescent="0.3">
      <c r="A15" s="54">
        <v>5</v>
      </c>
      <c r="B15" s="15"/>
      <c r="C15" s="15"/>
      <c r="D15" s="15"/>
      <c r="E15" s="16" t="str">
        <f t="shared" si="0"/>
        <v>-</v>
      </c>
      <c r="F15" s="16">
        <f t="shared" si="1"/>
        <v>25.259523809523809</v>
      </c>
      <c r="G15" s="16" t="str">
        <f t="shared" si="2"/>
        <v>-</v>
      </c>
      <c r="H15" s="16">
        <f t="shared" si="3"/>
        <v>1.4428571428571428</v>
      </c>
      <c r="I15" s="16" t="e">
        <f t="shared" si="4"/>
        <v>#N/A</v>
      </c>
      <c r="J15" s="16" t="e">
        <f t="shared" si="5"/>
        <v>#N/A</v>
      </c>
      <c r="K15" s="16">
        <f t="shared" si="6"/>
        <v>25.751538095238097</v>
      </c>
      <c r="L15" s="16">
        <f t="shared" si="7"/>
        <v>26.24355238095238</v>
      </c>
      <c r="M15" s="16">
        <f t="shared" si="8"/>
        <v>24.767509523809522</v>
      </c>
      <c r="N15" s="16">
        <f t="shared" si="9"/>
        <v>24.275495238095239</v>
      </c>
      <c r="O15" s="16">
        <f t="shared" si="10"/>
        <v>3.7139142857142855</v>
      </c>
      <c r="P15" s="16">
        <f t="shared" si="11"/>
        <v>0</v>
      </c>
      <c r="Q15" s="16">
        <f t="shared" si="12"/>
        <v>2.1998761904761905</v>
      </c>
      <c r="R15" s="16">
        <f t="shared" si="13"/>
        <v>2.956895238095238</v>
      </c>
      <c r="S15" s="16">
        <f t="shared" si="14"/>
        <v>0.68583809523809525</v>
      </c>
      <c r="T15" s="12">
        <v>10</v>
      </c>
      <c r="U15" s="12">
        <v>35</v>
      </c>
      <c r="V15" s="15"/>
      <c r="W15" s="15"/>
      <c r="X15" s="15"/>
      <c r="Y15" s="16" t="str">
        <f t="shared" si="15"/>
        <v>-</v>
      </c>
      <c r="Z15" s="16">
        <f t="shared" si="16"/>
        <v>64.388095238095246</v>
      </c>
      <c r="AA15" s="16" t="str">
        <f t="shared" si="17"/>
        <v>-</v>
      </c>
      <c r="AB15" s="16">
        <f t="shared" si="18"/>
        <v>8.0142857142857125</v>
      </c>
      <c r="AC15" s="16" t="e">
        <f t="shared" si="19"/>
        <v>#N/A</v>
      </c>
      <c r="AD15" s="16" t="e">
        <f t="shared" si="20"/>
        <v>#N/A</v>
      </c>
      <c r="AE15" s="17">
        <f t="shared" si="21"/>
        <v>67.120966666666675</v>
      </c>
      <c r="AF15" s="17">
        <f t="shared" si="22"/>
        <v>69.853838095238103</v>
      </c>
      <c r="AG15" s="17">
        <f t="shared" si="23"/>
        <v>61.655223809523818</v>
      </c>
      <c r="AH15" s="17">
        <f t="shared" si="24"/>
        <v>58.92235238095239</v>
      </c>
      <c r="AI15" s="18">
        <f t="shared" si="25"/>
        <v>20.628771428571422</v>
      </c>
      <c r="AJ15" s="18">
        <f t="shared" si="26"/>
        <v>0</v>
      </c>
      <c r="AK15" s="18">
        <f t="shared" si="27"/>
        <v>12.219114285714284</v>
      </c>
      <c r="AL15" s="18">
        <f t="shared" si="28"/>
        <v>16.423942857142855</v>
      </c>
      <c r="AM15" s="18">
        <f t="shared" si="29"/>
        <v>3.8094571428571422</v>
      </c>
      <c r="AN15" s="12">
        <v>10</v>
      </c>
      <c r="AO15" s="12">
        <v>80</v>
      </c>
      <c r="AP15" s="45" t="e">
        <f t="shared" si="30"/>
        <v>#N/A</v>
      </c>
      <c r="AQ15" s="45" t="e">
        <f t="shared" si="31"/>
        <v>#N/A</v>
      </c>
    </row>
    <row r="16" spans="1:43" x14ac:dyDescent="0.3">
      <c r="A16" s="54">
        <v>6</v>
      </c>
      <c r="B16" s="15"/>
      <c r="C16" s="15"/>
      <c r="D16" s="15"/>
      <c r="E16" s="16" t="str">
        <f t="shared" si="0"/>
        <v>-</v>
      </c>
      <c r="F16" s="16">
        <f t="shared" si="1"/>
        <v>25.259523809523809</v>
      </c>
      <c r="G16" s="16" t="str">
        <f t="shared" si="2"/>
        <v>-</v>
      </c>
      <c r="H16" s="16">
        <f t="shared" si="3"/>
        <v>1.4428571428571428</v>
      </c>
      <c r="I16" s="16" t="e">
        <f t="shared" si="4"/>
        <v>#N/A</v>
      </c>
      <c r="J16" s="16" t="e">
        <f t="shared" si="5"/>
        <v>#N/A</v>
      </c>
      <c r="K16" s="16">
        <f t="shared" si="6"/>
        <v>25.751538095238097</v>
      </c>
      <c r="L16" s="16">
        <f t="shared" si="7"/>
        <v>26.24355238095238</v>
      </c>
      <c r="M16" s="16">
        <f t="shared" si="8"/>
        <v>24.767509523809522</v>
      </c>
      <c r="N16" s="16">
        <f t="shared" si="9"/>
        <v>24.275495238095239</v>
      </c>
      <c r="O16" s="16">
        <f t="shared" si="10"/>
        <v>3.7139142857142855</v>
      </c>
      <c r="P16" s="16">
        <f t="shared" si="11"/>
        <v>0</v>
      </c>
      <c r="Q16" s="16">
        <f t="shared" si="12"/>
        <v>2.1998761904761905</v>
      </c>
      <c r="R16" s="16">
        <f t="shared" si="13"/>
        <v>2.956895238095238</v>
      </c>
      <c r="S16" s="16">
        <f t="shared" si="14"/>
        <v>0.68583809523809525</v>
      </c>
      <c r="T16" s="12">
        <v>10</v>
      </c>
      <c r="U16" s="12">
        <v>35</v>
      </c>
      <c r="V16" s="15"/>
      <c r="W16" s="15"/>
      <c r="X16" s="15"/>
      <c r="Y16" s="16" t="str">
        <f t="shared" si="15"/>
        <v>-</v>
      </c>
      <c r="Z16" s="16">
        <f t="shared" si="16"/>
        <v>64.388095238095246</v>
      </c>
      <c r="AA16" s="16" t="str">
        <f t="shared" si="17"/>
        <v>-</v>
      </c>
      <c r="AB16" s="16">
        <f t="shared" si="18"/>
        <v>8.0142857142857125</v>
      </c>
      <c r="AC16" s="16" t="e">
        <f t="shared" si="19"/>
        <v>#N/A</v>
      </c>
      <c r="AD16" s="16" t="e">
        <f t="shared" si="20"/>
        <v>#N/A</v>
      </c>
      <c r="AE16" s="17">
        <f t="shared" si="21"/>
        <v>67.120966666666675</v>
      </c>
      <c r="AF16" s="17">
        <f t="shared" si="22"/>
        <v>69.853838095238103</v>
      </c>
      <c r="AG16" s="17">
        <f t="shared" si="23"/>
        <v>61.655223809523818</v>
      </c>
      <c r="AH16" s="17">
        <f t="shared" si="24"/>
        <v>58.92235238095239</v>
      </c>
      <c r="AI16" s="18">
        <f t="shared" si="25"/>
        <v>20.628771428571422</v>
      </c>
      <c r="AJ16" s="18">
        <f t="shared" si="26"/>
        <v>0</v>
      </c>
      <c r="AK16" s="18">
        <f t="shared" si="27"/>
        <v>12.219114285714284</v>
      </c>
      <c r="AL16" s="18">
        <f t="shared" si="28"/>
        <v>16.423942857142855</v>
      </c>
      <c r="AM16" s="18">
        <f t="shared" si="29"/>
        <v>3.8094571428571422</v>
      </c>
      <c r="AN16" s="12">
        <v>10</v>
      </c>
      <c r="AO16" s="12">
        <v>80</v>
      </c>
      <c r="AP16" s="45" t="e">
        <f t="shared" si="30"/>
        <v>#N/A</v>
      </c>
      <c r="AQ16" s="45" t="e">
        <f t="shared" si="31"/>
        <v>#N/A</v>
      </c>
    </row>
    <row r="17" spans="1:43" x14ac:dyDescent="0.3">
      <c r="A17" s="54">
        <v>7</v>
      </c>
      <c r="B17" s="15"/>
      <c r="C17" s="15"/>
      <c r="D17" s="15"/>
      <c r="E17" s="16" t="str">
        <f t="shared" si="0"/>
        <v>-</v>
      </c>
      <c r="F17" s="16">
        <f t="shared" si="1"/>
        <v>25.259523809523809</v>
      </c>
      <c r="G17" s="16" t="str">
        <f t="shared" si="2"/>
        <v>-</v>
      </c>
      <c r="H17" s="16">
        <f t="shared" si="3"/>
        <v>1.4428571428571428</v>
      </c>
      <c r="I17" s="16" t="e">
        <f t="shared" si="4"/>
        <v>#N/A</v>
      </c>
      <c r="J17" s="16" t="e">
        <f t="shared" si="5"/>
        <v>#N/A</v>
      </c>
      <c r="K17" s="16">
        <f t="shared" si="6"/>
        <v>25.751538095238097</v>
      </c>
      <c r="L17" s="16">
        <f t="shared" si="7"/>
        <v>26.24355238095238</v>
      </c>
      <c r="M17" s="16">
        <f t="shared" si="8"/>
        <v>24.767509523809522</v>
      </c>
      <c r="N17" s="16">
        <f t="shared" si="9"/>
        <v>24.275495238095239</v>
      </c>
      <c r="O17" s="16">
        <f t="shared" si="10"/>
        <v>3.7139142857142855</v>
      </c>
      <c r="P17" s="16">
        <f t="shared" si="11"/>
        <v>0</v>
      </c>
      <c r="Q17" s="16">
        <f t="shared" si="12"/>
        <v>2.1998761904761905</v>
      </c>
      <c r="R17" s="16">
        <f t="shared" si="13"/>
        <v>2.956895238095238</v>
      </c>
      <c r="S17" s="16">
        <f t="shared" si="14"/>
        <v>0.68583809523809525</v>
      </c>
      <c r="T17" s="12">
        <v>10</v>
      </c>
      <c r="U17" s="12">
        <v>35</v>
      </c>
      <c r="V17" s="15"/>
      <c r="W17" s="15"/>
      <c r="X17" s="15"/>
      <c r="Y17" s="16" t="str">
        <f t="shared" si="15"/>
        <v>-</v>
      </c>
      <c r="Z17" s="16">
        <f t="shared" si="16"/>
        <v>64.388095238095246</v>
      </c>
      <c r="AA17" s="16" t="str">
        <f t="shared" si="17"/>
        <v>-</v>
      </c>
      <c r="AB17" s="16">
        <f t="shared" si="18"/>
        <v>8.0142857142857125</v>
      </c>
      <c r="AC17" s="16" t="e">
        <f t="shared" si="19"/>
        <v>#N/A</v>
      </c>
      <c r="AD17" s="16" t="e">
        <f t="shared" si="20"/>
        <v>#N/A</v>
      </c>
      <c r="AE17" s="17">
        <f t="shared" si="21"/>
        <v>67.120966666666675</v>
      </c>
      <c r="AF17" s="17">
        <f t="shared" si="22"/>
        <v>69.853838095238103</v>
      </c>
      <c r="AG17" s="17">
        <f t="shared" si="23"/>
        <v>61.655223809523818</v>
      </c>
      <c r="AH17" s="17">
        <f t="shared" si="24"/>
        <v>58.92235238095239</v>
      </c>
      <c r="AI17" s="18">
        <f t="shared" si="25"/>
        <v>20.628771428571422</v>
      </c>
      <c r="AJ17" s="18">
        <f t="shared" si="26"/>
        <v>0</v>
      </c>
      <c r="AK17" s="18">
        <f t="shared" si="27"/>
        <v>12.219114285714284</v>
      </c>
      <c r="AL17" s="18">
        <f t="shared" si="28"/>
        <v>16.423942857142855</v>
      </c>
      <c r="AM17" s="18">
        <f t="shared" si="29"/>
        <v>3.8094571428571422</v>
      </c>
      <c r="AN17" s="12">
        <v>10</v>
      </c>
      <c r="AO17" s="12">
        <v>80</v>
      </c>
      <c r="AP17" s="45" t="e">
        <f t="shared" si="30"/>
        <v>#N/A</v>
      </c>
      <c r="AQ17" s="45" t="e">
        <f t="shared" si="31"/>
        <v>#N/A</v>
      </c>
    </row>
    <row r="18" spans="1:43" x14ac:dyDescent="0.3">
      <c r="A18" s="54">
        <v>8</v>
      </c>
      <c r="B18" s="15"/>
      <c r="C18" s="15"/>
      <c r="D18" s="15"/>
      <c r="E18" s="16" t="str">
        <f t="shared" si="0"/>
        <v>-</v>
      </c>
      <c r="F18" s="16">
        <f t="shared" si="1"/>
        <v>25.259523809523809</v>
      </c>
      <c r="G18" s="16" t="str">
        <f t="shared" si="2"/>
        <v>-</v>
      </c>
      <c r="H18" s="16">
        <f t="shared" si="3"/>
        <v>1.4428571428571428</v>
      </c>
      <c r="I18" s="16" t="e">
        <f t="shared" si="4"/>
        <v>#N/A</v>
      </c>
      <c r="J18" s="16" t="e">
        <f t="shared" si="5"/>
        <v>#N/A</v>
      </c>
      <c r="K18" s="16">
        <f t="shared" si="6"/>
        <v>25.751538095238097</v>
      </c>
      <c r="L18" s="16">
        <f t="shared" si="7"/>
        <v>26.24355238095238</v>
      </c>
      <c r="M18" s="16">
        <f t="shared" si="8"/>
        <v>24.767509523809522</v>
      </c>
      <c r="N18" s="16">
        <f t="shared" si="9"/>
        <v>24.275495238095239</v>
      </c>
      <c r="O18" s="16">
        <f t="shared" si="10"/>
        <v>3.7139142857142855</v>
      </c>
      <c r="P18" s="16">
        <f t="shared" si="11"/>
        <v>0</v>
      </c>
      <c r="Q18" s="16">
        <f t="shared" si="12"/>
        <v>2.1998761904761905</v>
      </c>
      <c r="R18" s="16">
        <f t="shared" si="13"/>
        <v>2.956895238095238</v>
      </c>
      <c r="S18" s="16">
        <f t="shared" si="14"/>
        <v>0.68583809523809525</v>
      </c>
      <c r="T18" s="12">
        <v>10</v>
      </c>
      <c r="U18" s="12">
        <v>35</v>
      </c>
      <c r="V18" s="15"/>
      <c r="W18" s="15"/>
      <c r="X18" s="15"/>
      <c r="Y18" s="16" t="str">
        <f t="shared" si="15"/>
        <v>-</v>
      </c>
      <c r="Z18" s="16">
        <f t="shared" si="16"/>
        <v>64.388095238095246</v>
      </c>
      <c r="AA18" s="16" t="str">
        <f t="shared" si="17"/>
        <v>-</v>
      </c>
      <c r="AB18" s="16">
        <f t="shared" si="18"/>
        <v>8.0142857142857125</v>
      </c>
      <c r="AC18" s="16" t="e">
        <f t="shared" si="19"/>
        <v>#N/A</v>
      </c>
      <c r="AD18" s="16" t="e">
        <f t="shared" si="20"/>
        <v>#N/A</v>
      </c>
      <c r="AE18" s="17">
        <f t="shared" si="21"/>
        <v>67.120966666666675</v>
      </c>
      <c r="AF18" s="17">
        <f t="shared" si="22"/>
        <v>69.853838095238103</v>
      </c>
      <c r="AG18" s="17">
        <f t="shared" si="23"/>
        <v>61.655223809523818</v>
      </c>
      <c r="AH18" s="17">
        <f t="shared" si="24"/>
        <v>58.92235238095239</v>
      </c>
      <c r="AI18" s="18">
        <f t="shared" si="25"/>
        <v>20.628771428571422</v>
      </c>
      <c r="AJ18" s="18">
        <f t="shared" si="26"/>
        <v>0</v>
      </c>
      <c r="AK18" s="18">
        <f t="shared" si="27"/>
        <v>12.219114285714284</v>
      </c>
      <c r="AL18" s="18">
        <f t="shared" si="28"/>
        <v>16.423942857142855</v>
      </c>
      <c r="AM18" s="18">
        <f t="shared" si="29"/>
        <v>3.8094571428571422</v>
      </c>
      <c r="AN18" s="12">
        <v>10</v>
      </c>
      <c r="AO18" s="12">
        <v>80</v>
      </c>
      <c r="AP18" s="45" t="e">
        <f t="shared" si="30"/>
        <v>#N/A</v>
      </c>
      <c r="AQ18" s="45" t="e">
        <f t="shared" si="31"/>
        <v>#N/A</v>
      </c>
    </row>
    <row r="19" spans="1:43" x14ac:dyDescent="0.3">
      <c r="A19" s="54">
        <v>9</v>
      </c>
      <c r="B19" s="15"/>
      <c r="C19" s="15"/>
      <c r="D19" s="15"/>
      <c r="E19" s="16" t="str">
        <f t="shared" si="0"/>
        <v>-</v>
      </c>
      <c r="F19" s="16">
        <f t="shared" si="1"/>
        <v>25.259523809523809</v>
      </c>
      <c r="G19" s="16" t="str">
        <f t="shared" si="2"/>
        <v>-</v>
      </c>
      <c r="H19" s="16">
        <f t="shared" si="3"/>
        <v>1.4428571428571428</v>
      </c>
      <c r="I19" s="16" t="e">
        <f t="shared" si="4"/>
        <v>#N/A</v>
      </c>
      <c r="J19" s="16" t="e">
        <f t="shared" si="5"/>
        <v>#N/A</v>
      </c>
      <c r="K19" s="16">
        <f t="shared" si="6"/>
        <v>25.751538095238097</v>
      </c>
      <c r="L19" s="16">
        <f t="shared" si="7"/>
        <v>26.24355238095238</v>
      </c>
      <c r="M19" s="16">
        <f t="shared" si="8"/>
        <v>24.767509523809522</v>
      </c>
      <c r="N19" s="16">
        <f t="shared" si="9"/>
        <v>24.275495238095239</v>
      </c>
      <c r="O19" s="16">
        <f t="shared" si="10"/>
        <v>3.7139142857142855</v>
      </c>
      <c r="P19" s="16">
        <f t="shared" si="11"/>
        <v>0</v>
      </c>
      <c r="Q19" s="16">
        <f t="shared" si="12"/>
        <v>2.1998761904761905</v>
      </c>
      <c r="R19" s="16">
        <f t="shared" si="13"/>
        <v>2.956895238095238</v>
      </c>
      <c r="S19" s="16">
        <f t="shared" si="14"/>
        <v>0.68583809523809525</v>
      </c>
      <c r="T19" s="12">
        <v>10</v>
      </c>
      <c r="U19" s="12">
        <v>35</v>
      </c>
      <c r="V19" s="15"/>
      <c r="W19" s="15"/>
      <c r="X19" s="15"/>
      <c r="Y19" s="16" t="str">
        <f t="shared" si="15"/>
        <v>-</v>
      </c>
      <c r="Z19" s="16">
        <f t="shared" si="16"/>
        <v>64.388095238095246</v>
      </c>
      <c r="AA19" s="16" t="str">
        <f t="shared" si="17"/>
        <v>-</v>
      </c>
      <c r="AB19" s="16">
        <f t="shared" si="18"/>
        <v>8.0142857142857125</v>
      </c>
      <c r="AC19" s="16" t="e">
        <f t="shared" si="19"/>
        <v>#N/A</v>
      </c>
      <c r="AD19" s="16" t="e">
        <f t="shared" si="20"/>
        <v>#N/A</v>
      </c>
      <c r="AE19" s="17">
        <f t="shared" si="21"/>
        <v>67.120966666666675</v>
      </c>
      <c r="AF19" s="17">
        <f t="shared" si="22"/>
        <v>69.853838095238103</v>
      </c>
      <c r="AG19" s="17">
        <f t="shared" si="23"/>
        <v>61.655223809523818</v>
      </c>
      <c r="AH19" s="17">
        <f t="shared" si="24"/>
        <v>58.92235238095239</v>
      </c>
      <c r="AI19" s="18">
        <f t="shared" si="25"/>
        <v>20.628771428571422</v>
      </c>
      <c r="AJ19" s="18">
        <f t="shared" si="26"/>
        <v>0</v>
      </c>
      <c r="AK19" s="18">
        <f t="shared" si="27"/>
        <v>12.219114285714284</v>
      </c>
      <c r="AL19" s="18">
        <f t="shared" si="28"/>
        <v>16.423942857142855</v>
      </c>
      <c r="AM19" s="18">
        <f t="shared" si="29"/>
        <v>3.8094571428571422</v>
      </c>
      <c r="AN19" s="12">
        <v>10</v>
      </c>
      <c r="AO19" s="12">
        <v>80</v>
      </c>
      <c r="AP19" s="45" t="e">
        <f t="shared" si="30"/>
        <v>#N/A</v>
      </c>
      <c r="AQ19" s="45" t="e">
        <f t="shared" si="31"/>
        <v>#N/A</v>
      </c>
    </row>
    <row r="20" spans="1:43" x14ac:dyDescent="0.3">
      <c r="A20" s="54">
        <v>10</v>
      </c>
      <c r="B20" s="15"/>
      <c r="C20" s="15"/>
      <c r="D20" s="15"/>
      <c r="E20" s="16" t="str">
        <f t="shared" si="0"/>
        <v>-</v>
      </c>
      <c r="F20" s="16">
        <f t="shared" si="1"/>
        <v>25.259523809523809</v>
      </c>
      <c r="G20" s="16" t="str">
        <f t="shared" si="2"/>
        <v>-</v>
      </c>
      <c r="H20" s="16">
        <f t="shared" si="3"/>
        <v>1.4428571428571428</v>
      </c>
      <c r="I20" s="16" t="e">
        <f t="shared" si="4"/>
        <v>#N/A</v>
      </c>
      <c r="J20" s="16" t="e">
        <f t="shared" si="5"/>
        <v>#N/A</v>
      </c>
      <c r="K20" s="16">
        <f t="shared" si="6"/>
        <v>25.751538095238097</v>
      </c>
      <c r="L20" s="16">
        <f t="shared" si="7"/>
        <v>26.24355238095238</v>
      </c>
      <c r="M20" s="16">
        <f t="shared" si="8"/>
        <v>24.767509523809522</v>
      </c>
      <c r="N20" s="16">
        <f t="shared" si="9"/>
        <v>24.275495238095239</v>
      </c>
      <c r="O20" s="16">
        <f t="shared" si="10"/>
        <v>3.7139142857142855</v>
      </c>
      <c r="P20" s="16">
        <f t="shared" si="11"/>
        <v>0</v>
      </c>
      <c r="Q20" s="16">
        <f t="shared" si="12"/>
        <v>2.1998761904761905</v>
      </c>
      <c r="R20" s="16">
        <f t="shared" si="13"/>
        <v>2.956895238095238</v>
      </c>
      <c r="S20" s="16">
        <f t="shared" si="14"/>
        <v>0.68583809523809525</v>
      </c>
      <c r="T20" s="12">
        <v>10</v>
      </c>
      <c r="U20" s="12">
        <v>35</v>
      </c>
      <c r="V20" s="15"/>
      <c r="W20" s="15"/>
      <c r="X20" s="15"/>
      <c r="Y20" s="16" t="str">
        <f t="shared" si="15"/>
        <v>-</v>
      </c>
      <c r="Z20" s="16">
        <f t="shared" si="16"/>
        <v>64.388095238095246</v>
      </c>
      <c r="AA20" s="16" t="str">
        <f t="shared" si="17"/>
        <v>-</v>
      </c>
      <c r="AB20" s="16">
        <f t="shared" si="18"/>
        <v>8.0142857142857125</v>
      </c>
      <c r="AC20" s="16" t="e">
        <f t="shared" si="19"/>
        <v>#N/A</v>
      </c>
      <c r="AD20" s="16" t="e">
        <f t="shared" si="20"/>
        <v>#N/A</v>
      </c>
      <c r="AE20" s="17">
        <f t="shared" si="21"/>
        <v>67.120966666666675</v>
      </c>
      <c r="AF20" s="17">
        <f t="shared" si="22"/>
        <v>69.853838095238103</v>
      </c>
      <c r="AG20" s="17">
        <f t="shared" si="23"/>
        <v>61.655223809523818</v>
      </c>
      <c r="AH20" s="17">
        <f t="shared" si="24"/>
        <v>58.92235238095239</v>
      </c>
      <c r="AI20" s="18">
        <f t="shared" si="25"/>
        <v>20.628771428571422</v>
      </c>
      <c r="AJ20" s="18">
        <f t="shared" si="26"/>
        <v>0</v>
      </c>
      <c r="AK20" s="18">
        <f t="shared" si="27"/>
        <v>12.219114285714284</v>
      </c>
      <c r="AL20" s="18">
        <f t="shared" si="28"/>
        <v>16.423942857142855</v>
      </c>
      <c r="AM20" s="18">
        <f t="shared" si="29"/>
        <v>3.8094571428571422</v>
      </c>
      <c r="AN20" s="12">
        <v>10</v>
      </c>
      <c r="AO20" s="12">
        <v>80</v>
      </c>
      <c r="AP20" s="45" t="e">
        <f t="shared" si="30"/>
        <v>#N/A</v>
      </c>
      <c r="AQ20" s="45" t="e">
        <f t="shared" si="31"/>
        <v>#N/A</v>
      </c>
    </row>
    <row r="21" spans="1:43" x14ac:dyDescent="0.3">
      <c r="A21" s="54">
        <v>11</v>
      </c>
      <c r="B21" s="15"/>
      <c r="C21" s="15"/>
      <c r="D21" s="15"/>
      <c r="E21" s="16" t="str">
        <f t="shared" si="0"/>
        <v>-</v>
      </c>
      <c r="F21" s="16">
        <f t="shared" si="1"/>
        <v>25.259523809523809</v>
      </c>
      <c r="G21" s="16" t="str">
        <f t="shared" si="2"/>
        <v>-</v>
      </c>
      <c r="H21" s="16">
        <f t="shared" si="3"/>
        <v>1.4428571428571428</v>
      </c>
      <c r="I21" s="16" t="e">
        <f t="shared" si="4"/>
        <v>#N/A</v>
      </c>
      <c r="J21" s="16" t="e">
        <f t="shared" si="5"/>
        <v>#N/A</v>
      </c>
      <c r="K21" s="16">
        <f t="shared" si="6"/>
        <v>25.751538095238097</v>
      </c>
      <c r="L21" s="16">
        <f t="shared" si="7"/>
        <v>26.24355238095238</v>
      </c>
      <c r="M21" s="16">
        <f t="shared" si="8"/>
        <v>24.767509523809522</v>
      </c>
      <c r="N21" s="16">
        <f t="shared" si="9"/>
        <v>24.275495238095239</v>
      </c>
      <c r="O21" s="16">
        <f t="shared" si="10"/>
        <v>3.7139142857142855</v>
      </c>
      <c r="P21" s="16">
        <f t="shared" si="11"/>
        <v>0</v>
      </c>
      <c r="Q21" s="16">
        <f t="shared" si="12"/>
        <v>2.1998761904761905</v>
      </c>
      <c r="R21" s="16">
        <f t="shared" si="13"/>
        <v>2.956895238095238</v>
      </c>
      <c r="S21" s="16">
        <f t="shared" si="14"/>
        <v>0.68583809523809525</v>
      </c>
      <c r="T21" s="12">
        <v>10</v>
      </c>
      <c r="U21" s="12">
        <v>35</v>
      </c>
      <c r="V21" s="15"/>
      <c r="W21" s="15"/>
      <c r="X21" s="15"/>
      <c r="Y21" s="16" t="str">
        <f t="shared" si="15"/>
        <v>-</v>
      </c>
      <c r="Z21" s="16">
        <f t="shared" si="16"/>
        <v>64.388095238095246</v>
      </c>
      <c r="AA21" s="16" t="str">
        <f t="shared" si="17"/>
        <v>-</v>
      </c>
      <c r="AB21" s="16">
        <f t="shared" si="18"/>
        <v>8.0142857142857125</v>
      </c>
      <c r="AC21" s="16" t="e">
        <f t="shared" si="19"/>
        <v>#N/A</v>
      </c>
      <c r="AD21" s="16" t="e">
        <f t="shared" si="20"/>
        <v>#N/A</v>
      </c>
      <c r="AE21" s="17">
        <f t="shared" si="21"/>
        <v>67.120966666666675</v>
      </c>
      <c r="AF21" s="17">
        <f t="shared" si="22"/>
        <v>69.853838095238103</v>
      </c>
      <c r="AG21" s="17">
        <f t="shared" si="23"/>
        <v>61.655223809523818</v>
      </c>
      <c r="AH21" s="17">
        <f t="shared" si="24"/>
        <v>58.92235238095239</v>
      </c>
      <c r="AI21" s="18">
        <f t="shared" si="25"/>
        <v>20.628771428571422</v>
      </c>
      <c r="AJ21" s="18">
        <f t="shared" si="26"/>
        <v>0</v>
      </c>
      <c r="AK21" s="18">
        <f t="shared" si="27"/>
        <v>12.219114285714284</v>
      </c>
      <c r="AL21" s="18">
        <f t="shared" si="28"/>
        <v>16.423942857142855</v>
      </c>
      <c r="AM21" s="18">
        <f t="shared" si="29"/>
        <v>3.8094571428571422</v>
      </c>
      <c r="AN21" s="12">
        <v>10</v>
      </c>
      <c r="AO21" s="12">
        <v>80</v>
      </c>
      <c r="AP21" s="45" t="e">
        <f t="shared" si="30"/>
        <v>#N/A</v>
      </c>
      <c r="AQ21" s="45" t="e">
        <f t="shared" si="31"/>
        <v>#N/A</v>
      </c>
    </row>
    <row r="22" spans="1:43" x14ac:dyDescent="0.3">
      <c r="A22" s="54">
        <v>12</v>
      </c>
      <c r="B22" s="15"/>
      <c r="C22" s="15"/>
      <c r="D22" s="15"/>
      <c r="E22" s="16" t="str">
        <f t="shared" si="0"/>
        <v>-</v>
      </c>
      <c r="F22" s="16">
        <f t="shared" si="1"/>
        <v>25.259523809523809</v>
      </c>
      <c r="G22" s="16" t="str">
        <f t="shared" si="2"/>
        <v>-</v>
      </c>
      <c r="H22" s="16">
        <f t="shared" si="3"/>
        <v>1.4428571428571428</v>
      </c>
      <c r="I22" s="16" t="e">
        <f t="shared" si="4"/>
        <v>#N/A</v>
      </c>
      <c r="J22" s="16" t="e">
        <f t="shared" si="5"/>
        <v>#N/A</v>
      </c>
      <c r="K22" s="16">
        <f t="shared" si="6"/>
        <v>25.751538095238097</v>
      </c>
      <c r="L22" s="16">
        <f t="shared" si="7"/>
        <v>26.24355238095238</v>
      </c>
      <c r="M22" s="16">
        <f t="shared" si="8"/>
        <v>24.767509523809522</v>
      </c>
      <c r="N22" s="16">
        <f t="shared" si="9"/>
        <v>24.275495238095239</v>
      </c>
      <c r="O22" s="16">
        <f t="shared" si="10"/>
        <v>3.7139142857142855</v>
      </c>
      <c r="P22" s="16">
        <f t="shared" si="11"/>
        <v>0</v>
      </c>
      <c r="Q22" s="16">
        <f t="shared" si="12"/>
        <v>2.1998761904761905</v>
      </c>
      <c r="R22" s="16">
        <f t="shared" si="13"/>
        <v>2.956895238095238</v>
      </c>
      <c r="S22" s="16">
        <f t="shared" si="14"/>
        <v>0.68583809523809525</v>
      </c>
      <c r="T22" s="12">
        <v>10</v>
      </c>
      <c r="U22" s="12">
        <v>35</v>
      </c>
      <c r="V22" s="15"/>
      <c r="W22" s="15"/>
      <c r="X22" s="15"/>
      <c r="Y22" s="16" t="str">
        <f t="shared" si="15"/>
        <v>-</v>
      </c>
      <c r="Z22" s="16">
        <f t="shared" si="16"/>
        <v>64.388095238095246</v>
      </c>
      <c r="AA22" s="16" t="str">
        <f t="shared" si="17"/>
        <v>-</v>
      </c>
      <c r="AB22" s="16">
        <f t="shared" si="18"/>
        <v>8.0142857142857125</v>
      </c>
      <c r="AC22" s="16" t="e">
        <f t="shared" si="19"/>
        <v>#N/A</v>
      </c>
      <c r="AD22" s="16" t="e">
        <f t="shared" si="20"/>
        <v>#N/A</v>
      </c>
      <c r="AE22" s="17">
        <f t="shared" si="21"/>
        <v>67.120966666666675</v>
      </c>
      <c r="AF22" s="17">
        <f t="shared" si="22"/>
        <v>69.853838095238103</v>
      </c>
      <c r="AG22" s="17">
        <f t="shared" si="23"/>
        <v>61.655223809523818</v>
      </c>
      <c r="AH22" s="17">
        <f t="shared" si="24"/>
        <v>58.92235238095239</v>
      </c>
      <c r="AI22" s="18">
        <f t="shared" si="25"/>
        <v>20.628771428571422</v>
      </c>
      <c r="AJ22" s="18">
        <f t="shared" si="26"/>
        <v>0</v>
      </c>
      <c r="AK22" s="18">
        <f t="shared" si="27"/>
        <v>12.219114285714284</v>
      </c>
      <c r="AL22" s="18">
        <f t="shared" si="28"/>
        <v>16.423942857142855</v>
      </c>
      <c r="AM22" s="18">
        <f t="shared" si="29"/>
        <v>3.8094571428571422</v>
      </c>
      <c r="AN22" s="12">
        <v>10</v>
      </c>
      <c r="AO22" s="12">
        <v>80</v>
      </c>
      <c r="AP22" s="45" t="e">
        <f t="shared" si="30"/>
        <v>#N/A</v>
      </c>
      <c r="AQ22" s="45" t="e">
        <f t="shared" si="31"/>
        <v>#N/A</v>
      </c>
    </row>
    <row r="23" spans="1:43" x14ac:dyDescent="0.3">
      <c r="A23" s="54">
        <v>13</v>
      </c>
      <c r="B23" s="15"/>
      <c r="C23" s="15"/>
      <c r="D23" s="15"/>
      <c r="E23" s="16" t="str">
        <f t="shared" si="0"/>
        <v>-</v>
      </c>
      <c r="F23" s="16">
        <f t="shared" si="1"/>
        <v>25.259523809523809</v>
      </c>
      <c r="G23" s="16" t="str">
        <f t="shared" si="2"/>
        <v>-</v>
      </c>
      <c r="H23" s="16">
        <f t="shared" si="3"/>
        <v>1.4428571428571428</v>
      </c>
      <c r="I23" s="16" t="e">
        <f t="shared" si="4"/>
        <v>#N/A</v>
      </c>
      <c r="J23" s="16" t="e">
        <f t="shared" si="5"/>
        <v>#N/A</v>
      </c>
      <c r="K23" s="16">
        <f t="shared" si="6"/>
        <v>25.751538095238097</v>
      </c>
      <c r="L23" s="16">
        <f t="shared" si="7"/>
        <v>26.24355238095238</v>
      </c>
      <c r="M23" s="16">
        <f t="shared" si="8"/>
        <v>24.767509523809522</v>
      </c>
      <c r="N23" s="16">
        <f t="shared" si="9"/>
        <v>24.275495238095239</v>
      </c>
      <c r="O23" s="16">
        <f t="shared" si="10"/>
        <v>3.7139142857142855</v>
      </c>
      <c r="P23" s="16">
        <f t="shared" si="11"/>
        <v>0</v>
      </c>
      <c r="Q23" s="16">
        <f t="shared" si="12"/>
        <v>2.1998761904761905</v>
      </c>
      <c r="R23" s="16">
        <f t="shared" si="13"/>
        <v>2.956895238095238</v>
      </c>
      <c r="S23" s="16">
        <f t="shared" si="14"/>
        <v>0.68583809523809525</v>
      </c>
      <c r="T23" s="12">
        <v>10</v>
      </c>
      <c r="U23" s="12">
        <v>35</v>
      </c>
      <c r="V23" s="15"/>
      <c r="W23" s="15"/>
      <c r="X23" s="15"/>
      <c r="Y23" s="16" t="str">
        <f t="shared" si="15"/>
        <v>-</v>
      </c>
      <c r="Z23" s="16">
        <f t="shared" si="16"/>
        <v>64.388095238095246</v>
      </c>
      <c r="AA23" s="16" t="str">
        <f t="shared" si="17"/>
        <v>-</v>
      </c>
      <c r="AB23" s="16">
        <f t="shared" si="18"/>
        <v>8.0142857142857125</v>
      </c>
      <c r="AC23" s="16" t="e">
        <f t="shared" si="19"/>
        <v>#N/A</v>
      </c>
      <c r="AD23" s="16" t="e">
        <f t="shared" si="20"/>
        <v>#N/A</v>
      </c>
      <c r="AE23" s="17">
        <f t="shared" si="21"/>
        <v>67.120966666666675</v>
      </c>
      <c r="AF23" s="17">
        <f t="shared" si="22"/>
        <v>69.853838095238103</v>
      </c>
      <c r="AG23" s="17">
        <f t="shared" si="23"/>
        <v>61.655223809523818</v>
      </c>
      <c r="AH23" s="17">
        <f t="shared" si="24"/>
        <v>58.92235238095239</v>
      </c>
      <c r="AI23" s="18">
        <f t="shared" si="25"/>
        <v>20.628771428571422</v>
      </c>
      <c r="AJ23" s="18">
        <f t="shared" si="26"/>
        <v>0</v>
      </c>
      <c r="AK23" s="18">
        <f t="shared" si="27"/>
        <v>12.219114285714284</v>
      </c>
      <c r="AL23" s="18">
        <f t="shared" si="28"/>
        <v>16.423942857142855</v>
      </c>
      <c r="AM23" s="18">
        <f t="shared" si="29"/>
        <v>3.8094571428571422</v>
      </c>
      <c r="AN23" s="12">
        <v>10</v>
      </c>
      <c r="AO23" s="12">
        <v>80</v>
      </c>
      <c r="AP23" s="45" t="e">
        <f t="shared" si="30"/>
        <v>#N/A</v>
      </c>
      <c r="AQ23" s="45" t="e">
        <f t="shared" si="31"/>
        <v>#N/A</v>
      </c>
    </row>
    <row r="24" spans="1:43" x14ac:dyDescent="0.3">
      <c r="A24" s="54">
        <v>14</v>
      </c>
      <c r="B24" s="15"/>
      <c r="C24" s="15"/>
      <c r="D24" s="15"/>
      <c r="E24" s="16" t="str">
        <f t="shared" si="0"/>
        <v>-</v>
      </c>
      <c r="F24" s="16">
        <f t="shared" si="1"/>
        <v>25.259523809523809</v>
      </c>
      <c r="G24" s="16" t="str">
        <f t="shared" si="2"/>
        <v>-</v>
      </c>
      <c r="H24" s="16">
        <f t="shared" si="3"/>
        <v>1.4428571428571428</v>
      </c>
      <c r="I24" s="16" t="e">
        <f t="shared" si="4"/>
        <v>#N/A</v>
      </c>
      <c r="J24" s="16" t="e">
        <f t="shared" si="5"/>
        <v>#N/A</v>
      </c>
      <c r="K24" s="16">
        <f t="shared" si="6"/>
        <v>25.751538095238097</v>
      </c>
      <c r="L24" s="16">
        <f t="shared" si="7"/>
        <v>26.24355238095238</v>
      </c>
      <c r="M24" s="16">
        <f t="shared" si="8"/>
        <v>24.767509523809522</v>
      </c>
      <c r="N24" s="16">
        <f t="shared" si="9"/>
        <v>24.275495238095239</v>
      </c>
      <c r="O24" s="16">
        <f t="shared" si="10"/>
        <v>3.7139142857142855</v>
      </c>
      <c r="P24" s="16">
        <f t="shared" si="11"/>
        <v>0</v>
      </c>
      <c r="Q24" s="16">
        <f t="shared" si="12"/>
        <v>2.1998761904761905</v>
      </c>
      <c r="R24" s="16">
        <f t="shared" si="13"/>
        <v>2.956895238095238</v>
      </c>
      <c r="S24" s="16">
        <f t="shared" si="14"/>
        <v>0.68583809523809525</v>
      </c>
      <c r="T24" s="12">
        <v>10</v>
      </c>
      <c r="U24" s="12">
        <v>35</v>
      </c>
      <c r="V24" s="15"/>
      <c r="W24" s="15"/>
      <c r="X24" s="15"/>
      <c r="Y24" s="16" t="str">
        <f t="shared" si="15"/>
        <v>-</v>
      </c>
      <c r="Z24" s="16">
        <f t="shared" si="16"/>
        <v>64.388095238095246</v>
      </c>
      <c r="AA24" s="16" t="str">
        <f t="shared" si="17"/>
        <v>-</v>
      </c>
      <c r="AB24" s="16">
        <f t="shared" si="18"/>
        <v>8.0142857142857125</v>
      </c>
      <c r="AC24" s="16" t="e">
        <f t="shared" si="19"/>
        <v>#N/A</v>
      </c>
      <c r="AD24" s="16" t="e">
        <f t="shared" si="20"/>
        <v>#N/A</v>
      </c>
      <c r="AE24" s="17">
        <f t="shared" si="21"/>
        <v>67.120966666666675</v>
      </c>
      <c r="AF24" s="17">
        <f t="shared" si="22"/>
        <v>69.853838095238103</v>
      </c>
      <c r="AG24" s="17">
        <f t="shared" si="23"/>
        <v>61.655223809523818</v>
      </c>
      <c r="AH24" s="17">
        <f t="shared" si="24"/>
        <v>58.92235238095239</v>
      </c>
      <c r="AI24" s="18">
        <f t="shared" si="25"/>
        <v>20.628771428571422</v>
      </c>
      <c r="AJ24" s="18">
        <f t="shared" si="26"/>
        <v>0</v>
      </c>
      <c r="AK24" s="18">
        <f t="shared" si="27"/>
        <v>12.219114285714284</v>
      </c>
      <c r="AL24" s="18">
        <f t="shared" si="28"/>
        <v>16.423942857142855</v>
      </c>
      <c r="AM24" s="18">
        <f t="shared" si="29"/>
        <v>3.8094571428571422</v>
      </c>
      <c r="AN24" s="12">
        <v>10</v>
      </c>
      <c r="AO24" s="12">
        <v>80</v>
      </c>
      <c r="AP24" s="45" t="e">
        <f t="shared" si="30"/>
        <v>#N/A</v>
      </c>
      <c r="AQ24" s="45" t="e">
        <f t="shared" si="31"/>
        <v>#N/A</v>
      </c>
    </row>
    <row r="25" spans="1:43" x14ac:dyDescent="0.3">
      <c r="A25" s="54">
        <v>15</v>
      </c>
      <c r="B25" s="15"/>
      <c r="C25" s="15"/>
      <c r="D25" s="15"/>
      <c r="E25" s="16" t="str">
        <f t="shared" si="0"/>
        <v>-</v>
      </c>
      <c r="F25" s="16">
        <f t="shared" si="1"/>
        <v>25.259523809523809</v>
      </c>
      <c r="G25" s="16" t="str">
        <f t="shared" si="2"/>
        <v>-</v>
      </c>
      <c r="H25" s="16">
        <f t="shared" si="3"/>
        <v>1.4428571428571428</v>
      </c>
      <c r="I25" s="16" t="e">
        <f t="shared" si="4"/>
        <v>#N/A</v>
      </c>
      <c r="J25" s="16" t="e">
        <f t="shared" si="5"/>
        <v>#N/A</v>
      </c>
      <c r="K25" s="16">
        <f t="shared" si="6"/>
        <v>25.751538095238097</v>
      </c>
      <c r="L25" s="16">
        <f t="shared" si="7"/>
        <v>26.24355238095238</v>
      </c>
      <c r="M25" s="16">
        <f t="shared" si="8"/>
        <v>24.767509523809522</v>
      </c>
      <c r="N25" s="16">
        <f t="shared" si="9"/>
        <v>24.275495238095239</v>
      </c>
      <c r="O25" s="16">
        <f t="shared" si="10"/>
        <v>3.7139142857142855</v>
      </c>
      <c r="P25" s="16">
        <f t="shared" si="11"/>
        <v>0</v>
      </c>
      <c r="Q25" s="16">
        <f t="shared" si="12"/>
        <v>2.1998761904761905</v>
      </c>
      <c r="R25" s="16">
        <f t="shared" si="13"/>
        <v>2.956895238095238</v>
      </c>
      <c r="S25" s="16">
        <f t="shared" si="14"/>
        <v>0.68583809523809525</v>
      </c>
      <c r="T25" s="12">
        <v>10</v>
      </c>
      <c r="U25" s="12">
        <v>35</v>
      </c>
      <c r="V25" s="15"/>
      <c r="W25" s="15"/>
      <c r="X25" s="15"/>
      <c r="Y25" s="16" t="str">
        <f t="shared" si="15"/>
        <v>-</v>
      </c>
      <c r="Z25" s="16">
        <f t="shared" si="16"/>
        <v>64.388095238095246</v>
      </c>
      <c r="AA25" s="16" t="str">
        <f t="shared" si="17"/>
        <v>-</v>
      </c>
      <c r="AB25" s="16">
        <f t="shared" si="18"/>
        <v>8.0142857142857125</v>
      </c>
      <c r="AC25" s="16" t="e">
        <f t="shared" si="19"/>
        <v>#N/A</v>
      </c>
      <c r="AD25" s="16" t="e">
        <f t="shared" si="20"/>
        <v>#N/A</v>
      </c>
      <c r="AE25" s="17">
        <f t="shared" si="21"/>
        <v>67.120966666666675</v>
      </c>
      <c r="AF25" s="17">
        <f t="shared" si="22"/>
        <v>69.853838095238103</v>
      </c>
      <c r="AG25" s="17">
        <f t="shared" si="23"/>
        <v>61.655223809523818</v>
      </c>
      <c r="AH25" s="17">
        <f t="shared" si="24"/>
        <v>58.92235238095239</v>
      </c>
      <c r="AI25" s="18">
        <f t="shared" si="25"/>
        <v>20.628771428571422</v>
      </c>
      <c r="AJ25" s="18">
        <f t="shared" si="26"/>
        <v>0</v>
      </c>
      <c r="AK25" s="18">
        <f t="shared" si="27"/>
        <v>12.219114285714284</v>
      </c>
      <c r="AL25" s="18">
        <f t="shared" si="28"/>
        <v>16.423942857142855</v>
      </c>
      <c r="AM25" s="18">
        <f t="shared" si="29"/>
        <v>3.8094571428571422</v>
      </c>
      <c r="AN25" s="12">
        <v>10</v>
      </c>
      <c r="AO25" s="12">
        <v>80</v>
      </c>
      <c r="AP25" s="45" t="e">
        <f t="shared" si="30"/>
        <v>#N/A</v>
      </c>
      <c r="AQ25" s="45" t="e">
        <f t="shared" si="31"/>
        <v>#N/A</v>
      </c>
    </row>
    <row r="26" spans="1:43" x14ac:dyDescent="0.3">
      <c r="A26" s="54">
        <v>16</v>
      </c>
      <c r="B26" s="15">
        <v>26.8</v>
      </c>
      <c r="C26" s="15">
        <v>25.7</v>
      </c>
      <c r="D26" s="15">
        <v>26.3</v>
      </c>
      <c r="E26" s="16">
        <f t="shared" si="0"/>
        <v>26.266666666666666</v>
      </c>
      <c r="F26" s="16">
        <f t="shared" si="1"/>
        <v>25.259523809523809</v>
      </c>
      <c r="G26" s="16">
        <f t="shared" si="2"/>
        <v>1.1000000000000014</v>
      </c>
      <c r="H26" s="16">
        <f t="shared" si="3"/>
        <v>1.4428571428571428</v>
      </c>
      <c r="I26" s="16">
        <f t="shared" si="4"/>
        <v>26.735566666666667</v>
      </c>
      <c r="J26" s="16">
        <f t="shared" si="5"/>
        <v>23.783480952380952</v>
      </c>
      <c r="K26" s="16">
        <f t="shared" si="6"/>
        <v>25.751538095238097</v>
      </c>
      <c r="L26" s="16">
        <f t="shared" si="7"/>
        <v>26.24355238095238</v>
      </c>
      <c r="M26" s="16">
        <f t="shared" si="8"/>
        <v>24.767509523809522</v>
      </c>
      <c r="N26" s="16">
        <f t="shared" si="9"/>
        <v>24.275495238095239</v>
      </c>
      <c r="O26" s="16">
        <f t="shared" si="10"/>
        <v>3.7139142857142855</v>
      </c>
      <c r="P26" s="16">
        <f t="shared" si="11"/>
        <v>0</v>
      </c>
      <c r="Q26" s="16">
        <f t="shared" si="12"/>
        <v>2.1998761904761905</v>
      </c>
      <c r="R26" s="16">
        <f t="shared" si="13"/>
        <v>2.956895238095238</v>
      </c>
      <c r="S26" s="16">
        <f t="shared" si="14"/>
        <v>0.68583809523809525</v>
      </c>
      <c r="T26" s="12">
        <v>10</v>
      </c>
      <c r="U26" s="12">
        <v>35</v>
      </c>
      <c r="V26" s="15">
        <v>58.4</v>
      </c>
      <c r="W26" s="15">
        <v>61.6</v>
      </c>
      <c r="X26" s="15">
        <v>56.9</v>
      </c>
      <c r="Y26" s="16">
        <f t="shared" si="15"/>
        <v>58.966666666666669</v>
      </c>
      <c r="Z26" s="16">
        <f t="shared" si="16"/>
        <v>64.388095238095246</v>
      </c>
      <c r="AA26" s="16">
        <f t="shared" si="17"/>
        <v>4.7000000000000028</v>
      </c>
      <c r="AB26" s="16">
        <f t="shared" si="18"/>
        <v>8.0142857142857125</v>
      </c>
      <c r="AC26" s="16">
        <f t="shared" si="19"/>
        <v>72.586709523809532</v>
      </c>
      <c r="AD26" s="16">
        <f t="shared" si="20"/>
        <v>56.189480952380961</v>
      </c>
      <c r="AE26" s="17">
        <f t="shared" si="21"/>
        <v>67.120966666666675</v>
      </c>
      <c r="AF26" s="17">
        <f t="shared" si="22"/>
        <v>69.853838095238103</v>
      </c>
      <c r="AG26" s="17">
        <f t="shared" si="23"/>
        <v>61.655223809523818</v>
      </c>
      <c r="AH26" s="17">
        <f t="shared" si="24"/>
        <v>58.92235238095239</v>
      </c>
      <c r="AI26" s="18">
        <f t="shared" si="25"/>
        <v>20.628771428571422</v>
      </c>
      <c r="AJ26" s="18">
        <f t="shared" si="26"/>
        <v>0</v>
      </c>
      <c r="AK26" s="18">
        <f t="shared" si="27"/>
        <v>12.219114285714284</v>
      </c>
      <c r="AL26" s="18">
        <f t="shared" si="28"/>
        <v>16.423942857142855</v>
      </c>
      <c r="AM26" s="18">
        <f t="shared" si="29"/>
        <v>3.8094571428571422</v>
      </c>
      <c r="AN26" s="12">
        <v>10</v>
      </c>
      <c r="AO26" s="12">
        <v>80</v>
      </c>
      <c r="AP26" s="45">
        <f t="shared" si="30"/>
        <v>26.266666666666666</v>
      </c>
      <c r="AQ26" s="45">
        <f t="shared" si="31"/>
        <v>58.966666666666669</v>
      </c>
    </row>
    <row r="27" spans="1:43" x14ac:dyDescent="0.3">
      <c r="A27" s="54">
        <v>17</v>
      </c>
      <c r="B27" s="15">
        <v>24.5</v>
      </c>
      <c r="C27" s="15">
        <v>25.8</v>
      </c>
      <c r="D27" s="15">
        <v>26.8</v>
      </c>
      <c r="E27" s="16">
        <f t="shared" si="0"/>
        <v>25.7</v>
      </c>
      <c r="F27" s="16">
        <f t="shared" si="1"/>
        <v>25.259523809523809</v>
      </c>
      <c r="G27" s="16">
        <f t="shared" si="2"/>
        <v>2.3000000000000007</v>
      </c>
      <c r="H27" s="16">
        <f t="shared" si="3"/>
        <v>1.4428571428571428</v>
      </c>
      <c r="I27" s="16">
        <f t="shared" si="4"/>
        <v>26.735566666666667</v>
      </c>
      <c r="J27" s="16">
        <f t="shared" si="5"/>
        <v>23.783480952380952</v>
      </c>
      <c r="K27" s="16">
        <f t="shared" si="6"/>
        <v>25.751538095238097</v>
      </c>
      <c r="L27" s="16">
        <f t="shared" si="7"/>
        <v>26.24355238095238</v>
      </c>
      <c r="M27" s="16">
        <f t="shared" si="8"/>
        <v>24.767509523809522</v>
      </c>
      <c r="N27" s="16">
        <f t="shared" si="9"/>
        <v>24.275495238095239</v>
      </c>
      <c r="O27" s="16">
        <f t="shared" si="10"/>
        <v>3.7139142857142855</v>
      </c>
      <c r="P27" s="16">
        <f t="shared" si="11"/>
        <v>0</v>
      </c>
      <c r="Q27" s="16">
        <f t="shared" si="12"/>
        <v>2.1998761904761905</v>
      </c>
      <c r="R27" s="16">
        <f t="shared" si="13"/>
        <v>2.956895238095238</v>
      </c>
      <c r="S27" s="16">
        <f t="shared" si="14"/>
        <v>0.68583809523809525</v>
      </c>
      <c r="T27" s="12">
        <v>10</v>
      </c>
      <c r="U27" s="12">
        <v>35</v>
      </c>
      <c r="V27" s="15">
        <v>50</v>
      </c>
      <c r="W27" s="15">
        <v>61.1</v>
      </c>
      <c r="X27" s="15">
        <v>59.4</v>
      </c>
      <c r="Y27" s="16">
        <f t="shared" si="15"/>
        <v>56.833333333333336</v>
      </c>
      <c r="Z27" s="16">
        <f t="shared" si="16"/>
        <v>64.388095238095246</v>
      </c>
      <c r="AA27" s="16">
        <f t="shared" si="17"/>
        <v>11.100000000000001</v>
      </c>
      <c r="AB27" s="16">
        <f t="shared" si="18"/>
        <v>8.0142857142857125</v>
      </c>
      <c r="AC27" s="16">
        <f t="shared" si="19"/>
        <v>72.586709523809532</v>
      </c>
      <c r="AD27" s="16">
        <f t="shared" si="20"/>
        <v>56.189480952380961</v>
      </c>
      <c r="AE27" s="17">
        <f t="shared" si="21"/>
        <v>67.120966666666675</v>
      </c>
      <c r="AF27" s="17">
        <f t="shared" si="22"/>
        <v>69.853838095238103</v>
      </c>
      <c r="AG27" s="17">
        <f t="shared" si="23"/>
        <v>61.655223809523818</v>
      </c>
      <c r="AH27" s="17">
        <f t="shared" si="24"/>
        <v>58.92235238095239</v>
      </c>
      <c r="AI27" s="18">
        <f t="shared" si="25"/>
        <v>20.628771428571422</v>
      </c>
      <c r="AJ27" s="18">
        <f t="shared" si="26"/>
        <v>0</v>
      </c>
      <c r="AK27" s="18">
        <f t="shared" si="27"/>
        <v>12.219114285714284</v>
      </c>
      <c r="AL27" s="18">
        <f t="shared" si="28"/>
        <v>16.423942857142855</v>
      </c>
      <c r="AM27" s="18">
        <f t="shared" si="29"/>
        <v>3.8094571428571422</v>
      </c>
      <c r="AN27" s="12">
        <v>10</v>
      </c>
      <c r="AO27" s="12">
        <v>80</v>
      </c>
      <c r="AP27" s="45">
        <f t="shared" si="30"/>
        <v>25.7</v>
      </c>
      <c r="AQ27" s="45">
        <f t="shared" si="31"/>
        <v>56.833333333333336</v>
      </c>
    </row>
    <row r="28" spans="1:43" x14ac:dyDescent="0.3">
      <c r="A28" s="54">
        <v>18</v>
      </c>
      <c r="B28" s="15">
        <v>25.3</v>
      </c>
      <c r="C28" s="15">
        <v>24.8</v>
      </c>
      <c r="D28" s="15">
        <v>25.5</v>
      </c>
      <c r="E28" s="16">
        <f t="shared" si="0"/>
        <v>25.2</v>
      </c>
      <c r="F28" s="16">
        <f t="shared" si="1"/>
        <v>25.259523809523809</v>
      </c>
      <c r="G28" s="16">
        <f t="shared" si="2"/>
        <v>0.69999999999999929</v>
      </c>
      <c r="H28" s="16">
        <f t="shared" si="3"/>
        <v>1.4428571428571428</v>
      </c>
      <c r="I28" s="16">
        <f t="shared" si="4"/>
        <v>26.735566666666667</v>
      </c>
      <c r="J28" s="16">
        <f t="shared" si="5"/>
        <v>23.783480952380952</v>
      </c>
      <c r="K28" s="16">
        <f t="shared" si="6"/>
        <v>25.751538095238097</v>
      </c>
      <c r="L28" s="16">
        <f t="shared" si="7"/>
        <v>26.24355238095238</v>
      </c>
      <c r="M28" s="16">
        <f t="shared" si="8"/>
        <v>24.767509523809522</v>
      </c>
      <c r="N28" s="16">
        <f t="shared" si="9"/>
        <v>24.275495238095239</v>
      </c>
      <c r="O28" s="16">
        <f t="shared" si="10"/>
        <v>3.7139142857142855</v>
      </c>
      <c r="P28" s="16">
        <f t="shared" si="11"/>
        <v>0</v>
      </c>
      <c r="Q28" s="16">
        <f t="shared" si="12"/>
        <v>2.1998761904761905</v>
      </c>
      <c r="R28" s="16">
        <f t="shared" si="13"/>
        <v>2.956895238095238</v>
      </c>
      <c r="S28" s="16">
        <f t="shared" si="14"/>
        <v>0.68583809523809525</v>
      </c>
      <c r="T28" s="12">
        <v>10</v>
      </c>
      <c r="U28" s="12">
        <v>35</v>
      </c>
      <c r="V28" s="15">
        <v>75.599999999999994</v>
      </c>
      <c r="W28" s="15">
        <v>75.5</v>
      </c>
      <c r="X28" s="15">
        <v>69.3</v>
      </c>
      <c r="Y28" s="16">
        <f t="shared" si="15"/>
        <v>73.466666666666654</v>
      </c>
      <c r="Z28" s="16">
        <f t="shared" si="16"/>
        <v>64.388095238095246</v>
      </c>
      <c r="AA28" s="16">
        <f t="shared" si="17"/>
        <v>6.2999999999999972</v>
      </c>
      <c r="AB28" s="16">
        <f t="shared" si="18"/>
        <v>8.0142857142857125</v>
      </c>
      <c r="AC28" s="16">
        <f t="shared" si="19"/>
        <v>72.586709523809532</v>
      </c>
      <c r="AD28" s="16">
        <f t="shared" si="20"/>
        <v>56.189480952380961</v>
      </c>
      <c r="AE28" s="17">
        <f t="shared" si="21"/>
        <v>67.120966666666675</v>
      </c>
      <c r="AF28" s="17">
        <f t="shared" si="22"/>
        <v>69.853838095238103</v>
      </c>
      <c r="AG28" s="17">
        <f t="shared" si="23"/>
        <v>61.655223809523818</v>
      </c>
      <c r="AH28" s="17">
        <f t="shared" si="24"/>
        <v>58.92235238095239</v>
      </c>
      <c r="AI28" s="18">
        <f t="shared" si="25"/>
        <v>20.628771428571422</v>
      </c>
      <c r="AJ28" s="18">
        <f t="shared" si="26"/>
        <v>0</v>
      </c>
      <c r="AK28" s="18">
        <f t="shared" si="27"/>
        <v>12.219114285714284</v>
      </c>
      <c r="AL28" s="18">
        <f t="shared" si="28"/>
        <v>16.423942857142855</v>
      </c>
      <c r="AM28" s="18">
        <f t="shared" si="29"/>
        <v>3.8094571428571422</v>
      </c>
      <c r="AN28" s="12">
        <v>10</v>
      </c>
      <c r="AO28" s="12">
        <v>80</v>
      </c>
      <c r="AP28" s="45">
        <f t="shared" si="30"/>
        <v>25.2</v>
      </c>
      <c r="AQ28" s="45">
        <f t="shared" si="31"/>
        <v>73.466666666666654</v>
      </c>
    </row>
    <row r="29" spans="1:43" x14ac:dyDescent="0.3">
      <c r="A29" s="54">
        <v>19</v>
      </c>
      <c r="B29" s="61"/>
      <c r="C29" s="61"/>
      <c r="D29" s="61"/>
      <c r="E29" s="16" t="str">
        <f t="shared" si="0"/>
        <v>-</v>
      </c>
      <c r="F29" s="16">
        <f t="shared" si="1"/>
        <v>25.259523809523809</v>
      </c>
      <c r="G29" s="16" t="str">
        <f t="shared" si="2"/>
        <v>-</v>
      </c>
      <c r="H29" s="16">
        <f t="shared" si="3"/>
        <v>1.4428571428571428</v>
      </c>
      <c r="I29" s="16" t="e">
        <f t="shared" si="4"/>
        <v>#N/A</v>
      </c>
      <c r="J29" s="16" t="e">
        <f t="shared" si="5"/>
        <v>#N/A</v>
      </c>
      <c r="K29" s="16">
        <f t="shared" si="6"/>
        <v>25.751538095238097</v>
      </c>
      <c r="L29" s="16">
        <f t="shared" si="7"/>
        <v>26.24355238095238</v>
      </c>
      <c r="M29" s="16">
        <f t="shared" si="8"/>
        <v>24.767509523809522</v>
      </c>
      <c r="N29" s="16">
        <f t="shared" si="9"/>
        <v>24.275495238095239</v>
      </c>
      <c r="O29" s="16">
        <f t="shared" si="10"/>
        <v>3.7139142857142855</v>
      </c>
      <c r="P29" s="16">
        <f t="shared" si="11"/>
        <v>0</v>
      </c>
      <c r="Q29" s="16">
        <f t="shared" si="12"/>
        <v>2.1998761904761905</v>
      </c>
      <c r="R29" s="16">
        <f t="shared" si="13"/>
        <v>2.956895238095238</v>
      </c>
      <c r="S29" s="16">
        <f t="shared" si="14"/>
        <v>0.68583809523809525</v>
      </c>
      <c r="T29" s="12">
        <v>10</v>
      </c>
      <c r="U29" s="12">
        <v>35</v>
      </c>
      <c r="V29" s="15"/>
      <c r="W29" s="15"/>
      <c r="X29" s="15"/>
      <c r="Y29" s="16" t="str">
        <f t="shared" si="15"/>
        <v>-</v>
      </c>
      <c r="Z29" s="16">
        <f t="shared" si="16"/>
        <v>64.388095238095246</v>
      </c>
      <c r="AA29" s="16" t="str">
        <f t="shared" si="17"/>
        <v>-</v>
      </c>
      <c r="AB29" s="16">
        <f t="shared" si="18"/>
        <v>8.0142857142857125</v>
      </c>
      <c r="AC29" s="16" t="e">
        <f t="shared" si="19"/>
        <v>#N/A</v>
      </c>
      <c r="AD29" s="16" t="e">
        <f t="shared" si="20"/>
        <v>#N/A</v>
      </c>
      <c r="AE29" s="17">
        <f t="shared" si="21"/>
        <v>67.120966666666675</v>
      </c>
      <c r="AF29" s="17">
        <f t="shared" si="22"/>
        <v>69.853838095238103</v>
      </c>
      <c r="AG29" s="17">
        <f t="shared" si="23"/>
        <v>61.655223809523818</v>
      </c>
      <c r="AH29" s="17">
        <f t="shared" si="24"/>
        <v>58.92235238095239</v>
      </c>
      <c r="AI29" s="18">
        <f t="shared" si="25"/>
        <v>20.628771428571422</v>
      </c>
      <c r="AJ29" s="18">
        <f t="shared" si="26"/>
        <v>0</v>
      </c>
      <c r="AK29" s="18">
        <f t="shared" si="27"/>
        <v>12.219114285714284</v>
      </c>
      <c r="AL29" s="18">
        <f t="shared" si="28"/>
        <v>16.423942857142855</v>
      </c>
      <c r="AM29" s="18">
        <f t="shared" si="29"/>
        <v>3.8094571428571422</v>
      </c>
      <c r="AN29" s="12">
        <v>10</v>
      </c>
      <c r="AO29" s="12">
        <v>80</v>
      </c>
      <c r="AP29" s="45" t="e">
        <f t="shared" si="30"/>
        <v>#N/A</v>
      </c>
      <c r="AQ29" s="45" t="e">
        <f t="shared" si="31"/>
        <v>#N/A</v>
      </c>
    </row>
    <row r="30" spans="1:43" x14ac:dyDescent="0.3">
      <c r="A30" s="54">
        <v>20</v>
      </c>
      <c r="B30" s="15">
        <v>23.8</v>
      </c>
      <c r="C30" s="15">
        <v>25</v>
      </c>
      <c r="D30" s="15">
        <v>24.6</v>
      </c>
      <c r="E30" s="16">
        <f t="shared" si="0"/>
        <v>24.466666666666669</v>
      </c>
      <c r="F30" s="16">
        <f t="shared" si="1"/>
        <v>25.259523809523809</v>
      </c>
      <c r="G30" s="16">
        <f t="shared" si="2"/>
        <v>1.1999999999999993</v>
      </c>
      <c r="H30" s="16">
        <f t="shared" si="3"/>
        <v>1.4428571428571428</v>
      </c>
      <c r="I30" s="16">
        <f t="shared" si="4"/>
        <v>26.735566666666667</v>
      </c>
      <c r="J30" s="16">
        <f t="shared" si="5"/>
        <v>23.783480952380952</v>
      </c>
      <c r="K30" s="16">
        <f t="shared" si="6"/>
        <v>25.751538095238097</v>
      </c>
      <c r="L30" s="16">
        <f t="shared" si="7"/>
        <v>26.24355238095238</v>
      </c>
      <c r="M30" s="16">
        <f t="shared" si="8"/>
        <v>24.767509523809522</v>
      </c>
      <c r="N30" s="16">
        <f t="shared" si="9"/>
        <v>24.275495238095239</v>
      </c>
      <c r="O30" s="16">
        <f t="shared" si="10"/>
        <v>3.7139142857142855</v>
      </c>
      <c r="P30" s="16">
        <f t="shared" si="11"/>
        <v>0</v>
      </c>
      <c r="Q30" s="16">
        <f t="shared" si="12"/>
        <v>2.1998761904761905</v>
      </c>
      <c r="R30" s="16">
        <f t="shared" si="13"/>
        <v>2.956895238095238</v>
      </c>
      <c r="S30" s="16">
        <f t="shared" si="14"/>
        <v>0.68583809523809525</v>
      </c>
      <c r="T30" s="12">
        <v>10</v>
      </c>
      <c r="U30" s="12">
        <v>35</v>
      </c>
      <c r="V30" s="15">
        <v>65.900000000000006</v>
      </c>
      <c r="W30" s="15">
        <v>79.400000000000006</v>
      </c>
      <c r="X30" s="15">
        <v>72.5</v>
      </c>
      <c r="Y30" s="16">
        <f t="shared" si="15"/>
        <v>72.600000000000009</v>
      </c>
      <c r="Z30" s="16">
        <f t="shared" si="16"/>
        <v>64.388095238095246</v>
      </c>
      <c r="AA30" s="16">
        <f t="shared" si="17"/>
        <v>13.5</v>
      </c>
      <c r="AB30" s="16">
        <f t="shared" si="18"/>
        <v>8.0142857142857125</v>
      </c>
      <c r="AC30" s="16">
        <f t="shared" si="19"/>
        <v>72.586709523809532</v>
      </c>
      <c r="AD30" s="16">
        <f t="shared" si="20"/>
        <v>56.189480952380961</v>
      </c>
      <c r="AE30" s="17">
        <f t="shared" si="21"/>
        <v>67.120966666666675</v>
      </c>
      <c r="AF30" s="17">
        <f t="shared" si="22"/>
        <v>69.853838095238103</v>
      </c>
      <c r="AG30" s="17">
        <f t="shared" si="23"/>
        <v>61.655223809523818</v>
      </c>
      <c r="AH30" s="17">
        <f t="shared" si="24"/>
        <v>58.92235238095239</v>
      </c>
      <c r="AI30" s="18">
        <f t="shared" si="25"/>
        <v>20.628771428571422</v>
      </c>
      <c r="AJ30" s="18">
        <f t="shared" si="26"/>
        <v>0</v>
      </c>
      <c r="AK30" s="18">
        <f t="shared" si="27"/>
        <v>12.219114285714284</v>
      </c>
      <c r="AL30" s="18">
        <f t="shared" si="28"/>
        <v>16.423942857142855</v>
      </c>
      <c r="AM30" s="18">
        <f t="shared" si="29"/>
        <v>3.8094571428571422</v>
      </c>
      <c r="AN30" s="12">
        <v>10</v>
      </c>
      <c r="AO30" s="12">
        <v>80</v>
      </c>
      <c r="AP30" s="45">
        <f t="shared" si="30"/>
        <v>24.466666666666669</v>
      </c>
      <c r="AQ30" s="45">
        <f t="shared" si="31"/>
        <v>72.600000000000009</v>
      </c>
    </row>
    <row r="31" spans="1:43" x14ac:dyDescent="0.3">
      <c r="A31" s="54">
        <v>21</v>
      </c>
      <c r="B31" s="15">
        <v>25.1</v>
      </c>
      <c r="C31" s="15">
        <v>25.5</v>
      </c>
      <c r="D31" s="15">
        <v>25.6</v>
      </c>
      <c r="E31" s="16">
        <f t="shared" si="0"/>
        <v>25.400000000000002</v>
      </c>
      <c r="F31" s="16">
        <f t="shared" si="1"/>
        <v>25.259523809523809</v>
      </c>
      <c r="G31" s="16">
        <f t="shared" si="2"/>
        <v>0.5</v>
      </c>
      <c r="H31" s="16">
        <f t="shared" si="3"/>
        <v>1.4428571428571428</v>
      </c>
      <c r="I31" s="16">
        <f t="shared" si="4"/>
        <v>26.735566666666667</v>
      </c>
      <c r="J31" s="16">
        <f t="shared" si="5"/>
        <v>23.783480952380952</v>
      </c>
      <c r="K31" s="16">
        <f t="shared" si="6"/>
        <v>25.751538095238097</v>
      </c>
      <c r="L31" s="16">
        <f t="shared" si="7"/>
        <v>26.24355238095238</v>
      </c>
      <c r="M31" s="16">
        <f t="shared" si="8"/>
        <v>24.767509523809522</v>
      </c>
      <c r="N31" s="16">
        <f t="shared" si="9"/>
        <v>24.275495238095239</v>
      </c>
      <c r="O31" s="16">
        <f t="shared" si="10"/>
        <v>3.7139142857142855</v>
      </c>
      <c r="P31" s="16">
        <f t="shared" si="11"/>
        <v>0</v>
      </c>
      <c r="Q31" s="16">
        <f t="shared" si="12"/>
        <v>2.1998761904761905</v>
      </c>
      <c r="R31" s="16">
        <f t="shared" si="13"/>
        <v>2.956895238095238</v>
      </c>
      <c r="S31" s="16">
        <f t="shared" si="14"/>
        <v>0.68583809523809525</v>
      </c>
      <c r="T31" s="12">
        <v>10</v>
      </c>
      <c r="U31" s="12">
        <v>35</v>
      </c>
      <c r="V31" s="15">
        <v>77.599999999999994</v>
      </c>
      <c r="W31" s="15">
        <v>76.900000000000006</v>
      </c>
      <c r="X31" s="15">
        <v>76.099999999999994</v>
      </c>
      <c r="Y31" s="16">
        <f t="shared" si="15"/>
        <v>76.86666666666666</v>
      </c>
      <c r="Z31" s="16">
        <f t="shared" si="16"/>
        <v>64.388095238095246</v>
      </c>
      <c r="AA31" s="16">
        <f t="shared" si="17"/>
        <v>1.5</v>
      </c>
      <c r="AB31" s="16">
        <f t="shared" si="18"/>
        <v>8.0142857142857125</v>
      </c>
      <c r="AC31" s="16">
        <f t="shared" si="19"/>
        <v>72.586709523809532</v>
      </c>
      <c r="AD31" s="16">
        <f t="shared" si="20"/>
        <v>56.189480952380961</v>
      </c>
      <c r="AE31" s="17">
        <f t="shared" si="21"/>
        <v>67.120966666666675</v>
      </c>
      <c r="AF31" s="17">
        <f t="shared" si="22"/>
        <v>69.853838095238103</v>
      </c>
      <c r="AG31" s="17">
        <f t="shared" si="23"/>
        <v>61.655223809523818</v>
      </c>
      <c r="AH31" s="17">
        <f t="shared" si="24"/>
        <v>58.92235238095239</v>
      </c>
      <c r="AI31" s="18">
        <f t="shared" si="25"/>
        <v>20.628771428571422</v>
      </c>
      <c r="AJ31" s="18">
        <f t="shared" si="26"/>
        <v>0</v>
      </c>
      <c r="AK31" s="18">
        <f t="shared" si="27"/>
        <v>12.219114285714284</v>
      </c>
      <c r="AL31" s="18">
        <f t="shared" si="28"/>
        <v>16.423942857142855</v>
      </c>
      <c r="AM31" s="18">
        <f t="shared" si="29"/>
        <v>3.8094571428571422</v>
      </c>
      <c r="AN31" s="12">
        <v>10</v>
      </c>
      <c r="AO31" s="12">
        <v>80</v>
      </c>
      <c r="AP31" s="45">
        <f t="shared" si="30"/>
        <v>25.400000000000002</v>
      </c>
      <c r="AQ31" s="45">
        <f t="shared" si="31"/>
        <v>76.86666666666666</v>
      </c>
    </row>
    <row r="32" spans="1:43" x14ac:dyDescent="0.3">
      <c r="A32" s="54">
        <v>22</v>
      </c>
      <c r="B32" s="61">
        <v>23.3</v>
      </c>
      <c r="C32" s="61">
        <v>25</v>
      </c>
      <c r="D32" s="61">
        <v>24.9</v>
      </c>
      <c r="E32" s="16">
        <f t="shared" si="0"/>
        <v>24.399999999999995</v>
      </c>
      <c r="F32" s="16">
        <f t="shared" si="1"/>
        <v>25.259523809523809</v>
      </c>
      <c r="G32" s="16">
        <f t="shared" si="2"/>
        <v>1.6999999999999993</v>
      </c>
      <c r="H32" s="16">
        <f t="shared" si="3"/>
        <v>1.4428571428571428</v>
      </c>
      <c r="I32" s="16">
        <f t="shared" si="4"/>
        <v>26.735566666666667</v>
      </c>
      <c r="J32" s="16">
        <f t="shared" si="5"/>
        <v>23.783480952380952</v>
      </c>
      <c r="K32" s="16">
        <f t="shared" si="6"/>
        <v>25.751538095238097</v>
      </c>
      <c r="L32" s="16">
        <f t="shared" si="7"/>
        <v>26.24355238095238</v>
      </c>
      <c r="M32" s="16">
        <f t="shared" si="8"/>
        <v>24.767509523809522</v>
      </c>
      <c r="N32" s="16">
        <f t="shared" si="9"/>
        <v>24.275495238095239</v>
      </c>
      <c r="O32" s="16">
        <f t="shared" si="10"/>
        <v>3.7139142857142855</v>
      </c>
      <c r="P32" s="16">
        <f t="shared" si="11"/>
        <v>0</v>
      </c>
      <c r="Q32" s="16">
        <f t="shared" si="12"/>
        <v>2.1998761904761905</v>
      </c>
      <c r="R32" s="16">
        <f t="shared" si="13"/>
        <v>2.956895238095238</v>
      </c>
      <c r="S32" s="16">
        <f t="shared" si="14"/>
        <v>0.68583809523809525</v>
      </c>
      <c r="T32" s="12">
        <v>10</v>
      </c>
      <c r="U32" s="12">
        <v>35</v>
      </c>
      <c r="V32" s="15">
        <v>60</v>
      </c>
      <c r="W32" s="15">
        <v>76.099999999999994</v>
      </c>
      <c r="X32" s="15">
        <v>69.8</v>
      </c>
      <c r="Y32" s="16">
        <f t="shared" si="15"/>
        <v>68.633333333333326</v>
      </c>
      <c r="Z32" s="16">
        <f t="shared" si="16"/>
        <v>64.388095238095246</v>
      </c>
      <c r="AA32" s="16">
        <f t="shared" si="17"/>
        <v>16.099999999999994</v>
      </c>
      <c r="AB32" s="16">
        <f t="shared" si="18"/>
        <v>8.0142857142857125</v>
      </c>
      <c r="AC32" s="16">
        <f t="shared" si="19"/>
        <v>72.586709523809532</v>
      </c>
      <c r="AD32" s="16">
        <f t="shared" si="20"/>
        <v>56.189480952380961</v>
      </c>
      <c r="AE32" s="17">
        <f t="shared" si="21"/>
        <v>67.120966666666675</v>
      </c>
      <c r="AF32" s="17">
        <f t="shared" si="22"/>
        <v>69.853838095238103</v>
      </c>
      <c r="AG32" s="17">
        <f t="shared" si="23"/>
        <v>61.655223809523818</v>
      </c>
      <c r="AH32" s="17">
        <f t="shared" si="24"/>
        <v>58.92235238095239</v>
      </c>
      <c r="AI32" s="18">
        <f t="shared" si="25"/>
        <v>20.628771428571422</v>
      </c>
      <c r="AJ32" s="18">
        <f t="shared" si="26"/>
        <v>0</v>
      </c>
      <c r="AK32" s="18">
        <f t="shared" si="27"/>
        <v>12.219114285714284</v>
      </c>
      <c r="AL32" s="18">
        <f t="shared" si="28"/>
        <v>16.423942857142855</v>
      </c>
      <c r="AM32" s="18">
        <f t="shared" si="29"/>
        <v>3.8094571428571422</v>
      </c>
      <c r="AN32" s="12">
        <v>10</v>
      </c>
      <c r="AO32" s="12">
        <v>80</v>
      </c>
      <c r="AP32" s="45">
        <f t="shared" si="30"/>
        <v>24.399999999999995</v>
      </c>
      <c r="AQ32" s="45">
        <f t="shared" si="31"/>
        <v>68.633333333333326</v>
      </c>
    </row>
    <row r="33" spans="1:45" x14ac:dyDescent="0.3">
      <c r="A33" s="54">
        <v>23</v>
      </c>
      <c r="B33" s="61">
        <v>24.7</v>
      </c>
      <c r="C33" s="61">
        <v>25</v>
      </c>
      <c r="D33" s="61">
        <v>25.1</v>
      </c>
      <c r="E33" s="16">
        <f t="shared" si="0"/>
        <v>24.933333333333337</v>
      </c>
      <c r="F33" s="16">
        <f t="shared" si="1"/>
        <v>25.259523809523809</v>
      </c>
      <c r="G33" s="16">
        <f t="shared" si="2"/>
        <v>0.40000000000000213</v>
      </c>
      <c r="H33" s="16">
        <f t="shared" si="3"/>
        <v>1.4428571428571428</v>
      </c>
      <c r="I33" s="16">
        <f t="shared" si="4"/>
        <v>26.735566666666667</v>
      </c>
      <c r="J33" s="16">
        <f t="shared" si="5"/>
        <v>23.783480952380952</v>
      </c>
      <c r="K33" s="16">
        <f t="shared" si="6"/>
        <v>25.751538095238097</v>
      </c>
      <c r="L33" s="16">
        <f t="shared" si="7"/>
        <v>26.24355238095238</v>
      </c>
      <c r="M33" s="16">
        <f t="shared" si="8"/>
        <v>24.767509523809522</v>
      </c>
      <c r="N33" s="16">
        <f t="shared" si="9"/>
        <v>24.275495238095239</v>
      </c>
      <c r="O33" s="16">
        <f t="shared" si="10"/>
        <v>3.7139142857142855</v>
      </c>
      <c r="P33" s="16">
        <f t="shared" si="11"/>
        <v>0</v>
      </c>
      <c r="Q33" s="16">
        <f t="shared" si="12"/>
        <v>2.1998761904761905</v>
      </c>
      <c r="R33" s="16">
        <f t="shared" si="13"/>
        <v>2.956895238095238</v>
      </c>
      <c r="S33" s="16">
        <f t="shared" si="14"/>
        <v>0.68583809523809525</v>
      </c>
      <c r="T33" s="12">
        <v>10</v>
      </c>
      <c r="U33" s="12">
        <v>35</v>
      </c>
      <c r="V33" s="15">
        <v>71.900000000000006</v>
      </c>
      <c r="W33" s="15">
        <v>71.099999999999994</v>
      </c>
      <c r="X33" s="15">
        <v>69.5</v>
      </c>
      <c r="Y33" s="16">
        <f t="shared" si="15"/>
        <v>70.833333333333329</v>
      </c>
      <c r="Z33" s="16">
        <f t="shared" si="16"/>
        <v>64.388095238095246</v>
      </c>
      <c r="AA33" s="16">
        <f t="shared" si="17"/>
        <v>2.4000000000000057</v>
      </c>
      <c r="AB33" s="16">
        <f t="shared" si="18"/>
        <v>8.0142857142857125</v>
      </c>
      <c r="AC33" s="16">
        <f t="shared" si="19"/>
        <v>72.586709523809532</v>
      </c>
      <c r="AD33" s="16">
        <f t="shared" si="20"/>
        <v>56.189480952380961</v>
      </c>
      <c r="AE33" s="17">
        <f t="shared" si="21"/>
        <v>67.120966666666675</v>
      </c>
      <c r="AF33" s="17">
        <f t="shared" si="22"/>
        <v>69.853838095238103</v>
      </c>
      <c r="AG33" s="17">
        <f t="shared" si="23"/>
        <v>61.655223809523818</v>
      </c>
      <c r="AH33" s="17">
        <f t="shared" si="24"/>
        <v>58.92235238095239</v>
      </c>
      <c r="AI33" s="18">
        <f t="shared" si="25"/>
        <v>20.628771428571422</v>
      </c>
      <c r="AJ33" s="18">
        <f t="shared" si="26"/>
        <v>0</v>
      </c>
      <c r="AK33" s="18">
        <f t="shared" si="27"/>
        <v>12.219114285714284</v>
      </c>
      <c r="AL33" s="18">
        <f t="shared" si="28"/>
        <v>16.423942857142855</v>
      </c>
      <c r="AM33" s="18">
        <f t="shared" si="29"/>
        <v>3.8094571428571422</v>
      </c>
      <c r="AN33" s="12">
        <v>10</v>
      </c>
      <c r="AO33" s="12">
        <v>80</v>
      </c>
      <c r="AP33" s="45">
        <f t="shared" si="30"/>
        <v>24.933333333333337</v>
      </c>
      <c r="AQ33" s="45">
        <f t="shared" si="31"/>
        <v>70.833333333333329</v>
      </c>
    </row>
    <row r="34" spans="1:45" x14ac:dyDescent="0.3">
      <c r="A34" s="54">
        <v>24</v>
      </c>
      <c r="B34" s="61">
        <v>25.7</v>
      </c>
      <c r="C34" s="61">
        <v>25.5</v>
      </c>
      <c r="D34" s="61">
        <v>25.9</v>
      </c>
      <c r="E34" s="16">
        <f t="shared" si="0"/>
        <v>25.7</v>
      </c>
      <c r="F34" s="16">
        <f t="shared" si="1"/>
        <v>25.259523809523809</v>
      </c>
      <c r="G34" s="16">
        <f t="shared" si="2"/>
        <v>0.39999999999999858</v>
      </c>
      <c r="H34" s="16">
        <f t="shared" si="3"/>
        <v>1.4428571428571428</v>
      </c>
      <c r="I34" s="16">
        <f t="shared" si="4"/>
        <v>26.735566666666667</v>
      </c>
      <c r="J34" s="16">
        <f t="shared" si="5"/>
        <v>23.783480952380952</v>
      </c>
      <c r="K34" s="16">
        <f t="shared" si="6"/>
        <v>25.751538095238097</v>
      </c>
      <c r="L34" s="16">
        <f t="shared" si="7"/>
        <v>26.24355238095238</v>
      </c>
      <c r="M34" s="16">
        <f t="shared" si="8"/>
        <v>24.767509523809522</v>
      </c>
      <c r="N34" s="16">
        <f t="shared" si="9"/>
        <v>24.275495238095239</v>
      </c>
      <c r="O34" s="16">
        <f t="shared" si="10"/>
        <v>3.7139142857142855</v>
      </c>
      <c r="P34" s="16">
        <f t="shared" si="11"/>
        <v>0</v>
      </c>
      <c r="Q34" s="16">
        <f t="shared" si="12"/>
        <v>2.1998761904761905</v>
      </c>
      <c r="R34" s="16">
        <f t="shared" si="13"/>
        <v>2.956895238095238</v>
      </c>
      <c r="S34" s="16">
        <f t="shared" si="14"/>
        <v>0.68583809523809525</v>
      </c>
      <c r="T34" s="12">
        <v>10</v>
      </c>
      <c r="U34" s="12">
        <v>35</v>
      </c>
      <c r="V34" s="15">
        <v>63.5</v>
      </c>
      <c r="W34" s="15">
        <v>68.599999999999994</v>
      </c>
      <c r="X34" s="15">
        <v>61.4</v>
      </c>
      <c r="Y34" s="16">
        <f t="shared" si="15"/>
        <v>64.5</v>
      </c>
      <c r="Z34" s="16">
        <f t="shared" si="16"/>
        <v>64.388095238095246</v>
      </c>
      <c r="AA34" s="16">
        <f t="shared" si="17"/>
        <v>7.1999999999999957</v>
      </c>
      <c r="AB34" s="16">
        <f t="shared" si="18"/>
        <v>8.0142857142857125</v>
      </c>
      <c r="AC34" s="16">
        <f t="shared" si="19"/>
        <v>72.586709523809532</v>
      </c>
      <c r="AD34" s="16">
        <f t="shared" si="20"/>
        <v>56.189480952380961</v>
      </c>
      <c r="AE34" s="17">
        <f t="shared" si="21"/>
        <v>67.120966666666675</v>
      </c>
      <c r="AF34" s="17">
        <f t="shared" si="22"/>
        <v>69.853838095238103</v>
      </c>
      <c r="AG34" s="17">
        <f t="shared" si="23"/>
        <v>61.655223809523818</v>
      </c>
      <c r="AH34" s="17">
        <f t="shared" si="24"/>
        <v>58.92235238095239</v>
      </c>
      <c r="AI34" s="18">
        <f t="shared" si="25"/>
        <v>20.628771428571422</v>
      </c>
      <c r="AJ34" s="18">
        <f t="shared" si="26"/>
        <v>0</v>
      </c>
      <c r="AK34" s="18">
        <f t="shared" si="27"/>
        <v>12.219114285714284</v>
      </c>
      <c r="AL34" s="18">
        <f t="shared" si="28"/>
        <v>16.423942857142855</v>
      </c>
      <c r="AM34" s="18">
        <f t="shared" si="29"/>
        <v>3.8094571428571422</v>
      </c>
      <c r="AN34" s="12">
        <v>10</v>
      </c>
      <c r="AO34" s="12">
        <v>80</v>
      </c>
      <c r="AP34" s="45">
        <f t="shared" si="30"/>
        <v>25.7</v>
      </c>
      <c r="AQ34" s="45">
        <f t="shared" si="31"/>
        <v>64.5</v>
      </c>
    </row>
    <row r="35" spans="1:45" x14ac:dyDescent="0.3">
      <c r="A35" s="54">
        <v>25</v>
      </c>
      <c r="B35" s="61">
        <v>25.9</v>
      </c>
      <c r="C35" s="61">
        <v>25.7</v>
      </c>
      <c r="D35" s="61">
        <v>25.8</v>
      </c>
      <c r="E35" s="16">
        <f t="shared" si="0"/>
        <v>25.799999999999997</v>
      </c>
      <c r="F35" s="16">
        <f t="shared" si="1"/>
        <v>25.259523809523809</v>
      </c>
      <c r="G35" s="16">
        <f t="shared" si="2"/>
        <v>0.19999999999999929</v>
      </c>
      <c r="H35" s="16">
        <f t="shared" si="3"/>
        <v>1.4428571428571428</v>
      </c>
      <c r="I35" s="16">
        <f t="shared" si="4"/>
        <v>26.735566666666667</v>
      </c>
      <c r="J35" s="16">
        <f t="shared" si="5"/>
        <v>23.783480952380952</v>
      </c>
      <c r="K35" s="16">
        <f t="shared" si="6"/>
        <v>25.751538095238097</v>
      </c>
      <c r="L35" s="16">
        <f t="shared" si="7"/>
        <v>26.24355238095238</v>
      </c>
      <c r="M35" s="16">
        <f t="shared" si="8"/>
        <v>24.767509523809522</v>
      </c>
      <c r="N35" s="16">
        <f t="shared" si="9"/>
        <v>24.275495238095239</v>
      </c>
      <c r="O35" s="16">
        <f t="shared" si="10"/>
        <v>3.7139142857142855</v>
      </c>
      <c r="P35" s="16">
        <f t="shared" si="11"/>
        <v>0</v>
      </c>
      <c r="Q35" s="16">
        <f t="shared" si="12"/>
        <v>2.1998761904761905</v>
      </c>
      <c r="R35" s="16">
        <f t="shared" si="13"/>
        <v>2.956895238095238</v>
      </c>
      <c r="S35" s="16">
        <f t="shared" si="14"/>
        <v>0.68583809523809525</v>
      </c>
      <c r="T35" s="12">
        <v>10</v>
      </c>
      <c r="U35" s="12">
        <v>35</v>
      </c>
      <c r="V35" s="15">
        <v>70.3</v>
      </c>
      <c r="W35" s="15">
        <v>71.8</v>
      </c>
      <c r="X35" s="15">
        <v>69.900000000000006</v>
      </c>
      <c r="Y35" s="16">
        <f t="shared" si="15"/>
        <v>70.666666666666671</v>
      </c>
      <c r="Z35" s="16">
        <f t="shared" si="16"/>
        <v>64.388095238095246</v>
      </c>
      <c r="AA35" s="16">
        <f t="shared" si="17"/>
        <v>1.8999999999999915</v>
      </c>
      <c r="AB35" s="16">
        <f t="shared" si="18"/>
        <v>8.0142857142857125</v>
      </c>
      <c r="AC35" s="16">
        <f t="shared" si="19"/>
        <v>72.586709523809532</v>
      </c>
      <c r="AD35" s="16">
        <f t="shared" si="20"/>
        <v>56.189480952380961</v>
      </c>
      <c r="AE35" s="17">
        <f t="shared" si="21"/>
        <v>67.120966666666675</v>
      </c>
      <c r="AF35" s="17">
        <f t="shared" si="22"/>
        <v>69.853838095238103</v>
      </c>
      <c r="AG35" s="17">
        <f t="shared" si="23"/>
        <v>61.655223809523818</v>
      </c>
      <c r="AH35" s="17">
        <f t="shared" si="24"/>
        <v>58.92235238095239</v>
      </c>
      <c r="AI35" s="18">
        <f t="shared" si="25"/>
        <v>20.628771428571422</v>
      </c>
      <c r="AJ35" s="18">
        <f t="shared" si="26"/>
        <v>0</v>
      </c>
      <c r="AK35" s="18">
        <f t="shared" si="27"/>
        <v>12.219114285714284</v>
      </c>
      <c r="AL35" s="18">
        <f t="shared" si="28"/>
        <v>16.423942857142855</v>
      </c>
      <c r="AM35" s="18">
        <f t="shared" si="29"/>
        <v>3.8094571428571422</v>
      </c>
      <c r="AN35" s="12">
        <v>10</v>
      </c>
      <c r="AO35" s="12">
        <v>80</v>
      </c>
      <c r="AP35" s="45">
        <f t="shared" si="30"/>
        <v>25.799999999999997</v>
      </c>
      <c r="AQ35" s="45">
        <f t="shared" si="31"/>
        <v>70.666666666666671</v>
      </c>
    </row>
    <row r="36" spans="1:45" x14ac:dyDescent="0.3">
      <c r="A36" s="54">
        <v>26</v>
      </c>
      <c r="B36" s="61"/>
      <c r="C36" s="61"/>
      <c r="D36" s="61"/>
      <c r="E36" s="16" t="str">
        <f t="shared" si="0"/>
        <v>-</v>
      </c>
      <c r="F36" s="16">
        <f t="shared" si="1"/>
        <v>25.259523809523809</v>
      </c>
      <c r="G36" s="16" t="str">
        <f t="shared" si="2"/>
        <v>-</v>
      </c>
      <c r="H36" s="16">
        <f t="shared" si="3"/>
        <v>1.4428571428571428</v>
      </c>
      <c r="I36" s="16" t="e">
        <f t="shared" si="4"/>
        <v>#N/A</v>
      </c>
      <c r="J36" s="16" t="e">
        <f t="shared" si="5"/>
        <v>#N/A</v>
      </c>
      <c r="K36" s="16">
        <f t="shared" si="6"/>
        <v>25.751538095238097</v>
      </c>
      <c r="L36" s="16">
        <f t="shared" si="7"/>
        <v>26.24355238095238</v>
      </c>
      <c r="M36" s="16">
        <f t="shared" si="8"/>
        <v>24.767509523809522</v>
      </c>
      <c r="N36" s="16">
        <f t="shared" si="9"/>
        <v>24.275495238095239</v>
      </c>
      <c r="O36" s="16">
        <f t="shared" si="10"/>
        <v>3.7139142857142855</v>
      </c>
      <c r="P36" s="16">
        <f t="shared" si="11"/>
        <v>0</v>
      </c>
      <c r="Q36" s="16">
        <f t="shared" si="12"/>
        <v>2.1998761904761905</v>
      </c>
      <c r="R36" s="16">
        <f t="shared" si="13"/>
        <v>2.956895238095238</v>
      </c>
      <c r="S36" s="16">
        <f t="shared" si="14"/>
        <v>0.68583809523809525</v>
      </c>
      <c r="T36" s="12">
        <v>10</v>
      </c>
      <c r="U36" s="12">
        <v>35</v>
      </c>
      <c r="V36" s="15"/>
      <c r="W36" s="15"/>
      <c r="X36" s="15"/>
      <c r="Y36" s="16" t="str">
        <f t="shared" si="15"/>
        <v>-</v>
      </c>
      <c r="Z36" s="16">
        <f t="shared" si="16"/>
        <v>64.388095238095246</v>
      </c>
      <c r="AA36" s="16" t="str">
        <f t="shared" si="17"/>
        <v>-</v>
      </c>
      <c r="AB36" s="16">
        <f t="shared" si="18"/>
        <v>8.0142857142857125</v>
      </c>
      <c r="AC36" s="16" t="e">
        <f t="shared" si="19"/>
        <v>#N/A</v>
      </c>
      <c r="AD36" s="16" t="e">
        <f t="shared" si="20"/>
        <v>#N/A</v>
      </c>
      <c r="AE36" s="17">
        <f t="shared" si="21"/>
        <v>67.120966666666675</v>
      </c>
      <c r="AF36" s="17">
        <f t="shared" si="22"/>
        <v>69.853838095238103</v>
      </c>
      <c r="AG36" s="17">
        <f t="shared" si="23"/>
        <v>61.655223809523818</v>
      </c>
      <c r="AH36" s="17">
        <f t="shared" si="24"/>
        <v>58.92235238095239</v>
      </c>
      <c r="AI36" s="18">
        <f t="shared" si="25"/>
        <v>20.628771428571422</v>
      </c>
      <c r="AJ36" s="18">
        <f t="shared" si="26"/>
        <v>0</v>
      </c>
      <c r="AK36" s="18">
        <f t="shared" si="27"/>
        <v>12.219114285714284</v>
      </c>
      <c r="AL36" s="18">
        <f t="shared" si="28"/>
        <v>16.423942857142855</v>
      </c>
      <c r="AM36" s="18">
        <f t="shared" si="29"/>
        <v>3.8094571428571422</v>
      </c>
      <c r="AN36" s="12">
        <v>10</v>
      </c>
      <c r="AO36" s="12">
        <v>80</v>
      </c>
      <c r="AP36" s="45" t="e">
        <f t="shared" si="30"/>
        <v>#N/A</v>
      </c>
      <c r="AQ36" s="45" t="e">
        <f t="shared" si="31"/>
        <v>#N/A</v>
      </c>
    </row>
    <row r="37" spans="1:45" x14ac:dyDescent="0.3">
      <c r="A37" s="54">
        <v>27</v>
      </c>
      <c r="B37" s="15">
        <v>24.1</v>
      </c>
      <c r="C37" s="15">
        <v>25.2</v>
      </c>
      <c r="D37" s="15">
        <v>25.1</v>
      </c>
      <c r="E37" s="16">
        <f t="shared" si="0"/>
        <v>24.8</v>
      </c>
      <c r="F37" s="16">
        <f t="shared" si="1"/>
        <v>25.259523809523809</v>
      </c>
      <c r="G37" s="16">
        <f t="shared" si="2"/>
        <v>1.0999999999999979</v>
      </c>
      <c r="H37" s="16">
        <f t="shared" si="3"/>
        <v>1.4428571428571428</v>
      </c>
      <c r="I37" s="16">
        <f t="shared" si="4"/>
        <v>26.735566666666667</v>
      </c>
      <c r="J37" s="16">
        <f t="shared" si="5"/>
        <v>23.783480952380952</v>
      </c>
      <c r="K37" s="16">
        <f t="shared" si="6"/>
        <v>25.751538095238097</v>
      </c>
      <c r="L37" s="16">
        <f t="shared" si="7"/>
        <v>26.24355238095238</v>
      </c>
      <c r="M37" s="16">
        <f t="shared" si="8"/>
        <v>24.767509523809522</v>
      </c>
      <c r="N37" s="16">
        <f t="shared" si="9"/>
        <v>24.275495238095239</v>
      </c>
      <c r="O37" s="16">
        <f t="shared" si="10"/>
        <v>3.7139142857142855</v>
      </c>
      <c r="P37" s="16">
        <f t="shared" si="11"/>
        <v>0</v>
      </c>
      <c r="Q37" s="16">
        <f t="shared" si="12"/>
        <v>2.1998761904761905</v>
      </c>
      <c r="R37" s="16">
        <f t="shared" si="13"/>
        <v>2.956895238095238</v>
      </c>
      <c r="S37" s="16">
        <f t="shared" si="14"/>
        <v>0.68583809523809525</v>
      </c>
      <c r="T37" s="12">
        <v>10</v>
      </c>
      <c r="U37" s="12">
        <v>35</v>
      </c>
      <c r="V37" s="15">
        <v>56.7</v>
      </c>
      <c r="W37" s="15">
        <v>68.099999999999994</v>
      </c>
      <c r="X37" s="15">
        <v>51.8</v>
      </c>
      <c r="Y37" s="16">
        <f t="shared" si="15"/>
        <v>58.866666666666667</v>
      </c>
      <c r="Z37" s="16">
        <f t="shared" si="16"/>
        <v>64.388095238095246</v>
      </c>
      <c r="AA37" s="16">
        <f t="shared" si="17"/>
        <v>16.299999999999997</v>
      </c>
      <c r="AB37" s="16">
        <f t="shared" si="18"/>
        <v>8.0142857142857125</v>
      </c>
      <c r="AC37" s="16">
        <f t="shared" si="19"/>
        <v>72.586709523809532</v>
      </c>
      <c r="AD37" s="16">
        <f t="shared" si="20"/>
        <v>56.189480952380961</v>
      </c>
      <c r="AE37" s="17">
        <f t="shared" si="21"/>
        <v>67.120966666666675</v>
      </c>
      <c r="AF37" s="17">
        <f t="shared" si="22"/>
        <v>69.853838095238103</v>
      </c>
      <c r="AG37" s="17">
        <f t="shared" si="23"/>
        <v>61.655223809523818</v>
      </c>
      <c r="AH37" s="17">
        <f t="shared" si="24"/>
        <v>58.92235238095239</v>
      </c>
      <c r="AI37" s="18">
        <f t="shared" si="25"/>
        <v>20.628771428571422</v>
      </c>
      <c r="AJ37" s="18">
        <f t="shared" si="26"/>
        <v>0</v>
      </c>
      <c r="AK37" s="18">
        <f t="shared" si="27"/>
        <v>12.219114285714284</v>
      </c>
      <c r="AL37" s="18">
        <f t="shared" si="28"/>
        <v>16.423942857142855</v>
      </c>
      <c r="AM37" s="18">
        <f t="shared" si="29"/>
        <v>3.8094571428571422</v>
      </c>
      <c r="AN37" s="12">
        <v>10</v>
      </c>
      <c r="AO37" s="12">
        <v>80</v>
      </c>
      <c r="AP37" s="45">
        <f t="shared" si="30"/>
        <v>24.8</v>
      </c>
      <c r="AQ37" s="45">
        <f t="shared" si="31"/>
        <v>58.866666666666667</v>
      </c>
    </row>
    <row r="38" spans="1:45" x14ac:dyDescent="0.3">
      <c r="A38" s="54">
        <v>28</v>
      </c>
      <c r="B38" s="15">
        <v>24.3</v>
      </c>
      <c r="C38" s="15">
        <v>26.3</v>
      </c>
      <c r="D38" s="15">
        <v>25.8</v>
      </c>
      <c r="E38" s="16">
        <f t="shared" si="0"/>
        <v>25.466666666666669</v>
      </c>
      <c r="F38" s="16">
        <f t="shared" si="1"/>
        <v>25.259523809523809</v>
      </c>
      <c r="G38" s="16">
        <f t="shared" si="2"/>
        <v>2</v>
      </c>
      <c r="H38" s="16">
        <f t="shared" si="3"/>
        <v>1.4428571428571428</v>
      </c>
      <c r="I38" s="16">
        <f t="shared" si="4"/>
        <v>26.735566666666667</v>
      </c>
      <c r="J38" s="16">
        <f t="shared" si="5"/>
        <v>23.783480952380952</v>
      </c>
      <c r="K38" s="16">
        <f t="shared" si="6"/>
        <v>25.751538095238097</v>
      </c>
      <c r="L38" s="16">
        <f t="shared" si="7"/>
        <v>26.24355238095238</v>
      </c>
      <c r="M38" s="16">
        <f t="shared" si="8"/>
        <v>24.767509523809522</v>
      </c>
      <c r="N38" s="16">
        <f t="shared" si="9"/>
        <v>24.275495238095239</v>
      </c>
      <c r="O38" s="16">
        <f t="shared" si="10"/>
        <v>3.7139142857142855</v>
      </c>
      <c r="P38" s="16">
        <f t="shared" si="11"/>
        <v>0</v>
      </c>
      <c r="Q38" s="16">
        <f t="shared" si="12"/>
        <v>2.1998761904761905</v>
      </c>
      <c r="R38" s="16">
        <f t="shared" si="13"/>
        <v>2.956895238095238</v>
      </c>
      <c r="S38" s="16">
        <f t="shared" si="14"/>
        <v>0.68583809523809525</v>
      </c>
      <c r="T38" s="12">
        <v>10</v>
      </c>
      <c r="U38" s="12">
        <v>35</v>
      </c>
      <c r="V38" s="15">
        <v>59.6</v>
      </c>
      <c r="W38" s="15">
        <v>59.8</v>
      </c>
      <c r="X38" s="15">
        <v>58.4</v>
      </c>
      <c r="Y38" s="16">
        <f t="shared" si="15"/>
        <v>59.266666666666673</v>
      </c>
      <c r="Z38" s="16">
        <f t="shared" si="16"/>
        <v>64.388095238095246</v>
      </c>
      <c r="AA38" s="16">
        <f t="shared" si="17"/>
        <v>1.3999999999999986</v>
      </c>
      <c r="AB38" s="16">
        <f t="shared" si="18"/>
        <v>8.0142857142857125</v>
      </c>
      <c r="AC38" s="16">
        <f t="shared" si="19"/>
        <v>72.586709523809532</v>
      </c>
      <c r="AD38" s="16">
        <f t="shared" si="20"/>
        <v>56.189480952380961</v>
      </c>
      <c r="AE38" s="17">
        <f t="shared" si="21"/>
        <v>67.120966666666675</v>
      </c>
      <c r="AF38" s="17">
        <f t="shared" si="22"/>
        <v>69.853838095238103</v>
      </c>
      <c r="AG38" s="17">
        <f t="shared" si="23"/>
        <v>61.655223809523818</v>
      </c>
      <c r="AH38" s="17">
        <f t="shared" si="24"/>
        <v>58.92235238095239</v>
      </c>
      <c r="AI38" s="18">
        <f t="shared" si="25"/>
        <v>20.628771428571422</v>
      </c>
      <c r="AJ38" s="18">
        <f t="shared" si="26"/>
        <v>0</v>
      </c>
      <c r="AK38" s="18">
        <f t="shared" si="27"/>
        <v>12.219114285714284</v>
      </c>
      <c r="AL38" s="18">
        <f t="shared" si="28"/>
        <v>16.423942857142855</v>
      </c>
      <c r="AM38" s="18">
        <f t="shared" si="29"/>
        <v>3.8094571428571422</v>
      </c>
      <c r="AN38" s="12">
        <v>10</v>
      </c>
      <c r="AO38" s="12">
        <v>80</v>
      </c>
      <c r="AP38" s="45">
        <f t="shared" si="30"/>
        <v>25.466666666666669</v>
      </c>
      <c r="AQ38" s="45">
        <f t="shared" si="31"/>
        <v>59.266666666666673</v>
      </c>
    </row>
    <row r="39" spans="1:45" x14ac:dyDescent="0.3">
      <c r="A39" s="54">
        <v>29</v>
      </c>
      <c r="B39" s="15">
        <v>24</v>
      </c>
      <c r="C39" s="15">
        <v>24</v>
      </c>
      <c r="D39" s="15">
        <v>26</v>
      </c>
      <c r="E39" s="16">
        <f t="shared" si="0"/>
        <v>24.666666666666668</v>
      </c>
      <c r="F39" s="16">
        <f t="shared" si="1"/>
        <v>25.259523809523809</v>
      </c>
      <c r="G39" s="16">
        <f t="shared" si="2"/>
        <v>2</v>
      </c>
      <c r="H39" s="16">
        <f t="shared" si="3"/>
        <v>1.4428571428571428</v>
      </c>
      <c r="I39" s="16">
        <f t="shared" si="4"/>
        <v>26.735566666666667</v>
      </c>
      <c r="J39" s="16">
        <f t="shared" si="5"/>
        <v>23.783480952380952</v>
      </c>
      <c r="K39" s="16">
        <f t="shared" si="6"/>
        <v>25.751538095238097</v>
      </c>
      <c r="L39" s="16">
        <f t="shared" si="7"/>
        <v>26.24355238095238</v>
      </c>
      <c r="M39" s="16">
        <f t="shared" si="8"/>
        <v>24.767509523809522</v>
      </c>
      <c r="N39" s="16">
        <f t="shared" si="9"/>
        <v>24.275495238095239</v>
      </c>
      <c r="O39" s="16">
        <f t="shared" si="10"/>
        <v>3.7139142857142855</v>
      </c>
      <c r="P39" s="16">
        <f t="shared" si="11"/>
        <v>0</v>
      </c>
      <c r="Q39" s="16">
        <f t="shared" si="12"/>
        <v>2.1998761904761905</v>
      </c>
      <c r="R39" s="16">
        <f t="shared" si="13"/>
        <v>2.956895238095238</v>
      </c>
      <c r="S39" s="16">
        <f t="shared" si="14"/>
        <v>0.68583809523809525</v>
      </c>
      <c r="T39" s="12">
        <v>10</v>
      </c>
      <c r="U39" s="12">
        <v>35</v>
      </c>
      <c r="V39" s="15">
        <v>50.2</v>
      </c>
      <c r="W39" s="15">
        <v>49.5</v>
      </c>
      <c r="X39" s="15">
        <v>56.9</v>
      </c>
      <c r="Y39" s="16">
        <f t="shared" si="15"/>
        <v>52.199999999999996</v>
      </c>
      <c r="Z39" s="16">
        <f t="shared" si="16"/>
        <v>64.388095238095246</v>
      </c>
      <c r="AA39" s="16">
        <f t="shared" si="17"/>
        <v>7.3999999999999986</v>
      </c>
      <c r="AB39" s="16">
        <f t="shared" si="18"/>
        <v>8.0142857142857125</v>
      </c>
      <c r="AC39" s="16">
        <f t="shared" si="19"/>
        <v>72.586709523809532</v>
      </c>
      <c r="AD39" s="16">
        <f t="shared" si="20"/>
        <v>56.189480952380961</v>
      </c>
      <c r="AE39" s="17">
        <f t="shared" si="21"/>
        <v>67.120966666666675</v>
      </c>
      <c r="AF39" s="17">
        <f t="shared" si="22"/>
        <v>69.853838095238103</v>
      </c>
      <c r="AG39" s="17">
        <f t="shared" si="23"/>
        <v>61.655223809523818</v>
      </c>
      <c r="AH39" s="17">
        <f t="shared" si="24"/>
        <v>58.92235238095239</v>
      </c>
      <c r="AI39" s="18">
        <f t="shared" si="25"/>
        <v>20.628771428571422</v>
      </c>
      <c r="AJ39" s="18">
        <f t="shared" si="26"/>
        <v>0</v>
      </c>
      <c r="AK39" s="18">
        <f t="shared" si="27"/>
        <v>12.219114285714284</v>
      </c>
      <c r="AL39" s="18">
        <f t="shared" si="28"/>
        <v>16.423942857142855</v>
      </c>
      <c r="AM39" s="18">
        <f t="shared" si="29"/>
        <v>3.8094571428571422</v>
      </c>
      <c r="AN39" s="12">
        <v>10</v>
      </c>
      <c r="AO39" s="12">
        <v>80</v>
      </c>
      <c r="AP39" s="45">
        <f t="shared" si="30"/>
        <v>24.666666666666668</v>
      </c>
      <c r="AQ39" s="45">
        <f t="shared" si="31"/>
        <v>52.199999999999996</v>
      </c>
    </row>
    <row r="40" spans="1:45" x14ac:dyDescent="0.3">
      <c r="A40" s="54">
        <v>30</v>
      </c>
      <c r="B40" s="61">
        <v>27</v>
      </c>
      <c r="C40" s="61">
        <v>24.9</v>
      </c>
      <c r="D40" s="61">
        <v>22.4</v>
      </c>
      <c r="E40" s="16">
        <f t="shared" si="0"/>
        <v>24.766666666666666</v>
      </c>
      <c r="F40" s="16">
        <f t="shared" si="1"/>
        <v>25.259523809523809</v>
      </c>
      <c r="G40" s="16">
        <f t="shared" si="2"/>
        <v>4.6000000000000014</v>
      </c>
      <c r="H40" s="16">
        <f t="shared" si="3"/>
        <v>1.4428571428571428</v>
      </c>
      <c r="I40" s="16">
        <f t="shared" si="4"/>
        <v>26.735566666666667</v>
      </c>
      <c r="J40" s="16">
        <f t="shared" si="5"/>
        <v>23.783480952380952</v>
      </c>
      <c r="K40" s="16">
        <f t="shared" si="6"/>
        <v>25.751538095238097</v>
      </c>
      <c r="L40" s="16">
        <f t="shared" si="7"/>
        <v>26.24355238095238</v>
      </c>
      <c r="M40" s="16">
        <f t="shared" si="8"/>
        <v>24.767509523809522</v>
      </c>
      <c r="N40" s="16">
        <f t="shared" si="9"/>
        <v>24.275495238095239</v>
      </c>
      <c r="O40" s="16">
        <f t="shared" si="10"/>
        <v>3.7139142857142855</v>
      </c>
      <c r="P40" s="16">
        <f t="shared" si="11"/>
        <v>0</v>
      </c>
      <c r="Q40" s="16">
        <f t="shared" si="12"/>
        <v>2.1998761904761905</v>
      </c>
      <c r="R40" s="16">
        <f t="shared" si="13"/>
        <v>2.956895238095238</v>
      </c>
      <c r="S40" s="16">
        <f t="shared" si="14"/>
        <v>0.68583809523809525</v>
      </c>
      <c r="T40" s="12">
        <v>10</v>
      </c>
      <c r="U40" s="12">
        <v>35</v>
      </c>
      <c r="V40" s="15">
        <v>58.4</v>
      </c>
      <c r="W40" s="15">
        <v>60.4</v>
      </c>
      <c r="X40" s="15">
        <v>45.6</v>
      </c>
      <c r="Y40" s="16">
        <f t="shared" si="15"/>
        <v>54.800000000000004</v>
      </c>
      <c r="Z40" s="16">
        <f t="shared" si="16"/>
        <v>64.388095238095246</v>
      </c>
      <c r="AA40" s="16">
        <f t="shared" si="17"/>
        <v>14.799999999999997</v>
      </c>
      <c r="AB40" s="16">
        <f t="shared" si="18"/>
        <v>8.0142857142857125</v>
      </c>
      <c r="AC40" s="16">
        <f t="shared" si="19"/>
        <v>72.586709523809532</v>
      </c>
      <c r="AD40" s="16">
        <f t="shared" si="20"/>
        <v>56.189480952380961</v>
      </c>
      <c r="AE40" s="17">
        <f t="shared" si="21"/>
        <v>67.120966666666675</v>
      </c>
      <c r="AF40" s="17">
        <f t="shared" si="22"/>
        <v>69.853838095238103</v>
      </c>
      <c r="AG40" s="17">
        <f t="shared" si="23"/>
        <v>61.655223809523818</v>
      </c>
      <c r="AH40" s="17">
        <f t="shared" si="24"/>
        <v>58.92235238095239</v>
      </c>
      <c r="AI40" s="18">
        <f t="shared" si="25"/>
        <v>20.628771428571422</v>
      </c>
      <c r="AJ40" s="18">
        <f t="shared" si="26"/>
        <v>0</v>
      </c>
      <c r="AK40" s="18">
        <f t="shared" si="27"/>
        <v>12.219114285714284</v>
      </c>
      <c r="AL40" s="18">
        <f t="shared" si="28"/>
        <v>16.423942857142855</v>
      </c>
      <c r="AM40" s="18">
        <f t="shared" si="29"/>
        <v>3.8094571428571422</v>
      </c>
      <c r="AN40" s="12">
        <v>10</v>
      </c>
      <c r="AO40" s="12">
        <v>80</v>
      </c>
      <c r="AP40" s="45">
        <f t="shared" si="30"/>
        <v>24.766666666666666</v>
      </c>
      <c r="AQ40" s="45">
        <f t="shared" si="31"/>
        <v>54.800000000000004</v>
      </c>
    </row>
    <row r="41" spans="1:45" x14ac:dyDescent="0.3">
      <c r="A41" s="54">
        <v>31</v>
      </c>
      <c r="B41" s="61">
        <v>27.2</v>
      </c>
      <c r="C41" s="61">
        <v>25.8</v>
      </c>
      <c r="D41" s="61">
        <v>25.2</v>
      </c>
      <c r="E41" s="16">
        <f t="shared" si="0"/>
        <v>26.066666666666666</v>
      </c>
      <c r="F41" s="16">
        <f t="shared" si="1"/>
        <v>25.259523809523809</v>
      </c>
      <c r="G41" s="16">
        <f t="shared" si="2"/>
        <v>2</v>
      </c>
      <c r="H41" s="16">
        <f t="shared" si="3"/>
        <v>1.4428571428571428</v>
      </c>
      <c r="I41" s="16">
        <f t="shared" si="4"/>
        <v>26.735566666666667</v>
      </c>
      <c r="J41" s="16">
        <f t="shared" si="5"/>
        <v>23.783480952380952</v>
      </c>
      <c r="K41" s="16">
        <f t="shared" si="6"/>
        <v>25.751538095238097</v>
      </c>
      <c r="L41" s="16">
        <f t="shared" si="7"/>
        <v>26.24355238095238</v>
      </c>
      <c r="M41" s="16">
        <f t="shared" si="8"/>
        <v>24.767509523809522</v>
      </c>
      <c r="N41" s="16">
        <f t="shared" si="9"/>
        <v>24.275495238095239</v>
      </c>
      <c r="O41" s="16">
        <f t="shared" si="10"/>
        <v>3.7139142857142855</v>
      </c>
      <c r="P41" s="16">
        <f t="shared" si="11"/>
        <v>0</v>
      </c>
      <c r="Q41" s="16">
        <f t="shared" si="12"/>
        <v>2.1998761904761905</v>
      </c>
      <c r="R41" s="16">
        <f t="shared" si="13"/>
        <v>2.956895238095238</v>
      </c>
      <c r="S41" s="16">
        <f t="shared" si="14"/>
        <v>0.68583809523809525</v>
      </c>
      <c r="T41" s="12">
        <v>10</v>
      </c>
      <c r="U41" s="12">
        <v>35</v>
      </c>
      <c r="V41" s="15">
        <v>60.8</v>
      </c>
      <c r="W41" s="15">
        <v>67.8</v>
      </c>
      <c r="X41" s="15">
        <v>60.2</v>
      </c>
      <c r="Y41" s="16">
        <f t="shared" si="15"/>
        <v>62.933333333333337</v>
      </c>
      <c r="Z41" s="16">
        <f t="shared" si="16"/>
        <v>64.388095238095246</v>
      </c>
      <c r="AA41" s="16">
        <f t="shared" si="17"/>
        <v>7.5999999999999943</v>
      </c>
      <c r="AB41" s="16">
        <f t="shared" si="18"/>
        <v>8.0142857142857125</v>
      </c>
      <c r="AC41" s="16">
        <f t="shared" si="19"/>
        <v>72.586709523809532</v>
      </c>
      <c r="AD41" s="16">
        <f t="shared" si="20"/>
        <v>56.189480952380961</v>
      </c>
      <c r="AE41" s="17">
        <f t="shared" si="21"/>
        <v>67.120966666666675</v>
      </c>
      <c r="AF41" s="17">
        <f t="shared" si="22"/>
        <v>69.853838095238103</v>
      </c>
      <c r="AG41" s="17">
        <f t="shared" si="23"/>
        <v>61.655223809523818</v>
      </c>
      <c r="AH41" s="17">
        <f t="shared" si="24"/>
        <v>58.92235238095239</v>
      </c>
      <c r="AI41" s="18">
        <f t="shared" si="25"/>
        <v>20.628771428571422</v>
      </c>
      <c r="AJ41" s="18">
        <f t="shared" si="26"/>
        <v>0</v>
      </c>
      <c r="AK41" s="18">
        <f t="shared" si="27"/>
        <v>12.219114285714284</v>
      </c>
      <c r="AL41" s="18">
        <f t="shared" si="28"/>
        <v>16.423942857142855</v>
      </c>
      <c r="AM41" s="18">
        <f t="shared" si="29"/>
        <v>3.8094571428571422</v>
      </c>
      <c r="AN41" s="12">
        <v>10</v>
      </c>
      <c r="AO41" s="12">
        <v>80</v>
      </c>
      <c r="AP41" s="45">
        <f t="shared" si="30"/>
        <v>26.066666666666666</v>
      </c>
      <c r="AQ41" s="45">
        <f t="shared" si="31"/>
        <v>62.933333333333337</v>
      </c>
    </row>
    <row r="42" spans="1:45" x14ac:dyDescent="0.3">
      <c r="A42" s="19"/>
      <c r="B42" s="20"/>
      <c r="C42" s="62"/>
      <c r="D42" s="62"/>
      <c r="E42" s="21"/>
      <c r="F42" s="21"/>
      <c r="G42" s="21"/>
      <c r="H42" s="21"/>
      <c r="I42" s="21"/>
      <c r="J42" s="21"/>
      <c r="K42" s="11"/>
      <c r="L42" s="11" t="s">
        <v>65</v>
      </c>
      <c r="M42" s="11"/>
      <c r="N42" s="11"/>
      <c r="O42" s="11"/>
      <c r="P42" s="11"/>
      <c r="Q42" s="11"/>
      <c r="R42" s="11"/>
      <c r="S42" s="11"/>
      <c r="T42" s="11"/>
      <c r="U42" s="11"/>
      <c r="Y42" s="11"/>
      <c r="Z42" s="11"/>
      <c r="AA42" s="11"/>
      <c r="AB42" s="11"/>
      <c r="AC42" s="11"/>
      <c r="AD42" s="11"/>
      <c r="AE42" s="11"/>
      <c r="AF42" s="11"/>
      <c r="AG42" s="11"/>
      <c r="AH42" s="11"/>
      <c r="AI42" s="11"/>
      <c r="AJ42" s="11"/>
      <c r="AK42" s="11"/>
      <c r="AL42" s="11"/>
      <c r="AM42" s="22"/>
      <c r="AN42" s="11"/>
      <c r="AO42" s="11"/>
      <c r="AR42" s="11"/>
      <c r="AS42" s="11"/>
    </row>
    <row r="43" spans="1:45" ht="14.5" customHeight="1" thickBot="1" x14ac:dyDescent="0.35">
      <c r="A43" s="11"/>
      <c r="B43" s="11"/>
      <c r="C43" s="11"/>
      <c r="D43" s="11"/>
      <c r="E43" s="6"/>
      <c r="F43" s="6"/>
      <c r="G43" s="6"/>
      <c r="H43" s="6"/>
      <c r="I43" s="6"/>
      <c r="J43" s="6"/>
      <c r="K43" s="6"/>
      <c r="L43" s="6"/>
      <c r="M43" s="6"/>
      <c r="N43" s="6"/>
      <c r="O43" s="6"/>
      <c r="P43" s="6"/>
      <c r="Q43" s="6"/>
      <c r="R43" s="6"/>
      <c r="S43" s="6"/>
      <c r="T43" s="6"/>
      <c r="U43" s="6"/>
      <c r="V43" s="6"/>
      <c r="W43" s="6"/>
      <c r="AP43" s="45"/>
      <c r="AQ43" s="45"/>
    </row>
    <row r="44" spans="1:45" x14ac:dyDescent="0.3">
      <c r="A44" s="23" t="s">
        <v>66</v>
      </c>
      <c r="B44" s="24">
        <f>B48+(B50*B49)</f>
        <v>26.735566666666667</v>
      </c>
      <c r="C44" s="11"/>
      <c r="D44" s="11"/>
      <c r="E44" s="6"/>
      <c r="F44" s="6"/>
      <c r="G44" s="6"/>
      <c r="H44" s="6"/>
      <c r="I44" s="6"/>
      <c r="J44" s="6"/>
      <c r="K44" s="6"/>
      <c r="L44" s="6"/>
      <c r="M44" s="6"/>
      <c r="N44" s="6"/>
      <c r="O44" s="6"/>
      <c r="P44" s="6"/>
      <c r="Q44" s="6"/>
      <c r="R44" s="6"/>
      <c r="S44" s="6"/>
      <c r="T44" s="6"/>
      <c r="U44" s="6"/>
      <c r="V44" s="6"/>
      <c r="W44" s="23" t="s">
        <v>66</v>
      </c>
      <c r="X44" s="24">
        <f>+X48+(X50*X49)</f>
        <v>72.586709523809532</v>
      </c>
      <c r="Y44" s="11"/>
      <c r="Z44" s="11"/>
      <c r="AA44" s="11"/>
      <c r="AB44" s="11"/>
      <c r="AC44" s="11"/>
      <c r="AO44" s="63"/>
      <c r="AP44" s="45"/>
      <c r="AQ44" s="45"/>
    </row>
    <row r="45" spans="1:45" x14ac:dyDescent="0.3">
      <c r="A45" s="25" t="s">
        <v>67</v>
      </c>
      <c r="B45" s="26">
        <f>+B48-(B50*B49)</f>
        <v>23.783480952380952</v>
      </c>
      <c r="C45" s="11"/>
      <c r="D45" s="11"/>
      <c r="E45" s="6"/>
      <c r="F45" s="6"/>
      <c r="G45" s="6"/>
      <c r="H45" s="6"/>
      <c r="I45" s="6"/>
      <c r="J45" s="6"/>
      <c r="K45" s="6"/>
      <c r="L45" s="6"/>
      <c r="M45" s="6"/>
      <c r="N45" s="6"/>
      <c r="O45" s="6"/>
      <c r="P45" s="6"/>
      <c r="Q45" s="6"/>
      <c r="R45" s="6"/>
      <c r="S45" s="6"/>
      <c r="T45" s="6"/>
      <c r="U45" s="6"/>
      <c r="V45" s="6"/>
      <c r="W45" s="25" t="s">
        <v>67</v>
      </c>
      <c r="X45" s="26">
        <f>+X48-(X50*X49)</f>
        <v>56.189480952380961</v>
      </c>
      <c r="Y45" s="11"/>
      <c r="Z45" s="11"/>
      <c r="AA45" s="11"/>
      <c r="AB45" s="11"/>
      <c r="AC45" s="11"/>
      <c r="AO45" s="63"/>
      <c r="AP45" s="45"/>
      <c r="AQ45" s="45"/>
    </row>
    <row r="46" spans="1:45" x14ac:dyDescent="0.3">
      <c r="A46" s="25" t="s">
        <v>68</v>
      </c>
      <c r="B46" s="26">
        <f>+B49*B54</f>
        <v>3.7139142857142855</v>
      </c>
      <c r="C46" s="11"/>
      <c r="D46" s="11"/>
      <c r="E46" s="6"/>
      <c r="F46" s="6"/>
      <c r="G46" s="6"/>
      <c r="H46" s="6"/>
      <c r="I46" s="6"/>
      <c r="J46" s="6"/>
      <c r="K46" s="6"/>
      <c r="L46" s="6"/>
      <c r="M46" s="6"/>
      <c r="N46" s="6"/>
      <c r="O46" s="6"/>
      <c r="P46" s="6"/>
      <c r="Q46" s="6"/>
      <c r="R46" s="6"/>
      <c r="S46" s="6"/>
      <c r="T46" s="6"/>
      <c r="U46" s="6"/>
      <c r="V46" s="6"/>
      <c r="W46" s="25" t="s">
        <v>68</v>
      </c>
      <c r="X46" s="26">
        <f>+(X54*X49)</f>
        <v>20.628771428571422</v>
      </c>
      <c r="Y46" s="11"/>
      <c r="Z46" s="11"/>
      <c r="AA46" s="11"/>
      <c r="AB46" s="11"/>
      <c r="AC46" s="11"/>
      <c r="AO46" s="63"/>
      <c r="AP46" s="45"/>
      <c r="AQ46" s="45"/>
    </row>
    <row r="47" spans="1:45" x14ac:dyDescent="0.3">
      <c r="A47" s="25" t="s">
        <v>69</v>
      </c>
      <c r="B47" s="26">
        <f>+B49*B53</f>
        <v>0</v>
      </c>
      <c r="C47" s="12"/>
      <c r="D47" s="12"/>
      <c r="E47" s="6"/>
      <c r="F47" s="6"/>
      <c r="G47" s="6"/>
      <c r="H47" s="6"/>
      <c r="I47" s="6"/>
      <c r="J47" s="6"/>
      <c r="K47" s="6"/>
      <c r="L47" s="6"/>
      <c r="M47" s="6"/>
      <c r="N47" s="6"/>
      <c r="O47" s="6"/>
      <c r="P47" s="6"/>
      <c r="Q47" s="6"/>
      <c r="R47" s="6"/>
      <c r="S47" s="6"/>
      <c r="T47" s="6"/>
      <c r="U47" s="6"/>
      <c r="V47" s="6"/>
      <c r="W47" s="25" t="s">
        <v>69</v>
      </c>
      <c r="X47" s="26">
        <f>+(X53*X49)</f>
        <v>0</v>
      </c>
      <c r="Y47" s="12"/>
      <c r="Z47" s="12"/>
      <c r="AA47" s="12"/>
      <c r="AB47" s="12"/>
      <c r="AC47" s="12"/>
      <c r="AO47" s="63"/>
      <c r="AP47" s="45"/>
      <c r="AQ47" s="45"/>
    </row>
    <row r="48" spans="1:45" x14ac:dyDescent="0.3">
      <c r="A48" s="25" t="s">
        <v>4</v>
      </c>
      <c r="B48" s="26">
        <f>AVERAGE(E11:E41)</f>
        <v>25.259523809523809</v>
      </c>
      <c r="C48" s="16"/>
      <c r="D48" s="16"/>
      <c r="E48" s="6"/>
      <c r="F48" s="6"/>
      <c r="G48" s="6"/>
      <c r="H48" s="6"/>
      <c r="I48" s="6"/>
      <c r="J48" s="6"/>
      <c r="K48" s="6"/>
      <c r="L48" s="6"/>
      <c r="M48" s="6"/>
      <c r="N48" s="6"/>
      <c r="O48" s="6"/>
      <c r="P48" s="6"/>
      <c r="Q48" s="6"/>
      <c r="R48" s="6"/>
      <c r="S48" s="6"/>
      <c r="T48" s="6"/>
      <c r="U48" s="6"/>
      <c r="V48" s="6"/>
      <c r="W48" s="25" t="s">
        <v>4</v>
      </c>
      <c r="X48" s="26">
        <f>AVERAGE(Y11:Y41)</f>
        <v>64.388095238095246</v>
      </c>
      <c r="Y48" s="16"/>
      <c r="Z48" s="16"/>
      <c r="AA48" s="16"/>
      <c r="AB48" s="16"/>
      <c r="AC48" s="16"/>
      <c r="AO48" s="63"/>
      <c r="AP48" s="45"/>
      <c r="AQ48" s="45"/>
    </row>
    <row r="49" spans="1:43" x14ac:dyDescent="0.3">
      <c r="A49" s="25" t="s">
        <v>50</v>
      </c>
      <c r="B49" s="26">
        <f>AVERAGE(G11:G41)</f>
        <v>1.4428571428571428</v>
      </c>
      <c r="C49" s="12"/>
      <c r="D49" s="12"/>
      <c r="E49" s="6"/>
      <c r="F49" s="6"/>
      <c r="G49" s="6"/>
      <c r="H49" s="6"/>
      <c r="I49" s="6"/>
      <c r="J49" s="6"/>
      <c r="K49" s="6"/>
      <c r="L49" s="6"/>
      <c r="M49" s="6"/>
      <c r="N49" s="6"/>
      <c r="O49" s="6"/>
      <c r="P49" s="6"/>
      <c r="Q49" s="6"/>
      <c r="R49" s="6"/>
      <c r="S49" s="6"/>
      <c r="T49" s="6"/>
      <c r="U49" s="6"/>
      <c r="V49" s="6"/>
      <c r="W49" s="25" t="s">
        <v>50</v>
      </c>
      <c r="X49" s="26">
        <f>AVERAGE(AA11:AA41)</f>
        <v>8.0142857142857125</v>
      </c>
      <c r="Y49" s="12"/>
      <c r="Z49" s="12"/>
      <c r="AA49" s="12"/>
      <c r="AB49" s="12"/>
      <c r="AC49" s="12"/>
      <c r="AO49" s="63"/>
      <c r="AP49" s="45"/>
      <c r="AQ49" s="45"/>
    </row>
    <row r="50" spans="1:43" x14ac:dyDescent="0.3">
      <c r="A50" s="25" t="s">
        <v>70</v>
      </c>
      <c r="B50" s="64">
        <v>1.0229999999999999</v>
      </c>
      <c r="C50" s="11"/>
      <c r="D50" s="11"/>
      <c r="E50" s="6"/>
      <c r="F50" s="6"/>
      <c r="G50" s="6"/>
      <c r="H50" s="6"/>
      <c r="I50" s="6"/>
      <c r="J50" s="6"/>
      <c r="K50" s="6"/>
      <c r="L50" s="6"/>
      <c r="M50" s="6"/>
      <c r="N50" s="6"/>
      <c r="O50" s="6"/>
      <c r="P50" s="6"/>
      <c r="Q50" s="6"/>
      <c r="R50" s="6"/>
      <c r="S50" s="6"/>
      <c r="T50" s="6"/>
      <c r="U50" s="6"/>
      <c r="V50" s="6"/>
      <c r="W50" s="25" t="s">
        <v>70</v>
      </c>
      <c r="X50" s="64">
        <v>1.0229999999999999</v>
      </c>
      <c r="Y50" s="11"/>
      <c r="Z50" s="11"/>
      <c r="AA50" s="11"/>
      <c r="AB50" s="11"/>
      <c r="AC50" s="11"/>
      <c r="AO50" s="63"/>
      <c r="AP50" s="45"/>
      <c r="AQ50" s="45"/>
    </row>
    <row r="51" spans="1:43" ht="41.5" customHeight="1" x14ac:dyDescent="0.3">
      <c r="A51" s="27" t="s">
        <v>71</v>
      </c>
      <c r="B51" s="26">
        <f>+(B44-B45)/6</f>
        <v>0.4920142857142859</v>
      </c>
      <c r="C51" s="11"/>
      <c r="D51" s="11"/>
      <c r="E51" s="6"/>
      <c r="F51" s="6"/>
      <c r="G51" s="6"/>
      <c r="H51" s="6"/>
      <c r="I51" s="6"/>
      <c r="J51" s="6"/>
      <c r="K51" s="6"/>
      <c r="L51" s="6"/>
      <c r="M51" s="6"/>
      <c r="N51" s="6"/>
      <c r="O51" s="6"/>
      <c r="P51" s="6"/>
      <c r="Q51" s="6"/>
      <c r="R51" s="6"/>
      <c r="S51" s="6"/>
      <c r="T51" s="6"/>
      <c r="U51" s="6"/>
      <c r="V51" s="6"/>
      <c r="W51" s="28" t="s">
        <v>71</v>
      </c>
      <c r="X51" s="26">
        <f>+(X44-X45)/6</f>
        <v>2.7328714285714284</v>
      </c>
      <c r="Y51" s="11"/>
      <c r="Z51" s="11"/>
      <c r="AA51" s="11"/>
      <c r="AB51" s="11"/>
      <c r="AC51" s="11"/>
      <c r="AO51" s="63"/>
      <c r="AP51" s="45"/>
      <c r="AQ51" s="45"/>
    </row>
    <row r="52" spans="1:43" ht="41.5" customHeight="1" x14ac:dyDescent="0.3">
      <c r="A52" s="27" t="s">
        <v>72</v>
      </c>
      <c r="B52" s="26">
        <f>+(B46-B49)/3</f>
        <v>0.75701904761904759</v>
      </c>
      <c r="C52" s="11"/>
      <c r="D52" s="11"/>
      <c r="E52" s="6"/>
      <c r="F52" s="6"/>
      <c r="G52" s="6"/>
      <c r="H52" s="6"/>
      <c r="I52" s="6"/>
      <c r="J52" s="6"/>
      <c r="K52" s="6"/>
      <c r="L52" s="6"/>
      <c r="M52" s="6"/>
      <c r="N52" s="6"/>
      <c r="O52" s="6"/>
      <c r="P52" s="6"/>
      <c r="Q52" s="6"/>
      <c r="R52" s="6"/>
      <c r="S52" s="6"/>
      <c r="T52" s="6"/>
      <c r="U52" s="6"/>
      <c r="V52" s="6"/>
      <c r="W52" s="28" t="s">
        <v>72</v>
      </c>
      <c r="X52" s="26">
        <f>+(AI11-AB11)/3</f>
        <v>4.2048285714285702</v>
      </c>
      <c r="Y52" s="11"/>
      <c r="Z52" s="11"/>
      <c r="AA52" s="11"/>
      <c r="AB52" s="11"/>
      <c r="AC52" s="11"/>
      <c r="AO52" s="63"/>
      <c r="AP52" s="45"/>
      <c r="AQ52" s="45"/>
    </row>
    <row r="53" spans="1:43" x14ac:dyDescent="0.3">
      <c r="A53" s="25" t="s">
        <v>73</v>
      </c>
      <c r="B53" s="26">
        <v>0</v>
      </c>
      <c r="C53" s="11"/>
      <c r="D53" s="11"/>
      <c r="E53" s="6"/>
      <c r="F53" s="6"/>
      <c r="G53" s="6"/>
      <c r="H53" s="6"/>
      <c r="I53" s="6"/>
      <c r="J53" s="6"/>
      <c r="K53" s="6"/>
      <c r="L53" s="6"/>
      <c r="M53" s="6"/>
      <c r="N53" s="6"/>
      <c r="O53" s="6"/>
      <c r="P53" s="6"/>
      <c r="Q53" s="6"/>
      <c r="R53" s="6"/>
      <c r="S53" s="6"/>
      <c r="T53" s="6"/>
      <c r="U53" s="6"/>
      <c r="V53" s="6"/>
      <c r="W53" s="25" t="s">
        <v>73</v>
      </c>
      <c r="X53" s="26">
        <v>0</v>
      </c>
      <c r="Y53" s="11"/>
      <c r="Z53" s="11"/>
      <c r="AA53" s="11"/>
      <c r="AB53" s="11"/>
      <c r="AC53" s="11"/>
      <c r="AO53" s="63"/>
      <c r="AP53" s="45"/>
      <c r="AQ53" s="45"/>
    </row>
    <row r="54" spans="1:43" x14ac:dyDescent="0.3">
      <c r="A54" s="25" t="s">
        <v>74</v>
      </c>
      <c r="B54" s="64">
        <v>2.5739999999999998</v>
      </c>
      <c r="C54" s="11"/>
      <c r="D54" s="11"/>
      <c r="E54" s="6"/>
      <c r="F54" s="6"/>
      <c r="G54" s="6"/>
      <c r="H54" s="6"/>
      <c r="I54" s="6"/>
      <c r="J54" s="6"/>
      <c r="K54" s="6"/>
      <c r="L54" s="6"/>
      <c r="M54" s="6"/>
      <c r="N54" s="6"/>
      <c r="O54" s="6"/>
      <c r="P54" s="6"/>
      <c r="Q54" s="6"/>
      <c r="R54" s="6"/>
      <c r="S54" s="6"/>
      <c r="T54" s="6"/>
      <c r="U54" s="6"/>
      <c r="V54" s="6"/>
      <c r="W54" s="25" t="s">
        <v>74</v>
      </c>
      <c r="X54" s="64">
        <v>2.5739999999999998</v>
      </c>
      <c r="Y54" s="11"/>
      <c r="Z54" s="11"/>
      <c r="AA54" s="11"/>
      <c r="AB54" s="11"/>
      <c r="AC54" s="11"/>
      <c r="AO54" s="63"/>
      <c r="AP54" s="45"/>
      <c r="AQ54" s="45"/>
    </row>
    <row r="55" spans="1:43" x14ac:dyDescent="0.3">
      <c r="A55" s="25" t="s">
        <v>75</v>
      </c>
      <c r="B55" s="29">
        <f>MAX(B11:D41)</f>
        <v>27.2</v>
      </c>
      <c r="C55" s="11"/>
      <c r="D55" s="11"/>
      <c r="E55" s="6"/>
      <c r="F55" s="6"/>
      <c r="G55" s="6"/>
      <c r="H55" s="6"/>
      <c r="I55" s="6"/>
      <c r="J55" s="6"/>
      <c r="K55" s="6"/>
      <c r="L55" s="6"/>
      <c r="M55" s="6"/>
      <c r="N55" s="6"/>
      <c r="O55" s="6"/>
      <c r="P55" s="6"/>
      <c r="Q55" s="6"/>
      <c r="R55" s="6"/>
      <c r="S55" s="6"/>
      <c r="T55" s="6"/>
      <c r="U55" s="6"/>
      <c r="V55" s="6"/>
      <c r="W55" s="25" t="s">
        <v>75</v>
      </c>
      <c r="X55" s="29">
        <f>MAX(V11:X41)</f>
        <v>79.400000000000006</v>
      </c>
      <c r="Y55" s="11"/>
      <c r="Z55" s="11"/>
      <c r="AA55" s="11"/>
      <c r="AB55" s="11"/>
      <c r="AC55" s="11"/>
      <c r="AO55" s="63"/>
      <c r="AP55" s="45"/>
      <c r="AQ55" s="45"/>
    </row>
    <row r="56" spans="1:43" ht="14.5" customHeight="1" thickBot="1" x14ac:dyDescent="0.35">
      <c r="A56" s="25" t="s">
        <v>76</v>
      </c>
      <c r="B56" s="29">
        <f>MIN(B11:D41)</f>
        <v>22.4</v>
      </c>
      <c r="C56" s="11"/>
      <c r="D56" s="11"/>
      <c r="E56" s="6"/>
      <c r="F56" s="6"/>
      <c r="G56" s="6"/>
      <c r="H56" s="6"/>
      <c r="I56" s="6"/>
      <c r="J56" s="6"/>
      <c r="K56" s="6"/>
      <c r="L56" s="6"/>
      <c r="M56" s="6"/>
      <c r="N56" s="6"/>
      <c r="O56" s="6"/>
      <c r="P56" s="6"/>
      <c r="Q56" s="6"/>
      <c r="R56" s="6"/>
      <c r="S56" s="6"/>
      <c r="T56" s="6"/>
      <c r="U56" s="6"/>
      <c r="V56" s="6"/>
      <c r="W56" s="25" t="s">
        <v>76</v>
      </c>
      <c r="X56" s="29">
        <f>MIN(V11:X41)</f>
        <v>45.6</v>
      </c>
      <c r="Y56" s="11"/>
      <c r="Z56" s="11"/>
      <c r="AA56" s="11"/>
      <c r="AB56" s="11"/>
      <c r="AC56" s="11"/>
      <c r="AO56" s="63"/>
      <c r="AP56" s="45"/>
      <c r="AQ56" s="45"/>
    </row>
    <row r="57" spans="1:43" ht="27.65" customHeight="1" x14ac:dyDescent="0.3">
      <c r="A57" s="23" t="s">
        <v>77</v>
      </c>
      <c r="B57" s="30">
        <f>D57-B55</f>
        <v>7.8000000000000007</v>
      </c>
      <c r="C57" s="30" t="s">
        <v>75</v>
      </c>
      <c r="D57" s="31">
        <v>35</v>
      </c>
      <c r="E57" s="6"/>
      <c r="F57" s="6"/>
      <c r="G57" s="6"/>
      <c r="H57" s="6"/>
      <c r="I57" s="6"/>
      <c r="J57" s="6"/>
      <c r="K57" s="6"/>
      <c r="L57" s="6"/>
      <c r="M57" s="6"/>
      <c r="N57" s="6"/>
      <c r="O57" s="6"/>
      <c r="P57" s="6"/>
      <c r="Q57" s="6"/>
      <c r="R57" s="6"/>
      <c r="S57" s="6"/>
      <c r="T57" s="6"/>
      <c r="U57" s="6"/>
      <c r="V57" s="6"/>
      <c r="W57" s="32" t="s">
        <v>77</v>
      </c>
      <c r="X57" s="30">
        <f>Z57-X55</f>
        <v>0.59999999999999432</v>
      </c>
      <c r="Y57" s="30" t="s">
        <v>75</v>
      </c>
      <c r="Z57" s="31">
        <v>80</v>
      </c>
      <c r="AA57" s="11"/>
      <c r="AB57" s="11"/>
      <c r="AC57" s="11"/>
      <c r="AO57" s="63"/>
      <c r="AP57" s="45"/>
      <c r="AQ57" s="45"/>
    </row>
    <row r="58" spans="1:43" ht="28.15" customHeight="1" thickBot="1" x14ac:dyDescent="0.35">
      <c r="A58" s="33" t="s">
        <v>78</v>
      </c>
      <c r="B58" s="34">
        <f>B56-D58</f>
        <v>12.399999999999999</v>
      </c>
      <c r="C58" s="34" t="s">
        <v>76</v>
      </c>
      <c r="D58" s="35">
        <v>10</v>
      </c>
      <c r="E58" s="6"/>
      <c r="F58" s="6"/>
      <c r="G58" s="6"/>
      <c r="H58" s="6"/>
      <c r="I58" s="6"/>
      <c r="J58" s="6"/>
      <c r="K58" s="6"/>
      <c r="L58" s="6"/>
      <c r="M58" s="6"/>
      <c r="N58" s="6"/>
      <c r="O58" s="6"/>
      <c r="P58" s="6"/>
      <c r="Q58" s="6"/>
      <c r="R58" s="6"/>
      <c r="S58" s="6"/>
      <c r="T58" s="6"/>
      <c r="U58" s="6"/>
      <c r="V58" s="6"/>
      <c r="W58" s="36" t="s">
        <v>78</v>
      </c>
      <c r="X58" s="34">
        <f>X56-Z58</f>
        <v>35.6</v>
      </c>
      <c r="Y58" s="34" t="s">
        <v>76</v>
      </c>
      <c r="Z58" s="35">
        <v>10</v>
      </c>
      <c r="AA58" s="11"/>
      <c r="AB58" s="11"/>
      <c r="AC58" s="11"/>
      <c r="AO58" s="63"/>
      <c r="AP58" s="45"/>
      <c r="AQ58" s="45"/>
    </row>
    <row r="59" spans="1:43" ht="14.5" customHeight="1" thickBot="1" x14ac:dyDescent="0.3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O59" s="63"/>
      <c r="AP59" s="45"/>
      <c r="AQ59" s="45"/>
    </row>
    <row r="60" spans="1:43" ht="15" customHeight="1" x14ac:dyDescent="0.3">
      <c r="A60" s="79" t="s">
        <v>79</v>
      </c>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O60" s="63"/>
      <c r="AP60" s="45"/>
      <c r="AQ60" s="45"/>
    </row>
    <row r="61" spans="1:43" x14ac:dyDescent="0.3">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O61" s="63"/>
      <c r="AP61" s="45"/>
      <c r="AQ61" s="45"/>
    </row>
    <row r="62" spans="1:43"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O62" s="63"/>
      <c r="AP62" s="45"/>
      <c r="AQ62" s="45"/>
    </row>
    <row r="63" spans="1:43" x14ac:dyDescent="0.3">
      <c r="AO63" s="63"/>
      <c r="AP63" s="45"/>
      <c r="AQ63" s="45"/>
    </row>
    <row r="64" spans="1:43" x14ac:dyDescent="0.3">
      <c r="AO64" s="63"/>
      <c r="AP64" s="45"/>
      <c r="AQ64" s="45"/>
    </row>
    <row r="65" spans="41:43" x14ac:dyDescent="0.3">
      <c r="AO65" s="63"/>
      <c r="AP65" s="45"/>
      <c r="AQ65" s="45"/>
    </row>
    <row r="66" spans="41:43" x14ac:dyDescent="0.3">
      <c r="AO66" s="63"/>
      <c r="AP66" s="45"/>
      <c r="AQ66" s="45"/>
    </row>
    <row r="67" spans="41:43" x14ac:dyDescent="0.3">
      <c r="AO67" s="63"/>
      <c r="AP67" s="45"/>
      <c r="AQ67" s="45"/>
    </row>
    <row r="68" spans="41:43" x14ac:dyDescent="0.3">
      <c r="AO68" s="63"/>
      <c r="AP68" s="45"/>
      <c r="AQ68" s="45"/>
    </row>
    <row r="69" spans="41:43" x14ac:dyDescent="0.3">
      <c r="AO69" s="63"/>
      <c r="AP69" s="45"/>
      <c r="AQ69" s="45"/>
    </row>
    <row r="70" spans="41:43" x14ac:dyDescent="0.3">
      <c r="AO70" s="63"/>
      <c r="AP70" s="45"/>
      <c r="AQ70" s="45"/>
    </row>
    <row r="71" spans="41:43" x14ac:dyDescent="0.3">
      <c r="AO71" s="63"/>
      <c r="AP71" s="45"/>
      <c r="AQ71" s="45"/>
    </row>
    <row r="72" spans="41:43" x14ac:dyDescent="0.3">
      <c r="AO72" s="63"/>
      <c r="AP72" s="45"/>
      <c r="AQ72" s="45"/>
    </row>
    <row r="73" spans="41:43" x14ac:dyDescent="0.3">
      <c r="AO73" s="63"/>
      <c r="AP73" s="45"/>
      <c r="AQ73" s="45"/>
    </row>
    <row r="74" spans="41:43" x14ac:dyDescent="0.3">
      <c r="AO74" s="63"/>
      <c r="AP74" s="45"/>
      <c r="AQ74" s="45"/>
    </row>
    <row r="75" spans="41:43" x14ac:dyDescent="0.3">
      <c r="AP75" s="45"/>
      <c r="AQ75" s="45"/>
    </row>
    <row r="76" spans="41:43" x14ac:dyDescent="0.3">
      <c r="AP76" s="45"/>
      <c r="AQ76" s="45"/>
    </row>
    <row r="77" spans="41:43" x14ac:dyDescent="0.3">
      <c r="AP77" s="45"/>
      <c r="AQ77" s="45"/>
    </row>
    <row r="78" spans="41:43" x14ac:dyDescent="0.3">
      <c r="AP78" s="45"/>
      <c r="AQ78" s="45"/>
    </row>
    <row r="79" spans="41:43" x14ac:dyDescent="0.3">
      <c r="AP79" s="45"/>
      <c r="AQ79" s="45"/>
    </row>
  </sheetData>
  <sheetProtection algorithmName="SHA-512" hashValue="IRhbKgDvlkwnK7YcvQKo3jfl6eo6EBu/MHz/Izqso6MlKlM8/0c1cedsBLimUxEbYkPipPduazAHvDKm1I3jlA==" saltValue="yWvxxhUnpWxxNe8um9KCTA==" spinCount="100000" sheet="1" objects="1" scenarios="1"/>
  <mergeCells count="6">
    <mergeCell ref="A60:AF61"/>
    <mergeCell ref="A2:B5"/>
    <mergeCell ref="C2:AD5"/>
    <mergeCell ref="AE2:AF5"/>
    <mergeCell ref="B9:D9"/>
    <mergeCell ref="V9:X9"/>
  </mergeCells>
  <conditionalFormatting sqref="C42:D42">
    <cfRule type="cellIs" dxfId="14" priority="15" operator="notBetween">
      <formula>10</formula>
      <formula>35</formula>
    </cfRule>
  </conditionalFormatting>
  <conditionalFormatting sqref="B11:D11 B16:D17 B23:D24 B30:D31">
    <cfRule type="cellIs" dxfId="13" priority="14" operator="notBetween">
      <formula>10</formula>
      <formula>35</formula>
    </cfRule>
  </conditionalFormatting>
  <conditionalFormatting sqref="B37:D39">
    <cfRule type="cellIs" dxfId="12" priority="13" operator="notBetween">
      <formula>10</formula>
      <formula>35</formula>
    </cfRule>
  </conditionalFormatting>
  <conditionalFormatting sqref="V11:X11 V16:X17 V23:X24 V30:X31">
    <cfRule type="cellIs" dxfId="11" priority="12" operator="notBetween">
      <formula>10</formula>
      <formula>80</formula>
    </cfRule>
  </conditionalFormatting>
  <conditionalFormatting sqref="V37:X39">
    <cfRule type="cellIs" dxfId="10" priority="11" operator="notBetween">
      <formula>10</formula>
      <formula>80</formula>
    </cfRule>
  </conditionalFormatting>
  <conditionalFormatting sqref="B12:D15">
    <cfRule type="cellIs" dxfId="9" priority="10" operator="notBetween">
      <formula>10</formula>
      <formula>35</formula>
    </cfRule>
  </conditionalFormatting>
  <conditionalFormatting sqref="B18:D22">
    <cfRule type="cellIs" dxfId="8" priority="9" operator="notBetween">
      <formula>10</formula>
      <formula>35</formula>
    </cfRule>
  </conditionalFormatting>
  <conditionalFormatting sqref="B25:D29">
    <cfRule type="cellIs" dxfId="7" priority="8" operator="notBetween">
      <formula>10</formula>
      <formula>35</formula>
    </cfRule>
  </conditionalFormatting>
  <conditionalFormatting sqref="B32:D36">
    <cfRule type="cellIs" dxfId="6" priority="7" operator="notBetween">
      <formula>10</formula>
      <formula>35</formula>
    </cfRule>
  </conditionalFormatting>
  <conditionalFormatting sqref="B40:D41">
    <cfRule type="cellIs" dxfId="5" priority="6" operator="notBetween">
      <formula>10</formula>
      <formula>35</formula>
    </cfRule>
  </conditionalFormatting>
  <conditionalFormatting sqref="V12:X15">
    <cfRule type="cellIs" dxfId="4" priority="5" operator="notBetween">
      <formula>10</formula>
      <formula>80</formula>
    </cfRule>
  </conditionalFormatting>
  <conditionalFormatting sqref="V18:X22">
    <cfRule type="cellIs" dxfId="3" priority="4" operator="notBetween">
      <formula>10</formula>
      <formula>80</formula>
    </cfRule>
  </conditionalFormatting>
  <conditionalFormatting sqref="V25:X29">
    <cfRule type="cellIs" dxfId="2" priority="3" operator="notBetween">
      <formula>10</formula>
      <formula>80</formula>
    </cfRule>
  </conditionalFormatting>
  <conditionalFormatting sqref="V32:X36">
    <cfRule type="cellIs" dxfId="1" priority="2" operator="notBetween">
      <formula>10</formula>
      <formula>80</formula>
    </cfRule>
  </conditionalFormatting>
  <conditionalFormatting sqref="V40:X41">
    <cfRule type="cellIs" dxfId="0" priority="1" operator="notBetween">
      <formula>10</formula>
      <formula>80</formula>
    </cfRule>
  </conditionalFormatting>
  <printOptions horizontalCentered="1" verticalCentered="1"/>
  <pageMargins left="0.11811023622047249" right="0.11811023622047249" top="0.55118110236220474" bottom="0.55118110236220474" header="0.11811023622047249" footer="0.11811023622047249"/>
  <pageSetup paperSize="9" scale="58"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Reporte</vt:lpstr>
      <vt:lpstr>Mes</vt:lpstr>
      <vt:lpstr>Mes!Print_Area</vt:lpstr>
      <vt:lpstr>Reporte!Print_Area</vt:lpstr>
      <vt:lpstr>Mes!Print_Titles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Toribio</dc:creator>
  <cp:lastModifiedBy>Mario Toribio</cp:lastModifiedBy>
  <cp:lastPrinted>2022-10-24T20:18:51Z</cp:lastPrinted>
  <dcterms:created xsi:type="dcterms:W3CDTF">2022-10-17T14:25:37Z</dcterms:created>
  <dcterms:modified xsi:type="dcterms:W3CDTF">2022-10-24T20:23:05Z</dcterms:modified>
</cp:coreProperties>
</file>