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danielelkin/Desktop/"/>
    </mc:Choice>
  </mc:AlternateContent>
  <bookViews>
    <workbookView xWindow="-120" yWindow="460" windowWidth="28800" windowHeight="16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19" i="1"/>
  <c r="J21" i="1"/>
  <c r="J20" i="1"/>
  <c r="J22" i="1"/>
  <c r="J8" i="1"/>
  <c r="J9" i="1"/>
  <c r="J10" i="1"/>
  <c r="J30" i="1"/>
  <c r="J31" i="1"/>
  <c r="J26" i="1"/>
  <c r="J25" i="1"/>
  <c r="J18" i="1"/>
  <c r="J17" i="1"/>
  <c r="J16" i="1"/>
  <c r="J6" i="1"/>
  <c r="J7" i="1"/>
  <c r="J27" i="1"/>
</calcChain>
</file>

<file path=xl/comments1.xml><?xml version="1.0" encoding="utf-8"?>
<comments xmlns="http://schemas.openxmlformats.org/spreadsheetml/2006/main">
  <authors>
    <author>Justus Raepple</author>
  </authors>
  <commentList>
    <comment ref="C21" authorId="0">
      <text>
        <r>
          <rPr>
            <b/>
            <sz val="9"/>
            <color indexed="81"/>
            <rFont val="Tahoma"/>
            <family val="2"/>
          </rPr>
          <t>Concrete, rebar reinforcement, etc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Multiple of materials hard cost</t>
        </r>
      </text>
    </comment>
  </commentList>
</comments>
</file>

<file path=xl/sharedStrings.xml><?xml version="1.0" encoding="utf-8"?>
<sst xmlns="http://schemas.openxmlformats.org/spreadsheetml/2006/main" count="61" uniqueCount="56">
  <si>
    <t>Permits</t>
  </si>
  <si>
    <t>Preparation phase</t>
  </si>
  <si>
    <t>Implementation phase</t>
  </si>
  <si>
    <t>Structural hard costs</t>
  </si>
  <si>
    <t>Height (m)</t>
  </si>
  <si>
    <t>Width (m)</t>
  </si>
  <si>
    <t>Depth (m)</t>
  </si>
  <si>
    <t>Reef Restoration Cost Build-Up</t>
  </si>
  <si>
    <t>Project engineering</t>
  </si>
  <si>
    <t>Labor</t>
  </si>
  <si>
    <r>
      <t>Reef materials ($/m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</si>
  <si>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Reef project parameters</t>
  </si>
  <si>
    <r>
      <t>Structural hard costs ($/m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</si>
  <si>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Coral outplantings</t>
  </si>
  <si>
    <r>
      <t>Grading ($/m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</si>
  <si>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High-Level Budget</t>
  </si>
  <si>
    <t>Project management (% total)</t>
  </si>
  <si>
    <t>Subtotal</t>
  </si>
  <si>
    <t>Project management</t>
  </si>
  <si>
    <t>Total</t>
  </si>
  <si>
    <t>Model Inputs</t>
  </si>
  <si>
    <t>Maintenance costs ($/year)</t>
  </si>
  <si>
    <t>Monitoring costs ($/year)</t>
  </si>
  <si>
    <t>Post-Implementation Phase</t>
  </si>
  <si>
    <t>Monitoring</t>
  </si>
  <si>
    <t>Maintenance</t>
  </si>
  <si>
    <t>Post implementation costs</t>
  </si>
  <si>
    <t>Total years</t>
  </si>
  <si>
    <t>Grand Total</t>
  </si>
  <si>
    <t>Cost per km</t>
  </si>
  <si>
    <t>Structure installation labor</t>
  </si>
  <si>
    <r>
      <t>Coral outplantings hard costs ($/m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</si>
  <si>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Coral outplantings installation </t>
  </si>
  <si>
    <t>Coral installation labor costs</t>
  </si>
  <si>
    <t>Structure installation labor costs</t>
  </si>
  <si>
    <t>Project preparation</t>
  </si>
  <si>
    <t>Permitting</t>
  </si>
  <si>
    <t>Distance to nursery (miles)</t>
  </si>
  <si>
    <t>Nursery care</t>
  </si>
  <si>
    <t>Boat fuel and expenses</t>
  </si>
  <si>
    <t>Nursery hard costs ($/m3)</t>
  </si>
  <si>
    <t>Boat fuel and expenses ($/mile)</t>
  </si>
  <si>
    <t>Nursery care labor</t>
  </si>
  <si>
    <t>Nursery care labor costs</t>
  </si>
  <si>
    <t>Nursery materials</t>
  </si>
  <si>
    <t>Staff training</t>
  </si>
  <si>
    <t>Not included:</t>
  </si>
  <si>
    <t>Survivability of coral</t>
  </si>
  <si>
    <t xml:space="preserve">Use of volunteers </t>
  </si>
  <si>
    <t>Species of coral</t>
  </si>
  <si>
    <t>Oceanic conditions</t>
  </si>
  <si>
    <t>Veterinary checkups ($/m3)</t>
  </si>
  <si>
    <t>Grading</t>
  </si>
  <si>
    <t>Funding source</t>
  </si>
  <si>
    <t>In Situ (in water)</t>
  </si>
  <si>
    <t>Ex situ (on 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</si>
</sst>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#"/>
    <numFmt numFmtId="165" formatCode="#,##0;\ \(#,##0\);\ \-"/>
    <numFmt numFmtId="166" formatCode="&quot;$&quot;#,##0"/>
    <numFmt numFmtId="167" formatCode="00,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65" fontId="0" fillId="0" borderId="0" xfId="0" applyNumberFormat="1" applyBorder="1"/>
    <xf numFmtId="165" fontId="0" fillId="0" borderId="0" xfId="0" applyNumberFormat="1" applyFill="1" applyBorder="1"/>
    <xf numFmtId="0" fontId="8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4" fillId="0" borderId="5" xfId="0" applyFont="1" applyBorder="1"/>
    <xf numFmtId="0" fontId="0" fillId="2" borderId="0" xfId="0" applyFill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13" fillId="0" borderId="5" xfId="0" applyFont="1" applyBorder="1"/>
    <xf numFmtId="0" fontId="13" fillId="0" borderId="0" xfId="0" applyFont="1" applyBorder="1"/>
    <xf numFmtId="0" fontId="12" fillId="0" borderId="0" xfId="0" applyFont="1" applyBorder="1"/>
    <xf numFmtId="0" fontId="12" fillId="0" borderId="5" xfId="0" applyFont="1" applyBorder="1"/>
    <xf numFmtId="164" fontId="3" fillId="0" borderId="0" xfId="0" applyNumberFormat="1" applyFont="1" applyBorder="1"/>
    <xf numFmtId="166" fontId="3" fillId="0" borderId="0" xfId="0" applyNumberFormat="1" applyFont="1" applyBorder="1"/>
    <xf numFmtId="166" fontId="0" fillId="0" borderId="0" xfId="0" applyNumberFormat="1" applyBorder="1"/>
    <xf numFmtId="9" fontId="3" fillId="0" borderId="0" xfId="0" applyNumberFormat="1" applyFont="1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/>
    <xf numFmtId="0" fontId="0" fillId="2" borderId="8" xfId="0" applyFill="1" applyBorder="1"/>
    <xf numFmtId="0" fontId="0" fillId="0" borderId="9" xfId="0" applyBorder="1"/>
    <xf numFmtId="0" fontId="9" fillId="0" borderId="0" xfId="0" applyFont="1" applyBorder="1"/>
    <xf numFmtId="3" fontId="0" fillId="0" borderId="0" xfId="0" applyNumberFormat="1" applyBorder="1"/>
    <xf numFmtId="167" fontId="0" fillId="0" borderId="0" xfId="0" applyNumberFormat="1" applyBorder="1"/>
    <xf numFmtId="165" fontId="1" fillId="0" borderId="0" xfId="0" applyNumberFormat="1" applyFont="1" applyBorder="1"/>
    <xf numFmtId="165" fontId="4" fillId="0" borderId="0" xfId="1" applyNumberFormat="1" applyFont="1" applyBorder="1"/>
    <xf numFmtId="0" fontId="9" fillId="0" borderId="5" xfId="0" applyFont="1" applyBorder="1"/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6</xdr:row>
      <xdr:rowOff>88900</xdr:rowOff>
    </xdr:from>
    <xdr:to>
      <xdr:col>16</xdr:col>
      <xdr:colOff>63500</xdr:colOff>
      <xdr:row>13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9982200" y="1333500"/>
          <a:ext cx="1727200" cy="1371600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5"/>
  <sheetViews>
    <sheetView showGridLines="0" tabSelected="1" zoomScale="92" workbookViewId="0">
      <selection activeCell="B2" sqref="B2:K35"/>
    </sheetView>
  </sheetViews>
  <sheetFormatPr baseColWidth="10" defaultColWidth="8.83203125" defaultRowHeight="15" x14ac:dyDescent="0.2"/>
  <cols>
    <col min="2" max="2" width="2.83203125" customWidth="1"/>
    <col min="3" max="3" width="33.33203125" customWidth="1"/>
    <col min="5" max="5" width="5.5" customWidth="1"/>
    <col min="6" max="6" width="0.6640625" customWidth="1"/>
    <col min="7" max="7" width="5.5" customWidth="1"/>
    <col min="8" max="8" width="2.1640625" customWidth="1"/>
    <col min="9" max="9" width="29.6640625" customWidth="1"/>
    <col min="10" max="10" width="8" customWidth="1"/>
    <col min="11" max="11" width="1" customWidth="1"/>
    <col min="13" max="13" width="7.6640625" customWidth="1"/>
    <col min="14" max="14" width="2.33203125" customWidth="1"/>
  </cols>
  <sheetData>
    <row r="1" spans="2:15" ht="16" thickBot="1" x14ac:dyDescent="0.25"/>
    <row r="2" spans="2:15" ht="21" x14ac:dyDescent="0.25">
      <c r="B2" s="4" t="s">
        <v>7</v>
      </c>
      <c r="C2" s="5"/>
      <c r="D2" s="5"/>
      <c r="E2" s="5"/>
      <c r="F2" s="5"/>
      <c r="G2" s="5"/>
      <c r="H2" s="5"/>
      <c r="I2" s="5"/>
      <c r="J2" s="5"/>
      <c r="K2" s="6"/>
    </row>
    <row r="3" spans="2:15" x14ac:dyDescent="0.2">
      <c r="B3" s="7"/>
      <c r="C3" s="8"/>
      <c r="D3" s="8"/>
      <c r="E3" s="8"/>
      <c r="F3" s="8"/>
      <c r="G3" s="8"/>
      <c r="H3" s="8"/>
      <c r="I3" s="8"/>
      <c r="J3" s="8"/>
      <c r="K3" s="9"/>
    </row>
    <row r="4" spans="2:15" ht="17" x14ac:dyDescent="0.2">
      <c r="B4" s="33" t="s">
        <v>20</v>
      </c>
      <c r="C4" s="8"/>
      <c r="D4" s="8"/>
      <c r="E4" s="8"/>
      <c r="F4" s="8"/>
      <c r="G4" s="8"/>
      <c r="H4" s="28" t="s">
        <v>15</v>
      </c>
      <c r="I4" s="8"/>
      <c r="J4" s="8"/>
      <c r="K4" s="9"/>
    </row>
    <row r="5" spans="2:15" x14ac:dyDescent="0.2">
      <c r="B5" s="10" t="s">
        <v>11</v>
      </c>
      <c r="C5" s="8"/>
      <c r="D5" s="8"/>
      <c r="E5" s="8"/>
      <c r="F5" s="11"/>
      <c r="G5" s="8"/>
      <c r="H5" s="12" t="s">
        <v>1</v>
      </c>
      <c r="I5" s="8"/>
      <c r="J5" s="29"/>
      <c r="K5" s="9"/>
    </row>
    <row r="6" spans="2:15" x14ac:dyDescent="0.2">
      <c r="B6" s="7"/>
      <c r="C6" s="8" t="s">
        <v>4</v>
      </c>
      <c r="D6" s="13">
        <v>1</v>
      </c>
      <c r="E6" s="8"/>
      <c r="F6" s="11"/>
      <c r="G6" s="8"/>
      <c r="H6" s="8"/>
      <c r="I6" s="8" t="s">
        <v>8</v>
      </c>
      <c r="J6" s="2">
        <f>+D16</f>
        <v>150000</v>
      </c>
      <c r="K6" s="9"/>
    </row>
    <row r="7" spans="2:15" x14ac:dyDescent="0.2">
      <c r="B7" s="7"/>
      <c r="C7" s="8" t="s">
        <v>5</v>
      </c>
      <c r="D7" s="13">
        <v>1000</v>
      </c>
      <c r="E7" s="8"/>
      <c r="F7" s="11"/>
      <c r="G7" s="8"/>
      <c r="H7" s="8"/>
      <c r="I7" s="8" t="s">
        <v>0</v>
      </c>
      <c r="J7" s="2">
        <f>+D17</f>
        <v>30000</v>
      </c>
      <c r="K7" s="9"/>
    </row>
    <row r="8" spans="2:15" x14ac:dyDescent="0.2">
      <c r="B8" s="7"/>
      <c r="C8" s="8" t="s">
        <v>6</v>
      </c>
      <c r="D8" s="13">
        <v>1</v>
      </c>
      <c r="E8" s="8"/>
      <c r="F8" s="11"/>
      <c r="G8" s="8"/>
      <c r="H8" s="8"/>
      <c r="I8" s="8" t="s">
        <v>44</v>
      </c>
      <c r="J8" s="3">
        <f>(D12+D13)*(D6*D7*D8)</f>
        <v>9000</v>
      </c>
      <c r="K8" s="9"/>
      <c r="N8" s="1" t="s">
        <v>46</v>
      </c>
      <c r="O8" s="1"/>
    </row>
    <row r="9" spans="2:15" x14ac:dyDescent="0.2">
      <c r="B9" s="7"/>
      <c r="C9" s="8" t="s">
        <v>37</v>
      </c>
      <c r="D9" s="13">
        <v>20</v>
      </c>
      <c r="E9" s="8"/>
      <c r="F9" s="11"/>
      <c r="G9" s="8"/>
      <c r="H9" s="8"/>
      <c r="I9" s="8" t="s">
        <v>43</v>
      </c>
      <c r="J9" s="2">
        <f>+(D27*J8)</f>
        <v>6750</v>
      </c>
      <c r="K9" s="9"/>
      <c r="O9" t="s">
        <v>47</v>
      </c>
    </row>
    <row r="10" spans="2:15" x14ac:dyDescent="0.2">
      <c r="B10" s="7"/>
      <c r="C10" s="8"/>
      <c r="D10" s="13"/>
      <c r="E10" s="8"/>
      <c r="F10" s="11"/>
      <c r="G10" s="8"/>
      <c r="H10" s="8"/>
      <c r="I10" s="14" t="s">
        <v>19</v>
      </c>
      <c r="J10" s="2">
        <f>SUM(J6:J9)</f>
        <v>195750</v>
      </c>
      <c r="K10" s="9"/>
      <c r="O10" t="s">
        <v>49</v>
      </c>
    </row>
    <row r="11" spans="2:15" x14ac:dyDescent="0.2">
      <c r="B11" s="15" t="s">
        <v>38</v>
      </c>
      <c r="C11" s="16"/>
      <c r="D11" s="17"/>
      <c r="E11" s="8"/>
      <c r="F11" s="11"/>
      <c r="G11" s="8"/>
      <c r="H11" s="8"/>
      <c r="I11" s="14"/>
      <c r="J11" s="2"/>
      <c r="K11" s="9"/>
      <c r="O11" t="s">
        <v>48</v>
      </c>
    </row>
    <row r="12" spans="2:15" x14ac:dyDescent="0.2">
      <c r="B12" s="18"/>
      <c r="C12" s="17" t="s">
        <v>40</v>
      </c>
      <c r="D12" s="19">
        <v>8</v>
      </c>
      <c r="E12" s="8"/>
      <c r="F12" s="11"/>
      <c r="G12" s="8"/>
      <c r="H12" s="12" t="s">
        <v>2</v>
      </c>
      <c r="I12" s="8"/>
      <c r="J12" s="2"/>
      <c r="K12" s="9"/>
      <c r="O12" t="s">
        <v>50</v>
      </c>
    </row>
    <row r="13" spans="2:15" x14ac:dyDescent="0.2">
      <c r="B13" s="18"/>
      <c r="C13" s="17" t="s">
        <v>51</v>
      </c>
      <c r="D13" s="19">
        <v>1</v>
      </c>
      <c r="E13" s="8"/>
      <c r="F13" s="11"/>
      <c r="G13" s="8"/>
      <c r="H13" s="8"/>
      <c r="I13" s="8" t="s">
        <v>52</v>
      </c>
      <c r="J13" s="2">
        <f>+D25*D7*D8</f>
        <v>5000</v>
      </c>
      <c r="K13" s="9"/>
      <c r="O13" t="s">
        <v>53</v>
      </c>
    </row>
    <row r="14" spans="2:15" x14ac:dyDescent="0.2">
      <c r="B14" s="7"/>
      <c r="C14" s="16"/>
      <c r="D14" s="17"/>
      <c r="E14" s="8"/>
      <c r="F14" s="11"/>
      <c r="G14" s="8"/>
      <c r="H14" s="8"/>
      <c r="I14" s="8" t="s">
        <v>3</v>
      </c>
      <c r="J14" s="2">
        <f>+D21*D8*D7*D6</f>
        <v>150000</v>
      </c>
      <c r="K14" s="9"/>
    </row>
    <row r="15" spans="2:15" x14ac:dyDescent="0.2">
      <c r="B15" s="15" t="s">
        <v>35</v>
      </c>
      <c r="C15" s="8"/>
      <c r="D15" s="8"/>
      <c r="E15" s="8"/>
      <c r="F15" s="11"/>
      <c r="G15" s="8"/>
      <c r="H15" s="8"/>
      <c r="I15" s="8" t="s">
        <v>34</v>
      </c>
      <c r="J15" s="2">
        <f>+J14*D28</f>
        <v>112500</v>
      </c>
      <c r="K15" s="9"/>
    </row>
    <row r="16" spans="2:15" x14ac:dyDescent="0.2">
      <c r="B16" s="7"/>
      <c r="C16" s="8" t="s">
        <v>8</v>
      </c>
      <c r="D16" s="19">
        <v>150000</v>
      </c>
      <c r="E16" s="8"/>
      <c r="F16" s="11"/>
      <c r="G16" s="8"/>
      <c r="H16" s="8"/>
      <c r="I16" s="8" t="s">
        <v>39</v>
      </c>
      <c r="J16" s="2">
        <f>D18*D9</f>
        <v>3000</v>
      </c>
      <c r="K16" s="9"/>
    </row>
    <row r="17" spans="2:15" x14ac:dyDescent="0.2">
      <c r="B17" s="7"/>
      <c r="C17" s="8" t="s">
        <v>36</v>
      </c>
      <c r="D17" s="19">
        <v>30000</v>
      </c>
      <c r="E17" s="8"/>
      <c r="F17" s="11"/>
      <c r="G17" s="8"/>
      <c r="H17" s="8"/>
      <c r="I17" s="8" t="s">
        <v>13</v>
      </c>
      <c r="J17" s="2">
        <f>+D22*D7*D6</f>
        <v>15000</v>
      </c>
      <c r="K17" s="9"/>
      <c r="N17" t="s">
        <v>38</v>
      </c>
    </row>
    <row r="18" spans="2:15" x14ac:dyDescent="0.2">
      <c r="B18" s="7"/>
      <c r="C18" s="8" t="s">
        <v>41</v>
      </c>
      <c r="D18" s="19">
        <v>150</v>
      </c>
      <c r="E18" s="8"/>
      <c r="F18" s="11"/>
      <c r="G18" s="8"/>
      <c r="H18" s="8"/>
      <c r="I18" s="8" t="s">
        <v>33</v>
      </c>
      <c r="J18" s="2">
        <f>+J17*D29</f>
        <v>11250</v>
      </c>
      <c r="K18" s="9"/>
      <c r="O18" t="s">
        <v>54</v>
      </c>
    </row>
    <row r="19" spans="2:15" x14ac:dyDescent="0.2">
      <c r="B19" s="7"/>
      <c r="C19" s="8"/>
      <c r="D19" s="19"/>
      <c r="E19" s="8"/>
      <c r="F19" s="11"/>
      <c r="G19" s="8"/>
      <c r="H19" s="8"/>
      <c r="I19" s="14" t="s">
        <v>17</v>
      </c>
      <c r="J19" s="2">
        <f>+SUM(J13:J18)</f>
        <v>296750</v>
      </c>
      <c r="K19" s="9"/>
      <c r="O19" t="s">
        <v>55</v>
      </c>
    </row>
    <row r="20" spans="2:15" ht="17" x14ac:dyDescent="0.2">
      <c r="B20" s="10" t="s">
        <v>10</v>
      </c>
      <c r="C20" s="8"/>
      <c r="D20" s="8"/>
      <c r="E20" s="8"/>
      <c r="F20" s="11"/>
      <c r="G20" s="8"/>
      <c r="H20" s="8"/>
      <c r="I20" s="8" t="s">
        <v>45</v>
      </c>
      <c r="J20" s="30">
        <f>+D26*J19</f>
        <v>29675</v>
      </c>
      <c r="K20" s="9"/>
    </row>
    <row r="21" spans="2:15" ht="17" x14ac:dyDescent="0.2">
      <c r="B21" s="7"/>
      <c r="C21" s="8" t="s">
        <v>12</v>
      </c>
      <c r="D21" s="20">
        <v>150</v>
      </c>
      <c r="E21" s="8"/>
      <c r="F21" s="11"/>
      <c r="G21" s="8"/>
      <c r="H21" s="8"/>
      <c r="I21" s="8" t="s">
        <v>18</v>
      </c>
      <c r="J21" s="2">
        <f>+J19*D30</f>
        <v>59350</v>
      </c>
      <c r="K21" s="9"/>
    </row>
    <row r="22" spans="2:15" ht="17" x14ac:dyDescent="0.2">
      <c r="B22" s="7"/>
      <c r="C22" s="8" t="s">
        <v>31</v>
      </c>
      <c r="D22" s="20">
        <v>15</v>
      </c>
      <c r="E22" s="8"/>
      <c r="F22" s="11"/>
      <c r="G22" s="8"/>
      <c r="H22" s="8"/>
      <c r="I22" s="14" t="s">
        <v>19</v>
      </c>
      <c r="J22" s="2">
        <f>+J21+J20+J19</f>
        <v>385775</v>
      </c>
      <c r="K22" s="9"/>
    </row>
    <row r="23" spans="2:15" x14ac:dyDescent="0.2">
      <c r="B23" s="7"/>
      <c r="C23" s="8"/>
      <c r="D23" s="21"/>
      <c r="E23" s="8"/>
      <c r="F23" s="11"/>
      <c r="G23" s="8"/>
      <c r="H23" s="8"/>
      <c r="I23" s="8"/>
      <c r="J23" s="2"/>
      <c r="K23" s="9"/>
    </row>
    <row r="24" spans="2:15" x14ac:dyDescent="0.2">
      <c r="B24" s="10" t="s">
        <v>9</v>
      </c>
      <c r="C24" s="8"/>
      <c r="D24" s="21"/>
      <c r="E24" s="8"/>
      <c r="F24" s="11"/>
      <c r="G24" s="8"/>
      <c r="H24" s="12" t="s">
        <v>23</v>
      </c>
      <c r="I24" s="8"/>
      <c r="J24" s="2"/>
      <c r="K24" s="9"/>
    </row>
    <row r="25" spans="2:15" ht="17" x14ac:dyDescent="0.2">
      <c r="B25" s="7"/>
      <c r="C25" s="8" t="s">
        <v>14</v>
      </c>
      <c r="D25" s="20">
        <v>5</v>
      </c>
      <c r="E25" s="8"/>
      <c r="F25" s="11"/>
      <c r="G25" s="8"/>
      <c r="H25" s="8"/>
      <c r="I25" s="8" t="s">
        <v>24</v>
      </c>
      <c r="J25" s="2">
        <f>+D33*D35</f>
        <v>22500</v>
      </c>
      <c r="K25" s="9"/>
    </row>
    <row r="26" spans="2:15" x14ac:dyDescent="0.2">
      <c r="B26" s="7"/>
      <c r="C26" s="8" t="s">
        <v>45</v>
      </c>
      <c r="D26" s="22">
        <v>0.1</v>
      </c>
      <c r="E26" s="8"/>
      <c r="F26" s="11"/>
      <c r="G26" s="8"/>
      <c r="H26" s="8"/>
      <c r="I26" s="8" t="s">
        <v>25</v>
      </c>
      <c r="J26" s="2">
        <f>+D34*D35</f>
        <v>75000</v>
      </c>
      <c r="K26" s="9"/>
    </row>
    <row r="27" spans="2:15" x14ac:dyDescent="0.2">
      <c r="B27" s="7"/>
      <c r="C27" s="8" t="s">
        <v>42</v>
      </c>
      <c r="D27" s="22">
        <v>0.75</v>
      </c>
      <c r="E27" s="8"/>
      <c r="F27" s="11"/>
      <c r="G27" s="8"/>
      <c r="H27" s="8"/>
      <c r="I27" s="14" t="s">
        <v>19</v>
      </c>
      <c r="J27" s="2">
        <f>+SUM(J25:J26)</f>
        <v>97500</v>
      </c>
      <c r="K27" s="9"/>
    </row>
    <row r="28" spans="2:15" x14ac:dyDescent="0.2">
      <c r="B28" s="7"/>
      <c r="C28" s="8" t="s">
        <v>30</v>
      </c>
      <c r="D28" s="22">
        <v>0.75</v>
      </c>
      <c r="E28" s="8"/>
      <c r="F28" s="11"/>
      <c r="G28" s="8"/>
      <c r="H28" s="8"/>
      <c r="I28" s="14"/>
      <c r="J28" s="2"/>
      <c r="K28" s="9"/>
    </row>
    <row r="29" spans="2:15" x14ac:dyDescent="0.2">
      <c r="B29" s="7"/>
      <c r="C29" s="8" t="s">
        <v>32</v>
      </c>
      <c r="D29" s="22">
        <v>0.75</v>
      </c>
      <c r="E29" s="8"/>
      <c r="F29" s="11"/>
      <c r="G29" s="8"/>
      <c r="H29" s="8"/>
      <c r="I29" s="8"/>
      <c r="J29" s="2"/>
      <c r="K29" s="9"/>
    </row>
    <row r="30" spans="2:15" x14ac:dyDescent="0.2">
      <c r="B30" s="7"/>
      <c r="C30" s="8" t="s">
        <v>16</v>
      </c>
      <c r="D30" s="22">
        <v>0.2</v>
      </c>
      <c r="E30" s="8"/>
      <c r="F30" s="11"/>
      <c r="G30" s="8"/>
      <c r="H30" s="12" t="s">
        <v>28</v>
      </c>
      <c r="I30" s="12"/>
      <c r="J30" s="31">
        <f>+J27+J22+J10</f>
        <v>679025</v>
      </c>
      <c r="K30" s="9"/>
    </row>
    <row r="31" spans="2:15" x14ac:dyDescent="0.2">
      <c r="B31" s="7"/>
      <c r="C31" s="8"/>
      <c r="D31" s="8"/>
      <c r="E31" s="8"/>
      <c r="F31" s="11"/>
      <c r="G31" s="8"/>
      <c r="H31" s="12"/>
      <c r="I31" s="14" t="s">
        <v>29</v>
      </c>
      <c r="J31" s="32">
        <f>+J30/(D7/1000)</f>
        <v>679025</v>
      </c>
      <c r="K31" s="9"/>
    </row>
    <row r="32" spans="2:15" x14ac:dyDescent="0.2">
      <c r="B32" s="10" t="s">
        <v>26</v>
      </c>
      <c r="C32" s="8"/>
      <c r="D32" s="8"/>
      <c r="E32" s="8"/>
      <c r="F32" s="11"/>
      <c r="G32" s="8"/>
      <c r="H32" s="8"/>
      <c r="I32" s="8"/>
      <c r="J32" s="8"/>
      <c r="K32" s="9"/>
    </row>
    <row r="33" spans="2:11" x14ac:dyDescent="0.2">
      <c r="B33" s="7" t="s">
        <v>22</v>
      </c>
      <c r="C33" s="8"/>
      <c r="D33" s="19">
        <v>1500</v>
      </c>
      <c r="E33" s="8"/>
      <c r="F33" s="11"/>
      <c r="G33" s="8"/>
      <c r="H33" s="8"/>
      <c r="I33" s="8"/>
      <c r="J33" s="8"/>
      <c r="K33" s="9"/>
    </row>
    <row r="34" spans="2:11" x14ac:dyDescent="0.2">
      <c r="B34" s="7" t="s">
        <v>21</v>
      </c>
      <c r="C34" s="8"/>
      <c r="D34" s="19">
        <v>5000</v>
      </c>
      <c r="E34" s="8"/>
      <c r="F34" s="11"/>
      <c r="G34" s="8"/>
      <c r="H34" s="8"/>
      <c r="I34" s="8"/>
      <c r="J34" s="8"/>
      <c r="K34" s="9"/>
    </row>
    <row r="35" spans="2:11" ht="16" thickBot="1" x14ac:dyDescent="0.25">
      <c r="B35" s="23" t="s">
        <v>27</v>
      </c>
      <c r="C35" s="24"/>
      <c r="D35" s="25">
        <v>15</v>
      </c>
      <c r="E35" s="24"/>
      <c r="F35" s="26"/>
      <c r="G35" s="24"/>
      <c r="H35" s="24"/>
      <c r="I35" s="24"/>
      <c r="J35" s="24"/>
      <c r="K35" s="27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Raepple</dc:creator>
  <cp:lastModifiedBy>Daniel Elkin</cp:lastModifiedBy>
  <dcterms:created xsi:type="dcterms:W3CDTF">2018-12-05T16:21:18Z</dcterms:created>
  <dcterms:modified xsi:type="dcterms:W3CDTF">2019-03-18T02:40:54Z</dcterms:modified>
</cp:coreProperties>
</file>