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8" windowWidth="12516" windowHeight="7836"/>
  </bookViews>
  <sheets>
    <sheet name="Tablero" sheetId="4" r:id="rId1"/>
    <sheet name="Formato" sheetId="5" r:id="rId2"/>
  </sheets>
  <definedNames>
    <definedName name="_xlnm.Print_Area" localSheetId="0">Tablero!$A:$P</definedName>
  </definedNames>
  <calcPr calcId="145621"/>
</workbook>
</file>

<file path=xl/calcChain.xml><?xml version="1.0" encoding="utf-8"?>
<calcChain xmlns="http://schemas.openxmlformats.org/spreadsheetml/2006/main">
  <c r="F88" i="4" l="1"/>
  <c r="C53" i="4" l="1"/>
  <c r="B53" i="4"/>
  <c r="C31" i="4"/>
  <c r="H31" i="4" s="1"/>
  <c r="C29" i="4" l="1"/>
  <c r="H28" i="4"/>
  <c r="D29" i="4"/>
  <c r="E29" i="4"/>
  <c r="F29" i="4"/>
  <c r="G29" i="4"/>
  <c r="H27" i="4"/>
  <c r="B29" i="4"/>
  <c r="H18" i="4"/>
  <c r="H19" i="4"/>
  <c r="H20" i="4"/>
  <c r="H21" i="4"/>
  <c r="H22" i="4"/>
  <c r="H23" i="4"/>
  <c r="H24" i="4"/>
  <c r="H12" i="4"/>
  <c r="H13" i="4"/>
  <c r="H14" i="4"/>
  <c r="H15" i="4"/>
  <c r="H16" i="4"/>
  <c r="H17" i="4"/>
  <c r="B110" i="4"/>
  <c r="B111" i="4" s="1"/>
  <c r="G12" i="5" s="1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60" i="4"/>
  <c r="D52" i="4"/>
  <c r="D46" i="4"/>
  <c r="D53" i="4" l="1"/>
  <c r="D54" i="4" s="1"/>
  <c r="D55" i="4" s="1"/>
  <c r="F12" i="5"/>
  <c r="D86" i="4"/>
  <c r="F86" i="4"/>
  <c r="F10" i="5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17" i="4"/>
  <c r="C131" i="4"/>
  <c r="B131" i="4"/>
  <c r="G10" i="5" l="1"/>
  <c r="D131" i="4"/>
  <c r="F87" i="4"/>
  <c r="F80" i="4"/>
  <c r="F78" i="4"/>
  <c r="F76" i="4"/>
  <c r="F74" i="4"/>
  <c r="F72" i="4"/>
  <c r="F82" i="4"/>
  <c r="F84" i="4"/>
  <c r="F70" i="4"/>
  <c r="F68" i="4"/>
  <c r="F66" i="4"/>
  <c r="F64" i="4"/>
  <c r="F62" i="4"/>
  <c r="F60" i="4"/>
  <c r="D38" i="4"/>
  <c r="D39" i="4"/>
  <c r="D40" i="4"/>
  <c r="D41" i="4"/>
  <c r="D42" i="4"/>
  <c r="D43" i="4"/>
  <c r="D44" i="4"/>
  <c r="D45" i="4"/>
  <c r="D47" i="4"/>
  <c r="D48" i="4"/>
  <c r="D49" i="4"/>
  <c r="D50" i="4"/>
  <c r="D51" i="4"/>
  <c r="D37" i="4"/>
  <c r="H6" i="4"/>
  <c r="H7" i="4"/>
  <c r="H8" i="4"/>
  <c r="H9" i="4"/>
  <c r="H10" i="4"/>
  <c r="H11" i="4"/>
  <c r="H25" i="4"/>
  <c r="H26" i="4"/>
  <c r="H5" i="4"/>
  <c r="F11" i="5" l="1"/>
  <c r="G11" i="5"/>
  <c r="F9" i="5" l="1"/>
  <c r="H32" i="4"/>
  <c r="G9" i="5" s="1"/>
  <c r="G13" i="5" s="1"/>
</calcChain>
</file>

<file path=xl/sharedStrings.xml><?xml version="1.0" encoding="utf-8"?>
<sst xmlns="http://schemas.openxmlformats.org/spreadsheetml/2006/main" count="184" uniqueCount="88">
  <si>
    <t>ACTUAL</t>
  </si>
  <si>
    <t>ANTERIOR</t>
  </si>
  <si>
    <t>CICLO</t>
  </si>
  <si>
    <t>1N</t>
  </si>
  <si>
    <t>2N</t>
  </si>
  <si>
    <t>3N</t>
  </si>
  <si>
    <t>SECTOR</t>
  </si>
  <si>
    <t>CIP I Y II</t>
  </si>
  <si>
    <t>MTD</t>
  </si>
  <si>
    <t>SHECS</t>
  </si>
  <si>
    <t>MO</t>
  </si>
  <si>
    <t>PD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</si>
  <si>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</si>
  <si>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</si>
  <si>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</si>
  <si>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</si>
  <si>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</si>
  <si>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</si>
  <si>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</si>
  <si>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</si>
  <si>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</si>
  <si>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</si>
  <si>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</si>
  <si>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</si>
  <si>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</si>
  <si>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</si>
  <si>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</si>
  <si>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%CAP</t>
  </si>
  <si>
    <t>Total Sectores</t>
  </si>
  <si>
    <t>SUMAS</t>
  </si>
  <si>
    <t>ECD</t>
  </si>
  <si>
    <t>PORCENT</t>
  </si>
  <si>
    <t>PORCENTAJE DE EQUIPOS DE CAPACITACIÓN 
META: 10%</t>
  </si>
  <si>
    <t>SHECZ</t>
  </si>
  <si>
    <t>TABLERO DE INDICADORES DEL MATRIMONIO SECRETARIO DIOCESANO DE ÁREA I</t>
  </si>
  <si>
    <t>PORCENTAJE DE CAPACITACIÓN DE MATRIMONIOS DE ÁREA I DE SECTOR</t>
  </si>
  <si>
    <t>PORCENTAJE DE CAPACITACIÓN DE MATRIMONIOS DE ÁREA I DE SECTOR
META: 100%</t>
  </si>
  <si>
    <t xml:space="preserve">INCREMENTO DE LA MEMBRESÍA </t>
  </si>
  <si>
    <t>% SERV</t>
  </si>
  <si>
    <t>PROMOTORES</t>
  </si>
  <si>
    <t>EQUIPEROS</t>
  </si>
  <si>
    <t>Porcentaje de servidores en relación a la membresía</t>
  </si>
  <si>
    <t>Movimiento Familiar Cristiano</t>
  </si>
  <si>
    <t>Indicadores</t>
  </si>
  <si>
    <t>Fuente de informacion (Formato)</t>
  </si>
  <si>
    <t>SUMA</t>
  </si>
  <si>
    <t>Fórmula</t>
  </si>
  <si>
    <t xml:space="preserve">Base de Datos Diocesana - Registro de capacitaciones - Formato S-11 </t>
  </si>
  <si>
    <t>Pond.</t>
  </si>
  <si>
    <t>Resultado</t>
  </si>
  <si>
    <t>Porcentaje de incremento de membresía en la Diócesis.</t>
  </si>
  <si>
    <t>(Número de matrimonios en el CBF actual / número de matrimonios del CBF anterior) x 100</t>
  </si>
  <si>
    <t>Base de Datos Diocesana - Formatos D-01 (ciclo actual y ciclo anterior).</t>
  </si>
  <si>
    <t>Porcentaje anual de permanencia de matrimonios en la Diócesis.</t>
  </si>
  <si>
    <t>ACTUALES</t>
  </si>
  <si>
    <t>ANTERIORES</t>
  </si>
  <si>
    <t>Totales de la Diócesis</t>
  </si>
  <si>
    <t>Base de Datos Diocesana - Formatos D-01 y S-03 (ciclo actual y ciclo anterior).</t>
  </si>
  <si>
    <t>CALIFICACIÓN</t>
  </si>
  <si>
    <t>CALIFICACIÓN DE ÁREA I</t>
  </si>
  <si>
    <t>Hojas de evalación de los responsables de Área I de Sector</t>
  </si>
  <si>
    <t>XVI</t>
  </si>
  <si>
    <t>XVII</t>
  </si>
  <si>
    <t>XVIII</t>
  </si>
  <si>
    <t>XIX</t>
  </si>
  <si>
    <t>XX</t>
  </si>
  <si>
    <t>XXI</t>
  </si>
  <si>
    <t>XXII</t>
  </si>
  <si>
    <t>XXIII</t>
  </si>
  <si>
    <t xml:space="preserve">PERMANENCIA DE LA MEMBRESÍA </t>
  </si>
  <si>
    <t>Calificación</t>
  </si>
  <si>
    <t xml:space="preserve">Nota: Este formato será llenado por el matrimonio Secretario Diocesano de Área I y entregado al matrimonio Presidente Diocesano para su revisión, anexando copia de las fuentes de información utilizadas. </t>
  </si>
  <si>
    <t>Porcentaje de capacitación de responsables de Área I de Sector (RA-I)</t>
  </si>
  <si>
    <t>(Número de capacitaciones recibidas por los RA-I / número de capacitaciones totales requeridas) x 100</t>
  </si>
  <si>
    <t>Promedio de Calificación de los responsables de Área I de Sector (RA-I).</t>
  </si>
  <si>
    <t>(Suma de calificaciones de RA-I / Número de RA-I) x 100</t>
  </si>
  <si>
    <t>(Número de matrimonios en Nivel 2 y 3 del CBF actual / número de matrimonios en Nivel 1 y 2 del CBF anterior) x 100</t>
  </si>
  <si>
    <t>SUMAS:</t>
  </si>
  <si>
    <t>RESULTADO</t>
  </si>
  <si>
    <t>Hoja de evaluación</t>
  </si>
  <si>
    <t>1.- CAPACITACIÓN DE MATRIMONIOS DE ÁREA I DE SECTOR</t>
  </si>
  <si>
    <t>2.- INCREMENTO DE LA MEMBRESÍA</t>
  </si>
  <si>
    <t>3.- PERMANENCIA DE LA MEMBRESÍA</t>
  </si>
  <si>
    <t>4.- CALIFICACIÓN DE ÁREAS I DE SECTOR</t>
  </si>
  <si>
    <t>CALIFICACIÓN DE ÁREAS I DE SECTOR</t>
  </si>
  <si>
    <t>Anterior:</t>
  </si>
  <si>
    <t>Actual:</t>
  </si>
  <si>
    <t>Matrimonio Secretarios Diocesanos de Area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</si>
</sst>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sz val="12"/>
      <name val="Century Gothic"/>
      <family val="2"/>
    </font>
    <font>
      <b/>
      <sz val="1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11"/>
      <name val="Century Gothic"/>
      <family val="2"/>
    </font>
    <font>
      <sz val="8"/>
      <name val="Arial Narrow"/>
      <family val="2"/>
    </font>
    <font>
      <b/>
      <sz val="9"/>
      <color theme="1"/>
      <name val="Calibri"/>
      <family val="2"/>
      <scheme val="minor"/>
    </font>
    <font>
      <sz val="8"/>
      <name val="Calibri Light"/>
      <family val="2"/>
    </font>
    <font>
      <b/>
      <sz val="9"/>
      <name val="Calibri Light"/>
      <family val="2"/>
    </font>
    <font>
      <sz val="9"/>
      <color theme="1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9" fillId="0" borderId="0"/>
  </cellStyleXfs>
  <cellXfs count="89">
    <xf numFmtId="0" fontId="0" fillId="0" borderId="0" xfId="0"/>
    <xf numFmtId="0" fontId="2" fillId="2" borderId="0" xfId="0" applyFont="1" applyFill="1" applyBorder="1"/>
    <xf numFmtId="0" fontId="3" fillId="0" borderId="0" xfId="0" applyFont="1" applyBorder="1"/>
    <xf numFmtId="9" fontId="0" fillId="0" borderId="0" xfId="1" applyFont="1"/>
    <xf numFmtId="0" fontId="5" fillId="0" borderId="0" xfId="0" applyFont="1" applyBorder="1"/>
    <xf numFmtId="0" fontId="4" fillId="0" borderId="0" xfId="0" applyFont="1" applyAlignment="1">
      <alignment horizontal="center" vertical="center"/>
    </xf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horizontal="left" vertical="center"/>
    </xf>
    <xf numFmtId="9" fontId="0" fillId="4" borderId="0" xfId="1" applyFont="1" applyFill="1" applyAlignment="1">
      <alignment horizontal="center"/>
    </xf>
    <xf numFmtId="0" fontId="0" fillId="4" borderId="0" xfId="0" applyFill="1"/>
    <xf numFmtId="9" fontId="4" fillId="4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4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8" fillId="0" borderId="0" xfId="0" applyFont="1"/>
    <xf numFmtId="0" fontId="4" fillId="4" borderId="0" xfId="0" applyFont="1" applyFill="1" applyAlignment="1">
      <alignment horizontal="center" vertical="center"/>
    </xf>
    <xf numFmtId="2" fontId="4" fillId="4" borderId="0" xfId="1" applyNumberFormat="1" applyFont="1" applyFill="1" applyAlignment="1">
      <alignment horizontal="center" vertical="center"/>
    </xf>
    <xf numFmtId="0" fontId="16" fillId="3" borderId="0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2" fontId="4" fillId="3" borderId="0" xfId="0" applyNumberFormat="1" applyFont="1" applyFill="1" applyBorder="1" applyAlignment="1">
      <alignment horizontal="center"/>
    </xf>
    <xf numFmtId="2" fontId="4" fillId="4" borderId="0" xfId="0" applyNumberFormat="1" applyFont="1" applyFill="1" applyBorder="1" applyAlignment="1">
      <alignment horizontal="center"/>
    </xf>
    <xf numFmtId="0" fontId="13" fillId="5" borderId="2" xfId="2" applyFont="1" applyFill="1" applyBorder="1" applyAlignment="1">
      <alignment vertical="center" wrapText="1"/>
    </xf>
    <xf numFmtId="0" fontId="15" fillId="5" borderId="2" xfId="2" applyFont="1" applyFill="1" applyBorder="1" applyAlignment="1">
      <alignment horizontal="center" vertical="center" wrapText="1"/>
    </xf>
    <xf numFmtId="2" fontId="12" fillId="5" borderId="2" xfId="2" applyNumberFormat="1" applyFont="1" applyFill="1" applyBorder="1" applyAlignment="1">
      <alignment horizontal="center" vertical="center" wrapText="1"/>
    </xf>
    <xf numFmtId="9" fontId="14" fillId="5" borderId="2" xfId="2" applyNumberFormat="1" applyFont="1" applyFill="1" applyBorder="1" applyAlignment="1">
      <alignment horizontal="center" vertical="center" wrapText="1"/>
    </xf>
    <xf numFmtId="164" fontId="14" fillId="5" borderId="2" xfId="2" applyNumberFormat="1" applyFont="1" applyFill="1" applyBorder="1" applyAlignment="1">
      <alignment horizontal="center" vertical="center" wrapText="1"/>
    </xf>
    <xf numFmtId="9" fontId="14" fillId="5" borderId="2" xfId="1" applyFont="1" applyFill="1" applyBorder="1" applyAlignment="1">
      <alignment horizontal="center" vertical="center" wrapText="1"/>
    </xf>
    <xf numFmtId="2" fontId="14" fillId="5" borderId="2" xfId="1" applyNumberFormat="1" applyFont="1" applyFill="1" applyBorder="1" applyAlignment="1">
      <alignment horizontal="center" vertical="center" wrapText="1"/>
    </xf>
    <xf numFmtId="0" fontId="12" fillId="5" borderId="0" xfId="2" applyFont="1" applyFill="1" applyBorder="1" applyAlignment="1">
      <alignment horizontal="center" vertical="center"/>
    </xf>
    <xf numFmtId="0" fontId="12" fillId="5" borderId="0" xfId="2" applyFont="1" applyFill="1" applyBorder="1"/>
    <xf numFmtId="0" fontId="12" fillId="6" borderId="0" xfId="3" applyFont="1" applyFill="1" applyBorder="1" applyAlignment="1">
      <alignment vertical="center" wrapText="1"/>
    </xf>
    <xf numFmtId="0" fontId="13" fillId="5" borderId="0" xfId="2" applyFont="1" applyFill="1" applyBorder="1" applyAlignment="1">
      <alignment horizontal="right" vertical="center"/>
    </xf>
    <xf numFmtId="164" fontId="14" fillId="5" borderId="0" xfId="2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19" fillId="0" borderId="0" xfId="0" applyFont="1"/>
    <xf numFmtId="0" fontId="4" fillId="2" borderId="0" xfId="0" applyFont="1" applyFill="1" applyAlignment="1">
      <alignment horizontal="center" vertical="center"/>
    </xf>
    <xf numFmtId="0" fontId="2" fillId="2" borderId="0" xfId="0" applyFont="1" applyFill="1"/>
    <xf numFmtId="0" fontId="4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0" xfId="0" applyNumberFormat="1" applyFont="1" applyFill="1"/>
    <xf numFmtId="9" fontId="2" fillId="3" borderId="0" xfId="1" applyFont="1" applyFill="1"/>
    <xf numFmtId="2" fontId="4" fillId="3" borderId="0" xfId="1" applyNumberFormat="1" applyFont="1" applyFill="1" applyAlignment="1">
      <alignment horizontal="center" vertical="center"/>
    </xf>
    <xf numFmtId="1" fontId="2" fillId="3" borderId="0" xfId="1" applyNumberFormat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9" fontId="4" fillId="2" borderId="0" xfId="1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2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center"/>
    </xf>
    <xf numFmtId="0" fontId="13" fillId="4" borderId="2" xfId="2" applyFont="1" applyFill="1" applyBorder="1" applyAlignment="1">
      <alignment horizontal="center" vertical="center" wrapText="1"/>
    </xf>
    <xf numFmtId="0" fontId="4" fillId="4" borderId="0" xfId="0" applyFont="1" applyFill="1"/>
    <xf numFmtId="0" fontId="4" fillId="2" borderId="0" xfId="0" applyFont="1" applyFill="1" applyAlignment="1">
      <alignment horizontal="right" vertical="center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3" borderId="0" xfId="0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11" fillId="0" borderId="0" xfId="2" applyFont="1" applyFill="1" applyAlignment="1">
      <alignment horizontal="center"/>
    </xf>
    <xf numFmtId="0" fontId="13" fillId="0" borderId="0" xfId="2" applyFont="1" applyFill="1" applyAlignment="1">
      <alignment horizontal="center"/>
    </xf>
    <xf numFmtId="0" fontId="17" fillId="0" borderId="1" xfId="2" applyFont="1" applyFill="1" applyBorder="1" applyAlignment="1">
      <alignment horizontal="left" wrapText="1"/>
    </xf>
    <xf numFmtId="0" fontId="18" fillId="4" borderId="2" xfId="2" applyFont="1" applyFill="1" applyBorder="1" applyAlignment="1">
      <alignment horizontal="center" vertical="center" wrapText="1"/>
    </xf>
  </cellXfs>
  <cellStyles count="4">
    <cellStyle name="Normal" xfId="0" builtinId="0"/>
    <cellStyle name="Normal 2" xfId="3"/>
    <cellStyle name="Normal 3" xfId="2"/>
    <cellStyle name="Porcentaje" xfId="1" builtinId="5"/>
  </cellStyles>
  <dxfs count="0"/>
  <tableStyles count="0" defaultTableStyle="TableStyleMedium2" defaultPivotStyle="PivotStyleMedium9"/>
  <colors>
    <mruColors>
      <color rgb="FF0096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Tablero!$H$4</c:f>
              <c:strCache>
                <c:ptCount val="1"/>
                <c:pt idx="0">
                  <c:v>%CAP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strRef>
              <c:f>Tablero!$A$5:$A$28</c:f>
              <c:strCache>
                <c:ptCount val="2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XVI</c:v>
                </c:pt>
                <c:pt idx="16">
                  <c:v>XVII</c:v>
                </c:pt>
                <c:pt idx="17">
                  <c:v>XVII</c:v>
                </c:pt>
                <c:pt idx="18">
                  <c:v>XVIII</c:v>
                </c:pt>
                <c:pt idx="19">
                  <c:v>XIX</c:v>
                </c:pt>
                <c:pt idx="20">
                  <c:v>XX</c:v>
                </c:pt>
                <c:pt idx="21">
                  <c:v>XXI</c:v>
                </c:pt>
                <c:pt idx="22">
                  <c:v>XXII</c:v>
                </c:pt>
                <c:pt idx="23">
                  <c:v>XXIII</c:v>
                </c:pt>
              </c:strCache>
            </c:strRef>
          </c:cat>
          <c:val>
            <c:numRef>
              <c:f>Tablero!$H$5:$H$28</c:f>
              <c:numCache>
                <c:formatCode>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0.83333333333333337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0.5</c:v>
                </c:pt>
                <c:pt idx="21">
                  <c:v>0.83333333333333337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6891648"/>
        <c:axId val="96893184"/>
      </c:barChart>
      <c:catAx>
        <c:axId val="9689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6893184"/>
        <c:crosses val="autoZero"/>
        <c:auto val="1"/>
        <c:lblAlgn val="ctr"/>
        <c:lblOffset val="100"/>
        <c:noMultiLvlLbl val="0"/>
      </c:catAx>
      <c:valAx>
        <c:axId val="9689318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6891648"/>
        <c:crosses val="autoZero"/>
        <c:crossBetween val="between"/>
        <c:majorUnit val="0.2"/>
        <c:minorUnit val="0.2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Tablero!$B$36</c:f>
              <c:strCache>
                <c:ptCount val="1"/>
                <c:pt idx="0">
                  <c:v>ANTERIOR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strRef>
              <c:f>Tablero!$A$37:$A$52</c:f>
              <c:strCache>
                <c:ptCount val="1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ECD</c:v>
                </c:pt>
              </c:strCache>
            </c:strRef>
          </c:cat>
          <c:val>
            <c:numRef>
              <c:f>Tablero!$B$37:$B$52</c:f>
              <c:numCache>
                <c:formatCode>General</c:formatCode>
                <c:ptCount val="16"/>
                <c:pt idx="0">
                  <c:v>20</c:v>
                </c:pt>
                <c:pt idx="1">
                  <c:v>62</c:v>
                </c:pt>
                <c:pt idx="2">
                  <c:v>12</c:v>
                </c:pt>
                <c:pt idx="3">
                  <c:v>34</c:v>
                </c:pt>
                <c:pt idx="4">
                  <c:v>84</c:v>
                </c:pt>
                <c:pt idx="5">
                  <c:v>25</c:v>
                </c:pt>
                <c:pt idx="6">
                  <c:v>46</c:v>
                </c:pt>
                <c:pt idx="7">
                  <c:v>73</c:v>
                </c:pt>
                <c:pt idx="8">
                  <c:v>24</c:v>
                </c:pt>
                <c:pt idx="9">
                  <c:v>16</c:v>
                </c:pt>
                <c:pt idx="10">
                  <c:v>76</c:v>
                </c:pt>
                <c:pt idx="11">
                  <c:v>22</c:v>
                </c:pt>
                <c:pt idx="12">
                  <c:v>12</c:v>
                </c:pt>
                <c:pt idx="13">
                  <c:v>45</c:v>
                </c:pt>
                <c:pt idx="14">
                  <c:v>32</c:v>
                </c:pt>
                <c:pt idx="15">
                  <c:v>20</c:v>
                </c:pt>
              </c:numCache>
            </c:numRef>
          </c:val>
        </c:ser>
        <c:ser>
          <c:idx val="1"/>
          <c:order val="1"/>
          <c:tx>
            <c:strRef>
              <c:f>Tablero!$C$36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Tablero!$A$37:$A$52</c:f>
              <c:strCache>
                <c:ptCount val="1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ECD</c:v>
                </c:pt>
              </c:strCache>
            </c:strRef>
          </c:cat>
          <c:val>
            <c:numRef>
              <c:f>Tablero!$C$37:$C$52</c:f>
              <c:numCache>
                <c:formatCode>General</c:formatCode>
                <c:ptCount val="16"/>
                <c:pt idx="0">
                  <c:v>24</c:v>
                </c:pt>
                <c:pt idx="1">
                  <c:v>80</c:v>
                </c:pt>
                <c:pt idx="2">
                  <c:v>10</c:v>
                </c:pt>
                <c:pt idx="3">
                  <c:v>36</c:v>
                </c:pt>
                <c:pt idx="4">
                  <c:v>90</c:v>
                </c:pt>
                <c:pt idx="5">
                  <c:v>18</c:v>
                </c:pt>
                <c:pt idx="6">
                  <c:v>33</c:v>
                </c:pt>
                <c:pt idx="7">
                  <c:v>54</c:v>
                </c:pt>
                <c:pt idx="8">
                  <c:v>15</c:v>
                </c:pt>
                <c:pt idx="9">
                  <c:v>40</c:v>
                </c:pt>
                <c:pt idx="10">
                  <c:v>100</c:v>
                </c:pt>
                <c:pt idx="11">
                  <c:v>10</c:v>
                </c:pt>
                <c:pt idx="12">
                  <c:v>50</c:v>
                </c:pt>
                <c:pt idx="13">
                  <c:v>48</c:v>
                </c:pt>
                <c:pt idx="14">
                  <c:v>36</c:v>
                </c:pt>
                <c:pt idx="1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96905472"/>
        <c:axId val="102637568"/>
      </c:barChart>
      <c:catAx>
        <c:axId val="9690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102637568"/>
        <c:crosses val="autoZero"/>
        <c:auto val="1"/>
        <c:lblAlgn val="ctr"/>
        <c:lblOffset val="100"/>
        <c:noMultiLvlLbl val="0"/>
      </c:catAx>
      <c:valAx>
        <c:axId val="1026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054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2166403607599"/>
          <c:y val="1.2632229133740526E-2"/>
          <c:w val="0.85581221469521962"/>
          <c:h val="0.83355864692870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Tablero!$C$59</c:f>
              <c:strCache>
                <c:ptCount val="1"/>
                <c:pt idx="0">
                  <c:v>1N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multiLvlStrRef>
              <c:f>Tablero!$A$60:$B$85</c:f>
              <c:multiLvlStrCache>
                <c:ptCount val="26"/>
                <c:lvl>
                  <c:pt idx="0">
                    <c:v>ANTERIOR</c:v>
                  </c:pt>
                  <c:pt idx="1">
                    <c:v>ACTUAL</c:v>
                  </c:pt>
                  <c:pt idx="2">
                    <c:v>ANTERIOR</c:v>
                  </c:pt>
                  <c:pt idx="3">
                    <c:v>ACTUAL</c:v>
                  </c:pt>
                  <c:pt idx="4">
                    <c:v>ANTERIOR</c:v>
                  </c:pt>
                  <c:pt idx="5">
                    <c:v>ACTUAL</c:v>
                  </c:pt>
                  <c:pt idx="6">
                    <c:v>ANTERIOR</c:v>
                  </c:pt>
                  <c:pt idx="7">
                    <c:v>ACTUAL</c:v>
                  </c:pt>
                  <c:pt idx="8">
                    <c:v>ANTERIOR</c:v>
                  </c:pt>
                  <c:pt idx="9">
                    <c:v>ACTUAL</c:v>
                  </c:pt>
                  <c:pt idx="10">
                    <c:v>ANTERIOR</c:v>
                  </c:pt>
                  <c:pt idx="11">
                    <c:v>ACTUAL</c:v>
                  </c:pt>
                  <c:pt idx="12">
                    <c:v>ANTERIOR</c:v>
                  </c:pt>
                  <c:pt idx="13">
                    <c:v>ACTUAL</c:v>
                  </c:pt>
                  <c:pt idx="14">
                    <c:v>ANTERIOR</c:v>
                  </c:pt>
                  <c:pt idx="15">
                    <c:v>ACTUAL</c:v>
                  </c:pt>
                  <c:pt idx="16">
                    <c:v>ANTERIOR</c:v>
                  </c:pt>
                  <c:pt idx="17">
                    <c:v>ACTUAL</c:v>
                  </c:pt>
                  <c:pt idx="18">
                    <c:v>ANTERIOR</c:v>
                  </c:pt>
                  <c:pt idx="19">
                    <c:v>ACTUAL</c:v>
                  </c:pt>
                  <c:pt idx="20">
                    <c:v>ANTERIOR</c:v>
                  </c:pt>
                  <c:pt idx="21">
                    <c:v>ACTUAL</c:v>
                  </c:pt>
                  <c:pt idx="22">
                    <c:v>ANTERIOR</c:v>
                  </c:pt>
                  <c:pt idx="23">
                    <c:v>ACTUAL</c:v>
                  </c:pt>
                  <c:pt idx="24">
                    <c:v>ANTERIOR</c:v>
                  </c:pt>
                  <c:pt idx="25">
                    <c:v>ACTUAL</c:v>
                  </c:pt>
                </c:lvl>
                <c:lvl>
                  <c:pt idx="0">
                    <c:v>I</c:v>
                  </c:pt>
                  <c:pt idx="2">
                    <c:v>II</c:v>
                  </c:pt>
                  <c:pt idx="4">
                    <c:v>III</c:v>
                  </c:pt>
                  <c:pt idx="6">
                    <c:v>IV</c:v>
                  </c:pt>
                  <c:pt idx="8">
                    <c:v>V</c:v>
                  </c:pt>
                  <c:pt idx="10">
                    <c:v>VI</c:v>
                  </c:pt>
                  <c:pt idx="12">
                    <c:v>VII</c:v>
                  </c:pt>
                  <c:pt idx="14">
                    <c:v>VIII</c:v>
                  </c:pt>
                  <c:pt idx="16">
                    <c:v>IX</c:v>
                  </c:pt>
                  <c:pt idx="18">
                    <c:v>X</c:v>
                  </c:pt>
                  <c:pt idx="20">
                    <c:v>XI</c:v>
                  </c:pt>
                  <c:pt idx="22">
                    <c:v>XII</c:v>
                  </c:pt>
                  <c:pt idx="24">
                    <c:v>XIII</c:v>
                  </c:pt>
                </c:lvl>
              </c:multiLvlStrCache>
            </c:multiLvlStrRef>
          </c:cat>
          <c:val>
            <c:numRef>
              <c:f>Tablero!$C$60:$C$85</c:f>
              <c:numCache>
                <c:formatCode>General</c:formatCode>
                <c:ptCount val="26"/>
                <c:pt idx="0">
                  <c:v>201</c:v>
                </c:pt>
                <c:pt idx="1">
                  <c:v>345</c:v>
                </c:pt>
                <c:pt idx="2">
                  <c:v>54</c:v>
                </c:pt>
                <c:pt idx="3">
                  <c:v>34</c:v>
                </c:pt>
                <c:pt idx="4">
                  <c:v>543</c:v>
                </c:pt>
                <c:pt idx="5">
                  <c:v>455</c:v>
                </c:pt>
                <c:pt idx="6">
                  <c:v>234</c:v>
                </c:pt>
                <c:pt idx="7">
                  <c:v>543</c:v>
                </c:pt>
                <c:pt idx="8">
                  <c:v>321</c:v>
                </c:pt>
                <c:pt idx="9">
                  <c:v>233</c:v>
                </c:pt>
                <c:pt idx="10">
                  <c:v>112</c:v>
                </c:pt>
                <c:pt idx="11">
                  <c:v>211</c:v>
                </c:pt>
                <c:pt idx="12">
                  <c:v>112</c:v>
                </c:pt>
                <c:pt idx="13">
                  <c:v>211</c:v>
                </c:pt>
                <c:pt idx="14">
                  <c:v>112</c:v>
                </c:pt>
                <c:pt idx="15">
                  <c:v>211</c:v>
                </c:pt>
                <c:pt idx="16">
                  <c:v>112</c:v>
                </c:pt>
                <c:pt idx="17">
                  <c:v>211</c:v>
                </c:pt>
                <c:pt idx="18">
                  <c:v>112</c:v>
                </c:pt>
                <c:pt idx="19">
                  <c:v>211</c:v>
                </c:pt>
                <c:pt idx="20">
                  <c:v>112</c:v>
                </c:pt>
                <c:pt idx="21">
                  <c:v>211</c:v>
                </c:pt>
                <c:pt idx="22">
                  <c:v>34</c:v>
                </c:pt>
                <c:pt idx="23">
                  <c:v>45</c:v>
                </c:pt>
                <c:pt idx="24">
                  <c:v>34</c:v>
                </c:pt>
                <c:pt idx="25">
                  <c:v>45</c:v>
                </c:pt>
              </c:numCache>
            </c:numRef>
          </c:val>
        </c:ser>
        <c:ser>
          <c:idx val="1"/>
          <c:order val="1"/>
          <c:tx>
            <c:strRef>
              <c:f>Tablero!$D$59</c:f>
              <c:strCache>
                <c:ptCount val="1"/>
                <c:pt idx="0">
                  <c:v>2N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Tablero!$A$60:$B$85</c:f>
              <c:multiLvlStrCache>
                <c:ptCount val="26"/>
                <c:lvl>
                  <c:pt idx="0">
                    <c:v>ANTERIOR</c:v>
                  </c:pt>
                  <c:pt idx="1">
                    <c:v>ACTUAL</c:v>
                  </c:pt>
                  <c:pt idx="2">
                    <c:v>ANTERIOR</c:v>
                  </c:pt>
                  <c:pt idx="3">
                    <c:v>ACTUAL</c:v>
                  </c:pt>
                  <c:pt idx="4">
                    <c:v>ANTERIOR</c:v>
                  </c:pt>
                  <c:pt idx="5">
                    <c:v>ACTUAL</c:v>
                  </c:pt>
                  <c:pt idx="6">
                    <c:v>ANTERIOR</c:v>
                  </c:pt>
                  <c:pt idx="7">
                    <c:v>ACTUAL</c:v>
                  </c:pt>
                  <c:pt idx="8">
                    <c:v>ANTERIOR</c:v>
                  </c:pt>
                  <c:pt idx="9">
                    <c:v>ACTUAL</c:v>
                  </c:pt>
                  <c:pt idx="10">
                    <c:v>ANTERIOR</c:v>
                  </c:pt>
                  <c:pt idx="11">
                    <c:v>ACTUAL</c:v>
                  </c:pt>
                  <c:pt idx="12">
                    <c:v>ANTERIOR</c:v>
                  </c:pt>
                  <c:pt idx="13">
                    <c:v>ACTUAL</c:v>
                  </c:pt>
                  <c:pt idx="14">
                    <c:v>ANTERIOR</c:v>
                  </c:pt>
                  <c:pt idx="15">
                    <c:v>ACTUAL</c:v>
                  </c:pt>
                  <c:pt idx="16">
                    <c:v>ANTERIOR</c:v>
                  </c:pt>
                  <c:pt idx="17">
                    <c:v>ACTUAL</c:v>
                  </c:pt>
                  <c:pt idx="18">
                    <c:v>ANTERIOR</c:v>
                  </c:pt>
                  <c:pt idx="19">
                    <c:v>ACTUAL</c:v>
                  </c:pt>
                  <c:pt idx="20">
                    <c:v>ANTERIOR</c:v>
                  </c:pt>
                  <c:pt idx="21">
                    <c:v>ACTUAL</c:v>
                  </c:pt>
                  <c:pt idx="22">
                    <c:v>ANTERIOR</c:v>
                  </c:pt>
                  <c:pt idx="23">
                    <c:v>ACTUAL</c:v>
                  </c:pt>
                  <c:pt idx="24">
                    <c:v>ANTERIOR</c:v>
                  </c:pt>
                  <c:pt idx="25">
                    <c:v>ACTUAL</c:v>
                  </c:pt>
                </c:lvl>
                <c:lvl>
                  <c:pt idx="0">
                    <c:v>I</c:v>
                  </c:pt>
                  <c:pt idx="2">
                    <c:v>II</c:v>
                  </c:pt>
                  <c:pt idx="4">
                    <c:v>III</c:v>
                  </c:pt>
                  <c:pt idx="6">
                    <c:v>IV</c:v>
                  </c:pt>
                  <c:pt idx="8">
                    <c:v>V</c:v>
                  </c:pt>
                  <c:pt idx="10">
                    <c:v>VI</c:v>
                  </c:pt>
                  <c:pt idx="12">
                    <c:v>VII</c:v>
                  </c:pt>
                  <c:pt idx="14">
                    <c:v>VIII</c:v>
                  </c:pt>
                  <c:pt idx="16">
                    <c:v>IX</c:v>
                  </c:pt>
                  <c:pt idx="18">
                    <c:v>X</c:v>
                  </c:pt>
                  <c:pt idx="20">
                    <c:v>XI</c:v>
                  </c:pt>
                  <c:pt idx="22">
                    <c:v>XII</c:v>
                  </c:pt>
                  <c:pt idx="24">
                    <c:v>XIII</c:v>
                  </c:pt>
                </c:lvl>
              </c:multiLvlStrCache>
            </c:multiLvlStrRef>
          </c:cat>
          <c:val>
            <c:numRef>
              <c:f>Tablero!$D$60:$D$85</c:f>
              <c:numCache>
                <c:formatCode>General</c:formatCode>
                <c:ptCount val="26"/>
                <c:pt idx="0">
                  <c:v>122</c:v>
                </c:pt>
                <c:pt idx="1">
                  <c:v>180</c:v>
                </c:pt>
                <c:pt idx="2">
                  <c:v>23</c:v>
                </c:pt>
                <c:pt idx="3">
                  <c:v>33</c:v>
                </c:pt>
                <c:pt idx="4">
                  <c:v>342</c:v>
                </c:pt>
                <c:pt idx="5">
                  <c:v>432</c:v>
                </c:pt>
                <c:pt idx="6">
                  <c:v>224</c:v>
                </c:pt>
                <c:pt idx="7">
                  <c:v>221</c:v>
                </c:pt>
                <c:pt idx="8">
                  <c:v>231</c:v>
                </c:pt>
                <c:pt idx="9">
                  <c:v>300</c:v>
                </c:pt>
                <c:pt idx="10">
                  <c:v>101</c:v>
                </c:pt>
                <c:pt idx="11">
                  <c:v>110</c:v>
                </c:pt>
                <c:pt idx="12">
                  <c:v>101</c:v>
                </c:pt>
                <c:pt idx="13">
                  <c:v>110</c:v>
                </c:pt>
                <c:pt idx="14">
                  <c:v>101</c:v>
                </c:pt>
                <c:pt idx="15">
                  <c:v>110</c:v>
                </c:pt>
                <c:pt idx="16">
                  <c:v>101</c:v>
                </c:pt>
                <c:pt idx="17">
                  <c:v>110</c:v>
                </c:pt>
                <c:pt idx="18">
                  <c:v>101</c:v>
                </c:pt>
                <c:pt idx="19">
                  <c:v>110</c:v>
                </c:pt>
                <c:pt idx="20">
                  <c:v>101</c:v>
                </c:pt>
                <c:pt idx="21">
                  <c:v>110</c:v>
                </c:pt>
                <c:pt idx="22">
                  <c:v>21</c:v>
                </c:pt>
                <c:pt idx="23">
                  <c:v>32</c:v>
                </c:pt>
                <c:pt idx="24">
                  <c:v>21</c:v>
                </c:pt>
                <c:pt idx="25">
                  <c:v>32</c:v>
                </c:pt>
              </c:numCache>
            </c:numRef>
          </c:val>
        </c:ser>
        <c:ser>
          <c:idx val="2"/>
          <c:order val="2"/>
          <c:tx>
            <c:strRef>
              <c:f>Tablero!$E$59</c:f>
              <c:strCache>
                <c:ptCount val="1"/>
                <c:pt idx="0">
                  <c:v>3N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multiLvlStrRef>
              <c:f>Tablero!$A$60:$B$85</c:f>
              <c:multiLvlStrCache>
                <c:ptCount val="26"/>
                <c:lvl>
                  <c:pt idx="0">
                    <c:v>ANTERIOR</c:v>
                  </c:pt>
                  <c:pt idx="1">
                    <c:v>ACTUAL</c:v>
                  </c:pt>
                  <c:pt idx="2">
                    <c:v>ANTERIOR</c:v>
                  </c:pt>
                  <c:pt idx="3">
                    <c:v>ACTUAL</c:v>
                  </c:pt>
                  <c:pt idx="4">
                    <c:v>ANTERIOR</c:v>
                  </c:pt>
                  <c:pt idx="5">
                    <c:v>ACTUAL</c:v>
                  </c:pt>
                  <c:pt idx="6">
                    <c:v>ANTERIOR</c:v>
                  </c:pt>
                  <c:pt idx="7">
                    <c:v>ACTUAL</c:v>
                  </c:pt>
                  <c:pt idx="8">
                    <c:v>ANTERIOR</c:v>
                  </c:pt>
                  <c:pt idx="9">
                    <c:v>ACTUAL</c:v>
                  </c:pt>
                  <c:pt idx="10">
                    <c:v>ANTERIOR</c:v>
                  </c:pt>
                  <c:pt idx="11">
                    <c:v>ACTUAL</c:v>
                  </c:pt>
                  <c:pt idx="12">
                    <c:v>ANTERIOR</c:v>
                  </c:pt>
                  <c:pt idx="13">
                    <c:v>ACTUAL</c:v>
                  </c:pt>
                  <c:pt idx="14">
                    <c:v>ANTERIOR</c:v>
                  </c:pt>
                  <c:pt idx="15">
                    <c:v>ACTUAL</c:v>
                  </c:pt>
                  <c:pt idx="16">
                    <c:v>ANTERIOR</c:v>
                  </c:pt>
                  <c:pt idx="17">
                    <c:v>ACTUAL</c:v>
                  </c:pt>
                  <c:pt idx="18">
                    <c:v>ANTERIOR</c:v>
                  </c:pt>
                  <c:pt idx="19">
                    <c:v>ACTUAL</c:v>
                  </c:pt>
                  <c:pt idx="20">
                    <c:v>ANTERIOR</c:v>
                  </c:pt>
                  <c:pt idx="21">
                    <c:v>ACTUAL</c:v>
                  </c:pt>
                  <c:pt idx="22">
                    <c:v>ANTERIOR</c:v>
                  </c:pt>
                  <c:pt idx="23">
                    <c:v>ACTUAL</c:v>
                  </c:pt>
                  <c:pt idx="24">
                    <c:v>ANTERIOR</c:v>
                  </c:pt>
                  <c:pt idx="25">
                    <c:v>ACTUAL</c:v>
                  </c:pt>
                </c:lvl>
                <c:lvl>
                  <c:pt idx="0">
                    <c:v>I</c:v>
                  </c:pt>
                  <c:pt idx="2">
                    <c:v>II</c:v>
                  </c:pt>
                  <c:pt idx="4">
                    <c:v>III</c:v>
                  </c:pt>
                  <c:pt idx="6">
                    <c:v>IV</c:v>
                  </c:pt>
                  <c:pt idx="8">
                    <c:v>V</c:v>
                  </c:pt>
                  <c:pt idx="10">
                    <c:v>VI</c:v>
                  </c:pt>
                  <c:pt idx="12">
                    <c:v>VII</c:v>
                  </c:pt>
                  <c:pt idx="14">
                    <c:v>VIII</c:v>
                  </c:pt>
                  <c:pt idx="16">
                    <c:v>IX</c:v>
                  </c:pt>
                  <c:pt idx="18">
                    <c:v>X</c:v>
                  </c:pt>
                  <c:pt idx="20">
                    <c:v>XI</c:v>
                  </c:pt>
                  <c:pt idx="22">
                    <c:v>XII</c:v>
                  </c:pt>
                  <c:pt idx="24">
                    <c:v>XIII</c:v>
                  </c:pt>
                </c:lvl>
              </c:multiLvlStrCache>
            </c:multiLvlStrRef>
          </c:cat>
          <c:val>
            <c:numRef>
              <c:f>Tablero!$E$60:$E$85</c:f>
              <c:numCache>
                <c:formatCode>General</c:formatCode>
                <c:ptCount val="26"/>
                <c:pt idx="0">
                  <c:v>76</c:v>
                </c:pt>
                <c:pt idx="1">
                  <c:v>100</c:v>
                </c:pt>
                <c:pt idx="2">
                  <c:v>12</c:v>
                </c:pt>
                <c:pt idx="3">
                  <c:v>23</c:v>
                </c:pt>
                <c:pt idx="4">
                  <c:v>234</c:v>
                </c:pt>
                <c:pt idx="5">
                  <c:v>233</c:v>
                </c:pt>
                <c:pt idx="6">
                  <c:v>122</c:v>
                </c:pt>
                <c:pt idx="7">
                  <c:v>205</c:v>
                </c:pt>
                <c:pt idx="8">
                  <c:v>156</c:v>
                </c:pt>
                <c:pt idx="9">
                  <c:v>200</c:v>
                </c:pt>
                <c:pt idx="10">
                  <c:v>89</c:v>
                </c:pt>
                <c:pt idx="11">
                  <c:v>100</c:v>
                </c:pt>
                <c:pt idx="12">
                  <c:v>89</c:v>
                </c:pt>
                <c:pt idx="13">
                  <c:v>100</c:v>
                </c:pt>
                <c:pt idx="14">
                  <c:v>89</c:v>
                </c:pt>
                <c:pt idx="15">
                  <c:v>100</c:v>
                </c:pt>
                <c:pt idx="16">
                  <c:v>89</c:v>
                </c:pt>
                <c:pt idx="17">
                  <c:v>100</c:v>
                </c:pt>
                <c:pt idx="18">
                  <c:v>89</c:v>
                </c:pt>
                <c:pt idx="19">
                  <c:v>100</c:v>
                </c:pt>
                <c:pt idx="20">
                  <c:v>89</c:v>
                </c:pt>
                <c:pt idx="21">
                  <c:v>100</c:v>
                </c:pt>
                <c:pt idx="22">
                  <c:v>5</c:v>
                </c:pt>
                <c:pt idx="23">
                  <c:v>20</c:v>
                </c:pt>
                <c:pt idx="24">
                  <c:v>5</c:v>
                </c:pt>
                <c:pt idx="2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67392"/>
        <c:axId val="102668928"/>
      </c:barChart>
      <c:catAx>
        <c:axId val="10266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102668928"/>
        <c:crosses val="autoZero"/>
        <c:auto val="1"/>
        <c:lblAlgn val="ctr"/>
        <c:lblOffset val="100"/>
        <c:noMultiLvlLbl val="0"/>
      </c:catAx>
      <c:valAx>
        <c:axId val="1026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MX"/>
          </a:p>
        </c:txPr>
        <c:crossAx val="10266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Tablero!$C$116</c:f>
              <c:strCache>
                <c:ptCount val="1"/>
                <c:pt idx="0">
                  <c:v>EQUIPEROS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Tablero!$A$117:$A$130</c:f>
              <c:strCache>
                <c:ptCount val="1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</c:strCache>
            </c:strRef>
          </c:cat>
          <c:val>
            <c:numRef>
              <c:f>Tablero!$C$117:$C$130</c:f>
              <c:numCache>
                <c:formatCode>General</c:formatCode>
                <c:ptCount val="14"/>
                <c:pt idx="0">
                  <c:v>38</c:v>
                </c:pt>
                <c:pt idx="1">
                  <c:v>56</c:v>
                </c:pt>
                <c:pt idx="2">
                  <c:v>32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  <c:pt idx="6">
                  <c:v>43</c:v>
                </c:pt>
                <c:pt idx="7">
                  <c:v>55</c:v>
                </c:pt>
                <c:pt idx="8">
                  <c:v>90</c:v>
                </c:pt>
                <c:pt idx="9">
                  <c:v>28</c:v>
                </c:pt>
                <c:pt idx="10">
                  <c:v>15</c:v>
                </c:pt>
                <c:pt idx="11">
                  <c:v>45</c:v>
                </c:pt>
                <c:pt idx="12">
                  <c:v>55</c:v>
                </c:pt>
                <c:pt idx="13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102433152"/>
        <c:axId val="102434688"/>
      </c:barChart>
      <c:lineChart>
        <c:grouping val="standard"/>
        <c:varyColors val="0"/>
        <c:ser>
          <c:idx val="2"/>
          <c:order val="1"/>
          <c:tx>
            <c:strRef>
              <c:f>Tablero!$D$116</c:f>
              <c:strCache>
                <c:ptCount val="1"/>
                <c:pt idx="0">
                  <c:v>% SERV</c:v>
                </c:pt>
              </c:strCache>
            </c:strRef>
          </c:tx>
          <c:marker>
            <c:symbol val="circle"/>
            <c:size val="7"/>
          </c:marker>
          <c:cat>
            <c:strRef>
              <c:f>Tablero!$A$117:$A$130</c:f>
              <c:strCache>
                <c:ptCount val="1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</c:strCache>
            </c:strRef>
          </c:cat>
          <c:val>
            <c:numRef>
              <c:f>Tablero!$D$117:$D$130</c:f>
              <c:numCache>
                <c:formatCode>0%</c:formatCode>
                <c:ptCount val="14"/>
                <c:pt idx="0">
                  <c:v>0.10526315789473684</c:v>
                </c:pt>
                <c:pt idx="1">
                  <c:v>5.3571428571428568E-2</c:v>
                </c:pt>
                <c:pt idx="2">
                  <c:v>0.125</c:v>
                </c:pt>
                <c:pt idx="3">
                  <c:v>0.16</c:v>
                </c:pt>
                <c:pt idx="4">
                  <c:v>0.2</c:v>
                </c:pt>
                <c:pt idx="5">
                  <c:v>7.2727272727272724E-2</c:v>
                </c:pt>
                <c:pt idx="6">
                  <c:v>9.3023255813953487E-2</c:v>
                </c:pt>
                <c:pt idx="7">
                  <c:v>7.2727272727272724E-2</c:v>
                </c:pt>
                <c:pt idx="8">
                  <c:v>8.8888888888888892E-2</c:v>
                </c:pt>
                <c:pt idx="9">
                  <c:v>7.1428571428571425E-2</c:v>
                </c:pt>
                <c:pt idx="10">
                  <c:v>0.2</c:v>
                </c:pt>
                <c:pt idx="11">
                  <c:v>0.1111111111111111</c:v>
                </c:pt>
                <c:pt idx="12">
                  <c:v>0.10909090909090909</c:v>
                </c:pt>
                <c:pt idx="13">
                  <c:v>0.31818181818181818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42112"/>
        <c:axId val="102436224"/>
      </c:lineChart>
      <c:catAx>
        <c:axId val="10243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434688"/>
        <c:crosses val="autoZero"/>
        <c:auto val="1"/>
        <c:lblAlgn val="ctr"/>
        <c:lblOffset val="100"/>
        <c:noMultiLvlLbl val="0"/>
      </c:catAx>
      <c:valAx>
        <c:axId val="1024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33152"/>
        <c:crosses val="autoZero"/>
        <c:crossBetween val="between"/>
      </c:valAx>
      <c:valAx>
        <c:axId val="102436224"/>
        <c:scaling>
          <c:orientation val="minMax"/>
          <c:max val="0.5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102442112"/>
        <c:crosses val="max"/>
        <c:crossBetween val="between"/>
        <c:majorUnit val="0.1"/>
        <c:minorUnit val="1.0000000000000005E-2"/>
      </c:valAx>
      <c:catAx>
        <c:axId val="10244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2436224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Tablero!$B$94</c:f>
              <c:strCache>
                <c:ptCount val="1"/>
                <c:pt idx="0">
                  <c:v>CALIFICACIÓN DE ÁREA I</c:v>
                </c:pt>
              </c:strCache>
            </c:strRef>
          </c:tx>
          <c:invertIfNegative val="0"/>
          <c:dLbls>
            <c:txPr>
              <a:bodyPr rot="0" vert="horz"/>
              <a:lstStyle/>
              <a:p>
                <a:pPr>
                  <a:defRPr/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Tablero!$A$95:$A$109</c:f>
              <c:strCache>
                <c:ptCount val="15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</c:strCache>
            </c:strRef>
          </c:cat>
          <c:val>
            <c:numRef>
              <c:f>Tablero!$B$95:$B$109</c:f>
              <c:numCache>
                <c:formatCode>General</c:formatCode>
                <c:ptCount val="15"/>
                <c:pt idx="0">
                  <c:v>70</c:v>
                </c:pt>
                <c:pt idx="1">
                  <c:v>82</c:v>
                </c:pt>
                <c:pt idx="2">
                  <c:v>65</c:v>
                </c:pt>
                <c:pt idx="3">
                  <c:v>80</c:v>
                </c:pt>
                <c:pt idx="4">
                  <c:v>90</c:v>
                </c:pt>
                <c:pt idx="5">
                  <c:v>85</c:v>
                </c:pt>
                <c:pt idx="6">
                  <c:v>70</c:v>
                </c:pt>
                <c:pt idx="7">
                  <c:v>73</c:v>
                </c:pt>
                <c:pt idx="8">
                  <c:v>80</c:v>
                </c:pt>
                <c:pt idx="9">
                  <c:v>65</c:v>
                </c:pt>
                <c:pt idx="10">
                  <c:v>76</c:v>
                </c:pt>
                <c:pt idx="11">
                  <c:v>68</c:v>
                </c:pt>
                <c:pt idx="12">
                  <c:v>84</c:v>
                </c:pt>
                <c:pt idx="13">
                  <c:v>85</c:v>
                </c:pt>
                <c:pt idx="14">
                  <c:v>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2483840"/>
        <c:axId val="1024949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Tablero!$C$94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Tablero!$A$95:$A$109</c15:sqref>
                        </c15:formulaRef>
                      </c:ext>
                    </c:extLst>
                    <c:strCache>
                      <c:ptCount val="15"/>
                      <c:pt idx="0">
                        <c:v>I</c:v>
                      </c:pt>
                      <c:pt idx="1">
                        <c:v>II</c:v>
                      </c:pt>
                      <c:pt idx="2">
                        <c:v>III</c:v>
                      </c:pt>
                      <c:pt idx="3">
                        <c:v>IV</c:v>
                      </c:pt>
                      <c:pt idx="4">
                        <c:v>V</c:v>
                      </c:pt>
                      <c:pt idx="5">
                        <c:v>VI</c:v>
                      </c:pt>
                      <c:pt idx="6">
                        <c:v>VII</c:v>
                      </c:pt>
                      <c:pt idx="7">
                        <c:v>VIII</c:v>
                      </c:pt>
                      <c:pt idx="8">
                        <c:v>IX</c:v>
                      </c:pt>
                      <c:pt idx="9">
                        <c:v>X</c:v>
                      </c:pt>
                      <c:pt idx="10">
                        <c:v>XI</c:v>
                      </c:pt>
                      <c:pt idx="11">
                        <c:v>XII</c:v>
                      </c:pt>
                      <c:pt idx="12">
                        <c:v>XIII</c:v>
                      </c:pt>
                      <c:pt idx="13">
                        <c:v>XIV</c:v>
                      </c:pt>
                      <c:pt idx="14">
                        <c:v>XV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Tablero!$C$95:$C$109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</c15:ser>
            </c15:filteredBarSeries>
          </c:ext>
        </c:extLst>
      </c:barChart>
      <c:catAx>
        <c:axId val="1024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MX"/>
          </a:p>
        </c:txPr>
        <c:crossAx val="102494976"/>
        <c:crosses val="autoZero"/>
        <c:auto val="1"/>
        <c:lblAlgn val="ctr"/>
        <c:lblOffset val="100"/>
        <c:noMultiLvlLbl val="0"/>
      </c:catAx>
      <c:valAx>
        <c:axId val="102494976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one"/>
        <c:crossAx val="102483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263236</xdr:colOff>
      <xdr:row>3</xdr:row>
      <xdr:rowOff>31171</xdr:rowOff>
    </xdr:from>
    <xdr:to>
      <xdr:col>16</xdr:col>
      <xdr:colOff>19048</xdr:colOff>
      <xdr:row>28</xdr:row>
      <xdr:rowOff>59746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206376</xdr:colOff>
      <xdr:row>0</xdr:row>
      <xdr:rowOff>127001</xdr:rowOff>
    </xdr:from>
    <xdr:to>
      <xdr:col>0</xdr:col>
      <xdr:colOff>1013575</xdr:colOff>
      <xdr:row>1</xdr:row>
      <xdr:rowOff>1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6" y="127001"/>
          <a:ext cx="785428" cy="1301750"/>
        </a:xfrm>
        <a:prstGeom prst="rect">
          <a:avLst/>
        </a:prstGeom>
      </xdr:spPr>
    </xdr:pic>
    <xdr:clientData/>
  </xdr:twoCellAnchor>
  <xdr:twoCellAnchor>
    <xdr:from>
      <xdr:col>4</xdr:col>
      <xdr:colOff>408709</xdr:colOff>
      <xdr:row>35</xdr:row>
      <xdr:rowOff>48491</xdr:rowOff>
    </xdr:from>
    <xdr:to>
      <xdr:col>15</xdr:col>
      <xdr:colOff>746125</xdr:colOff>
      <xdr:row>53</xdr:row>
      <xdr:rowOff>159327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23813</xdr:colOff>
      <xdr:row>57</xdr:row>
      <xdr:rowOff>333375</xdr:rowOff>
    </xdr:from>
    <xdr:to>
      <xdr:col>16</xdr:col>
      <xdr:colOff>190501</xdr:colOff>
      <xdr:row>87</xdr:row>
      <xdr:rowOff>150813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214311</xdr:colOff>
      <xdr:row>114</xdr:row>
      <xdr:rowOff>182706</xdr:rowOff>
    </xdr:from>
    <xdr:to>
      <xdr:col>16</xdr:col>
      <xdr:colOff>0</xdr:colOff>
      <xdr:row>130</xdr:row>
      <xdr:rowOff>182562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55563</xdr:colOff>
      <xdr:row>92</xdr:row>
      <xdr:rowOff>158750</xdr:rowOff>
    </xdr:from>
    <xdr:to>
      <xdr:col>16</xdr:col>
      <xdr:colOff>0</xdr:colOff>
      <xdr:row>111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151879</xdr:colOff>
      <xdr:row>0</xdr:row>
      <xdr:rowOff>42333</xdr:rowOff>
    </xdr:from>
    <xdr:to>
      <xdr:col>1</xdr:col>
      <xdr:colOff>725396</xdr:colOff>
      <xdr:row>5</xdr:row>
      <xdr:rowOff>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612" y="42333"/>
          <a:ext cx="573517" cy="770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1"/>
  <sheetViews>
    <sheetView tabSelected="1" topLeftCell="A89" zoomScale="70" zoomScaleNormal="70" workbookViewId="0">
      <selection activeCell="H116" sqref="H116"/>
    </sheetView>
  </sheetViews>
  <sheetFormatPr baseColWidth="10" defaultColWidth="11.44140625" defaultRowHeight="14.4"/>
  <cols>
    <col min="1" max="1" width="15.88671875" customWidth="1"/>
    <col min="2" max="3" width="13.33203125" style="5" customWidth="1"/>
    <col min="4" max="4" width="8.6640625" style="5" customWidth="1"/>
    <col min="5" max="5" width="9.44140625" style="5" customWidth="1"/>
    <col min="6" max="6" width="8.6640625" style="5" customWidth="1"/>
  </cols>
  <sheetData>
    <row r="1" spans="1:16" s="15" customFormat="1" ht="112.5" customHeight="1">
      <c r="A1" s="75" t="s">
        <v>34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37.5" customHeight="1">
      <c r="A2" s="76" t="s">
        <v>80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45" customHeight="1">
      <c r="A3" s="10" t="s">
        <v>35</v>
      </c>
      <c r="I3" s="73" t="s">
        <v>36</v>
      </c>
      <c r="J3" s="73"/>
      <c r="K3" s="73"/>
      <c r="L3" s="73"/>
      <c r="M3" s="73"/>
      <c r="N3" s="73"/>
      <c r="O3" s="73"/>
    </row>
    <row r="4" spans="1:16">
      <c r="A4" s="6" t="s">
        <v>6</v>
      </c>
      <c r="B4" s="7" t="s">
        <v>7</v>
      </c>
      <c r="C4" s="7" t="s">
        <v>8</v>
      </c>
      <c r="D4" s="7" t="s">
        <v>33</v>
      </c>
      <c r="E4" s="7" t="s">
        <v>10</v>
      </c>
      <c r="F4" s="7" t="s">
        <v>11</v>
      </c>
      <c r="G4" s="16" t="s">
        <v>9</v>
      </c>
      <c r="H4" s="9" t="s">
        <v>27</v>
      </c>
    </row>
    <row r="5" spans="1:16">
      <c r="A5" t="s">
        <v>12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17">
        <v>1</v>
      </c>
      <c r="H5" s="12">
        <f>SUM(B5:G5)/6</f>
        <v>1</v>
      </c>
    </row>
    <row r="6" spans="1:16">
      <c r="A6" t="s">
        <v>13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17">
        <v>1</v>
      </c>
      <c r="H6" s="12">
        <f t="shared" ref="H6:H28" si="0">SUM(B6:G6)/6</f>
        <v>1</v>
      </c>
    </row>
    <row r="7" spans="1:16">
      <c r="A7" t="s">
        <v>14</v>
      </c>
      <c r="B7" s="5">
        <v>0</v>
      </c>
      <c r="C7" s="5">
        <v>1</v>
      </c>
      <c r="D7" s="5">
        <v>1</v>
      </c>
      <c r="E7" s="5">
        <v>1</v>
      </c>
      <c r="F7" s="5">
        <v>1</v>
      </c>
      <c r="G7" s="17">
        <v>1</v>
      </c>
      <c r="H7" s="12">
        <f t="shared" si="0"/>
        <v>0.83333333333333337</v>
      </c>
    </row>
    <row r="8" spans="1:16">
      <c r="A8" t="s">
        <v>15</v>
      </c>
      <c r="B8" s="5">
        <v>1</v>
      </c>
      <c r="C8" s="5">
        <v>0</v>
      </c>
      <c r="D8" s="5">
        <v>1</v>
      </c>
      <c r="E8" s="5">
        <v>1</v>
      </c>
      <c r="F8" s="5">
        <v>1</v>
      </c>
      <c r="G8" s="17">
        <v>1</v>
      </c>
      <c r="H8" s="12">
        <f t="shared" si="0"/>
        <v>0.83333333333333337</v>
      </c>
    </row>
    <row r="9" spans="1:16">
      <c r="A9" t="s">
        <v>16</v>
      </c>
      <c r="B9" s="5">
        <v>0</v>
      </c>
      <c r="C9" s="5">
        <v>1</v>
      </c>
      <c r="D9" s="5">
        <v>0</v>
      </c>
      <c r="E9" s="5">
        <v>1</v>
      </c>
      <c r="F9" s="5">
        <v>1</v>
      </c>
      <c r="G9" s="17">
        <v>1</v>
      </c>
      <c r="H9" s="12">
        <f t="shared" si="0"/>
        <v>0.66666666666666663</v>
      </c>
    </row>
    <row r="10" spans="1:16">
      <c r="A10" t="s">
        <v>17</v>
      </c>
      <c r="B10" s="5">
        <v>1</v>
      </c>
      <c r="C10" s="5">
        <v>0</v>
      </c>
      <c r="D10" s="5">
        <v>0</v>
      </c>
      <c r="E10" s="5">
        <v>1</v>
      </c>
      <c r="F10" s="5">
        <v>1</v>
      </c>
      <c r="G10" s="17">
        <v>1</v>
      </c>
      <c r="H10" s="12">
        <f t="shared" si="0"/>
        <v>0.66666666666666663</v>
      </c>
    </row>
    <row r="11" spans="1:16">
      <c r="A11" t="s">
        <v>18</v>
      </c>
      <c r="B11" s="5">
        <v>0</v>
      </c>
      <c r="C11" s="5">
        <v>0</v>
      </c>
      <c r="D11" s="5">
        <v>0</v>
      </c>
      <c r="E11" s="5">
        <v>1</v>
      </c>
      <c r="F11" s="5">
        <v>1</v>
      </c>
      <c r="G11" s="17">
        <v>1</v>
      </c>
      <c r="H11" s="12">
        <f t="shared" si="0"/>
        <v>0.5</v>
      </c>
    </row>
    <row r="12" spans="1:16">
      <c r="A12" t="s">
        <v>19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17">
        <v>1</v>
      </c>
      <c r="H12" s="12">
        <f t="shared" si="0"/>
        <v>1</v>
      </c>
    </row>
    <row r="13" spans="1:16">
      <c r="A13" t="s">
        <v>20</v>
      </c>
      <c r="B13" s="5">
        <v>0</v>
      </c>
      <c r="C13" s="5">
        <v>0</v>
      </c>
      <c r="D13" s="5">
        <v>0</v>
      </c>
      <c r="E13" s="5">
        <v>1</v>
      </c>
      <c r="F13" s="5">
        <v>1</v>
      </c>
      <c r="G13" s="17">
        <v>1</v>
      </c>
      <c r="H13" s="12">
        <f t="shared" si="0"/>
        <v>0.5</v>
      </c>
    </row>
    <row r="14" spans="1:16">
      <c r="A14" t="s">
        <v>21</v>
      </c>
      <c r="B14" s="5">
        <v>0</v>
      </c>
      <c r="C14" s="5">
        <v>1</v>
      </c>
      <c r="D14" s="5">
        <v>0</v>
      </c>
      <c r="E14" s="5">
        <v>1</v>
      </c>
      <c r="F14" s="5">
        <v>0</v>
      </c>
      <c r="G14" s="17">
        <v>1</v>
      </c>
      <c r="H14" s="12">
        <f t="shared" si="0"/>
        <v>0.5</v>
      </c>
    </row>
    <row r="15" spans="1:16">
      <c r="A15" t="s">
        <v>22</v>
      </c>
      <c r="B15" s="5">
        <v>1</v>
      </c>
      <c r="C15" s="5">
        <v>0</v>
      </c>
      <c r="D15" s="5">
        <v>1</v>
      </c>
      <c r="E15" s="5">
        <v>1</v>
      </c>
      <c r="F15" s="5">
        <v>1</v>
      </c>
      <c r="G15" s="17">
        <v>1</v>
      </c>
      <c r="H15" s="12">
        <f t="shared" si="0"/>
        <v>0.83333333333333337</v>
      </c>
    </row>
    <row r="16" spans="1:16">
      <c r="A16" t="s">
        <v>23</v>
      </c>
      <c r="B16" s="5">
        <v>0</v>
      </c>
      <c r="C16" s="5">
        <v>0</v>
      </c>
      <c r="D16" s="5">
        <v>1</v>
      </c>
      <c r="E16" s="5">
        <v>1</v>
      </c>
      <c r="F16" s="5">
        <v>1</v>
      </c>
      <c r="G16" s="17">
        <v>1</v>
      </c>
      <c r="H16" s="12">
        <f t="shared" si="0"/>
        <v>0.66666666666666663</v>
      </c>
    </row>
    <row r="17" spans="1:8">
      <c r="A17" t="s">
        <v>24</v>
      </c>
      <c r="B17" s="5">
        <v>0</v>
      </c>
      <c r="C17" s="5">
        <v>1</v>
      </c>
      <c r="D17" s="5">
        <v>0</v>
      </c>
      <c r="E17" s="5">
        <v>1</v>
      </c>
      <c r="F17" s="5">
        <v>1</v>
      </c>
      <c r="G17" s="17">
        <v>1</v>
      </c>
      <c r="H17" s="12">
        <f t="shared" si="0"/>
        <v>0.66666666666666663</v>
      </c>
    </row>
    <row r="18" spans="1:8">
      <c r="A18" t="s">
        <v>25</v>
      </c>
      <c r="B18" s="21">
        <v>0</v>
      </c>
      <c r="C18" s="21">
        <v>1</v>
      </c>
      <c r="D18" s="21">
        <v>0</v>
      </c>
      <c r="E18" s="21">
        <v>1</v>
      </c>
      <c r="F18" s="21">
        <v>1</v>
      </c>
      <c r="G18" s="21">
        <v>1</v>
      </c>
      <c r="H18" s="12">
        <f t="shared" si="0"/>
        <v>0.66666666666666663</v>
      </c>
    </row>
    <row r="19" spans="1:8">
      <c r="A19" t="s">
        <v>26</v>
      </c>
      <c r="B19" s="21">
        <v>0</v>
      </c>
      <c r="C19" s="21">
        <v>1</v>
      </c>
      <c r="D19" s="21">
        <v>0</v>
      </c>
      <c r="E19" s="21">
        <v>1</v>
      </c>
      <c r="F19" s="21">
        <v>1</v>
      </c>
      <c r="G19" s="21">
        <v>1</v>
      </c>
      <c r="H19" s="12">
        <f t="shared" si="0"/>
        <v>0.66666666666666663</v>
      </c>
    </row>
    <row r="20" spans="1:8">
      <c r="A20" t="s">
        <v>61</v>
      </c>
      <c r="B20" s="21">
        <v>0</v>
      </c>
      <c r="C20" s="21">
        <v>1</v>
      </c>
      <c r="D20" s="21">
        <v>0</v>
      </c>
      <c r="E20" s="21">
        <v>1</v>
      </c>
      <c r="F20" s="21">
        <v>1</v>
      </c>
      <c r="G20" s="21">
        <v>1</v>
      </c>
      <c r="H20" s="12">
        <f t="shared" si="0"/>
        <v>0.66666666666666663</v>
      </c>
    </row>
    <row r="21" spans="1:8">
      <c r="A21" t="s">
        <v>62</v>
      </c>
      <c r="B21" s="21">
        <v>0</v>
      </c>
      <c r="C21" s="21">
        <v>1</v>
      </c>
      <c r="D21" s="21">
        <v>0</v>
      </c>
      <c r="E21" s="21">
        <v>1</v>
      </c>
      <c r="F21" s="21">
        <v>1</v>
      </c>
      <c r="G21" s="21">
        <v>1</v>
      </c>
      <c r="H21" s="12">
        <f t="shared" si="0"/>
        <v>0.66666666666666663</v>
      </c>
    </row>
    <row r="22" spans="1:8">
      <c r="A22" t="s">
        <v>62</v>
      </c>
      <c r="B22" s="21">
        <v>0</v>
      </c>
      <c r="C22" s="21">
        <v>1</v>
      </c>
      <c r="D22" s="21">
        <v>0</v>
      </c>
      <c r="E22" s="21">
        <v>1</v>
      </c>
      <c r="F22" s="21">
        <v>1</v>
      </c>
      <c r="G22" s="21">
        <v>1</v>
      </c>
      <c r="H22" s="12">
        <f t="shared" si="0"/>
        <v>0.66666666666666663</v>
      </c>
    </row>
    <row r="23" spans="1:8">
      <c r="A23" t="s">
        <v>63</v>
      </c>
      <c r="B23" s="21">
        <v>0</v>
      </c>
      <c r="C23" s="21">
        <v>1</v>
      </c>
      <c r="D23" s="21">
        <v>0</v>
      </c>
      <c r="E23" s="21">
        <v>1</v>
      </c>
      <c r="F23" s="21">
        <v>1</v>
      </c>
      <c r="G23" s="21">
        <v>1</v>
      </c>
      <c r="H23" s="12">
        <f t="shared" si="0"/>
        <v>0.66666666666666663</v>
      </c>
    </row>
    <row r="24" spans="1:8">
      <c r="A24" t="s">
        <v>64</v>
      </c>
      <c r="B24" s="21">
        <v>0</v>
      </c>
      <c r="C24" s="21">
        <v>1</v>
      </c>
      <c r="D24" s="21">
        <v>0</v>
      </c>
      <c r="E24" s="21">
        <v>1</v>
      </c>
      <c r="F24" s="21">
        <v>1</v>
      </c>
      <c r="G24" s="21">
        <v>1</v>
      </c>
      <c r="H24" s="12">
        <f t="shared" si="0"/>
        <v>0.66666666666666663</v>
      </c>
    </row>
    <row r="25" spans="1:8">
      <c r="A25" t="s">
        <v>65</v>
      </c>
      <c r="B25" s="5">
        <v>1</v>
      </c>
      <c r="C25" s="5">
        <v>0</v>
      </c>
      <c r="D25" s="5">
        <v>0</v>
      </c>
      <c r="E25" s="5">
        <v>0</v>
      </c>
      <c r="F25" s="5">
        <v>1</v>
      </c>
      <c r="G25" s="17">
        <v>1</v>
      </c>
      <c r="H25" s="12">
        <f t="shared" si="0"/>
        <v>0.5</v>
      </c>
    </row>
    <row r="26" spans="1:8">
      <c r="A26" t="s">
        <v>66</v>
      </c>
      <c r="B26" s="5">
        <v>1</v>
      </c>
      <c r="C26" s="5">
        <v>1</v>
      </c>
      <c r="D26" s="5">
        <v>1</v>
      </c>
      <c r="E26" s="5">
        <v>0</v>
      </c>
      <c r="F26" s="5">
        <v>1</v>
      </c>
      <c r="G26" s="17">
        <v>1</v>
      </c>
      <c r="H26" s="12">
        <f t="shared" si="0"/>
        <v>0.83333333333333337</v>
      </c>
    </row>
    <row r="27" spans="1:8">
      <c r="A27" t="s">
        <v>67</v>
      </c>
      <c r="B27" s="21">
        <v>1</v>
      </c>
      <c r="C27" s="21">
        <v>1</v>
      </c>
      <c r="D27" s="21">
        <v>1</v>
      </c>
      <c r="E27" s="21">
        <v>1</v>
      </c>
      <c r="F27" s="21">
        <v>1</v>
      </c>
      <c r="G27" s="21">
        <v>1</v>
      </c>
      <c r="H27" s="12">
        <f t="shared" si="0"/>
        <v>1</v>
      </c>
    </row>
    <row r="28" spans="1:8">
      <c r="A28" t="s">
        <v>68</v>
      </c>
      <c r="B28" s="21">
        <v>1</v>
      </c>
      <c r="C28" s="21">
        <v>1</v>
      </c>
      <c r="D28" s="21">
        <v>1</v>
      </c>
      <c r="E28" s="21">
        <v>1</v>
      </c>
      <c r="F28" s="21">
        <v>1</v>
      </c>
      <c r="G28" s="21">
        <v>1</v>
      </c>
      <c r="H28" s="12">
        <f t="shared" si="0"/>
        <v>1</v>
      </c>
    </row>
    <row r="29" spans="1:8">
      <c r="A29" s="66" t="s">
        <v>29</v>
      </c>
      <c r="B29" s="8">
        <f t="shared" ref="B29:G29" si="1">SUM(B5:B28)</f>
        <v>10</v>
      </c>
      <c r="C29" s="8">
        <f t="shared" si="1"/>
        <v>17</v>
      </c>
      <c r="D29" s="8">
        <f t="shared" si="1"/>
        <v>10</v>
      </c>
      <c r="E29" s="8">
        <f t="shared" si="1"/>
        <v>22</v>
      </c>
      <c r="F29" s="8">
        <f t="shared" si="1"/>
        <v>23</v>
      </c>
      <c r="G29" s="8">
        <f t="shared" si="1"/>
        <v>24</v>
      </c>
      <c r="H29" s="13"/>
    </row>
    <row r="30" spans="1:8" ht="6.75" customHeight="1"/>
    <row r="31" spans="1:8">
      <c r="A31" s="77" t="s">
        <v>28</v>
      </c>
      <c r="B31" s="77"/>
      <c r="C31" s="54">
        <f>COUNTA(A5:A28)</f>
        <v>24</v>
      </c>
      <c r="D31" s="8"/>
      <c r="E31" s="8"/>
      <c r="F31" s="77" t="s">
        <v>49</v>
      </c>
      <c r="G31" s="77"/>
      <c r="H31" s="55">
        <f>SUM(B5:G28)/6/C31</f>
        <v>0.73611111111111116</v>
      </c>
    </row>
    <row r="32" spans="1:8">
      <c r="F32" s="78" t="s">
        <v>70</v>
      </c>
      <c r="G32" s="78"/>
      <c r="H32" s="56">
        <f>H31*0.2*100</f>
        <v>14.722222222222223</v>
      </c>
    </row>
    <row r="33" spans="1:16" ht="44.25" customHeight="1"/>
    <row r="34" spans="1:16" ht="55.5" customHeight="1">
      <c r="A34" s="76" t="s">
        <v>81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</row>
    <row r="35" spans="1:16" ht="39" customHeight="1">
      <c r="A35" s="72" t="s">
        <v>37</v>
      </c>
      <c r="B35" s="72"/>
      <c r="C35" s="72"/>
      <c r="D35" s="72"/>
      <c r="E35" s="72"/>
      <c r="F35" s="72"/>
      <c r="I35" s="73" t="s">
        <v>32</v>
      </c>
      <c r="J35" s="74"/>
      <c r="K35" s="74"/>
      <c r="L35" s="74"/>
      <c r="M35" s="74"/>
      <c r="N35" s="74"/>
      <c r="O35" s="74"/>
    </row>
    <row r="36" spans="1:16">
      <c r="A36" s="45" t="s">
        <v>6</v>
      </c>
      <c r="B36" s="11" t="s">
        <v>1</v>
      </c>
      <c r="C36" s="7" t="s">
        <v>0</v>
      </c>
      <c r="D36" s="7" t="s">
        <v>31</v>
      </c>
      <c r="E36"/>
      <c r="F36"/>
    </row>
    <row r="37" spans="1:16">
      <c r="A37" t="s">
        <v>12</v>
      </c>
      <c r="B37" s="5">
        <v>20</v>
      </c>
      <c r="C37" s="5">
        <v>24</v>
      </c>
      <c r="D37" s="14">
        <f>(C37/B37)-1</f>
        <v>0.19999999999999996</v>
      </c>
      <c r="E37"/>
      <c r="F37"/>
    </row>
    <row r="38" spans="1:16">
      <c r="A38" t="s">
        <v>13</v>
      </c>
      <c r="B38" s="5">
        <v>62</v>
      </c>
      <c r="C38" s="5">
        <v>80</v>
      </c>
      <c r="D38" s="14">
        <f t="shared" ref="D38:D53" si="2">(C38/B38)-1</f>
        <v>0.29032258064516125</v>
      </c>
      <c r="E38"/>
      <c r="F38"/>
    </row>
    <row r="39" spans="1:16">
      <c r="A39" t="s">
        <v>14</v>
      </c>
      <c r="B39" s="5">
        <v>12</v>
      </c>
      <c r="C39" s="5">
        <v>10</v>
      </c>
      <c r="D39" s="14">
        <f t="shared" si="2"/>
        <v>-0.16666666666666663</v>
      </c>
      <c r="E39"/>
      <c r="F39"/>
    </row>
    <row r="40" spans="1:16">
      <c r="A40" t="s">
        <v>15</v>
      </c>
      <c r="B40" s="5">
        <v>34</v>
      </c>
      <c r="C40" s="5">
        <v>36</v>
      </c>
      <c r="D40" s="14">
        <f t="shared" si="2"/>
        <v>5.8823529411764719E-2</v>
      </c>
      <c r="E40"/>
      <c r="F40"/>
    </row>
    <row r="41" spans="1:16">
      <c r="A41" t="s">
        <v>16</v>
      </c>
      <c r="B41" s="5">
        <v>84</v>
      </c>
      <c r="C41" s="5">
        <v>90</v>
      </c>
      <c r="D41" s="14">
        <f t="shared" si="2"/>
        <v>7.1428571428571397E-2</v>
      </c>
      <c r="E41"/>
      <c r="F41"/>
    </row>
    <row r="42" spans="1:16">
      <c r="A42" t="s">
        <v>17</v>
      </c>
      <c r="B42" s="5">
        <v>25</v>
      </c>
      <c r="C42" s="5">
        <v>18</v>
      </c>
      <c r="D42" s="14">
        <f t="shared" si="2"/>
        <v>-0.28000000000000003</v>
      </c>
      <c r="E42"/>
      <c r="F42"/>
    </row>
    <row r="43" spans="1:16">
      <c r="A43" t="s">
        <v>18</v>
      </c>
      <c r="B43" s="5">
        <v>46</v>
      </c>
      <c r="C43" s="5">
        <v>33</v>
      </c>
      <c r="D43" s="14">
        <f t="shared" si="2"/>
        <v>-0.28260869565217395</v>
      </c>
      <c r="E43"/>
      <c r="F43"/>
    </row>
    <row r="44" spans="1:16">
      <c r="A44" t="s">
        <v>19</v>
      </c>
      <c r="B44" s="5">
        <v>73</v>
      </c>
      <c r="C44" s="5">
        <v>54</v>
      </c>
      <c r="D44" s="14">
        <f t="shared" si="2"/>
        <v>-0.26027397260273977</v>
      </c>
      <c r="E44"/>
      <c r="F44"/>
    </row>
    <row r="45" spans="1:16">
      <c r="A45" t="s">
        <v>20</v>
      </c>
      <c r="B45" s="5">
        <v>24</v>
      </c>
      <c r="C45" s="5">
        <v>15</v>
      </c>
      <c r="D45" s="14">
        <f t="shared" si="2"/>
        <v>-0.375</v>
      </c>
      <c r="E45"/>
      <c r="F45"/>
    </row>
    <row r="46" spans="1:16">
      <c r="A46" t="s">
        <v>21</v>
      </c>
      <c r="B46" s="5">
        <v>16</v>
      </c>
      <c r="C46" s="5">
        <v>40</v>
      </c>
      <c r="D46" s="14">
        <f t="shared" si="2"/>
        <v>1.5</v>
      </c>
      <c r="E46"/>
      <c r="F46"/>
    </row>
    <row r="47" spans="1:16">
      <c r="A47" t="s">
        <v>22</v>
      </c>
      <c r="B47" s="5">
        <v>76</v>
      </c>
      <c r="C47" s="5">
        <v>100</v>
      </c>
      <c r="D47" s="14">
        <f t="shared" si="2"/>
        <v>0.31578947368421062</v>
      </c>
      <c r="E47"/>
      <c r="F47"/>
    </row>
    <row r="48" spans="1:16">
      <c r="A48" t="s">
        <v>23</v>
      </c>
      <c r="B48" s="5">
        <v>22</v>
      </c>
      <c r="C48" s="5">
        <v>10</v>
      </c>
      <c r="D48" s="14">
        <f t="shared" si="2"/>
        <v>-0.54545454545454541</v>
      </c>
      <c r="E48"/>
      <c r="F48"/>
    </row>
    <row r="49" spans="1:16">
      <c r="A49" t="s">
        <v>24</v>
      </c>
      <c r="B49" s="5">
        <v>12</v>
      </c>
      <c r="C49" s="5">
        <v>50</v>
      </c>
      <c r="D49" s="14">
        <f t="shared" si="2"/>
        <v>3.166666666666667</v>
      </c>
      <c r="E49"/>
      <c r="F49"/>
    </row>
    <row r="50" spans="1:16">
      <c r="A50" t="s">
        <v>25</v>
      </c>
      <c r="B50" s="5">
        <v>45</v>
      </c>
      <c r="C50" s="5">
        <v>48</v>
      </c>
      <c r="D50" s="14">
        <f t="shared" si="2"/>
        <v>6.6666666666666652E-2</v>
      </c>
      <c r="E50"/>
      <c r="F50"/>
    </row>
    <row r="51" spans="1:16">
      <c r="A51" t="s">
        <v>26</v>
      </c>
      <c r="B51" s="5">
        <v>32</v>
      </c>
      <c r="C51" s="5">
        <v>36</v>
      </c>
      <c r="D51" s="14">
        <f t="shared" si="2"/>
        <v>0.125</v>
      </c>
      <c r="E51"/>
      <c r="F51"/>
    </row>
    <row r="52" spans="1:16">
      <c r="A52" s="57" t="s">
        <v>30</v>
      </c>
      <c r="B52" s="58">
        <v>20</v>
      </c>
      <c r="C52" s="58">
        <v>20</v>
      </c>
      <c r="D52" s="14">
        <f t="shared" si="2"/>
        <v>0</v>
      </c>
      <c r="E52"/>
      <c r="F52"/>
    </row>
    <row r="53" spans="1:16">
      <c r="A53" s="45" t="s">
        <v>77</v>
      </c>
      <c r="B53" s="44">
        <f>SUM(B36:B52)</f>
        <v>603</v>
      </c>
      <c r="C53" s="44">
        <f>SUM(C36:C52)</f>
        <v>664</v>
      </c>
      <c r="D53" s="59">
        <f t="shared" si="2"/>
        <v>0.1011608623548923</v>
      </c>
      <c r="E53"/>
      <c r="F53"/>
    </row>
    <row r="54" spans="1:16">
      <c r="C54" s="8" t="s">
        <v>49</v>
      </c>
      <c r="D54" s="53">
        <f>IF(D53&lt;0,0, IF(D53&lt;=0.1,60, IF(D53&lt;=0.2,70, IF(D53&lt;=0.4,80,100))))</f>
        <v>70</v>
      </c>
      <c r="E54"/>
      <c r="F54"/>
    </row>
    <row r="55" spans="1:16">
      <c r="B55" s="21"/>
      <c r="C55" s="24" t="s">
        <v>70</v>
      </c>
      <c r="D55" s="25">
        <f>D54*0.3</f>
        <v>21</v>
      </c>
      <c r="E55"/>
      <c r="F55"/>
    </row>
    <row r="56" spans="1:16" ht="27" customHeight="1">
      <c r="A56" s="21"/>
    </row>
    <row r="57" spans="1:16" ht="55.5" customHeight="1">
      <c r="A57" s="71" t="s">
        <v>82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</row>
    <row r="58" spans="1:16" ht="39" customHeight="1">
      <c r="A58" s="72" t="s">
        <v>69</v>
      </c>
      <c r="B58" s="72"/>
      <c r="C58" s="72"/>
      <c r="D58" s="72"/>
      <c r="E58" s="72"/>
      <c r="F58" s="72"/>
      <c r="I58" s="73"/>
      <c r="J58" s="74"/>
      <c r="K58" s="74"/>
      <c r="L58" s="74"/>
      <c r="M58" s="74"/>
      <c r="N58" s="74"/>
      <c r="O58" s="74"/>
    </row>
    <row r="59" spans="1:16" ht="14.4" customHeight="1">
      <c r="A59" s="1" t="s">
        <v>6</v>
      </c>
      <c r="B59" s="1" t="s">
        <v>2</v>
      </c>
      <c r="C59" s="46" t="s">
        <v>3</v>
      </c>
      <c r="D59" s="48" t="s">
        <v>4</v>
      </c>
      <c r="E59" s="48" t="s">
        <v>5</v>
      </c>
      <c r="F59"/>
      <c r="G59" s="1" t="s">
        <v>54</v>
      </c>
      <c r="H59" s="1" t="s">
        <v>55</v>
      </c>
    </row>
    <row r="60" spans="1:16" ht="14.4" customHeight="1">
      <c r="A60" s="70" t="s">
        <v>12</v>
      </c>
      <c r="B60" s="4" t="s">
        <v>1</v>
      </c>
      <c r="C60" s="47">
        <v>201</v>
      </c>
      <c r="D60" s="47">
        <v>122</v>
      </c>
      <c r="E60" s="49">
        <v>76</v>
      </c>
      <c r="F60" s="3">
        <f>(D61+E61)/(C60+D60)</f>
        <v>0.86687306501547989</v>
      </c>
      <c r="G60">
        <f>IF(B60="ANTERIOR",0,D60+E60)</f>
        <v>0</v>
      </c>
      <c r="H60">
        <f>IF(B60="ACTUAL",0,C60+D60)</f>
        <v>323</v>
      </c>
    </row>
    <row r="61" spans="1:16">
      <c r="A61" s="70"/>
      <c r="B61" s="4" t="s">
        <v>0</v>
      </c>
      <c r="C61" s="47">
        <v>345</v>
      </c>
      <c r="D61" s="47">
        <v>180</v>
      </c>
      <c r="E61" s="49">
        <v>100</v>
      </c>
      <c r="F61"/>
      <c r="G61">
        <f t="shared" ref="G61:G85" si="3">IF(B61="ANTERIOR",0,D61+E61)</f>
        <v>280</v>
      </c>
      <c r="H61">
        <f t="shared" ref="H61:H85" si="4">IF(B61="ACTUAL",0,C61+D61)</f>
        <v>0</v>
      </c>
    </row>
    <row r="62" spans="1:16" ht="14.4" customHeight="1">
      <c r="A62" s="70" t="s">
        <v>13</v>
      </c>
      <c r="B62" s="4" t="s">
        <v>1</v>
      </c>
      <c r="C62" s="47">
        <v>54</v>
      </c>
      <c r="D62" s="47">
        <v>23</v>
      </c>
      <c r="E62" s="49">
        <v>12</v>
      </c>
      <c r="F62" s="3">
        <f>(D63+E63)/(C62+D62)</f>
        <v>0.72727272727272729</v>
      </c>
      <c r="G62">
        <f t="shared" si="3"/>
        <v>0</v>
      </c>
      <c r="H62">
        <f t="shared" si="4"/>
        <v>77</v>
      </c>
    </row>
    <row r="63" spans="1:16">
      <c r="A63" s="70"/>
      <c r="B63" s="4" t="s">
        <v>0</v>
      </c>
      <c r="C63" s="47">
        <v>34</v>
      </c>
      <c r="D63" s="47">
        <v>33</v>
      </c>
      <c r="E63" s="49">
        <v>23</v>
      </c>
      <c r="F63"/>
      <c r="G63">
        <f t="shared" si="3"/>
        <v>56</v>
      </c>
      <c r="H63">
        <f t="shared" si="4"/>
        <v>0</v>
      </c>
    </row>
    <row r="64" spans="1:16">
      <c r="A64" s="70" t="s">
        <v>14</v>
      </c>
      <c r="B64" s="4" t="s">
        <v>1</v>
      </c>
      <c r="C64" s="47">
        <v>543</v>
      </c>
      <c r="D64" s="47">
        <v>342</v>
      </c>
      <c r="E64" s="49">
        <v>234</v>
      </c>
      <c r="F64" s="3">
        <f>(D65+E65)/(C64+D64)</f>
        <v>0.75141242937853103</v>
      </c>
      <c r="G64">
        <f t="shared" si="3"/>
        <v>0</v>
      </c>
      <c r="H64">
        <f t="shared" si="4"/>
        <v>885</v>
      </c>
    </row>
    <row r="65" spans="1:8">
      <c r="A65" s="70"/>
      <c r="B65" s="4" t="s">
        <v>0</v>
      </c>
      <c r="C65" s="47">
        <v>455</v>
      </c>
      <c r="D65" s="47">
        <v>432</v>
      </c>
      <c r="E65" s="49">
        <v>233</v>
      </c>
      <c r="F65"/>
      <c r="G65">
        <f t="shared" si="3"/>
        <v>665</v>
      </c>
      <c r="H65">
        <f t="shared" si="4"/>
        <v>0</v>
      </c>
    </row>
    <row r="66" spans="1:8">
      <c r="A66" s="70" t="s">
        <v>15</v>
      </c>
      <c r="B66" s="4" t="s">
        <v>1</v>
      </c>
      <c r="C66" s="47">
        <v>234</v>
      </c>
      <c r="D66" s="47">
        <v>224</v>
      </c>
      <c r="E66" s="49">
        <v>122</v>
      </c>
      <c r="F66" s="3">
        <f>(D67+E67)/(C66+D66)</f>
        <v>0.93013100436681218</v>
      </c>
      <c r="G66">
        <f t="shared" si="3"/>
        <v>0</v>
      </c>
      <c r="H66">
        <f t="shared" si="4"/>
        <v>458</v>
      </c>
    </row>
    <row r="67" spans="1:8">
      <c r="A67" s="70"/>
      <c r="B67" s="4" t="s">
        <v>0</v>
      </c>
      <c r="C67" s="47">
        <v>543</v>
      </c>
      <c r="D67" s="47">
        <v>221</v>
      </c>
      <c r="E67" s="49">
        <v>205</v>
      </c>
      <c r="F67"/>
      <c r="G67">
        <f t="shared" si="3"/>
        <v>426</v>
      </c>
      <c r="H67">
        <f t="shared" si="4"/>
        <v>0</v>
      </c>
    </row>
    <row r="68" spans="1:8">
      <c r="A68" s="70" t="s">
        <v>16</v>
      </c>
      <c r="B68" s="4" t="s">
        <v>1</v>
      </c>
      <c r="C68" s="47">
        <v>321</v>
      </c>
      <c r="D68" s="47">
        <v>231</v>
      </c>
      <c r="E68" s="49">
        <v>156</v>
      </c>
      <c r="F68" s="3">
        <f>(D69+E69)/(C68+D68)</f>
        <v>0.90579710144927539</v>
      </c>
      <c r="G68">
        <f t="shared" si="3"/>
        <v>0</v>
      </c>
      <c r="H68">
        <f t="shared" si="4"/>
        <v>552</v>
      </c>
    </row>
    <row r="69" spans="1:8">
      <c r="A69" s="70"/>
      <c r="B69" s="4" t="s">
        <v>0</v>
      </c>
      <c r="C69" s="47">
        <v>233</v>
      </c>
      <c r="D69" s="47">
        <v>300</v>
      </c>
      <c r="E69" s="49">
        <v>200</v>
      </c>
      <c r="F69"/>
      <c r="G69">
        <f t="shared" si="3"/>
        <v>500</v>
      </c>
      <c r="H69">
        <f t="shared" si="4"/>
        <v>0</v>
      </c>
    </row>
    <row r="70" spans="1:8">
      <c r="A70" s="70" t="s">
        <v>17</v>
      </c>
      <c r="B70" s="4" t="s">
        <v>1</v>
      </c>
      <c r="C70" s="47">
        <v>112</v>
      </c>
      <c r="D70" s="47">
        <v>101</v>
      </c>
      <c r="E70" s="49">
        <v>89</v>
      </c>
      <c r="F70" s="3">
        <f>(D71+E71)/(C70+D70)</f>
        <v>0.9859154929577465</v>
      </c>
      <c r="G70">
        <f t="shared" si="3"/>
        <v>0</v>
      </c>
      <c r="H70">
        <f t="shared" si="4"/>
        <v>213</v>
      </c>
    </row>
    <row r="71" spans="1:8">
      <c r="A71" s="70"/>
      <c r="B71" s="4" t="s">
        <v>0</v>
      </c>
      <c r="C71" s="47">
        <v>211</v>
      </c>
      <c r="D71" s="47">
        <v>110</v>
      </c>
      <c r="E71" s="49">
        <v>100</v>
      </c>
      <c r="F71"/>
      <c r="G71">
        <f t="shared" si="3"/>
        <v>210</v>
      </c>
      <c r="H71">
        <f t="shared" si="4"/>
        <v>0</v>
      </c>
    </row>
    <row r="72" spans="1:8">
      <c r="A72" s="70" t="s">
        <v>18</v>
      </c>
      <c r="B72" s="4" t="s">
        <v>1</v>
      </c>
      <c r="C72" s="47">
        <v>112</v>
      </c>
      <c r="D72" s="47">
        <v>101</v>
      </c>
      <c r="E72" s="49">
        <v>89</v>
      </c>
      <c r="F72" s="3">
        <f>(D73+E73)/(C72+D72)</f>
        <v>0.9859154929577465</v>
      </c>
      <c r="G72">
        <f t="shared" si="3"/>
        <v>0</v>
      </c>
      <c r="H72">
        <f t="shared" si="4"/>
        <v>213</v>
      </c>
    </row>
    <row r="73" spans="1:8">
      <c r="A73" s="70"/>
      <c r="B73" s="4" t="s">
        <v>0</v>
      </c>
      <c r="C73" s="47">
        <v>211</v>
      </c>
      <c r="D73" s="47">
        <v>110</v>
      </c>
      <c r="E73" s="49">
        <v>100</v>
      </c>
      <c r="F73"/>
      <c r="G73">
        <f t="shared" si="3"/>
        <v>210</v>
      </c>
      <c r="H73">
        <f t="shared" si="4"/>
        <v>0</v>
      </c>
    </row>
    <row r="74" spans="1:8">
      <c r="A74" s="70" t="s">
        <v>19</v>
      </c>
      <c r="B74" s="4" t="s">
        <v>1</v>
      </c>
      <c r="C74" s="47">
        <v>112</v>
      </c>
      <c r="D74" s="47">
        <v>101</v>
      </c>
      <c r="E74" s="49">
        <v>89</v>
      </c>
      <c r="F74" s="3">
        <f>(D75+E75)/(C74+D74)</f>
        <v>0.9859154929577465</v>
      </c>
      <c r="G74">
        <f t="shared" si="3"/>
        <v>0</v>
      </c>
      <c r="H74">
        <f t="shared" si="4"/>
        <v>213</v>
      </c>
    </row>
    <row r="75" spans="1:8">
      <c r="A75" s="70"/>
      <c r="B75" s="4" t="s">
        <v>0</v>
      </c>
      <c r="C75" s="47">
        <v>211</v>
      </c>
      <c r="D75" s="47">
        <v>110</v>
      </c>
      <c r="E75" s="49">
        <v>100</v>
      </c>
      <c r="F75"/>
      <c r="G75">
        <f t="shared" si="3"/>
        <v>210</v>
      </c>
      <c r="H75">
        <f t="shared" si="4"/>
        <v>0</v>
      </c>
    </row>
    <row r="76" spans="1:8">
      <c r="A76" s="70" t="s">
        <v>20</v>
      </c>
      <c r="B76" s="4" t="s">
        <v>1</v>
      </c>
      <c r="C76" s="47">
        <v>112</v>
      </c>
      <c r="D76" s="47">
        <v>101</v>
      </c>
      <c r="E76" s="49">
        <v>89</v>
      </c>
      <c r="F76" s="3">
        <f>(D77+E77)/(C76+D76)</f>
        <v>0.9859154929577465</v>
      </c>
      <c r="G76">
        <f t="shared" si="3"/>
        <v>0</v>
      </c>
      <c r="H76">
        <f t="shared" si="4"/>
        <v>213</v>
      </c>
    </row>
    <row r="77" spans="1:8">
      <c r="A77" s="70"/>
      <c r="B77" s="4" t="s">
        <v>0</v>
      </c>
      <c r="C77" s="47">
        <v>211</v>
      </c>
      <c r="D77" s="47">
        <v>110</v>
      </c>
      <c r="E77" s="49">
        <v>100</v>
      </c>
      <c r="F77"/>
      <c r="G77">
        <f t="shared" si="3"/>
        <v>210</v>
      </c>
      <c r="H77">
        <f t="shared" si="4"/>
        <v>0</v>
      </c>
    </row>
    <row r="78" spans="1:8">
      <c r="A78" s="70" t="s">
        <v>21</v>
      </c>
      <c r="B78" s="4" t="s">
        <v>1</v>
      </c>
      <c r="C78" s="47">
        <v>112</v>
      </c>
      <c r="D78" s="47">
        <v>101</v>
      </c>
      <c r="E78" s="49">
        <v>89</v>
      </c>
      <c r="F78" s="3">
        <f>(D79+E79)/(C78+D78)</f>
        <v>0.9859154929577465</v>
      </c>
      <c r="G78">
        <f t="shared" si="3"/>
        <v>0</v>
      </c>
      <c r="H78">
        <f t="shared" si="4"/>
        <v>213</v>
      </c>
    </row>
    <row r="79" spans="1:8">
      <c r="A79" s="70"/>
      <c r="B79" s="4" t="s">
        <v>0</v>
      </c>
      <c r="C79" s="47">
        <v>211</v>
      </c>
      <c r="D79" s="47">
        <v>110</v>
      </c>
      <c r="E79" s="49">
        <v>100</v>
      </c>
      <c r="F79"/>
      <c r="G79">
        <f t="shared" si="3"/>
        <v>210</v>
      </c>
      <c r="H79">
        <f t="shared" si="4"/>
        <v>0</v>
      </c>
    </row>
    <row r="80" spans="1:8">
      <c r="A80" s="70" t="s">
        <v>22</v>
      </c>
      <c r="B80" s="4" t="s">
        <v>1</v>
      </c>
      <c r="C80" s="47">
        <v>112</v>
      </c>
      <c r="D80" s="47">
        <v>101</v>
      </c>
      <c r="E80" s="49">
        <v>89</v>
      </c>
      <c r="F80" s="3">
        <f>(D81+E81)/(C80+D80)</f>
        <v>0.9859154929577465</v>
      </c>
      <c r="G80">
        <f t="shared" si="3"/>
        <v>0</v>
      </c>
      <c r="H80">
        <f t="shared" si="4"/>
        <v>213</v>
      </c>
    </row>
    <row r="81" spans="1:16">
      <c r="A81" s="70"/>
      <c r="B81" s="4" t="s">
        <v>0</v>
      </c>
      <c r="C81" s="47">
        <v>211</v>
      </c>
      <c r="D81" s="47">
        <v>110</v>
      </c>
      <c r="E81" s="49">
        <v>100</v>
      </c>
      <c r="F81"/>
      <c r="G81">
        <f t="shared" si="3"/>
        <v>210</v>
      </c>
      <c r="H81">
        <f t="shared" si="4"/>
        <v>0</v>
      </c>
    </row>
    <row r="82" spans="1:16">
      <c r="A82" s="70" t="s">
        <v>23</v>
      </c>
      <c r="B82" s="4" t="s">
        <v>1</v>
      </c>
      <c r="C82" s="47">
        <v>34</v>
      </c>
      <c r="D82" s="47">
        <v>21</v>
      </c>
      <c r="E82" s="49">
        <v>5</v>
      </c>
      <c r="F82" s="3">
        <f>(D83+E83)/(C82+D82)</f>
        <v>0.94545454545454544</v>
      </c>
      <c r="G82">
        <f t="shared" si="3"/>
        <v>0</v>
      </c>
      <c r="H82">
        <f t="shared" si="4"/>
        <v>55</v>
      </c>
    </row>
    <row r="83" spans="1:16">
      <c r="A83" s="70"/>
      <c r="B83" s="4" t="s">
        <v>0</v>
      </c>
      <c r="C83" s="47">
        <v>45</v>
      </c>
      <c r="D83" s="47">
        <v>32</v>
      </c>
      <c r="E83" s="49">
        <v>20</v>
      </c>
      <c r="F83"/>
      <c r="G83">
        <f t="shared" si="3"/>
        <v>52</v>
      </c>
      <c r="H83">
        <f t="shared" si="4"/>
        <v>0</v>
      </c>
    </row>
    <row r="84" spans="1:16">
      <c r="A84" s="70" t="s">
        <v>24</v>
      </c>
      <c r="B84" s="4" t="s">
        <v>1</v>
      </c>
      <c r="C84" s="47">
        <v>34</v>
      </c>
      <c r="D84" s="47">
        <v>21</v>
      </c>
      <c r="E84" s="49">
        <v>5</v>
      </c>
      <c r="F84" s="3">
        <f>(D85+E85)/(C84+D84)</f>
        <v>0.94545454545454544</v>
      </c>
      <c r="G84">
        <f t="shared" si="3"/>
        <v>0</v>
      </c>
      <c r="H84">
        <f t="shared" si="4"/>
        <v>55</v>
      </c>
    </row>
    <row r="85" spans="1:16">
      <c r="A85" s="70"/>
      <c r="B85" s="4" t="s">
        <v>0</v>
      </c>
      <c r="C85" s="47">
        <v>45</v>
      </c>
      <c r="D85" s="47">
        <v>32</v>
      </c>
      <c r="E85" s="49">
        <v>20</v>
      </c>
      <c r="F85"/>
      <c r="G85">
        <f t="shared" si="3"/>
        <v>52</v>
      </c>
      <c r="H85">
        <f t="shared" si="4"/>
        <v>0</v>
      </c>
    </row>
    <row r="86" spans="1:16">
      <c r="A86" s="79" t="s">
        <v>56</v>
      </c>
      <c r="B86" s="79"/>
      <c r="C86" s="67" t="s">
        <v>85</v>
      </c>
      <c r="D86" s="50">
        <f>SUM(H60:H85)</f>
        <v>3683</v>
      </c>
      <c r="E86" s="67" t="s">
        <v>86</v>
      </c>
      <c r="F86" s="50">
        <f>SUM(G60:G85)</f>
        <v>3291</v>
      </c>
    </row>
    <row r="87" spans="1:16">
      <c r="A87" s="22"/>
      <c r="B87" s="4"/>
      <c r="C87" s="2"/>
      <c r="D87" s="81" t="s">
        <v>49</v>
      </c>
      <c r="E87" s="81"/>
      <c r="F87" s="52">
        <f>F86/D86</f>
        <v>0.89356502850936737</v>
      </c>
    </row>
    <row r="88" spans="1:16">
      <c r="A88" s="22"/>
      <c r="B88" s="4"/>
      <c r="C88" s="2"/>
      <c r="D88" s="83" t="s">
        <v>70</v>
      </c>
      <c r="E88" s="83"/>
      <c r="F88" s="51">
        <f>F87*0.4*100</f>
        <v>35.742601140374695</v>
      </c>
    </row>
    <row r="89" spans="1:16">
      <c r="A89" s="22"/>
      <c r="B89" s="4"/>
      <c r="C89" s="2"/>
      <c r="D89" s="2"/>
      <c r="E89"/>
      <c r="F89"/>
    </row>
    <row r="90" spans="1:16" ht="48.6" customHeight="1">
      <c r="A90" s="22"/>
      <c r="B90" s="4"/>
      <c r="C90" s="2"/>
      <c r="D90" s="2"/>
      <c r="E90"/>
      <c r="F90"/>
    </row>
    <row r="91" spans="1:16" ht="27.75" customHeight="1">
      <c r="A91" s="76" t="s">
        <v>83</v>
      </c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60"/>
      <c r="P91" s="60"/>
    </row>
    <row r="92" spans="1:16">
      <c r="A92" s="80" t="s">
        <v>84</v>
      </c>
      <c r="B92" s="80"/>
      <c r="C92" s="80"/>
      <c r="D92" s="80"/>
      <c r="E92" s="80"/>
      <c r="F92" s="80"/>
      <c r="I92" s="73"/>
      <c r="J92" s="74"/>
      <c r="K92" s="74"/>
      <c r="L92" s="74"/>
      <c r="M92" s="74"/>
      <c r="N92" s="74"/>
      <c r="O92" s="74"/>
    </row>
    <row r="93" spans="1:16">
      <c r="A93" s="22"/>
      <c r="B93" s="4"/>
      <c r="C93" s="2"/>
      <c r="D93" s="2"/>
      <c r="E93"/>
      <c r="F93"/>
    </row>
    <row r="94" spans="1:16">
      <c r="A94" s="6" t="s">
        <v>6</v>
      </c>
      <c r="B94" s="82" t="s">
        <v>59</v>
      </c>
      <c r="C94" s="82"/>
      <c r="D94" s="2"/>
      <c r="E94"/>
      <c r="F94"/>
    </row>
    <row r="95" spans="1:16">
      <c r="A95" t="s">
        <v>12</v>
      </c>
      <c r="B95" s="21">
        <v>70</v>
      </c>
      <c r="C95" s="2"/>
      <c r="D95" s="2"/>
      <c r="E95"/>
      <c r="F95"/>
    </row>
    <row r="96" spans="1:16">
      <c r="A96" t="s">
        <v>13</v>
      </c>
      <c r="B96" s="21">
        <v>82</v>
      </c>
      <c r="C96" s="2"/>
      <c r="D96" s="2"/>
      <c r="E96"/>
      <c r="F96"/>
    </row>
    <row r="97" spans="1:6">
      <c r="A97" t="s">
        <v>14</v>
      </c>
      <c r="B97" s="21">
        <v>65</v>
      </c>
      <c r="C97" s="2"/>
      <c r="D97" s="2"/>
      <c r="E97"/>
      <c r="F97"/>
    </row>
    <row r="98" spans="1:6">
      <c r="A98" t="s">
        <v>15</v>
      </c>
      <c r="B98" s="21">
        <v>80</v>
      </c>
      <c r="C98" s="2"/>
      <c r="D98" s="2"/>
      <c r="E98"/>
      <c r="F98"/>
    </row>
    <row r="99" spans="1:6">
      <c r="A99" t="s">
        <v>16</v>
      </c>
      <c r="B99" s="21">
        <v>90</v>
      </c>
      <c r="C99" s="2"/>
      <c r="D99" s="2"/>
      <c r="E99"/>
      <c r="F99"/>
    </row>
    <row r="100" spans="1:6">
      <c r="A100" t="s">
        <v>17</v>
      </c>
      <c r="B100" s="21">
        <v>85</v>
      </c>
      <c r="C100" s="2"/>
      <c r="D100" s="2"/>
      <c r="E100"/>
      <c r="F100"/>
    </row>
    <row r="101" spans="1:6">
      <c r="A101" t="s">
        <v>18</v>
      </c>
      <c r="B101" s="21">
        <v>70</v>
      </c>
      <c r="C101" s="2"/>
      <c r="D101" s="2"/>
      <c r="E101"/>
      <c r="F101"/>
    </row>
    <row r="102" spans="1:6">
      <c r="A102" t="s">
        <v>19</v>
      </c>
      <c r="B102" s="21">
        <v>73</v>
      </c>
      <c r="C102" s="2"/>
      <c r="D102" s="2"/>
      <c r="E102"/>
      <c r="F102"/>
    </row>
    <row r="103" spans="1:6">
      <c r="A103" t="s">
        <v>20</v>
      </c>
      <c r="B103" s="21">
        <v>80</v>
      </c>
      <c r="C103" s="2"/>
      <c r="D103" s="2"/>
      <c r="E103"/>
      <c r="F103"/>
    </row>
    <row r="104" spans="1:6">
      <c r="A104" t="s">
        <v>21</v>
      </c>
      <c r="B104" s="21">
        <v>65</v>
      </c>
      <c r="C104" s="2"/>
      <c r="D104" s="2"/>
      <c r="E104"/>
      <c r="F104"/>
    </row>
    <row r="105" spans="1:6">
      <c r="A105" t="s">
        <v>22</v>
      </c>
      <c r="B105" s="21">
        <v>76</v>
      </c>
      <c r="C105" s="2"/>
      <c r="D105" s="2"/>
      <c r="E105"/>
      <c r="F105"/>
    </row>
    <row r="106" spans="1:6">
      <c r="A106" t="s">
        <v>23</v>
      </c>
      <c r="B106" s="21">
        <v>68</v>
      </c>
      <c r="C106" s="2"/>
      <c r="D106" s="2"/>
      <c r="E106"/>
      <c r="F106"/>
    </row>
    <row r="107" spans="1:6">
      <c r="A107" t="s">
        <v>24</v>
      </c>
      <c r="B107" s="21">
        <v>84</v>
      </c>
      <c r="C107" s="2"/>
      <c r="D107" s="2"/>
      <c r="E107"/>
      <c r="F107"/>
    </row>
    <row r="108" spans="1:6">
      <c r="A108" t="s">
        <v>25</v>
      </c>
      <c r="B108" s="21">
        <v>85</v>
      </c>
      <c r="C108" s="2"/>
      <c r="D108" s="2"/>
      <c r="E108"/>
      <c r="F108"/>
    </row>
    <row r="109" spans="1:6">
      <c r="A109" t="s">
        <v>26</v>
      </c>
      <c r="B109" s="21">
        <v>92</v>
      </c>
      <c r="C109" s="2"/>
      <c r="D109" s="2"/>
      <c r="E109"/>
      <c r="F109"/>
    </row>
    <row r="110" spans="1:6" ht="30" customHeight="1">
      <c r="A110" s="26" t="s">
        <v>78</v>
      </c>
      <c r="B110" s="28">
        <f>AVERAGE(B95:B109)</f>
        <v>77.666666666666671</v>
      </c>
      <c r="C110" s="2"/>
      <c r="D110" s="2"/>
      <c r="E110"/>
      <c r="F110"/>
    </row>
    <row r="111" spans="1:6" ht="31.2" customHeight="1">
      <c r="A111" s="27" t="s">
        <v>58</v>
      </c>
      <c r="B111" s="29">
        <f>B110*0.1</f>
        <v>7.7666666666666675</v>
      </c>
      <c r="C111" s="2"/>
      <c r="D111" s="2"/>
      <c r="E111"/>
      <c r="F111"/>
    </row>
    <row r="112" spans="1:6">
      <c r="A112" s="22"/>
      <c r="B112" s="4"/>
      <c r="C112" s="2"/>
      <c r="D112" s="2"/>
      <c r="E112"/>
      <c r="F112"/>
    </row>
    <row r="114" spans="1:7" ht="33" customHeight="1">
      <c r="G114" s="23" t="s">
        <v>41</v>
      </c>
    </row>
    <row r="116" spans="1:7">
      <c r="A116" t="s">
        <v>6</v>
      </c>
      <c r="B116" s="18" t="s">
        <v>39</v>
      </c>
      <c r="C116" s="18" t="s">
        <v>40</v>
      </c>
      <c r="D116" s="18" t="s">
        <v>38</v>
      </c>
      <c r="E116" s="18"/>
      <c r="F116" s="18"/>
    </row>
    <row r="117" spans="1:7">
      <c r="A117" t="s">
        <v>12</v>
      </c>
      <c r="B117" s="18">
        <v>4</v>
      </c>
      <c r="C117" s="18">
        <v>38</v>
      </c>
      <c r="D117" s="19">
        <f>B117/C117</f>
        <v>0.10526315789473684</v>
      </c>
      <c r="E117" s="18"/>
      <c r="F117" s="18"/>
    </row>
    <row r="118" spans="1:7">
      <c r="A118" t="s">
        <v>13</v>
      </c>
      <c r="B118" s="18">
        <v>3</v>
      </c>
      <c r="C118" s="18">
        <v>56</v>
      </c>
      <c r="D118" s="19">
        <f t="shared" ref="D118:D131" si="5">B118/C118</f>
        <v>5.3571428571428568E-2</v>
      </c>
      <c r="E118" s="18"/>
      <c r="F118" s="18"/>
    </row>
    <row r="119" spans="1:7">
      <c r="A119" t="s">
        <v>14</v>
      </c>
      <c r="B119" s="18">
        <v>4</v>
      </c>
      <c r="C119" s="18">
        <v>32</v>
      </c>
      <c r="D119" s="19">
        <f t="shared" si="5"/>
        <v>0.125</v>
      </c>
      <c r="E119" s="18"/>
      <c r="F119" s="18"/>
    </row>
    <row r="120" spans="1:7">
      <c r="A120" t="s">
        <v>15</v>
      </c>
      <c r="B120" s="18">
        <v>4</v>
      </c>
      <c r="C120" s="18">
        <v>25</v>
      </c>
      <c r="D120" s="19">
        <f t="shared" si="5"/>
        <v>0.16</v>
      </c>
      <c r="E120" s="18"/>
      <c r="F120" s="18"/>
    </row>
    <row r="121" spans="1:7">
      <c r="A121" t="s">
        <v>16</v>
      </c>
      <c r="B121" s="18">
        <v>6</v>
      </c>
      <c r="C121" s="18">
        <v>30</v>
      </c>
      <c r="D121" s="19">
        <f t="shared" si="5"/>
        <v>0.2</v>
      </c>
      <c r="E121" s="18"/>
      <c r="F121" s="18"/>
    </row>
    <row r="122" spans="1:7">
      <c r="A122" t="s">
        <v>17</v>
      </c>
      <c r="B122" s="18">
        <v>4</v>
      </c>
      <c r="C122" s="18">
        <v>55</v>
      </c>
      <c r="D122" s="19">
        <f t="shared" si="5"/>
        <v>7.2727272727272724E-2</v>
      </c>
      <c r="E122" s="18"/>
      <c r="F122" s="18"/>
    </row>
    <row r="123" spans="1:7">
      <c r="A123" t="s">
        <v>18</v>
      </c>
      <c r="B123" s="18">
        <v>4</v>
      </c>
      <c r="C123" s="18">
        <v>43</v>
      </c>
      <c r="D123" s="19">
        <f t="shared" si="5"/>
        <v>9.3023255813953487E-2</v>
      </c>
      <c r="E123" s="18"/>
      <c r="F123" s="18"/>
    </row>
    <row r="124" spans="1:7">
      <c r="A124" t="s">
        <v>19</v>
      </c>
      <c r="B124" s="18">
        <v>4</v>
      </c>
      <c r="C124" s="18">
        <v>55</v>
      </c>
      <c r="D124" s="19">
        <f t="shared" si="5"/>
        <v>7.2727272727272724E-2</v>
      </c>
      <c r="E124" s="18"/>
      <c r="F124" s="18"/>
    </row>
    <row r="125" spans="1:7">
      <c r="A125" t="s">
        <v>20</v>
      </c>
      <c r="B125" s="18">
        <v>8</v>
      </c>
      <c r="C125" s="18">
        <v>90</v>
      </c>
      <c r="D125" s="19">
        <f t="shared" si="5"/>
        <v>8.8888888888888892E-2</v>
      </c>
      <c r="E125" s="18"/>
      <c r="F125" s="18"/>
    </row>
    <row r="126" spans="1:7">
      <c r="A126" t="s">
        <v>21</v>
      </c>
      <c r="B126" s="18">
        <v>2</v>
      </c>
      <c r="C126" s="18">
        <v>28</v>
      </c>
      <c r="D126" s="19">
        <f t="shared" si="5"/>
        <v>7.1428571428571425E-2</v>
      </c>
      <c r="E126" s="18"/>
      <c r="F126" s="18"/>
      <c r="G126" s="3"/>
    </row>
    <row r="127" spans="1:7">
      <c r="A127" t="s">
        <v>22</v>
      </c>
      <c r="B127" s="18">
        <v>3</v>
      </c>
      <c r="C127" s="18">
        <v>15</v>
      </c>
      <c r="D127" s="19">
        <f t="shared" si="5"/>
        <v>0.2</v>
      </c>
      <c r="E127" s="18"/>
      <c r="F127" s="18"/>
      <c r="G127" s="3"/>
    </row>
    <row r="128" spans="1:7">
      <c r="A128" t="s">
        <v>23</v>
      </c>
      <c r="B128" s="18">
        <v>5</v>
      </c>
      <c r="C128" s="18">
        <v>45</v>
      </c>
      <c r="D128" s="19">
        <f t="shared" si="5"/>
        <v>0.1111111111111111</v>
      </c>
      <c r="E128" s="18"/>
      <c r="F128" s="18"/>
    </row>
    <row r="129" spans="1:6">
      <c r="A129" t="s">
        <v>24</v>
      </c>
      <c r="B129" s="18">
        <v>6</v>
      </c>
      <c r="C129" s="18">
        <v>55</v>
      </c>
      <c r="D129" s="19">
        <f t="shared" si="5"/>
        <v>0.10909090909090909</v>
      </c>
      <c r="E129" s="18"/>
      <c r="F129" s="18"/>
    </row>
    <row r="130" spans="1:6">
      <c r="A130" t="s">
        <v>25</v>
      </c>
      <c r="B130" s="18">
        <v>7</v>
      </c>
      <c r="C130" s="18">
        <v>22</v>
      </c>
      <c r="D130" s="19">
        <f t="shared" si="5"/>
        <v>0.31818181818181818</v>
      </c>
      <c r="E130" s="18"/>
      <c r="F130" s="18"/>
    </row>
    <row r="131" spans="1:6">
      <c r="A131" t="s">
        <v>29</v>
      </c>
      <c r="B131" s="16">
        <f>SUM(B117:B130)</f>
        <v>64</v>
      </c>
      <c r="C131" s="16">
        <f>SUM(C117:C130)</f>
        <v>589</v>
      </c>
      <c r="D131" s="20">
        <f t="shared" si="5"/>
        <v>0.10865874363327674</v>
      </c>
      <c r="E131" s="18"/>
      <c r="F131" s="18"/>
    </row>
  </sheetData>
  <mergeCells count="32">
    <mergeCell ref="A86:B86"/>
    <mergeCell ref="A92:F92"/>
    <mergeCell ref="I92:O92"/>
    <mergeCell ref="D87:E87"/>
    <mergeCell ref="B94:C94"/>
    <mergeCell ref="D88:E88"/>
    <mergeCell ref="A91:N91"/>
    <mergeCell ref="A1:P1"/>
    <mergeCell ref="I3:O3"/>
    <mergeCell ref="A2:P2"/>
    <mergeCell ref="A34:P34"/>
    <mergeCell ref="A35:F35"/>
    <mergeCell ref="A31:B31"/>
    <mergeCell ref="I35:O35"/>
    <mergeCell ref="F31:G31"/>
    <mergeCell ref="F32:G32"/>
    <mergeCell ref="A57:P57"/>
    <mergeCell ref="A58:F58"/>
    <mergeCell ref="I58:O58"/>
    <mergeCell ref="A60:A61"/>
    <mergeCell ref="A62:A63"/>
    <mergeCell ref="A64:A65"/>
    <mergeCell ref="A66:A67"/>
    <mergeCell ref="A68:A69"/>
    <mergeCell ref="A70:A71"/>
    <mergeCell ref="A84:A85"/>
    <mergeCell ref="A82:A83"/>
    <mergeCell ref="A72:A73"/>
    <mergeCell ref="A74:A75"/>
    <mergeCell ref="A76:A77"/>
    <mergeCell ref="A78:A79"/>
    <mergeCell ref="A80:A81"/>
  </mergeCells>
  <conditionalFormatting sqref="B29:F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D130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10"/>
        <cfvo type="percent" val="20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F85 F89:F90 F93:F1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"/>
  <sheetViews>
    <sheetView zoomScale="90" zoomScaleNormal="90" workbookViewId="0">
      <selection activeCell="J9" sqref="J9"/>
    </sheetView>
  </sheetViews>
  <sheetFormatPr baseColWidth="10" defaultColWidth="11.44140625" defaultRowHeight="14.4"/>
  <cols>
    <col min="1" max="1" width="4.6640625" customWidth="1"/>
    <col min="2" max="2" width="40.6640625" customWidth="1"/>
    <col min="3" max="3" width="20.6640625" customWidth="1"/>
    <col min="4" max="4" width="18.6640625" customWidth="1"/>
    <col min="5" max="5" width="9.6640625" customWidth="1"/>
    <col min="6" max="7" width="10.6640625" customWidth="1"/>
  </cols>
  <sheetData>
    <row r="1" spans="1:7" ht="15.6">
      <c r="A1" s="61"/>
      <c r="B1" s="85" t="s">
        <v>42</v>
      </c>
      <c r="C1" s="85"/>
      <c r="D1" s="85"/>
      <c r="E1" s="85"/>
      <c r="F1" s="85"/>
      <c r="G1" s="85"/>
    </row>
    <row r="2" spans="1:7" ht="9" customHeight="1">
      <c r="A2" s="61"/>
      <c r="B2" s="62"/>
      <c r="C2" s="62"/>
      <c r="D2" s="62"/>
      <c r="E2" s="62"/>
      <c r="F2" s="62"/>
      <c r="G2" s="62"/>
    </row>
    <row r="3" spans="1:7" ht="15.6">
      <c r="A3" s="61"/>
      <c r="B3" s="85" t="s">
        <v>87</v>
      </c>
      <c r="C3" s="85"/>
      <c r="D3" s="85"/>
      <c r="E3" s="85"/>
      <c r="F3" s="85"/>
      <c r="G3" s="85"/>
    </row>
    <row r="4" spans="1:7">
      <c r="A4" s="63"/>
      <c r="B4" s="86" t="s">
        <v>79</v>
      </c>
      <c r="C4" s="86"/>
      <c r="D4" s="86"/>
      <c r="E4" s="86"/>
      <c r="F4" s="86"/>
      <c r="G4" s="86"/>
    </row>
    <row r="5" spans="1:7" ht="9" customHeight="1">
      <c r="A5" s="63"/>
      <c r="B5" s="64"/>
      <c r="C5" s="64"/>
      <c r="D5" s="64"/>
      <c r="E5" s="64"/>
      <c r="F5" s="64"/>
      <c r="G5" s="64"/>
    </row>
    <row r="6" spans="1:7" ht="23.4" customHeight="1">
      <c r="A6" s="87" t="s">
        <v>71</v>
      </c>
      <c r="B6" s="87"/>
      <c r="C6" s="87"/>
      <c r="D6" s="87"/>
      <c r="E6" s="87"/>
      <c r="F6" s="87"/>
      <c r="G6" s="87"/>
    </row>
    <row r="7" spans="1:7" s="43" customFormat="1" ht="11.4">
      <c r="A7" s="88" t="s">
        <v>43</v>
      </c>
      <c r="B7" s="88"/>
      <c r="C7" s="88" t="s">
        <v>46</v>
      </c>
      <c r="D7" s="88" t="s">
        <v>44</v>
      </c>
      <c r="E7" s="88" t="s">
        <v>48</v>
      </c>
      <c r="F7" s="88" t="s">
        <v>49</v>
      </c>
      <c r="G7" s="88" t="s">
        <v>70</v>
      </c>
    </row>
    <row r="8" spans="1:7" s="43" customFormat="1" ht="21.75" customHeight="1">
      <c r="A8" s="88"/>
      <c r="B8" s="88"/>
      <c r="C8" s="88"/>
      <c r="D8" s="88"/>
      <c r="E8" s="88"/>
      <c r="F8" s="88"/>
      <c r="G8" s="88"/>
    </row>
    <row r="9" spans="1:7" ht="40.799999999999997">
      <c r="A9" s="65">
        <v>1</v>
      </c>
      <c r="B9" s="30" t="s">
        <v>72</v>
      </c>
      <c r="C9" s="31" t="s">
        <v>73</v>
      </c>
      <c r="D9" s="31" t="s">
        <v>47</v>
      </c>
      <c r="E9" s="32">
        <v>0.2</v>
      </c>
      <c r="F9" s="33">
        <f>Tablero!H31</f>
        <v>0.73611111111111116</v>
      </c>
      <c r="G9" s="34">
        <f>Tablero!H32</f>
        <v>14.722222222222223</v>
      </c>
    </row>
    <row r="10" spans="1:7" ht="42" customHeight="1">
      <c r="A10" s="65">
        <v>2</v>
      </c>
      <c r="B10" s="30" t="s">
        <v>50</v>
      </c>
      <c r="C10" s="31" t="s">
        <v>51</v>
      </c>
      <c r="D10" s="31" t="s">
        <v>52</v>
      </c>
      <c r="E10" s="32">
        <v>0.3</v>
      </c>
      <c r="F10" s="35">
        <f>Tablero!D53</f>
        <v>0.1011608623548923</v>
      </c>
      <c r="G10" s="34">
        <f>Tablero!D55</f>
        <v>21</v>
      </c>
    </row>
    <row r="11" spans="1:7" ht="40.799999999999997">
      <c r="A11" s="65">
        <v>3</v>
      </c>
      <c r="B11" s="30" t="s">
        <v>53</v>
      </c>
      <c r="C11" s="31" t="s">
        <v>76</v>
      </c>
      <c r="D11" s="31" t="s">
        <v>57</v>
      </c>
      <c r="E11" s="32">
        <v>0.4</v>
      </c>
      <c r="F11" s="35">
        <f>Tablero!F87</f>
        <v>0.89356502850936737</v>
      </c>
      <c r="G11" s="34">
        <f>Tablero!F88</f>
        <v>35.742601140374695</v>
      </c>
    </row>
    <row r="12" spans="1:7" ht="42" customHeight="1">
      <c r="A12" s="65">
        <v>4</v>
      </c>
      <c r="B12" s="30" t="s">
        <v>74</v>
      </c>
      <c r="C12" s="31" t="s">
        <v>75</v>
      </c>
      <c r="D12" s="31" t="s">
        <v>60</v>
      </c>
      <c r="E12" s="32">
        <v>0.1</v>
      </c>
      <c r="F12" s="36">
        <f>Tablero!B110</f>
        <v>77.666666666666671</v>
      </c>
      <c r="G12" s="34">
        <f>Tablero!B111</f>
        <v>7.7666666666666675</v>
      </c>
    </row>
    <row r="13" spans="1:7" s="42" customFormat="1" ht="21.75" customHeight="1">
      <c r="A13" s="37"/>
      <c r="B13" s="38"/>
      <c r="C13" s="38"/>
      <c r="D13" s="39"/>
      <c r="F13" s="40" t="s">
        <v>45</v>
      </c>
      <c r="G13" s="41">
        <f xml:space="preserve"> SUM(G9:G12)</f>
        <v>79.231490029263583</v>
      </c>
    </row>
    <row r="16" spans="1:7">
      <c r="B16" s="68"/>
      <c r="C16" s="68"/>
      <c r="D16" s="69"/>
      <c r="E16" s="69"/>
      <c r="F16" s="68"/>
      <c r="G16" s="68"/>
    </row>
    <row r="17" spans="2:7">
      <c r="B17" s="84" t="s">
        <v>87</v>
      </c>
      <c r="C17" s="84"/>
      <c r="D17" s="69"/>
      <c r="E17" s="69"/>
      <c r="F17" s="69"/>
      <c r="G17" s="69"/>
    </row>
  </sheetData>
  <mergeCells count="11">
    <mergeCell ref="B17:C17"/>
    <mergeCell ref="B1:G1"/>
    <mergeCell ref="B3:G3"/>
    <mergeCell ref="B4:G4"/>
    <mergeCell ref="A6:G6"/>
    <mergeCell ref="A7:B8"/>
    <mergeCell ref="C7:C8"/>
    <mergeCell ref="D7:D8"/>
    <mergeCell ref="F7:F8"/>
    <mergeCell ref="E7:E8"/>
    <mergeCell ref="G7:G8"/>
  </mergeCells>
  <pageMargins left="0.7" right="0.7" top="0.75" bottom="0.75" header="0.3" footer="0.3"/>
  <pageSetup scale="87" fitToHeight="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Tablero</vt:lpstr>
      <vt:lpstr>Formato</vt:lpstr>
      <vt:lpstr>Tablero!Área_de_impresión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2019-10-11T19:20:58Z</dcterms:modified>
</cp:coreProperties>
</file>