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8" windowWidth="12516" windowHeight="7836" activeTab="1"/>
  </bookViews>
  <sheets>
    <sheet name="Tablero" sheetId="4" r:id="rId1"/>
    <sheet name="Formato" sheetId="5" r:id="rId2"/>
  </sheets>
  <definedNames>
    <definedName name="_xlnm.Print_Area" localSheetId="0">Tablero!$A:$P</definedName>
  </definedNames>
  <calcPr calcId="145621"/>
</workbook>
</file>

<file path=xl/calcChain.xml><?xml version="1.0" encoding="utf-8"?>
<calcChain xmlns="http://schemas.openxmlformats.org/spreadsheetml/2006/main">
  <c r="D84" i="4" l="1"/>
  <c r="D85" i="4"/>
  <c r="D86" i="4"/>
  <c r="D87" i="4"/>
  <c r="D88" i="4"/>
  <c r="D89" i="4"/>
  <c r="D83" i="4"/>
  <c r="C90" i="4" l="1"/>
  <c r="B90" i="4"/>
  <c r="D91" i="4" l="1"/>
  <c r="G38" i="4"/>
  <c r="G39" i="4"/>
  <c r="G40" i="4"/>
  <c r="G41" i="4"/>
  <c r="G42" i="4"/>
  <c r="G43" i="4"/>
  <c r="G37" i="4"/>
  <c r="B45" i="4"/>
  <c r="G45" i="4" s="1"/>
  <c r="G46" i="4" s="1"/>
  <c r="G11" i="5" s="1"/>
  <c r="D92" i="4" l="1"/>
  <c r="G14" i="5" s="1"/>
  <c r="F14" i="5"/>
  <c r="F11" i="5"/>
  <c r="F22" i="4"/>
  <c r="F23" i="4"/>
  <c r="F24" i="4"/>
  <c r="F25" i="4"/>
  <c r="F26" i="4"/>
  <c r="F27" i="4"/>
  <c r="F21" i="4"/>
  <c r="H55" i="4" l="1"/>
  <c r="H56" i="4"/>
  <c r="H57" i="4"/>
  <c r="H58" i="4"/>
  <c r="H59" i="4"/>
  <c r="H60" i="4"/>
  <c r="H54" i="4"/>
  <c r="G61" i="4"/>
  <c r="F61" i="4"/>
  <c r="E61" i="4"/>
  <c r="D61" i="4"/>
  <c r="C61" i="4"/>
  <c r="B61" i="4"/>
  <c r="H62" i="4" l="1"/>
  <c r="F44" i="4"/>
  <c r="E44" i="4"/>
  <c r="D44" i="4"/>
  <c r="C44" i="4"/>
  <c r="H63" i="4" l="1"/>
  <c r="G12" i="5" s="1"/>
  <c r="F12" i="5"/>
  <c r="C12" i="4" l="1"/>
  <c r="B12" i="4"/>
  <c r="C29" i="4"/>
  <c r="F29" i="4" s="1"/>
  <c r="F30" i="4" l="1"/>
  <c r="G10" i="5" s="1"/>
  <c r="F10" i="5"/>
  <c r="C28" i="4"/>
  <c r="D28" i="4"/>
  <c r="E28" i="4"/>
  <c r="B28" i="4"/>
  <c r="H71" i="4"/>
  <c r="H72" i="4"/>
  <c r="H73" i="4"/>
  <c r="H74" i="4"/>
  <c r="H75" i="4"/>
  <c r="H70" i="4"/>
  <c r="G71" i="4"/>
  <c r="G72" i="4"/>
  <c r="G73" i="4"/>
  <c r="G74" i="4"/>
  <c r="G75" i="4"/>
  <c r="G70" i="4"/>
  <c r="D11" i="4"/>
  <c r="D12" i="4" l="1"/>
  <c r="D13" i="4" s="1"/>
  <c r="D14" i="4" s="1"/>
  <c r="C76" i="4"/>
  <c r="E76" i="4"/>
  <c r="F9" i="5" l="1"/>
  <c r="G9" i="5"/>
  <c r="E77" i="4"/>
  <c r="F74" i="4"/>
  <c r="F72" i="4"/>
  <c r="F70" i="4"/>
  <c r="D6" i="4"/>
  <c r="D7" i="4"/>
  <c r="D8" i="4"/>
  <c r="D9" i="4"/>
  <c r="D10" i="4"/>
  <c r="D5" i="4"/>
  <c r="E78" i="4" l="1"/>
  <c r="G13" i="5" s="1"/>
  <c r="G15" i="5" s="1"/>
  <c r="F13" i="5"/>
</calcChain>
</file>

<file path=xl/sharedStrings.xml><?xml version="1.0" encoding="utf-8"?>
<sst xmlns="http://schemas.openxmlformats.org/spreadsheetml/2006/main" count="159" uniqueCount="104">
  <si>
    <t>ACTUAL</t>
  </si>
  <si>
    <t>ANTERIOR</t>
  </si>
  <si>
    <t>CICLO</t>
  </si>
  <si>
    <t>1N</t>
  </si>
  <si>
    <t>2N</t>
  </si>
  <si>
    <t>3N</t>
  </si>
  <si>
    <t>CIP I Y II</t>
  </si>
  <si>
    <t>MTD</t>
  </si>
  <si>
    <t>MO</t>
  </si>
  <si>
    <t>%CAP</t>
  </si>
  <si>
    <t>SUMAS</t>
  </si>
  <si>
    <t>PORCENT</t>
  </si>
  <si>
    <t>SHECZ</t>
  </si>
  <si>
    <t xml:space="preserve">INCREMENTO DE LA MEMBRESÍA </t>
  </si>
  <si>
    <t>Movimiento Familiar Cristiano</t>
  </si>
  <si>
    <t>Indicadores</t>
  </si>
  <si>
    <t>Fuente de informacion (Formato)</t>
  </si>
  <si>
    <t>SUMA</t>
  </si>
  <si>
    <t>Fórmula</t>
  </si>
  <si>
    <t>Pond.</t>
  </si>
  <si>
    <t>Resultado</t>
  </si>
  <si>
    <t>ACTUALES</t>
  </si>
  <si>
    <t>ANTERIORES</t>
  </si>
  <si>
    <t>CALIFICACIÓN</t>
  </si>
  <si>
    <t xml:space="preserve">PERMANENCIA DE LA MEMBRESÍA </t>
  </si>
  <si>
    <t>Calificación</t>
  </si>
  <si>
    <t>SUMAS:</t>
  </si>
  <si>
    <t>RESULTADO</t>
  </si>
  <si>
    <t>Hoja de evaluación</t>
  </si>
  <si>
    <t>Anterior:</t>
  </si>
  <si>
    <t>Actual:</t>
  </si>
  <si>
    <t>Matrimonio Responsable de Area I de Sector</t>
  </si>
  <si>
    <t xml:space="preserve">Nota: Este formato será llenado por el matrimonio Responsable de Área I de Sector y entregado al matrimonio Secretario de Sector para su revisión, anexando copia de las fuentes de información utilizadas. </t>
  </si>
  <si>
    <t>Porcentaje de incremento de membresia en el Sector.</t>
  </si>
  <si>
    <t xml:space="preserve">[(Número de matrimonios que cursan el CBF el año actual / Numero de matrimonios que cursaron el CBF el año anterior)-1]x100.  Ver tabla en nota 1. </t>
  </si>
  <si>
    <t>1.- Incremento de membresía de matrimonios en el Sector</t>
  </si>
  <si>
    <t>Equip. 1er N</t>
  </si>
  <si>
    <t>Equip. 2do N</t>
  </si>
  <si>
    <t>Equip. 3er N</t>
  </si>
  <si>
    <t>Prom. EB</t>
  </si>
  <si>
    <t>Prom. Zona</t>
  </si>
  <si>
    <t>ECS Sede</t>
  </si>
  <si>
    <t>MEMBRESIA</t>
  </si>
  <si>
    <t xml:space="preserve">Porcentaje de capacitación de Promotores de Zona </t>
  </si>
  <si>
    <t>(Numero de capacitaciones de  promotores  / Numero de capacitaciones requeridas, por el Nº de promotores de zona) x 100</t>
  </si>
  <si>
    <t>PORCENTAJE DE CAPACITACIÓN DE MATRIMONIOS PROMOTORES DE ZONA</t>
  </si>
  <si>
    <t>2.- CAPACITACIÓN DE MATRIMONIOS PROMOTORES DE ZONA</t>
  </si>
  <si>
    <t>PORCENTAJE DE CAPACITACIÓN DE MATRIMONIOS PROMOTORES DE ZONA
META: 100%</t>
  </si>
  <si>
    <t>ZONA</t>
  </si>
  <si>
    <t>Total Zonas</t>
  </si>
  <si>
    <t xml:space="preserve">Porcentaje de capacitacion de Promotores de Equipo Básico </t>
  </si>
  <si>
    <t>(Numero de capacitaciones de promotores  / Numero de capacitaciones requeridas, por Nº de promotores de equipo basico) x 100</t>
  </si>
  <si>
    <t>3.- CAPACITACIÓN DE MATRIMONIOS PROMOTORES DE EQUIPO BASICO</t>
  </si>
  <si>
    <t>PORCENTAJE DE CAPACITACIÓN DE MATRIMONIOS PROMOTORES DE EQUIPO BASICO</t>
  </si>
  <si>
    <t>PORCENTAJE DE CAPACITACIÓN DE MATRIMONIOS PROMOTORES DE EQUIPO BASICO
META: 100%</t>
  </si>
  <si>
    <t>Total Promotores</t>
  </si>
  <si>
    <t xml:space="preserve">Porcentaje de matrimonios que han vivido los  Momentos Fuertes </t>
  </si>
  <si>
    <t>(Numero de matrimonios que han asistido al momento fuerte correspondiente / Numero total de matrimonios. programados) x 100. Nota 2</t>
  </si>
  <si>
    <t>4.- VIVENCIA DE MOMENTOS FUERTES</t>
  </si>
  <si>
    <t>VIVENCIA DE MOMENTOS FUERTES</t>
  </si>
  <si>
    <t>KERYGMA</t>
  </si>
  <si>
    <t>ENCUENTRO CONYUGAL</t>
  </si>
  <si>
    <t>ENCUENTRO FAMILIAR</t>
  </si>
  <si>
    <t>% VIV</t>
  </si>
  <si>
    <t>MATRIMONIOS PROGRAMADOS</t>
  </si>
  <si>
    <t>ZONA 1A</t>
  </si>
  <si>
    <t>ZONA 1B</t>
  </si>
  <si>
    <t>ZONA 1C</t>
  </si>
  <si>
    <t>ZONA 2A</t>
  </si>
  <si>
    <t>ZONA 2B</t>
  </si>
  <si>
    <t>ZONA 3A</t>
  </si>
  <si>
    <t>ZONA 3B</t>
  </si>
  <si>
    <t>PORCENTAJE DE MARIMONIOS QUE VIVEN LOS MOMENTOS FUERTES
META: 100%</t>
  </si>
  <si>
    <t xml:space="preserve"> Porcentaje anual de permanencia de matrimonios en el sector</t>
  </si>
  <si>
    <t>(Número de matrimonios en 2do y 3er Nivel ciclo actual / Numero de matrimonios de 1er y 2do Nivel ciclo anterior) x 100</t>
  </si>
  <si>
    <t>Totales del Sector</t>
  </si>
  <si>
    <t>5.- PERMANENCIA DE LA MEMBRESÍA</t>
  </si>
  <si>
    <t xml:space="preserve">Nota 1: </t>
  </si>
  <si>
    <t>Membresia</t>
  </si>
  <si>
    <t>%</t>
  </si>
  <si>
    <t>decremento</t>
  </si>
  <si>
    <t>0-10%</t>
  </si>
  <si>
    <t>11-20%</t>
  </si>
  <si>
    <t>21-40%</t>
  </si>
  <si>
    <t>mayor 40%</t>
  </si>
  <si>
    <t>TABLERO DE INDICADORES DEL MATRIMONIO RESPONSABLE DE ÁREA I DE SECTOR</t>
  </si>
  <si>
    <t>PROMOTOR</t>
  </si>
  <si>
    <t>PROMOTORES EB</t>
  </si>
  <si>
    <t>%CAP - PEB</t>
  </si>
  <si>
    <t>MATRIMONIOS QUE ASISTEN</t>
  </si>
  <si>
    <t>Otros servicios</t>
  </si>
  <si>
    <t>ZONA A</t>
  </si>
  <si>
    <t>ZONA B</t>
  </si>
  <si>
    <t>ZONA C</t>
  </si>
  <si>
    <t>Base de Datos Diocesana - Formatos S-03 (ciclo actual y ciclo anterior).</t>
  </si>
  <si>
    <t>Base de Datos Diocesana - Perfiles de capacitación</t>
  </si>
  <si>
    <t>Base de Datos Diocesana - Formato S-03</t>
  </si>
  <si>
    <t>Porcentaje de servidores en relación a la membresía</t>
  </si>
  <si>
    <t>PROMOTORES</t>
  </si>
  <si>
    <t>EQUIPEROS</t>
  </si>
  <si>
    <t>% SERV</t>
  </si>
  <si>
    <t>Meta: 16%</t>
  </si>
  <si>
    <t>(Número de promotores por 6 / Numero de matrimonios en el CBF) x 100</t>
  </si>
  <si>
    <t>Porcentaje de servidores en relación a la membresía. Meta: 1 promotor por cada 6 equiperos.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</si>
</sst>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€_-;\-* #,##0.00\ _€_-;_-* &quot;-&quot;??\ _€_-;_-@_-"/>
    <numFmt numFmtId="165" formatCode="0.0%"/>
    <numFmt numFmtId="166" formatCode="0.0"/>
    <numFmt numFmtId="167" formatCode="0_ ;\-0\ 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2"/>
      <name val="Century Gothic"/>
      <family val="2"/>
    </font>
    <font>
      <b/>
      <sz val="1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11"/>
      <name val="Century Gothic"/>
      <family val="2"/>
    </font>
    <font>
      <sz val="8"/>
      <name val="Arial Narrow"/>
      <family val="2"/>
    </font>
    <font>
      <sz val="8"/>
      <name val="Calibri Light"/>
      <family val="2"/>
    </font>
    <font>
      <b/>
      <sz val="9"/>
      <name val="Calibri Light"/>
      <family val="2"/>
    </font>
    <font>
      <sz val="9"/>
      <color theme="1"/>
      <name val="Calibri Light"/>
      <family val="2"/>
    </font>
    <font>
      <sz val="8"/>
      <name val="Century Gothic"/>
      <family val="2"/>
    </font>
    <font>
      <b/>
      <sz val="6"/>
      <color theme="1"/>
      <name val="Arial Narrow"/>
      <family val="2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164" fontId="1" fillId="0" borderId="0" applyFont="0" applyFill="0" applyBorder="0" applyAlignment="0" applyProtection="0"/>
  </cellStyleXfs>
  <cellXfs count="129">
    <xf numFmtId="0" fontId="0" fillId="0" borderId="0" xfId="0"/>
    <xf numFmtId="0" fontId="2" fillId="2" borderId="0" xfId="0" applyFont="1" applyFill="1" applyBorder="1"/>
    <xf numFmtId="0" fontId="3" fillId="0" borderId="0" xfId="0" applyFont="1" applyBorder="1"/>
    <xf numFmtId="0" fontId="5" fillId="0" borderId="0" xfId="0" applyFont="1" applyBorder="1"/>
    <xf numFmtId="0" fontId="4" fillId="0" borderId="0" xfId="0" applyFont="1" applyAlignment="1">
      <alignment horizontal="center" vertical="center"/>
    </xf>
    <xf numFmtId="0" fontId="0" fillId="2" borderId="0" xfId="0" applyFill="1"/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4" fillId="2" borderId="0" xfId="0" applyFont="1" applyFill="1" applyAlignment="1">
      <alignment horizontal="left" vertical="center"/>
    </xf>
    <xf numFmtId="9" fontId="0" fillId="4" borderId="0" xfId="1" applyFont="1" applyFill="1" applyAlignment="1">
      <alignment horizontal="center"/>
    </xf>
    <xf numFmtId="0" fontId="0" fillId="4" borderId="0" xfId="0" applyFill="1"/>
    <xf numFmtId="9" fontId="4" fillId="4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 vertical="center" wrapText="1"/>
    </xf>
    <xf numFmtId="0" fontId="12" fillId="5" borderId="2" xfId="2" applyFont="1" applyFill="1" applyBorder="1" applyAlignment="1">
      <alignment vertical="center" wrapText="1"/>
    </xf>
    <xf numFmtId="0" fontId="14" fillId="5" borderId="2" xfId="2" applyFont="1" applyFill="1" applyBorder="1" applyAlignment="1">
      <alignment horizontal="center" vertical="center" wrapText="1"/>
    </xf>
    <xf numFmtId="2" fontId="11" fillId="5" borderId="2" xfId="2" applyNumberFormat="1" applyFont="1" applyFill="1" applyBorder="1" applyAlignment="1">
      <alignment horizontal="center" vertical="center" wrapText="1"/>
    </xf>
    <xf numFmtId="0" fontId="17" fillId="0" borderId="0" xfId="0" applyFont="1"/>
    <xf numFmtId="0" fontId="2" fillId="2" borderId="0" xfId="0" applyFont="1" applyFill="1"/>
    <xf numFmtId="0" fontId="4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" fontId="2" fillId="3" borderId="0" xfId="1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0" fontId="0" fillId="0" borderId="0" xfId="0" applyFill="1"/>
    <xf numFmtId="0" fontId="9" fillId="0" borderId="0" xfId="2" applyFont="1" applyFill="1" applyAlignment="1">
      <alignment horizontal="center" vertical="center"/>
    </xf>
    <xf numFmtId="0" fontId="10" fillId="0" borderId="0" xfId="2" applyFont="1" applyFill="1" applyAlignment="1">
      <alignment horizontal="center"/>
    </xf>
    <xf numFmtId="0" fontId="11" fillId="0" borderId="0" xfId="2" applyFont="1" applyFill="1" applyAlignment="1">
      <alignment horizontal="center" vertical="center"/>
    </xf>
    <xf numFmtId="0" fontId="12" fillId="0" borderId="0" xfId="2" applyFont="1" applyFill="1" applyAlignment="1">
      <alignment horizontal="center"/>
    </xf>
    <xf numFmtId="0" fontId="12" fillId="4" borderId="2" xfId="2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right" vertical="center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/>
    <xf numFmtId="0" fontId="3" fillId="0" borderId="0" xfId="0" applyFont="1"/>
    <xf numFmtId="0" fontId="4" fillId="2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1" fontId="4" fillId="3" borderId="0" xfId="1" applyNumberFormat="1" applyFont="1" applyFill="1" applyAlignment="1">
      <alignment horizontal="left"/>
    </xf>
    <xf numFmtId="0" fontId="2" fillId="3" borderId="0" xfId="0" applyFont="1" applyFill="1" applyAlignment="1">
      <alignment horizontal="center" vertical="center"/>
    </xf>
    <xf numFmtId="165" fontId="2" fillId="3" borderId="0" xfId="1" applyNumberFormat="1" applyFont="1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center" vertical="center"/>
    </xf>
    <xf numFmtId="0" fontId="12" fillId="5" borderId="0" xfId="0" applyFont="1" applyFill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2" xfId="0" applyFont="1" applyFill="1" applyBorder="1" applyAlignment="1">
      <alignment horizontal="right" wrapText="1"/>
    </xf>
    <xf numFmtId="0" fontId="11" fillId="5" borderId="2" xfId="0" applyFont="1" applyFill="1" applyBorder="1" applyAlignment="1">
      <alignment horizontal="center" wrapText="1"/>
    </xf>
    <xf numFmtId="0" fontId="18" fillId="5" borderId="2" xfId="0" applyFont="1" applyFill="1" applyBorder="1" applyAlignment="1">
      <alignment horizontal="right" wrapText="1"/>
    </xf>
    <xf numFmtId="9" fontId="11" fillId="5" borderId="2" xfId="0" applyNumberFormat="1" applyFont="1" applyFill="1" applyBorder="1" applyAlignment="1">
      <alignment horizontal="left" wrapText="1"/>
    </xf>
    <xf numFmtId="17" fontId="11" fillId="5" borderId="2" xfId="0" applyNumberFormat="1" applyFont="1" applyFill="1" applyBorder="1" applyAlignment="1">
      <alignment horizontal="right" wrapText="1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/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2" fillId="2" borderId="0" xfId="1" applyNumberFormat="1" applyFont="1" applyFill="1" applyAlignment="1">
      <alignment horizontal="center" vertical="center"/>
    </xf>
    <xf numFmtId="1" fontId="2" fillId="3" borderId="0" xfId="1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2" borderId="0" xfId="0" applyFont="1" applyFill="1"/>
    <xf numFmtId="0" fontId="0" fillId="0" borderId="0" xfId="0" applyFont="1"/>
    <xf numFmtId="0" fontId="2" fillId="4" borderId="0" xfId="0" applyFont="1" applyFill="1"/>
    <xf numFmtId="0" fontId="0" fillId="4" borderId="0" xfId="0" applyFont="1" applyFill="1"/>
    <xf numFmtId="0" fontId="0" fillId="2" borderId="0" xfId="0" applyFill="1" applyAlignment="1">
      <alignment vertical="center"/>
    </xf>
    <xf numFmtId="0" fontId="4" fillId="6" borderId="0" xfId="0" applyFont="1" applyFill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1" applyFont="1" applyAlignment="1">
      <alignment horizontal="left" vertical="center"/>
    </xf>
    <xf numFmtId="2" fontId="2" fillId="4" borderId="0" xfId="0" applyNumberFormat="1" applyFont="1" applyFill="1" applyAlignment="1">
      <alignment horizontal="left" vertical="center"/>
    </xf>
    <xf numFmtId="0" fontId="4" fillId="2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166" fontId="13" fillId="5" borderId="2" xfId="2" applyNumberFormat="1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1" fillId="0" borderId="0" xfId="2" applyFont="1" applyFill="1" applyBorder="1" applyAlignment="1">
      <alignment horizontal="center" vertical="center"/>
    </xf>
    <xf numFmtId="0" fontId="11" fillId="0" borderId="0" xfId="2" applyFont="1" applyFill="1" applyBorder="1"/>
    <xf numFmtId="0" fontId="11" fillId="0" borderId="0" xfId="3" applyFont="1" applyFill="1" applyBorder="1" applyAlignment="1">
      <alignment vertical="center" wrapText="1"/>
    </xf>
    <xf numFmtId="0" fontId="0" fillId="0" borderId="0" xfId="0" applyFill="1" applyBorder="1"/>
    <xf numFmtId="0" fontId="12" fillId="0" borderId="0" xfId="2" applyFont="1" applyFill="1" applyBorder="1" applyAlignment="1">
      <alignment horizontal="right" vertical="center"/>
    </xf>
    <xf numFmtId="166" fontId="13" fillId="0" borderId="0" xfId="2" applyNumberFormat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2" fillId="3" borderId="0" xfId="1" applyNumberFormat="1" applyFont="1" applyFill="1" applyAlignment="1">
      <alignment horizontal="left" vertical="center"/>
    </xf>
    <xf numFmtId="166" fontId="2" fillId="4" borderId="0" xfId="1" applyNumberFormat="1" applyFont="1" applyFill="1" applyAlignment="1">
      <alignment horizontal="center" vertical="center"/>
    </xf>
    <xf numFmtId="0" fontId="2" fillId="3" borderId="0" xfId="0" applyFont="1" applyFill="1"/>
    <xf numFmtId="0" fontId="2" fillId="4" borderId="0" xfId="0" applyFont="1" applyFill="1" applyAlignment="1">
      <alignment horizontal="center"/>
    </xf>
    <xf numFmtId="165" fontId="2" fillId="3" borderId="0" xfId="1" applyNumberFormat="1" applyFont="1" applyFill="1" applyAlignment="1">
      <alignment horizontal="center" vertical="center"/>
    </xf>
    <xf numFmtId="165" fontId="13" fillId="5" borderId="2" xfId="1" applyNumberFormat="1" applyFont="1" applyFill="1" applyBorder="1" applyAlignment="1">
      <alignment horizontal="center" vertical="center" wrapText="1"/>
    </xf>
    <xf numFmtId="167" fontId="13" fillId="5" borderId="2" xfId="4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righ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0" fillId="0" borderId="3" xfId="0" applyBorder="1" applyAlignment="1" applyProtection="1">
      <alignment horizontal="center"/>
      <protection locked="0"/>
    </xf>
    <xf numFmtId="0" fontId="10" fillId="0" borderId="0" xfId="2" applyFont="1" applyFill="1" applyAlignment="1">
      <alignment horizontal="center"/>
    </xf>
    <xf numFmtId="0" fontId="12" fillId="0" borderId="0" xfId="2" applyFont="1" applyFill="1" applyAlignment="1">
      <alignment horizontal="center"/>
    </xf>
    <xf numFmtId="0" fontId="15" fillId="0" borderId="1" xfId="2" applyFont="1" applyFill="1" applyBorder="1" applyAlignment="1">
      <alignment horizontal="left" wrapText="1"/>
    </xf>
    <xf numFmtId="0" fontId="16" fillId="4" borderId="2" xfId="2" applyFont="1" applyFill="1" applyBorder="1" applyAlignment="1">
      <alignment horizontal="center" vertical="center" wrapText="1"/>
    </xf>
  </cellXfs>
  <cellStyles count="5">
    <cellStyle name="Millares" xfId="4" builtinId="3"/>
    <cellStyle name="Normal" xfId="0" builtinId="0"/>
    <cellStyle name="Normal 2" xfId="3"/>
    <cellStyle name="Normal 3" xfId="2"/>
    <cellStyle name="Porcentaje" xfId="1" builtinId="5"/>
  </cellStyles>
  <dxfs count="0"/>
  <tableStyles count="0" defaultTableStyle="TableStyleMedium2" defaultPivotStyle="PivotStyleMedium9"/>
  <colors>
    <mruColors>
      <color rgb="FF0096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Tablero!$B$4</c:f>
              <c:strCache>
                <c:ptCount val="1"/>
                <c:pt idx="0">
                  <c:v>ANTERIOR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cat>
            <c:strRef>
              <c:f>Tablero!$A$5:$A$11</c:f>
              <c:strCache>
                <c:ptCount val="7"/>
                <c:pt idx="0">
                  <c:v>Equip. 1er N</c:v>
                </c:pt>
                <c:pt idx="1">
                  <c:v>Equip. 2do N</c:v>
                </c:pt>
                <c:pt idx="2">
                  <c:v>Equip. 3er N</c:v>
                </c:pt>
                <c:pt idx="3">
                  <c:v>Prom. EB</c:v>
                </c:pt>
                <c:pt idx="4">
                  <c:v>Prom. Zona</c:v>
                </c:pt>
                <c:pt idx="5">
                  <c:v>Otros servicios</c:v>
                </c:pt>
                <c:pt idx="6">
                  <c:v>ECS Sede</c:v>
                </c:pt>
              </c:strCache>
            </c:strRef>
          </c:cat>
          <c:val>
            <c:numRef>
              <c:f>Tablero!$B$5:$B$11</c:f>
              <c:numCache>
                <c:formatCode>General</c:formatCode>
                <c:ptCount val="7"/>
                <c:pt idx="0">
                  <c:v>84</c:v>
                </c:pt>
                <c:pt idx="1">
                  <c:v>39</c:v>
                </c:pt>
                <c:pt idx="2">
                  <c:v>12</c:v>
                </c:pt>
                <c:pt idx="3">
                  <c:v>17</c:v>
                </c:pt>
                <c:pt idx="4">
                  <c:v>5</c:v>
                </c:pt>
                <c:pt idx="5">
                  <c:v>3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tx>
            <c:strRef>
              <c:f>Tablero!$C$4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strRef>
              <c:f>Tablero!$A$5:$A$11</c:f>
              <c:strCache>
                <c:ptCount val="7"/>
                <c:pt idx="0">
                  <c:v>Equip. 1er N</c:v>
                </c:pt>
                <c:pt idx="1">
                  <c:v>Equip. 2do N</c:v>
                </c:pt>
                <c:pt idx="2">
                  <c:v>Equip. 3er N</c:v>
                </c:pt>
                <c:pt idx="3">
                  <c:v>Prom. EB</c:v>
                </c:pt>
                <c:pt idx="4">
                  <c:v>Prom. Zona</c:v>
                </c:pt>
                <c:pt idx="5">
                  <c:v>Otros servicios</c:v>
                </c:pt>
                <c:pt idx="6">
                  <c:v>ECS Sede</c:v>
                </c:pt>
              </c:strCache>
            </c:strRef>
          </c:cat>
          <c:val>
            <c:numRef>
              <c:f>Tablero!$C$5:$C$11</c:f>
              <c:numCache>
                <c:formatCode>General</c:formatCode>
                <c:ptCount val="7"/>
                <c:pt idx="0">
                  <c:v>86</c:v>
                </c:pt>
                <c:pt idx="1">
                  <c:v>42</c:v>
                </c:pt>
                <c:pt idx="2">
                  <c:v>33</c:v>
                </c:pt>
                <c:pt idx="3">
                  <c:v>15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81363328"/>
        <c:axId val="81364864"/>
      </c:barChart>
      <c:catAx>
        <c:axId val="8136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MX"/>
          </a:p>
        </c:txPr>
        <c:crossAx val="81364864"/>
        <c:crosses val="autoZero"/>
        <c:auto val="1"/>
        <c:lblAlgn val="ctr"/>
        <c:lblOffset val="100"/>
        <c:noMultiLvlLbl val="0"/>
      </c:catAx>
      <c:valAx>
        <c:axId val="8136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3633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Tablero!$H$53</c:f>
              <c:strCache>
                <c:ptCount val="1"/>
                <c:pt idx="0">
                  <c:v>% VIV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Tablero!$A$54:$A$60</c:f>
              <c:strCache>
                <c:ptCount val="7"/>
                <c:pt idx="0">
                  <c:v>ZONA 1A</c:v>
                </c:pt>
                <c:pt idx="1">
                  <c:v>ZONA 1B</c:v>
                </c:pt>
                <c:pt idx="2">
                  <c:v>ZONA 1C</c:v>
                </c:pt>
                <c:pt idx="3">
                  <c:v>ZONA 2A</c:v>
                </c:pt>
                <c:pt idx="4">
                  <c:v>ZONA 2B</c:v>
                </c:pt>
                <c:pt idx="5">
                  <c:v>ZONA 3A</c:v>
                </c:pt>
                <c:pt idx="6">
                  <c:v>ZONA 3B</c:v>
                </c:pt>
              </c:strCache>
            </c:strRef>
          </c:cat>
          <c:val>
            <c:numRef>
              <c:f>Tablero!$H$54:$H$60</c:f>
              <c:numCache>
                <c:formatCode>0%</c:formatCode>
                <c:ptCount val="7"/>
                <c:pt idx="0">
                  <c:v>0.95652173913043481</c:v>
                </c:pt>
                <c:pt idx="1">
                  <c:v>0.84375</c:v>
                </c:pt>
                <c:pt idx="2">
                  <c:v>0.63636363636363635</c:v>
                </c:pt>
                <c:pt idx="3">
                  <c:v>0.77142857142857146</c:v>
                </c:pt>
                <c:pt idx="4">
                  <c:v>0.7857142857142857</c:v>
                </c:pt>
                <c:pt idx="5">
                  <c:v>0.77777777777777779</c:v>
                </c:pt>
                <c:pt idx="6">
                  <c:v>0.59090909090909094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384960"/>
        <c:axId val="81386496"/>
      </c:barChart>
      <c:catAx>
        <c:axId val="8138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386496"/>
        <c:crosses val="autoZero"/>
        <c:auto val="1"/>
        <c:lblAlgn val="ctr"/>
        <c:lblOffset val="100"/>
        <c:noMultiLvlLbl val="0"/>
      </c:catAx>
      <c:valAx>
        <c:axId val="81386496"/>
        <c:scaling>
          <c:orientation val="minMax"/>
          <c:max val="1"/>
          <c:min val="0.2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1384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Tablero!$F$20</c:f>
              <c:strCache>
                <c:ptCount val="1"/>
                <c:pt idx="0">
                  <c:v>%CAP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Tablero!$A$21:$A$27</c:f>
              <c:strCache>
                <c:ptCount val="7"/>
                <c:pt idx="0">
                  <c:v>ZONA 1A</c:v>
                </c:pt>
                <c:pt idx="1">
                  <c:v>ZONA 1B</c:v>
                </c:pt>
                <c:pt idx="2">
                  <c:v>ZONA 1C</c:v>
                </c:pt>
                <c:pt idx="3">
                  <c:v>ZONA 2A</c:v>
                </c:pt>
                <c:pt idx="4">
                  <c:v>ZONA 2B</c:v>
                </c:pt>
                <c:pt idx="5">
                  <c:v>ZONA 3A</c:v>
                </c:pt>
                <c:pt idx="6">
                  <c:v>ZONA 3B</c:v>
                </c:pt>
              </c:strCache>
            </c:strRef>
          </c:cat>
          <c:val>
            <c:numRef>
              <c:f>Tablero!$F$21:$F$27</c:f>
              <c:numCache>
                <c:formatCode>0%</c:formatCode>
                <c:ptCount val="7"/>
                <c:pt idx="0">
                  <c:v>0.25</c:v>
                </c:pt>
                <c:pt idx="1">
                  <c:v>1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98016"/>
        <c:axId val="81399808"/>
      </c:barChart>
      <c:catAx>
        <c:axId val="8139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399808"/>
        <c:crosses val="autoZero"/>
        <c:auto val="1"/>
        <c:lblAlgn val="ctr"/>
        <c:lblOffset val="100"/>
        <c:noMultiLvlLbl val="0"/>
      </c:catAx>
      <c:valAx>
        <c:axId val="813998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13980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Tablero!$B$36</c:f>
              <c:strCache>
                <c:ptCount val="1"/>
                <c:pt idx="0">
                  <c:v>PROMOTORES EB</c:v>
                </c:pt>
              </c:strCache>
            </c:strRef>
          </c:tx>
          <c:invertIfNegative val="0"/>
          <c:cat>
            <c:strRef>
              <c:f>Tablero!$A$37:$A$43</c:f>
              <c:strCache>
                <c:ptCount val="7"/>
                <c:pt idx="0">
                  <c:v>ZONA 1A</c:v>
                </c:pt>
                <c:pt idx="1">
                  <c:v>ZONA 1B</c:v>
                </c:pt>
                <c:pt idx="2">
                  <c:v>ZONA 1C</c:v>
                </c:pt>
                <c:pt idx="3">
                  <c:v>ZONA 2A</c:v>
                </c:pt>
                <c:pt idx="4">
                  <c:v>ZONA 2B</c:v>
                </c:pt>
                <c:pt idx="5">
                  <c:v>ZONA 3A</c:v>
                </c:pt>
                <c:pt idx="6">
                  <c:v>ZONA 3B</c:v>
                </c:pt>
              </c:strCache>
            </c:strRef>
          </c:cat>
          <c:val>
            <c:numRef>
              <c:f>Tablero!$B$37:$B$43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430016"/>
        <c:axId val="81431552"/>
      </c:barChart>
      <c:lineChart>
        <c:grouping val="standard"/>
        <c:varyColors val="0"/>
        <c:ser>
          <c:idx val="1"/>
          <c:order val="1"/>
          <c:tx>
            <c:strRef>
              <c:f>Tablero!$G$36</c:f>
              <c:strCache>
                <c:ptCount val="1"/>
                <c:pt idx="0">
                  <c:v>%CAP - PEB</c:v>
                </c:pt>
              </c:strCache>
            </c:strRef>
          </c:tx>
          <c:cat>
            <c:strRef>
              <c:f>Tablero!$A$37:$A$43</c:f>
              <c:strCache>
                <c:ptCount val="7"/>
                <c:pt idx="0">
                  <c:v>ZONA 1A</c:v>
                </c:pt>
                <c:pt idx="1">
                  <c:v>ZONA 1B</c:v>
                </c:pt>
                <c:pt idx="2">
                  <c:v>ZONA 1C</c:v>
                </c:pt>
                <c:pt idx="3">
                  <c:v>ZONA 2A</c:v>
                </c:pt>
                <c:pt idx="4">
                  <c:v>ZONA 2B</c:v>
                </c:pt>
                <c:pt idx="5">
                  <c:v>ZONA 3A</c:v>
                </c:pt>
                <c:pt idx="6">
                  <c:v>ZONA 3B</c:v>
                </c:pt>
              </c:strCache>
            </c:strRef>
          </c:cat>
          <c:val>
            <c:numRef>
              <c:f>Tablero!$G$37:$G$43</c:f>
              <c:numCache>
                <c:formatCode>0%</c:formatCode>
                <c:ptCount val="7"/>
                <c:pt idx="0">
                  <c:v>0.625</c:v>
                </c:pt>
                <c:pt idx="1">
                  <c:v>0.66666666666666663</c:v>
                </c:pt>
                <c:pt idx="2">
                  <c:v>0.75</c:v>
                </c:pt>
                <c:pt idx="3">
                  <c:v>0.4375</c:v>
                </c:pt>
                <c:pt idx="4">
                  <c:v>0.66666666666666663</c:v>
                </c:pt>
                <c:pt idx="5">
                  <c:v>0.625</c:v>
                </c:pt>
                <c:pt idx="6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34880"/>
        <c:axId val="81433344"/>
      </c:lineChart>
      <c:catAx>
        <c:axId val="8143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431552"/>
        <c:crosses val="autoZero"/>
        <c:auto val="1"/>
        <c:lblAlgn val="ctr"/>
        <c:lblOffset val="100"/>
        <c:noMultiLvlLbl val="0"/>
      </c:catAx>
      <c:valAx>
        <c:axId val="8143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430016"/>
        <c:crosses val="autoZero"/>
        <c:crossBetween val="between"/>
        <c:majorUnit val="1"/>
      </c:valAx>
      <c:valAx>
        <c:axId val="81433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81434880"/>
        <c:crosses val="max"/>
        <c:crossBetween val="between"/>
      </c:valAx>
      <c:catAx>
        <c:axId val="8143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1433344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Tablero!$G$69</c:f>
              <c:strCache>
                <c:ptCount val="1"/>
                <c:pt idx="0">
                  <c:v>ACTUALES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multiLvlStrRef>
              <c:f>Tablero!$A$70:$B$75</c:f>
              <c:multiLvlStrCache>
                <c:ptCount val="6"/>
                <c:lvl>
                  <c:pt idx="0">
                    <c:v>ANTERIOR</c:v>
                  </c:pt>
                  <c:pt idx="1">
                    <c:v>ACTUAL</c:v>
                  </c:pt>
                  <c:pt idx="2">
                    <c:v>ANTERIOR</c:v>
                  </c:pt>
                  <c:pt idx="3">
                    <c:v>ACTUAL</c:v>
                  </c:pt>
                  <c:pt idx="4">
                    <c:v>ANTERIOR</c:v>
                  </c:pt>
                  <c:pt idx="5">
                    <c:v>ACTUAL</c:v>
                  </c:pt>
                </c:lvl>
                <c:lvl>
                  <c:pt idx="0">
                    <c:v>ZONA A</c:v>
                  </c:pt>
                  <c:pt idx="2">
                    <c:v>ZONA B</c:v>
                  </c:pt>
                  <c:pt idx="4">
                    <c:v>ZONA C</c:v>
                  </c:pt>
                </c:lvl>
              </c:multiLvlStrCache>
            </c:multiLvlStrRef>
          </c:cat>
          <c:val>
            <c:numRef>
              <c:f>Tablero!$G$70:$G$75</c:f>
              <c:numCache>
                <c:formatCode>General</c:formatCode>
                <c:ptCount val="6"/>
                <c:pt idx="0">
                  <c:v>0</c:v>
                </c:pt>
                <c:pt idx="1">
                  <c:v>56</c:v>
                </c:pt>
                <c:pt idx="2">
                  <c:v>0</c:v>
                </c:pt>
                <c:pt idx="3">
                  <c:v>47</c:v>
                </c:pt>
                <c:pt idx="4">
                  <c:v>0</c:v>
                </c:pt>
                <c:pt idx="5">
                  <c:v>72</c:v>
                </c:pt>
              </c:numCache>
            </c:numRef>
          </c:val>
        </c:ser>
        <c:ser>
          <c:idx val="1"/>
          <c:order val="1"/>
          <c:tx>
            <c:strRef>
              <c:f>Tablero!$H$69</c:f>
              <c:strCache>
                <c:ptCount val="1"/>
                <c:pt idx="0">
                  <c:v>ANTERIORES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multiLvlStrRef>
              <c:f>Tablero!$A$70:$B$75</c:f>
              <c:multiLvlStrCache>
                <c:ptCount val="6"/>
                <c:lvl>
                  <c:pt idx="0">
                    <c:v>ANTERIOR</c:v>
                  </c:pt>
                  <c:pt idx="1">
                    <c:v>ACTUAL</c:v>
                  </c:pt>
                  <c:pt idx="2">
                    <c:v>ANTERIOR</c:v>
                  </c:pt>
                  <c:pt idx="3">
                    <c:v>ACTUAL</c:v>
                  </c:pt>
                  <c:pt idx="4">
                    <c:v>ANTERIOR</c:v>
                  </c:pt>
                  <c:pt idx="5">
                    <c:v>ACTUAL</c:v>
                  </c:pt>
                </c:lvl>
                <c:lvl>
                  <c:pt idx="0">
                    <c:v>ZONA A</c:v>
                  </c:pt>
                  <c:pt idx="2">
                    <c:v>ZONA B</c:v>
                  </c:pt>
                  <c:pt idx="4">
                    <c:v>ZONA C</c:v>
                  </c:pt>
                </c:lvl>
              </c:multiLvlStrCache>
            </c:multiLvlStrRef>
          </c:cat>
          <c:val>
            <c:numRef>
              <c:f>Tablero!$H$70:$H$75</c:f>
              <c:numCache>
                <c:formatCode>General</c:formatCode>
                <c:ptCount val="6"/>
                <c:pt idx="0">
                  <c:v>60</c:v>
                </c:pt>
                <c:pt idx="1">
                  <c:v>0</c:v>
                </c:pt>
                <c:pt idx="2">
                  <c:v>77</c:v>
                </c:pt>
                <c:pt idx="3">
                  <c:v>0</c:v>
                </c:pt>
                <c:pt idx="4">
                  <c:v>86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5"/>
        <c:axId val="83124608"/>
        <c:axId val="83126144"/>
      </c:barChart>
      <c:catAx>
        <c:axId val="8312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s-MX"/>
          </a:p>
        </c:txPr>
        <c:crossAx val="83126144"/>
        <c:crosses val="autoZero"/>
        <c:auto val="1"/>
        <c:lblAlgn val="ctr"/>
        <c:lblOffset val="100"/>
        <c:noMultiLvlLbl val="0"/>
      </c:catAx>
      <c:valAx>
        <c:axId val="8312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24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Tablero!$B$82</c:f>
              <c:strCache>
                <c:ptCount val="1"/>
                <c:pt idx="0">
                  <c:v>EQUIPEROS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Tablero!$A$83:$A$89</c:f>
              <c:strCache>
                <c:ptCount val="7"/>
                <c:pt idx="0">
                  <c:v>ZONA 1A</c:v>
                </c:pt>
                <c:pt idx="1">
                  <c:v>ZONA 1B</c:v>
                </c:pt>
                <c:pt idx="2">
                  <c:v>ZONA 1C</c:v>
                </c:pt>
                <c:pt idx="3">
                  <c:v>ZONA 2A</c:v>
                </c:pt>
                <c:pt idx="4">
                  <c:v>ZONA 2B</c:v>
                </c:pt>
                <c:pt idx="5">
                  <c:v>ZONA 3A</c:v>
                </c:pt>
                <c:pt idx="6">
                  <c:v>ZONA 3B</c:v>
                </c:pt>
              </c:strCache>
            </c:strRef>
          </c:cat>
          <c:val>
            <c:numRef>
              <c:f>Tablero!$B$83:$B$89</c:f>
              <c:numCache>
                <c:formatCode>General</c:formatCode>
                <c:ptCount val="7"/>
                <c:pt idx="0">
                  <c:v>38</c:v>
                </c:pt>
                <c:pt idx="1">
                  <c:v>56</c:v>
                </c:pt>
                <c:pt idx="2">
                  <c:v>32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  <c:pt idx="6">
                  <c:v>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axId val="83152256"/>
        <c:axId val="83154048"/>
      </c:barChart>
      <c:lineChart>
        <c:grouping val="standard"/>
        <c:varyColors val="0"/>
        <c:ser>
          <c:idx val="2"/>
          <c:order val="1"/>
          <c:tx>
            <c:strRef>
              <c:f>Tablero!$D$82</c:f>
              <c:strCache>
                <c:ptCount val="1"/>
                <c:pt idx="0">
                  <c:v>% SERV</c:v>
                </c:pt>
              </c:strCache>
            </c:strRef>
          </c:tx>
          <c:spPr>
            <a:ln w="50800"/>
          </c:spPr>
          <c:marker>
            <c:symbol val="circle"/>
            <c:size val="7"/>
          </c:marker>
          <c:cat>
            <c:strRef>
              <c:f>Tablero!$A$83:$A$89</c:f>
              <c:strCache>
                <c:ptCount val="7"/>
                <c:pt idx="0">
                  <c:v>ZONA 1A</c:v>
                </c:pt>
                <c:pt idx="1">
                  <c:v>ZONA 1B</c:v>
                </c:pt>
                <c:pt idx="2">
                  <c:v>ZONA 1C</c:v>
                </c:pt>
                <c:pt idx="3">
                  <c:v>ZONA 2A</c:v>
                </c:pt>
                <c:pt idx="4">
                  <c:v>ZONA 2B</c:v>
                </c:pt>
                <c:pt idx="5">
                  <c:v>ZONA 3A</c:v>
                </c:pt>
                <c:pt idx="6">
                  <c:v>ZONA 3B</c:v>
                </c:pt>
              </c:strCache>
            </c:strRef>
          </c:cat>
          <c:val>
            <c:numRef>
              <c:f>Tablero!$D$83:$D$89</c:f>
              <c:numCache>
                <c:formatCode>0%</c:formatCode>
                <c:ptCount val="7"/>
                <c:pt idx="0">
                  <c:v>0.78947368421052633</c:v>
                </c:pt>
                <c:pt idx="1">
                  <c:v>0.9642857142857143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0.98181818181818181</c:v>
                </c:pt>
                <c:pt idx="6">
                  <c:v>0.83720930232558144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57376"/>
        <c:axId val="83155584"/>
      </c:lineChart>
      <c:catAx>
        <c:axId val="8315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154048"/>
        <c:crosses val="autoZero"/>
        <c:auto val="1"/>
        <c:lblAlgn val="ctr"/>
        <c:lblOffset val="100"/>
        <c:noMultiLvlLbl val="0"/>
      </c:catAx>
      <c:valAx>
        <c:axId val="8315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52256"/>
        <c:crosses val="autoZero"/>
        <c:crossBetween val="between"/>
      </c:valAx>
      <c:valAx>
        <c:axId val="83155584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crossAx val="83157376"/>
        <c:crosses val="max"/>
        <c:crossBetween val="between"/>
      </c:valAx>
      <c:catAx>
        <c:axId val="8315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155584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206376</xdr:colOff>
      <xdr:row>0</xdr:row>
      <xdr:rowOff>127001</xdr:rowOff>
    </xdr:from>
    <xdr:to>
      <xdr:col>0</xdr:col>
      <xdr:colOff>988629</xdr:colOff>
      <xdr:row>1</xdr:row>
      <xdr:rowOff>1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76" y="127001"/>
          <a:ext cx="785428" cy="1301750"/>
        </a:xfrm>
        <a:prstGeom prst="rect">
          <a:avLst/>
        </a:prstGeom>
      </xdr:spPr>
    </xdr:pic>
    <xdr:clientData/>
  </xdr:twoCellAnchor>
  <xdr:twoCellAnchor>
    <xdr:from>
      <xdr:col>4</xdr:col>
      <xdr:colOff>85726</xdr:colOff>
      <xdr:row>2</xdr:row>
      <xdr:rowOff>24680</xdr:rowOff>
    </xdr:from>
    <xdr:to>
      <xdr:col>15</xdr:col>
      <xdr:colOff>754063</xdr:colOff>
      <xdr:row>13</xdr:row>
      <xdr:rowOff>161926</xdr:rowOff>
    </xdr:to>
    <xdr:graphicFrame macro="">
      <xdr:nvGraphicFramePr>
        <xdr:cNvPr id="19" name="1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57151</xdr:colOff>
      <xdr:row>51</xdr:row>
      <xdr:rowOff>19050</xdr:rowOff>
    </xdr:from>
    <xdr:to>
      <xdr:col>16</xdr:col>
      <xdr:colOff>25977</xdr:colOff>
      <xdr:row>63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152399</xdr:colOff>
      <xdr:row>18</xdr:row>
      <xdr:rowOff>533401</xdr:rowOff>
    </xdr:from>
    <xdr:to>
      <xdr:col>15</xdr:col>
      <xdr:colOff>676275</xdr:colOff>
      <xdr:row>30</xdr:row>
      <xdr:rowOff>9526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51955</xdr:colOff>
      <xdr:row>34</xdr:row>
      <xdr:rowOff>504825</xdr:rowOff>
    </xdr:from>
    <xdr:to>
      <xdr:col>15</xdr:col>
      <xdr:colOff>695325</xdr:colOff>
      <xdr:row>46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561976</xdr:colOff>
      <xdr:row>66</xdr:row>
      <xdr:rowOff>393699</xdr:rowOff>
    </xdr:from>
    <xdr:to>
      <xdr:col>15</xdr:col>
      <xdr:colOff>695326</xdr:colOff>
      <xdr:row>78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185736</xdr:colOff>
      <xdr:row>81</xdr:row>
      <xdr:rowOff>19050</xdr:rowOff>
    </xdr:from>
    <xdr:to>
      <xdr:col>15</xdr:col>
      <xdr:colOff>685800</xdr:colOff>
      <xdr:row>92</xdr:row>
      <xdr:rowOff>19050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139179</xdr:colOff>
      <xdr:row>0</xdr:row>
      <xdr:rowOff>85725</xdr:rowOff>
    </xdr:from>
    <xdr:to>
      <xdr:col>1</xdr:col>
      <xdr:colOff>714813</xdr:colOff>
      <xdr:row>4</xdr:row>
      <xdr:rowOff>95250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029" y="85725"/>
          <a:ext cx="575634" cy="70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2"/>
  <sheetViews>
    <sheetView zoomScale="70" zoomScaleNormal="70" workbookViewId="0">
      <selection sqref="A1:P1"/>
    </sheetView>
  </sheetViews>
  <sheetFormatPr baseColWidth="10" defaultColWidth="11.44140625" defaultRowHeight="14.4"/>
  <cols>
    <col min="1" max="1" width="16.6640625" customWidth="1"/>
    <col min="2" max="6" width="12.6640625" style="4" customWidth="1"/>
    <col min="7" max="7" width="12.6640625" customWidth="1"/>
    <col min="8" max="16" width="10.6640625" customWidth="1"/>
  </cols>
  <sheetData>
    <row r="1" spans="1:20" s="13" customFormat="1" ht="112.5" customHeight="1">
      <c r="A1" s="112" t="s">
        <v>85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</row>
    <row r="2" spans="1:20" ht="33" customHeight="1">
      <c r="A2" s="113" t="s">
        <v>35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</row>
    <row r="3" spans="1:20" ht="39" customHeight="1">
      <c r="A3" s="107" t="s">
        <v>13</v>
      </c>
      <c r="B3" s="107"/>
      <c r="C3" s="107"/>
      <c r="D3" s="107"/>
      <c r="E3" s="8"/>
      <c r="F3" s="8"/>
      <c r="I3" s="108"/>
      <c r="J3" s="109"/>
      <c r="K3" s="109"/>
      <c r="L3" s="109"/>
      <c r="M3" s="109"/>
      <c r="N3" s="109"/>
      <c r="O3" s="109"/>
    </row>
    <row r="4" spans="1:20" ht="18" customHeight="1">
      <c r="A4" s="19" t="s">
        <v>42</v>
      </c>
      <c r="B4" s="9" t="s">
        <v>1</v>
      </c>
      <c r="C4" s="6" t="s">
        <v>0</v>
      </c>
      <c r="D4" s="6" t="s">
        <v>11</v>
      </c>
      <c r="E4"/>
      <c r="F4"/>
    </row>
    <row r="5" spans="1:20" ht="18" customHeight="1">
      <c r="A5" t="s">
        <v>36</v>
      </c>
      <c r="B5" s="59">
        <v>84</v>
      </c>
      <c r="C5" s="59">
        <v>86</v>
      </c>
      <c r="D5" s="12">
        <f>(C5/B5)-1</f>
        <v>2.3809523809523725E-2</v>
      </c>
      <c r="E5"/>
      <c r="F5"/>
      <c r="S5" s="49" t="s">
        <v>77</v>
      </c>
      <c r="T5" s="50"/>
    </row>
    <row r="6" spans="1:20" ht="18" customHeight="1">
      <c r="A6" t="s">
        <v>37</v>
      </c>
      <c r="B6" s="59">
        <v>39</v>
      </c>
      <c r="C6" s="59">
        <v>42</v>
      </c>
      <c r="D6" s="12">
        <f t="shared" ref="D6:D12" si="0">(C6/B6)-1</f>
        <v>7.6923076923076872E-2</v>
      </c>
      <c r="E6"/>
      <c r="F6"/>
      <c r="S6" s="51" t="s">
        <v>78</v>
      </c>
      <c r="T6" s="52" t="s">
        <v>79</v>
      </c>
    </row>
    <row r="7" spans="1:20" ht="18" customHeight="1">
      <c r="A7" t="s">
        <v>38</v>
      </c>
      <c r="B7" s="59">
        <v>12</v>
      </c>
      <c r="C7" s="59">
        <v>33</v>
      </c>
      <c r="D7" s="12">
        <f t="shared" si="0"/>
        <v>1.75</v>
      </c>
      <c r="E7"/>
      <c r="F7"/>
      <c r="S7" s="53" t="s">
        <v>80</v>
      </c>
      <c r="T7" s="54">
        <v>0</v>
      </c>
    </row>
    <row r="8" spans="1:20" ht="18" customHeight="1">
      <c r="A8" t="s">
        <v>39</v>
      </c>
      <c r="B8" s="59">
        <v>17</v>
      </c>
      <c r="C8" s="59">
        <v>15</v>
      </c>
      <c r="D8" s="12">
        <f t="shared" si="0"/>
        <v>-0.11764705882352944</v>
      </c>
      <c r="E8"/>
      <c r="F8"/>
      <c r="S8" s="51" t="s">
        <v>81</v>
      </c>
      <c r="T8" s="54">
        <v>0.6</v>
      </c>
    </row>
    <row r="9" spans="1:20" ht="18" customHeight="1">
      <c r="A9" t="s">
        <v>40</v>
      </c>
      <c r="B9" s="59">
        <v>5</v>
      </c>
      <c r="C9" s="59">
        <v>4</v>
      </c>
      <c r="D9" s="12">
        <f t="shared" si="0"/>
        <v>-0.19999999999999996</v>
      </c>
      <c r="E9"/>
      <c r="F9"/>
      <c r="S9" s="55" t="s">
        <v>82</v>
      </c>
      <c r="T9" s="54">
        <v>0.7</v>
      </c>
    </row>
    <row r="10" spans="1:20" ht="18" customHeight="1">
      <c r="A10" t="s">
        <v>90</v>
      </c>
      <c r="B10" s="59">
        <v>3</v>
      </c>
      <c r="C10" s="59">
        <v>2</v>
      </c>
      <c r="D10" s="12">
        <f t="shared" si="0"/>
        <v>-0.33333333333333337</v>
      </c>
      <c r="E10"/>
      <c r="F10"/>
      <c r="S10" s="55" t="s">
        <v>83</v>
      </c>
      <c r="T10" s="54">
        <v>0.8</v>
      </c>
    </row>
    <row r="11" spans="1:20" ht="18" customHeight="1">
      <c r="A11" s="25" t="s">
        <v>41</v>
      </c>
      <c r="B11" s="64">
        <v>7</v>
      </c>
      <c r="C11" s="64">
        <v>7</v>
      </c>
      <c r="D11" s="12">
        <f t="shared" si="0"/>
        <v>0</v>
      </c>
      <c r="E11"/>
      <c r="F11"/>
      <c r="S11" s="55" t="s">
        <v>84</v>
      </c>
      <c r="T11" s="54">
        <v>1</v>
      </c>
    </row>
    <row r="12" spans="1:20" ht="18" customHeight="1">
      <c r="A12" s="19" t="s">
        <v>26</v>
      </c>
      <c r="B12" s="65">
        <f>SUM(B4:B11)</f>
        <v>167</v>
      </c>
      <c r="C12" s="65">
        <f>SUM(C4:C11)</f>
        <v>189</v>
      </c>
      <c r="D12" s="66">
        <f t="shared" si="0"/>
        <v>0.13173652694610771</v>
      </c>
      <c r="E12"/>
      <c r="F12"/>
    </row>
    <row r="13" spans="1:20" ht="18" customHeight="1">
      <c r="B13" s="59"/>
      <c r="C13" s="45" t="s">
        <v>20</v>
      </c>
      <c r="D13" s="67">
        <f>IF(D12&lt;0,0, IF(D12&lt;=0.1,60, IF(D12&lt;=0.2,70, IF(D12&lt;=0.4,80,100))))</f>
        <v>70</v>
      </c>
      <c r="E13"/>
      <c r="F13"/>
    </row>
    <row r="14" spans="1:20" ht="18" customHeight="1">
      <c r="B14" s="59"/>
      <c r="C14" s="68" t="s">
        <v>25</v>
      </c>
      <c r="D14" s="101">
        <f>D13*0.25</f>
        <v>17.5</v>
      </c>
      <c r="E14"/>
      <c r="F14"/>
    </row>
    <row r="15" spans="1:20" ht="14.25" customHeight="1">
      <c r="B15" s="38"/>
      <c r="C15" s="38"/>
      <c r="D15" s="38"/>
      <c r="E15"/>
      <c r="F15"/>
    </row>
    <row r="16" spans="1:20" ht="9.9" customHeight="1">
      <c r="A16" s="63"/>
      <c r="B16" s="58"/>
      <c r="C16" s="58"/>
      <c r="D16" s="58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</row>
    <row r="17" spans="1:16">
      <c r="D17" s="38"/>
      <c r="E17"/>
      <c r="F17"/>
    </row>
    <row r="18" spans="1:16" ht="33" customHeight="1">
      <c r="A18" s="113" t="s">
        <v>46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</row>
    <row r="19" spans="1:16" ht="43.5" customHeight="1">
      <c r="A19" s="8" t="s">
        <v>45</v>
      </c>
      <c r="G19" s="108" t="s">
        <v>47</v>
      </c>
      <c r="H19" s="108"/>
      <c r="I19" s="108"/>
      <c r="J19" s="108"/>
      <c r="K19" s="108"/>
      <c r="L19" s="108"/>
      <c r="M19" s="108"/>
      <c r="N19" s="108"/>
      <c r="O19" s="108"/>
    </row>
    <row r="20" spans="1:16" ht="15.9" customHeight="1">
      <c r="A20" s="69" t="s">
        <v>86</v>
      </c>
      <c r="B20" s="65" t="s">
        <v>6</v>
      </c>
      <c r="C20" s="65" t="s">
        <v>7</v>
      </c>
      <c r="D20" s="65" t="s">
        <v>12</v>
      </c>
      <c r="E20" s="65" t="s">
        <v>8</v>
      </c>
      <c r="F20" s="7" t="s">
        <v>9</v>
      </c>
    </row>
    <row r="21" spans="1:16" ht="15.9" customHeight="1">
      <c r="A21" s="70" t="s">
        <v>65</v>
      </c>
      <c r="B21" s="59">
        <v>0</v>
      </c>
      <c r="C21" s="59">
        <v>1</v>
      </c>
      <c r="D21" s="59">
        <v>0</v>
      </c>
      <c r="E21" s="59">
        <v>0</v>
      </c>
      <c r="F21" s="10">
        <f>SUM(B21:E21)/4</f>
        <v>0.25</v>
      </c>
    </row>
    <row r="22" spans="1:16" ht="15.9" customHeight="1">
      <c r="A22" s="70" t="s">
        <v>66</v>
      </c>
      <c r="B22" s="59">
        <v>1</v>
      </c>
      <c r="C22" s="59">
        <v>1</v>
      </c>
      <c r="D22" s="59">
        <v>1</v>
      </c>
      <c r="E22" s="59">
        <v>1</v>
      </c>
      <c r="F22" s="10">
        <f t="shared" ref="F22:F27" si="1">SUM(B22:E22)/4</f>
        <v>1</v>
      </c>
    </row>
    <row r="23" spans="1:16" ht="15.9" customHeight="1">
      <c r="A23" s="70" t="s">
        <v>67</v>
      </c>
      <c r="B23" s="59">
        <v>0</v>
      </c>
      <c r="C23" s="59">
        <v>0</v>
      </c>
      <c r="D23" s="59">
        <v>1</v>
      </c>
      <c r="E23" s="59">
        <v>0</v>
      </c>
      <c r="F23" s="10">
        <f t="shared" si="1"/>
        <v>0.25</v>
      </c>
    </row>
    <row r="24" spans="1:16" ht="15.9" customHeight="1">
      <c r="A24" s="70" t="s">
        <v>68</v>
      </c>
      <c r="B24" s="59">
        <v>0</v>
      </c>
      <c r="C24" s="59">
        <v>1</v>
      </c>
      <c r="D24" s="59">
        <v>1</v>
      </c>
      <c r="E24" s="59">
        <v>0</v>
      </c>
      <c r="F24" s="10">
        <f t="shared" si="1"/>
        <v>0.5</v>
      </c>
    </row>
    <row r="25" spans="1:16" ht="15.9" customHeight="1">
      <c r="A25" s="70" t="s">
        <v>69</v>
      </c>
      <c r="B25" s="59">
        <v>1</v>
      </c>
      <c r="C25" s="59">
        <v>0</v>
      </c>
      <c r="D25" s="59">
        <v>1</v>
      </c>
      <c r="E25" s="59">
        <v>0</v>
      </c>
      <c r="F25" s="10">
        <f t="shared" si="1"/>
        <v>0.5</v>
      </c>
    </row>
    <row r="26" spans="1:16" ht="15.9" customHeight="1">
      <c r="A26" s="70" t="s">
        <v>70</v>
      </c>
      <c r="B26" s="59">
        <v>0</v>
      </c>
      <c r="C26" s="59">
        <v>1</v>
      </c>
      <c r="D26" s="59">
        <v>1</v>
      </c>
      <c r="E26" s="59">
        <v>1</v>
      </c>
      <c r="F26" s="10">
        <f t="shared" si="1"/>
        <v>0.75</v>
      </c>
    </row>
    <row r="27" spans="1:16" ht="15.9" customHeight="1">
      <c r="A27" s="70" t="s">
        <v>71</v>
      </c>
      <c r="B27" s="59">
        <v>1</v>
      </c>
      <c r="C27" s="59">
        <v>1</v>
      </c>
      <c r="D27" s="59">
        <v>1</v>
      </c>
      <c r="E27" s="59">
        <v>0</v>
      </c>
      <c r="F27" s="10">
        <f t="shared" si="1"/>
        <v>0.75</v>
      </c>
    </row>
    <row r="28" spans="1:16" ht="15.9" customHeight="1">
      <c r="A28" s="71" t="s">
        <v>10</v>
      </c>
      <c r="B28" s="45">
        <f t="shared" ref="B28:E28" si="2">SUM(B21:B27)</f>
        <v>3</v>
      </c>
      <c r="C28" s="45">
        <f t="shared" si="2"/>
        <v>5</v>
      </c>
      <c r="D28" s="45">
        <f t="shared" si="2"/>
        <v>6</v>
      </c>
      <c r="E28" s="45">
        <f t="shared" si="2"/>
        <v>2</v>
      </c>
      <c r="F28" s="72"/>
    </row>
    <row r="29" spans="1:16" ht="15.9" customHeight="1">
      <c r="A29" s="114" t="s">
        <v>49</v>
      </c>
      <c r="B29" s="114"/>
      <c r="C29" s="23">
        <f>COUNTA(A21:A27)</f>
        <v>7</v>
      </c>
      <c r="D29" s="114" t="s">
        <v>20</v>
      </c>
      <c r="E29" s="114"/>
      <c r="F29" s="46">
        <f>SUM(B21:E27)/4/C29</f>
        <v>0.5714285714285714</v>
      </c>
    </row>
    <row r="30" spans="1:16" ht="15.9" customHeight="1">
      <c r="D30" s="116" t="s">
        <v>25</v>
      </c>
      <c r="E30" s="116"/>
      <c r="F30" s="24">
        <f>F29*0.15*100</f>
        <v>8.5714285714285694</v>
      </c>
    </row>
    <row r="31" spans="1:16" ht="16.5" customHeight="1"/>
    <row r="32" spans="1:16" ht="9.9" customHeight="1">
      <c r="A32" s="63"/>
      <c r="B32" s="58"/>
      <c r="C32" s="58"/>
      <c r="D32" s="58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</row>
    <row r="33" spans="1:16" ht="15.9" customHeight="1">
      <c r="B33" s="34"/>
      <c r="C33" s="34"/>
      <c r="D33" s="34"/>
      <c r="E33" s="34"/>
      <c r="F33" s="34"/>
    </row>
    <row r="34" spans="1:16" ht="33" customHeight="1">
      <c r="A34" s="113" t="s">
        <v>52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</row>
    <row r="35" spans="1:16" ht="45" customHeight="1">
      <c r="A35" s="8" t="s">
        <v>53</v>
      </c>
      <c r="B35" s="34"/>
      <c r="C35" s="34"/>
      <c r="D35" s="34"/>
      <c r="E35" s="34"/>
      <c r="F35" s="34"/>
      <c r="I35" s="108" t="s">
        <v>54</v>
      </c>
      <c r="J35" s="108"/>
      <c r="K35" s="108"/>
      <c r="L35" s="108"/>
      <c r="M35" s="108"/>
      <c r="N35" s="108"/>
      <c r="O35" s="108"/>
    </row>
    <row r="36" spans="1:16" s="13" customFormat="1" ht="27" customHeight="1">
      <c r="A36" s="73" t="s">
        <v>48</v>
      </c>
      <c r="B36" s="74" t="s">
        <v>87</v>
      </c>
      <c r="C36" s="36" t="s">
        <v>6</v>
      </c>
      <c r="D36" s="36" t="s">
        <v>7</v>
      </c>
      <c r="E36" s="36" t="s">
        <v>12</v>
      </c>
      <c r="F36" s="36" t="s">
        <v>8</v>
      </c>
      <c r="G36" s="45" t="s">
        <v>88</v>
      </c>
    </row>
    <row r="37" spans="1:16" ht="15.9" customHeight="1">
      <c r="A37" t="s">
        <v>65</v>
      </c>
      <c r="B37" s="59">
        <v>4</v>
      </c>
      <c r="C37" s="59">
        <v>3</v>
      </c>
      <c r="D37" s="59">
        <v>4</v>
      </c>
      <c r="E37" s="59">
        <v>2</v>
      </c>
      <c r="F37" s="59">
        <v>1</v>
      </c>
      <c r="G37" s="10">
        <f>SUM(C37:F37)/4/B37</f>
        <v>0.625</v>
      </c>
    </row>
    <row r="38" spans="1:16" ht="15.9" customHeight="1">
      <c r="A38" t="s">
        <v>66</v>
      </c>
      <c r="B38" s="59">
        <v>3</v>
      </c>
      <c r="C38" s="59">
        <v>3</v>
      </c>
      <c r="D38" s="59">
        <v>2</v>
      </c>
      <c r="E38" s="59">
        <v>2</v>
      </c>
      <c r="F38" s="59">
        <v>1</v>
      </c>
      <c r="G38" s="10">
        <f t="shared" ref="G38:G43" si="3">SUM(C38:F38)/4/B38</f>
        <v>0.66666666666666663</v>
      </c>
    </row>
    <row r="39" spans="1:16" ht="15.9" customHeight="1">
      <c r="A39" t="s">
        <v>67</v>
      </c>
      <c r="B39" s="59">
        <v>3</v>
      </c>
      <c r="C39" s="59">
        <v>3</v>
      </c>
      <c r="D39" s="59">
        <v>3</v>
      </c>
      <c r="E39" s="59">
        <v>2</v>
      </c>
      <c r="F39" s="59">
        <v>1</v>
      </c>
      <c r="G39" s="10">
        <f t="shared" si="3"/>
        <v>0.75</v>
      </c>
    </row>
    <row r="40" spans="1:16" ht="15.9" customHeight="1">
      <c r="A40" t="s">
        <v>68</v>
      </c>
      <c r="B40" s="59">
        <v>4</v>
      </c>
      <c r="C40" s="59">
        <v>3</v>
      </c>
      <c r="D40" s="59">
        <v>2</v>
      </c>
      <c r="E40" s="59">
        <v>1</v>
      </c>
      <c r="F40" s="59">
        <v>1</v>
      </c>
      <c r="G40" s="10">
        <f t="shared" si="3"/>
        <v>0.4375</v>
      </c>
    </row>
    <row r="41" spans="1:16" ht="15.9" customHeight="1">
      <c r="A41" t="s">
        <v>69</v>
      </c>
      <c r="B41" s="59">
        <v>3</v>
      </c>
      <c r="C41" s="59">
        <v>3</v>
      </c>
      <c r="D41" s="59">
        <v>2</v>
      </c>
      <c r="E41" s="59">
        <v>2</v>
      </c>
      <c r="F41" s="59">
        <v>1</v>
      </c>
      <c r="G41" s="10">
        <f t="shared" si="3"/>
        <v>0.66666666666666663</v>
      </c>
    </row>
    <row r="42" spans="1:16" ht="15.9" customHeight="1">
      <c r="A42" t="s">
        <v>70</v>
      </c>
      <c r="B42" s="59">
        <v>2</v>
      </c>
      <c r="C42" s="59">
        <v>1</v>
      </c>
      <c r="D42" s="59">
        <v>1</v>
      </c>
      <c r="E42" s="59">
        <v>2</v>
      </c>
      <c r="F42" s="59">
        <v>1</v>
      </c>
      <c r="G42" s="10">
        <f t="shared" si="3"/>
        <v>0.625</v>
      </c>
    </row>
    <row r="43" spans="1:16" ht="15.9" customHeight="1">
      <c r="A43" t="s">
        <v>71</v>
      </c>
      <c r="B43" s="59">
        <v>2</v>
      </c>
      <c r="C43" s="59">
        <v>2</v>
      </c>
      <c r="D43" s="59">
        <v>2</v>
      </c>
      <c r="E43" s="59">
        <v>1</v>
      </c>
      <c r="F43" s="59">
        <v>1</v>
      </c>
      <c r="G43" s="10">
        <f t="shared" si="3"/>
        <v>0.75</v>
      </c>
    </row>
    <row r="44" spans="1:16" ht="15.9" customHeight="1">
      <c r="A44" s="40" t="s">
        <v>10</v>
      </c>
      <c r="B44" s="22"/>
      <c r="C44" s="35">
        <f>SUM(C37:C43)</f>
        <v>18</v>
      </c>
      <c r="D44" s="35">
        <f>SUM(D37:D43)</f>
        <v>16</v>
      </c>
      <c r="E44" s="35">
        <f>SUM(E37:E43)</f>
        <v>12</v>
      </c>
      <c r="F44" s="35">
        <f>SUM(F37:F43)</f>
        <v>7</v>
      </c>
      <c r="G44" s="11"/>
    </row>
    <row r="45" spans="1:16" ht="15.9" customHeight="1">
      <c r="A45" s="57" t="s">
        <v>55</v>
      </c>
      <c r="B45" s="23">
        <f>SUM(B37:B43)</f>
        <v>21</v>
      </c>
      <c r="C45" s="58"/>
      <c r="D45" s="57"/>
      <c r="E45" s="117" t="s">
        <v>20</v>
      </c>
      <c r="F45" s="117"/>
      <c r="G45" s="46">
        <f>SUM(C37:F43)/4/B45</f>
        <v>0.63095238095238093</v>
      </c>
    </row>
    <row r="46" spans="1:16" ht="15.9" customHeight="1">
      <c r="B46" s="34"/>
      <c r="C46" s="34"/>
      <c r="D46" s="56"/>
      <c r="E46" s="116" t="s">
        <v>25</v>
      </c>
      <c r="F46" s="116"/>
      <c r="G46" s="24">
        <f>G45*0.15*100</f>
        <v>9.4642857142857135</v>
      </c>
    </row>
    <row r="47" spans="1:16" ht="15.9" customHeight="1">
      <c r="B47" s="34"/>
      <c r="C47" s="34"/>
      <c r="D47" s="34"/>
      <c r="E47" s="34"/>
      <c r="F47" s="34"/>
    </row>
    <row r="48" spans="1:16" ht="9.9" customHeight="1">
      <c r="A48" s="63"/>
      <c r="B48" s="58"/>
      <c r="C48" s="58"/>
      <c r="D48" s="58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</row>
    <row r="49" spans="1:16" ht="17.25" customHeight="1">
      <c r="B49" s="56"/>
      <c r="C49" s="56"/>
      <c r="D49" s="56"/>
      <c r="E49" s="56"/>
      <c r="F49" s="56"/>
    </row>
    <row r="50" spans="1:16" ht="33" customHeight="1">
      <c r="A50" s="113" t="s">
        <v>58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</row>
    <row r="51" spans="1:16" ht="32.25" customHeight="1">
      <c r="A51" s="39"/>
      <c r="B51" s="107" t="s">
        <v>59</v>
      </c>
      <c r="C51" s="107"/>
      <c r="D51" s="107"/>
      <c r="E51" s="107"/>
      <c r="F51" s="107"/>
      <c r="G51" s="107"/>
      <c r="H51" s="107"/>
      <c r="I51" s="107"/>
      <c r="J51" s="108" t="s">
        <v>72</v>
      </c>
      <c r="K51" s="108"/>
      <c r="L51" s="108"/>
      <c r="M51" s="108"/>
      <c r="N51" s="108"/>
      <c r="O51" s="108"/>
      <c r="P51" s="108"/>
    </row>
    <row r="52" spans="1:16" ht="27" customHeight="1">
      <c r="A52" s="39"/>
      <c r="B52" s="119" t="s">
        <v>60</v>
      </c>
      <c r="C52" s="120"/>
      <c r="D52" s="121" t="s">
        <v>61</v>
      </c>
      <c r="E52" s="122"/>
      <c r="F52" s="121" t="s">
        <v>62</v>
      </c>
      <c r="G52" s="122"/>
      <c r="H52" s="39"/>
      <c r="I52" s="39"/>
      <c r="J52" s="39"/>
      <c r="K52" s="39"/>
      <c r="L52" s="37"/>
    </row>
    <row r="53" spans="1:16" ht="32.25" customHeight="1">
      <c r="A53" s="40" t="s">
        <v>48</v>
      </c>
      <c r="B53" s="83" t="s">
        <v>64</v>
      </c>
      <c r="C53" s="84" t="s">
        <v>89</v>
      </c>
      <c r="D53" s="83" t="s">
        <v>64</v>
      </c>
      <c r="E53" s="84" t="s">
        <v>89</v>
      </c>
      <c r="F53" s="83" t="s">
        <v>64</v>
      </c>
      <c r="G53" s="84" t="s">
        <v>89</v>
      </c>
      <c r="H53" s="45" t="s">
        <v>63</v>
      </c>
      <c r="I53" s="39"/>
      <c r="J53" s="39"/>
      <c r="K53" s="39"/>
      <c r="L53" s="37"/>
    </row>
    <row r="54" spans="1:16" ht="17.25" customHeight="1">
      <c r="A54" s="41" t="s">
        <v>65</v>
      </c>
      <c r="B54" s="75">
        <v>23</v>
      </c>
      <c r="C54" s="76">
        <v>22</v>
      </c>
      <c r="D54" s="75">
        <v>0</v>
      </c>
      <c r="E54" s="76">
        <v>0</v>
      </c>
      <c r="F54" s="75">
        <v>0</v>
      </c>
      <c r="G54" s="76">
        <v>0</v>
      </c>
      <c r="H54" s="10">
        <f>(SUM(C54,E54,G54)/SUM(B54,D54,F54))</f>
        <v>0.95652173913043481</v>
      </c>
      <c r="I54" s="39"/>
      <c r="J54" s="39"/>
      <c r="K54" s="39"/>
      <c r="L54" s="37"/>
    </row>
    <row r="55" spans="1:16" ht="17.25" customHeight="1">
      <c r="A55" s="41" t="s">
        <v>66</v>
      </c>
      <c r="B55" s="75">
        <v>32</v>
      </c>
      <c r="C55" s="76">
        <v>27</v>
      </c>
      <c r="D55" s="75">
        <v>0</v>
      </c>
      <c r="E55" s="76">
        <v>0</v>
      </c>
      <c r="F55" s="75">
        <v>0</v>
      </c>
      <c r="G55" s="76">
        <v>0</v>
      </c>
      <c r="H55" s="10">
        <f t="shared" ref="H55:H60" si="4">(SUM(C55,E55,G55)/SUM(B55,D55,F55))</f>
        <v>0.84375</v>
      </c>
      <c r="I55" s="39"/>
      <c r="J55" s="39"/>
      <c r="K55" s="39"/>
      <c r="L55" s="37"/>
    </row>
    <row r="56" spans="1:16" ht="17.25" customHeight="1">
      <c r="A56" s="41" t="s">
        <v>67</v>
      </c>
      <c r="B56" s="75">
        <v>33</v>
      </c>
      <c r="C56" s="76">
        <v>21</v>
      </c>
      <c r="D56" s="75">
        <v>0</v>
      </c>
      <c r="E56" s="76">
        <v>0</v>
      </c>
      <c r="F56" s="75">
        <v>0</v>
      </c>
      <c r="G56" s="76">
        <v>0</v>
      </c>
      <c r="H56" s="10">
        <f t="shared" si="4"/>
        <v>0.63636363636363635</v>
      </c>
      <c r="I56" s="39"/>
      <c r="J56" s="39"/>
      <c r="K56" s="39"/>
      <c r="L56" s="37"/>
    </row>
    <row r="57" spans="1:16" ht="17.25" customHeight="1">
      <c r="A57" s="41" t="s">
        <v>68</v>
      </c>
      <c r="B57" s="75">
        <v>12</v>
      </c>
      <c r="C57" s="76">
        <v>8</v>
      </c>
      <c r="D57" s="75">
        <v>23</v>
      </c>
      <c r="E57" s="76">
        <v>19</v>
      </c>
      <c r="F57" s="75">
        <v>0</v>
      </c>
      <c r="G57" s="76">
        <v>0</v>
      </c>
      <c r="H57" s="10">
        <f t="shared" si="4"/>
        <v>0.77142857142857146</v>
      </c>
      <c r="I57" s="39"/>
      <c r="J57" s="39"/>
      <c r="K57" s="39"/>
      <c r="L57" s="37"/>
    </row>
    <row r="58" spans="1:16" ht="17.25" customHeight="1">
      <c r="A58" s="41" t="s">
        <v>69</v>
      </c>
      <c r="B58" s="75">
        <v>9</v>
      </c>
      <c r="C58" s="76">
        <v>6</v>
      </c>
      <c r="D58" s="75">
        <v>19</v>
      </c>
      <c r="E58" s="76">
        <v>16</v>
      </c>
      <c r="F58" s="75">
        <v>0</v>
      </c>
      <c r="G58" s="76">
        <v>0</v>
      </c>
      <c r="H58" s="10">
        <f t="shared" si="4"/>
        <v>0.7857142857142857</v>
      </c>
      <c r="I58" s="39"/>
      <c r="J58" s="39"/>
      <c r="K58" s="39"/>
      <c r="L58" s="37"/>
    </row>
    <row r="59" spans="1:16" ht="17.25" customHeight="1">
      <c r="A59" s="41" t="s">
        <v>70</v>
      </c>
      <c r="B59" s="75">
        <v>2</v>
      </c>
      <c r="C59" s="76">
        <v>2</v>
      </c>
      <c r="D59" s="75">
        <v>4</v>
      </c>
      <c r="E59" s="76">
        <v>3</v>
      </c>
      <c r="F59" s="75">
        <v>12</v>
      </c>
      <c r="G59" s="76">
        <v>9</v>
      </c>
      <c r="H59" s="10">
        <f t="shared" si="4"/>
        <v>0.77777777777777779</v>
      </c>
      <c r="I59" s="39"/>
      <c r="J59" s="39"/>
      <c r="K59" s="39"/>
      <c r="L59" s="37"/>
    </row>
    <row r="60" spans="1:16" ht="17.25" customHeight="1">
      <c r="A60" s="41" t="s">
        <v>71</v>
      </c>
      <c r="B60" s="75">
        <v>2</v>
      </c>
      <c r="C60" s="76">
        <v>1</v>
      </c>
      <c r="D60" s="75">
        <v>5</v>
      </c>
      <c r="E60" s="76">
        <v>5</v>
      </c>
      <c r="F60" s="75">
        <v>15</v>
      </c>
      <c r="G60" s="76">
        <v>7</v>
      </c>
      <c r="H60" s="10">
        <f t="shared" si="4"/>
        <v>0.59090909090909094</v>
      </c>
      <c r="I60" s="39"/>
      <c r="J60" s="39"/>
      <c r="K60" s="39"/>
      <c r="L60" s="37"/>
    </row>
    <row r="61" spans="1:16" ht="17.25" customHeight="1">
      <c r="A61" t="s">
        <v>10</v>
      </c>
      <c r="B61" s="42">
        <f t="shared" ref="B61:G61" si="5">SUM(B54:B60)</f>
        <v>113</v>
      </c>
      <c r="C61" s="43">
        <f t="shared" si="5"/>
        <v>87</v>
      </c>
      <c r="D61" s="42">
        <f t="shared" si="5"/>
        <v>51</v>
      </c>
      <c r="E61" s="43">
        <f t="shared" si="5"/>
        <v>43</v>
      </c>
      <c r="F61" s="42">
        <f t="shared" si="5"/>
        <v>27</v>
      </c>
      <c r="G61" s="43">
        <f t="shared" si="5"/>
        <v>16</v>
      </c>
      <c r="H61" s="5"/>
      <c r="I61" s="39"/>
      <c r="J61" s="39"/>
      <c r="K61" s="39"/>
      <c r="L61" s="37"/>
    </row>
    <row r="62" spans="1:16" ht="17.25" customHeight="1">
      <c r="A62" s="117"/>
      <c r="B62" s="117"/>
      <c r="C62" s="117"/>
      <c r="D62" s="44"/>
      <c r="E62" s="45"/>
      <c r="F62" s="123" t="s">
        <v>27</v>
      </c>
      <c r="G62" s="123"/>
      <c r="H62" s="46">
        <f>(SUM(C61,E61,G61)/SUM(B61,D61,F61))</f>
        <v>0.76439790575916233</v>
      </c>
      <c r="I62" s="39"/>
      <c r="J62" s="39"/>
      <c r="K62" s="39"/>
      <c r="L62" s="37"/>
    </row>
    <row r="63" spans="1:16" ht="17.25" customHeight="1">
      <c r="A63" s="39"/>
      <c r="B63" s="39"/>
      <c r="C63" s="47"/>
      <c r="D63" s="47"/>
      <c r="E63" s="39"/>
      <c r="F63" s="118" t="s">
        <v>23</v>
      </c>
      <c r="G63" s="118"/>
      <c r="H63" s="48">
        <f>H62*0.15*100</f>
        <v>11.465968586387435</v>
      </c>
      <c r="I63" s="39"/>
      <c r="J63" s="39"/>
      <c r="K63" s="39"/>
      <c r="L63" s="37"/>
    </row>
    <row r="64" spans="1:16" ht="17.25" customHeight="1">
      <c r="B64" s="38"/>
      <c r="C64" s="38"/>
      <c r="D64" s="38"/>
      <c r="E64" s="38"/>
      <c r="F64" s="38"/>
      <c r="G64" s="38"/>
    </row>
    <row r="65" spans="1:16" ht="9.9" customHeight="1">
      <c r="A65" s="63"/>
      <c r="B65" s="58"/>
      <c r="C65" s="58"/>
      <c r="D65" s="58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</row>
    <row r="66" spans="1:16" ht="17.25" customHeight="1">
      <c r="B66" s="34"/>
      <c r="C66" s="34"/>
      <c r="D66" s="34"/>
      <c r="E66" s="34"/>
      <c r="F66" s="34"/>
    </row>
    <row r="67" spans="1:16" ht="33" customHeight="1">
      <c r="A67" s="113" t="s">
        <v>76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</row>
    <row r="68" spans="1:16" ht="33" customHeight="1">
      <c r="A68" s="107" t="s">
        <v>24</v>
      </c>
      <c r="B68" s="107"/>
      <c r="C68" s="107"/>
      <c r="D68" s="107"/>
      <c r="E68" s="107"/>
      <c r="F68" s="107"/>
      <c r="I68" s="108"/>
      <c r="J68" s="109"/>
      <c r="K68" s="109"/>
      <c r="L68" s="109"/>
      <c r="M68" s="109"/>
      <c r="N68" s="109"/>
      <c r="O68" s="109"/>
    </row>
    <row r="69" spans="1:16" ht="15.9" customHeight="1">
      <c r="A69" s="1" t="s">
        <v>48</v>
      </c>
      <c r="B69" s="1" t="s">
        <v>2</v>
      </c>
      <c r="C69" s="20" t="s">
        <v>3</v>
      </c>
      <c r="D69" s="21" t="s">
        <v>4</v>
      </c>
      <c r="E69" s="21" t="s">
        <v>5</v>
      </c>
      <c r="F69" s="77"/>
      <c r="G69" s="1" t="s">
        <v>21</v>
      </c>
      <c r="H69" s="1" t="s">
        <v>22</v>
      </c>
    </row>
    <row r="70" spans="1:16" ht="15.9" customHeight="1">
      <c r="A70" s="110" t="s">
        <v>91</v>
      </c>
      <c r="B70" s="85" t="s">
        <v>1</v>
      </c>
      <c r="C70" s="86">
        <v>32</v>
      </c>
      <c r="D70" s="86">
        <v>28</v>
      </c>
      <c r="E70" s="87">
        <v>21</v>
      </c>
      <c r="F70" s="78">
        <f>(D71+E71)/(C70+D70)</f>
        <v>0.93333333333333335</v>
      </c>
      <c r="G70">
        <f>IF(B70="ANTERIOR",0,D70+E70)</f>
        <v>0</v>
      </c>
      <c r="H70">
        <f>IF(B70="ACTUAL",0,C70+D70)</f>
        <v>60</v>
      </c>
    </row>
    <row r="71" spans="1:16" ht="15.9" customHeight="1">
      <c r="A71" s="111"/>
      <c r="B71" s="88" t="s">
        <v>0</v>
      </c>
      <c r="C71" s="89">
        <v>43</v>
      </c>
      <c r="D71" s="89">
        <v>30</v>
      </c>
      <c r="E71" s="90">
        <v>26</v>
      </c>
      <c r="F71" s="77"/>
      <c r="G71">
        <f t="shared" ref="G71:G75" si="6">IF(B71="ANTERIOR",0,D71+E71)</f>
        <v>56</v>
      </c>
      <c r="H71">
        <f t="shared" ref="H71:H75" si="7">IF(B71="ACTUAL",0,C71+D71)</f>
        <v>0</v>
      </c>
    </row>
    <row r="72" spans="1:16" ht="15.9" customHeight="1">
      <c r="A72" s="110" t="s">
        <v>92</v>
      </c>
      <c r="B72" s="85" t="s">
        <v>1</v>
      </c>
      <c r="C72" s="86">
        <v>54</v>
      </c>
      <c r="D72" s="86">
        <v>23</v>
      </c>
      <c r="E72" s="87">
        <v>12</v>
      </c>
      <c r="F72" s="78">
        <f>(D73+E73)/(C72+D72)</f>
        <v>0.61038961038961037</v>
      </c>
      <c r="G72">
        <f t="shared" si="6"/>
        <v>0</v>
      </c>
      <c r="H72">
        <f t="shared" si="7"/>
        <v>77</v>
      </c>
    </row>
    <row r="73" spans="1:16" ht="15.9" customHeight="1">
      <c r="A73" s="111"/>
      <c r="B73" s="88" t="s">
        <v>0</v>
      </c>
      <c r="C73" s="89">
        <v>34</v>
      </c>
      <c r="D73" s="89">
        <v>29</v>
      </c>
      <c r="E73" s="90">
        <v>18</v>
      </c>
      <c r="F73" s="77"/>
      <c r="G73">
        <f t="shared" si="6"/>
        <v>47</v>
      </c>
      <c r="H73">
        <f t="shared" si="7"/>
        <v>0</v>
      </c>
    </row>
    <row r="74" spans="1:16" ht="15.9" customHeight="1">
      <c r="A74" s="110" t="s">
        <v>93</v>
      </c>
      <c r="B74" s="85" t="s">
        <v>1</v>
      </c>
      <c r="C74" s="86">
        <v>59</v>
      </c>
      <c r="D74" s="86">
        <v>27</v>
      </c>
      <c r="E74" s="87">
        <v>12</v>
      </c>
      <c r="F74" s="78">
        <f>(D75+E75)/(C74+D74)</f>
        <v>0.83720930232558144</v>
      </c>
      <c r="G74">
        <f t="shared" si="6"/>
        <v>0</v>
      </c>
      <c r="H74">
        <f t="shared" si="7"/>
        <v>86</v>
      </c>
    </row>
    <row r="75" spans="1:16" ht="15.9" customHeight="1">
      <c r="A75" s="111"/>
      <c r="B75" s="88" t="s">
        <v>0</v>
      </c>
      <c r="C75" s="89">
        <v>34</v>
      </c>
      <c r="D75" s="89">
        <v>50</v>
      </c>
      <c r="E75" s="90">
        <v>22</v>
      </c>
      <c r="F75" s="77"/>
      <c r="G75">
        <f t="shared" si="6"/>
        <v>72</v>
      </c>
      <c r="H75">
        <f t="shared" si="7"/>
        <v>0</v>
      </c>
    </row>
    <row r="76" spans="1:16" s="81" customFormat="1" ht="15.9" customHeight="1">
      <c r="A76" s="80" t="s">
        <v>75</v>
      </c>
      <c r="B76" s="31" t="s">
        <v>29</v>
      </c>
      <c r="C76" s="9">
        <f>SUM(H70:H75)</f>
        <v>223</v>
      </c>
      <c r="D76" s="31" t="s">
        <v>30</v>
      </c>
      <c r="E76" s="9">
        <f>SUM(G70:G75)</f>
        <v>175</v>
      </c>
      <c r="F76" s="60"/>
    </row>
    <row r="77" spans="1:16" ht="15.9" customHeight="1">
      <c r="A77" s="14"/>
      <c r="B77" s="3"/>
      <c r="C77" s="61" t="s">
        <v>20</v>
      </c>
      <c r="D77" s="61"/>
      <c r="E77" s="100">
        <f>E76/C76</f>
        <v>0.7847533632286996</v>
      </c>
    </row>
    <row r="78" spans="1:16" ht="15.9" customHeight="1">
      <c r="A78" s="14"/>
      <c r="B78" s="3"/>
      <c r="C78" s="62" t="s">
        <v>25</v>
      </c>
      <c r="D78" s="62"/>
      <c r="E78" s="79">
        <f>E77*0.15*100</f>
        <v>11.771300448430495</v>
      </c>
    </row>
    <row r="79" spans="1:16">
      <c r="A79" s="14"/>
      <c r="B79" s="3"/>
      <c r="C79" s="2"/>
      <c r="D79" s="2"/>
      <c r="E79"/>
      <c r="F79"/>
    </row>
    <row r="80" spans="1:16" ht="48.6" customHeight="1">
      <c r="A80" s="14"/>
      <c r="B80" s="3"/>
      <c r="C80" s="2"/>
      <c r="D80" s="2"/>
      <c r="E80"/>
      <c r="F80"/>
    </row>
    <row r="81" spans="1:16" ht="33" customHeight="1">
      <c r="A81" s="115" t="s">
        <v>97</v>
      </c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</row>
    <row r="82" spans="1:16" ht="24" customHeight="1">
      <c r="A82" s="5" t="s">
        <v>48</v>
      </c>
      <c r="B82" s="36" t="s">
        <v>99</v>
      </c>
      <c r="C82" s="36" t="s">
        <v>98</v>
      </c>
      <c r="D82" s="36" t="s">
        <v>100</v>
      </c>
      <c r="E82" s="99"/>
      <c r="F82" s="99"/>
    </row>
    <row r="83" spans="1:16" ht="24" customHeight="1">
      <c r="A83" t="s">
        <v>65</v>
      </c>
      <c r="B83" s="98">
        <v>38</v>
      </c>
      <c r="C83" s="98">
        <v>5</v>
      </c>
      <c r="D83" s="12">
        <f>IF(B83=0,1,     IF(C83&gt;(B83/6), 1,     C83*6/B83))</f>
        <v>0.78947368421052633</v>
      </c>
      <c r="E83" s="99"/>
      <c r="F83" s="99"/>
    </row>
    <row r="84" spans="1:16" ht="24" customHeight="1">
      <c r="A84" t="s">
        <v>66</v>
      </c>
      <c r="B84" s="98">
        <v>56</v>
      </c>
      <c r="C84" s="98">
        <v>9</v>
      </c>
      <c r="D84" s="12">
        <f t="shared" ref="D84:D89" si="8">IF(B84=0,1,     IF(C84&gt;(B84/6), 1,     C84*6/B84))</f>
        <v>0.9642857142857143</v>
      </c>
      <c r="E84" s="99"/>
      <c r="F84" s="99"/>
    </row>
    <row r="85" spans="1:16" ht="24" customHeight="1">
      <c r="A85" t="s">
        <v>67</v>
      </c>
      <c r="B85" s="98">
        <v>32</v>
      </c>
      <c r="C85" s="98">
        <v>4</v>
      </c>
      <c r="D85" s="12">
        <f t="shared" si="8"/>
        <v>0.75</v>
      </c>
      <c r="E85" s="99"/>
      <c r="F85" s="99"/>
    </row>
    <row r="86" spans="1:16" ht="24" customHeight="1">
      <c r="A86" t="s">
        <v>68</v>
      </c>
      <c r="B86" s="98">
        <v>25</v>
      </c>
      <c r="C86" s="98">
        <v>6</v>
      </c>
      <c r="D86" s="12">
        <f t="shared" si="8"/>
        <v>1</v>
      </c>
      <c r="E86" s="99"/>
      <c r="F86" s="99"/>
    </row>
    <row r="87" spans="1:16" ht="24" customHeight="1">
      <c r="A87" t="s">
        <v>69</v>
      </c>
      <c r="B87" s="98">
        <v>30</v>
      </c>
      <c r="C87" s="98">
        <v>5</v>
      </c>
      <c r="D87" s="12">
        <f t="shared" si="8"/>
        <v>1</v>
      </c>
      <c r="E87" s="99"/>
      <c r="F87" s="99"/>
    </row>
    <row r="88" spans="1:16" ht="24" customHeight="1">
      <c r="A88" t="s">
        <v>70</v>
      </c>
      <c r="B88" s="98">
        <v>55</v>
      </c>
      <c r="C88" s="98">
        <v>9</v>
      </c>
      <c r="D88" s="12">
        <f t="shared" si="8"/>
        <v>0.98181818181818181</v>
      </c>
      <c r="E88" s="99"/>
      <c r="F88" s="99"/>
    </row>
    <row r="89" spans="1:16" ht="24" customHeight="1">
      <c r="A89" t="s">
        <v>71</v>
      </c>
      <c r="B89" s="98">
        <v>43</v>
      </c>
      <c r="C89" s="98">
        <v>6</v>
      </c>
      <c r="D89" s="12">
        <f t="shared" si="8"/>
        <v>0.83720930232558144</v>
      </c>
      <c r="E89" s="99"/>
      <c r="F89" s="99"/>
    </row>
    <row r="90" spans="1:16" ht="20.100000000000001" customHeight="1">
      <c r="A90" s="5" t="s">
        <v>10</v>
      </c>
      <c r="B90" s="65">
        <f>SUM(B83:B89)</f>
        <v>279</v>
      </c>
      <c r="C90" s="65">
        <f>SUM(C83:C89)</f>
        <v>44</v>
      </c>
      <c r="D90" s="97"/>
      <c r="E90" s="99"/>
      <c r="F90" s="99"/>
    </row>
    <row r="91" spans="1:16">
      <c r="A91" s="102" t="s">
        <v>101</v>
      </c>
      <c r="B91" s="7" t="s">
        <v>20</v>
      </c>
      <c r="C91" s="61"/>
      <c r="D91" s="104">
        <f>IF(B90=0,1,     IF(C90&gt;(B90/6), 1,     C90*6/B90))</f>
        <v>0.94623655913978499</v>
      </c>
      <c r="E91" s="99"/>
      <c r="F91" s="99"/>
    </row>
    <row r="92" spans="1:16">
      <c r="B92" s="103" t="s">
        <v>25</v>
      </c>
      <c r="C92" s="62"/>
      <c r="D92" s="48">
        <f>D91*0.15*100</f>
        <v>14.193548387096774</v>
      </c>
    </row>
  </sheetData>
  <mergeCells count="29">
    <mergeCell ref="A81:P81"/>
    <mergeCell ref="A72:A73"/>
    <mergeCell ref="A74:A75"/>
    <mergeCell ref="D29:E29"/>
    <mergeCell ref="D30:E30"/>
    <mergeCell ref="E45:F45"/>
    <mergeCell ref="E46:F46"/>
    <mergeCell ref="F63:G63"/>
    <mergeCell ref="A50:P50"/>
    <mergeCell ref="B51:I51"/>
    <mergeCell ref="B52:C52"/>
    <mergeCell ref="D52:E52"/>
    <mergeCell ref="F52:G52"/>
    <mergeCell ref="A62:C62"/>
    <mergeCell ref="F62:G62"/>
    <mergeCell ref="A67:P67"/>
    <mergeCell ref="A68:F68"/>
    <mergeCell ref="I68:O68"/>
    <mergeCell ref="A70:A71"/>
    <mergeCell ref="J51:P51"/>
    <mergeCell ref="A1:P1"/>
    <mergeCell ref="A18:P18"/>
    <mergeCell ref="A2:P2"/>
    <mergeCell ref="A29:B29"/>
    <mergeCell ref="I3:O3"/>
    <mergeCell ref="A34:P34"/>
    <mergeCell ref="I35:O35"/>
    <mergeCell ref="G19:O19"/>
    <mergeCell ref="A3:D3"/>
  </mergeCells>
  <conditionalFormatting sqref="B28:E2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F4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:H6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9:F80 F70:F7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1">
    <cfRule type="colorScale" priority="9">
      <colorScale>
        <cfvo type="num" val="0"/>
        <cfvo type="num" val="0.01"/>
        <cfvo type="num" val="0.2"/>
        <color rgb="FFF8696B"/>
        <color rgb="FFFFEB84"/>
        <color rgb="FF63BE7B"/>
      </colorScale>
    </cfRule>
  </conditionalFormatting>
  <conditionalFormatting sqref="F21:F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G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:D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5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9"/>
  <sheetViews>
    <sheetView tabSelected="1" topLeftCell="A9" zoomScale="80" zoomScaleNormal="80" workbookViewId="0">
      <selection activeCell="L20" sqref="L20"/>
    </sheetView>
  </sheetViews>
  <sheetFormatPr baseColWidth="10" defaultColWidth="11.44140625" defaultRowHeight="14.4"/>
  <cols>
    <col min="1" max="1" width="4.6640625" customWidth="1"/>
    <col min="2" max="2" width="40.6640625" customWidth="1"/>
    <col min="3" max="3" width="24.6640625" customWidth="1"/>
    <col min="4" max="4" width="18.6640625" customWidth="1"/>
    <col min="5" max="5" width="9.6640625" customWidth="1"/>
    <col min="6" max="7" width="10.6640625" customWidth="1"/>
  </cols>
  <sheetData>
    <row r="1" spans="1:7" ht="15.6">
      <c r="A1" s="26"/>
      <c r="B1" s="125" t="s">
        <v>14</v>
      </c>
      <c r="C1" s="125"/>
      <c r="D1" s="125"/>
      <c r="E1" s="125"/>
      <c r="F1" s="125"/>
      <c r="G1" s="125"/>
    </row>
    <row r="2" spans="1:7" ht="9" customHeight="1">
      <c r="A2" s="26"/>
      <c r="B2" s="27"/>
      <c r="C2" s="27"/>
      <c r="D2" s="27"/>
      <c r="E2" s="27"/>
      <c r="F2" s="27"/>
      <c r="G2" s="27"/>
    </row>
    <row r="3" spans="1:7" ht="15.6">
      <c r="A3" s="26"/>
      <c r="B3" s="125" t="s">
        <v>31</v>
      </c>
      <c r="C3" s="125"/>
      <c r="D3" s="125"/>
      <c r="E3" s="125"/>
      <c r="F3" s="125"/>
      <c r="G3" s="125"/>
    </row>
    <row r="4" spans="1:7">
      <c r="A4" s="28"/>
      <c r="B4" s="126" t="s">
        <v>28</v>
      </c>
      <c r="C4" s="126"/>
      <c r="D4" s="126"/>
      <c r="E4" s="126"/>
      <c r="F4" s="126"/>
      <c r="G4" s="126"/>
    </row>
    <row r="5" spans="1:7" ht="9" customHeight="1">
      <c r="A5" s="28"/>
      <c r="B5" s="29"/>
      <c r="C5" s="29"/>
      <c r="D5" s="29"/>
      <c r="E5" s="29"/>
      <c r="F5" s="29"/>
      <c r="G5" s="29"/>
    </row>
    <row r="6" spans="1:7" ht="23.4" customHeight="1">
      <c r="A6" s="127" t="s">
        <v>32</v>
      </c>
      <c r="B6" s="127"/>
      <c r="C6" s="127"/>
      <c r="D6" s="127"/>
      <c r="E6" s="127"/>
      <c r="F6" s="127"/>
      <c r="G6" s="127"/>
    </row>
    <row r="7" spans="1:7" s="18" customFormat="1" ht="11.4">
      <c r="A7" s="128" t="s">
        <v>15</v>
      </c>
      <c r="B7" s="128"/>
      <c r="C7" s="128" t="s">
        <v>18</v>
      </c>
      <c r="D7" s="128" t="s">
        <v>16</v>
      </c>
      <c r="E7" s="128" t="s">
        <v>19</v>
      </c>
      <c r="F7" s="128" t="s">
        <v>20</v>
      </c>
      <c r="G7" s="128" t="s">
        <v>25</v>
      </c>
    </row>
    <row r="8" spans="1:7" s="18" customFormat="1" ht="29.25" customHeight="1">
      <c r="A8" s="128"/>
      <c r="B8" s="128"/>
      <c r="C8" s="128"/>
      <c r="D8" s="128"/>
      <c r="E8" s="128"/>
      <c r="F8" s="128"/>
      <c r="G8" s="128"/>
    </row>
    <row r="9" spans="1:7" ht="62.4" customHeight="1">
      <c r="A9" s="30">
        <v>1</v>
      </c>
      <c r="B9" s="15" t="s">
        <v>33</v>
      </c>
      <c r="C9" s="16" t="s">
        <v>34</v>
      </c>
      <c r="D9" s="16" t="s">
        <v>94</v>
      </c>
      <c r="E9" s="17">
        <v>0.25</v>
      </c>
      <c r="F9" s="106">
        <f>Tablero!D13</f>
        <v>70</v>
      </c>
      <c r="G9" s="82">
        <f>Tablero!D14</f>
        <v>17.5</v>
      </c>
    </row>
    <row r="10" spans="1:7" ht="51" customHeight="1">
      <c r="A10" s="30">
        <v>2</v>
      </c>
      <c r="B10" s="15" t="s">
        <v>43</v>
      </c>
      <c r="C10" s="16" t="s">
        <v>44</v>
      </c>
      <c r="D10" s="16" t="s">
        <v>95</v>
      </c>
      <c r="E10" s="17">
        <v>0.15</v>
      </c>
      <c r="F10" s="105">
        <f>Tablero!F29</f>
        <v>0.5714285714285714</v>
      </c>
      <c r="G10" s="82">
        <f>Tablero!F30</f>
        <v>8.5714285714285694</v>
      </c>
    </row>
    <row r="11" spans="1:7" ht="54" customHeight="1">
      <c r="A11" s="30">
        <v>3</v>
      </c>
      <c r="B11" s="15" t="s">
        <v>50</v>
      </c>
      <c r="C11" s="16" t="s">
        <v>51</v>
      </c>
      <c r="D11" s="16" t="s">
        <v>95</v>
      </c>
      <c r="E11" s="17">
        <v>0.15</v>
      </c>
      <c r="F11" s="105">
        <f>Tablero!G45</f>
        <v>0.63095238095238093</v>
      </c>
      <c r="G11" s="82">
        <f>Tablero!G46</f>
        <v>9.4642857142857135</v>
      </c>
    </row>
    <row r="12" spans="1:7" ht="58.2" customHeight="1">
      <c r="A12" s="30">
        <v>4</v>
      </c>
      <c r="B12" s="15" t="s">
        <v>56</v>
      </c>
      <c r="C12" s="16" t="s">
        <v>57</v>
      </c>
      <c r="D12" s="16" t="s">
        <v>96</v>
      </c>
      <c r="E12" s="17">
        <v>0.15</v>
      </c>
      <c r="F12" s="105">
        <f>Tablero!H62</f>
        <v>0.76439790575916233</v>
      </c>
      <c r="G12" s="82">
        <f>Tablero!H63</f>
        <v>11.465968586387435</v>
      </c>
    </row>
    <row r="13" spans="1:7" ht="54.6" customHeight="1">
      <c r="A13" s="30">
        <v>5</v>
      </c>
      <c r="B13" s="15" t="s">
        <v>73</v>
      </c>
      <c r="C13" s="16" t="s">
        <v>74</v>
      </c>
      <c r="D13" s="16" t="s">
        <v>94</v>
      </c>
      <c r="E13" s="17">
        <v>0.15</v>
      </c>
      <c r="F13" s="105">
        <f>Tablero!E77</f>
        <v>0.7847533632286996</v>
      </c>
      <c r="G13" s="82">
        <f>Tablero!E78</f>
        <v>11.771300448430495</v>
      </c>
    </row>
    <row r="14" spans="1:7" ht="46.8" customHeight="1">
      <c r="A14" s="30">
        <v>6</v>
      </c>
      <c r="B14" s="15" t="s">
        <v>103</v>
      </c>
      <c r="C14" s="16" t="s">
        <v>102</v>
      </c>
      <c r="D14" s="16" t="s">
        <v>96</v>
      </c>
      <c r="E14" s="17">
        <v>0.15</v>
      </c>
      <c r="F14" s="105">
        <f>Tablero!D91</f>
        <v>0.94623655913978499</v>
      </c>
      <c r="G14" s="82">
        <f>Tablero!D92</f>
        <v>14.193548387096774</v>
      </c>
    </row>
    <row r="15" spans="1:7" s="94" customFormat="1" ht="21.75" customHeight="1">
      <c r="A15" s="91"/>
      <c r="B15" s="92"/>
      <c r="C15" s="92"/>
      <c r="D15" s="93"/>
      <c r="F15" s="95" t="s">
        <v>17</v>
      </c>
      <c r="G15" s="96">
        <f xml:space="preserve"> SUM(G9:G14)</f>
        <v>72.966531707628988</v>
      </c>
    </row>
    <row r="18" spans="2:7">
      <c r="B18" s="32"/>
      <c r="C18" s="32"/>
      <c r="D18" s="33"/>
      <c r="E18" s="33"/>
      <c r="F18" s="32"/>
      <c r="G18" s="32"/>
    </row>
    <row r="19" spans="2:7">
      <c r="B19" s="124" t="s">
        <v>31</v>
      </c>
      <c r="C19" s="124"/>
      <c r="D19" s="33"/>
      <c r="E19" s="33"/>
      <c r="F19" s="33"/>
      <c r="G19" s="33"/>
    </row>
  </sheetData>
  <mergeCells count="11">
    <mergeCell ref="B19:C19"/>
    <mergeCell ref="B1:G1"/>
    <mergeCell ref="B3:G3"/>
    <mergeCell ref="B4:G4"/>
    <mergeCell ref="A6:G6"/>
    <mergeCell ref="A7:B8"/>
    <mergeCell ref="C7:C8"/>
    <mergeCell ref="D7:D8"/>
    <mergeCell ref="F7:F8"/>
    <mergeCell ref="E7:E8"/>
    <mergeCell ref="G7:G8"/>
  </mergeCells>
  <pageMargins left="0.7" right="0.7" top="0.75" bottom="0.75" header="0.3" footer="0.3"/>
  <pageSetup scale="87" fitToHeight="0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Tablero</vt:lpstr>
      <vt:lpstr>Formato</vt:lpstr>
      <vt:lpstr>Tablero!Área_de_impresión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2019-10-11T19:14:02Z</dcterms:modified>
</cp:coreProperties>
</file>