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92" windowHeight="5376"/>
  </bookViews>
  <sheets>
    <sheet name="Tablero" sheetId="4" r:id="rId1"/>
    <sheet name="Formato" sheetId="5" r:id="rId2"/>
    <sheet name="Hoja1" sheetId="6" r:id="rId3"/>
  </sheets>
  <definedNames>
    <definedName name="_xlnm.Print_Area" localSheetId="0">Tablero!$A:$O</definedName>
  </definedNames>
  <calcPr calcId="152511"/>
</workbook>
</file>

<file path=xl/calcChain.xml><?xml version="1.0" encoding="utf-8"?>
<calcChain xmlns="http://schemas.openxmlformats.org/spreadsheetml/2006/main">
  <c r="D155" i="4" l="1"/>
  <c r="D131" i="4"/>
  <c r="D125" i="4"/>
  <c r="D124" i="4"/>
  <c r="D123" i="4"/>
  <c r="D122" i="4"/>
  <c r="D121" i="4"/>
  <c r="D120" i="4"/>
  <c r="D82" i="4"/>
  <c r="D81" i="4"/>
  <c r="D70" i="4"/>
  <c r="D71" i="4"/>
  <c r="D72" i="4"/>
  <c r="D73" i="4"/>
  <c r="D74" i="4"/>
  <c r="D75" i="4"/>
  <c r="I21" i="4"/>
  <c r="I22" i="4"/>
  <c r="I23" i="4"/>
  <c r="I24" i="4"/>
  <c r="I25" i="4"/>
  <c r="H21" i="4"/>
  <c r="H22" i="4"/>
  <c r="H23" i="4"/>
  <c r="H24" i="4"/>
  <c r="H25" i="4"/>
  <c r="I19" i="4"/>
  <c r="I20" i="4"/>
  <c r="H19" i="4"/>
  <c r="H20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6" i="4"/>
  <c r="H5" i="4"/>
  <c r="E27" i="4"/>
  <c r="D157" i="4"/>
  <c r="D156" i="4"/>
  <c r="D154" i="4"/>
  <c r="D153" i="4"/>
  <c r="D152" i="4"/>
  <c r="D151" i="4"/>
  <c r="D150" i="4"/>
  <c r="D149" i="4"/>
  <c r="D148" i="4"/>
  <c r="D147" i="4"/>
  <c r="D146" i="4"/>
  <c r="C158" i="4"/>
  <c r="B158" i="4"/>
  <c r="D158" i="4" l="1"/>
  <c r="D159" i="4" s="1"/>
  <c r="D160" i="4" l="1"/>
  <c r="G12" i="5" s="1"/>
  <c r="F12" i="5"/>
  <c r="C83" i="4"/>
  <c r="F99" i="4" l="1"/>
  <c r="F98" i="4"/>
  <c r="D101" i="4"/>
  <c r="D102" i="4" s="1"/>
  <c r="E101" i="4"/>
  <c r="E102" i="4" s="1"/>
  <c r="C101" i="4"/>
  <c r="C102" i="4" s="1"/>
  <c r="B101" i="4"/>
  <c r="B102" i="4" s="1"/>
  <c r="F52" i="4"/>
  <c r="D104" i="4" l="1"/>
  <c r="D113" i="4" l="1"/>
  <c r="D114" i="4"/>
  <c r="D115" i="4"/>
  <c r="D116" i="4"/>
  <c r="D117" i="4"/>
  <c r="D118" i="4"/>
  <c r="D119" i="4"/>
  <c r="D126" i="4"/>
  <c r="D127" i="4"/>
  <c r="D128" i="4"/>
  <c r="D129" i="4"/>
  <c r="D130" i="4"/>
  <c r="D132" i="4"/>
  <c r="D112" i="4"/>
  <c r="C133" i="4"/>
  <c r="B133" i="4"/>
  <c r="B83" i="4"/>
  <c r="D80" i="4"/>
  <c r="D79" i="4"/>
  <c r="D78" i="4"/>
  <c r="D77" i="4"/>
  <c r="D76" i="4"/>
  <c r="D69" i="4"/>
  <c r="D68" i="4"/>
  <c r="D67" i="4"/>
  <c r="D66" i="4"/>
  <c r="D65" i="4"/>
  <c r="D64" i="4"/>
  <c r="D63" i="4"/>
  <c r="D62" i="4"/>
  <c r="D61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6" i="4"/>
  <c r="G27" i="4"/>
  <c r="F27" i="4"/>
  <c r="D27" i="4"/>
  <c r="C27" i="4"/>
  <c r="B27" i="4"/>
  <c r="B52" i="4"/>
  <c r="C52" i="4"/>
  <c r="D52" i="4"/>
  <c r="E52" i="4"/>
  <c r="G52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37" i="4"/>
  <c r="C54" i="4"/>
  <c r="G54" i="4" s="1"/>
  <c r="I28" i="4" l="1"/>
  <c r="F10" i="5"/>
  <c r="G55" i="4"/>
  <c r="D83" i="4"/>
  <c r="D84" i="4" s="1"/>
  <c r="D85" i="4" s="1"/>
  <c r="D133" i="4"/>
  <c r="F9" i="5" l="1"/>
  <c r="I29" i="4"/>
  <c r="G9" i="5" s="1"/>
  <c r="G11" i="5"/>
  <c r="F11" i="5"/>
  <c r="G10" i="5"/>
  <c r="G13" i="5" l="1"/>
</calcChain>
</file>

<file path=xl/sharedStrings.xml><?xml version="1.0" encoding="utf-8"?>
<sst xmlns="http://schemas.openxmlformats.org/spreadsheetml/2006/main" count="213" uniqueCount="124">
  <si>
    <t>SERVICIO</t>
  </si>
  <si>
    <t>SECTOR</t>
  </si>
  <si>
    <t>CIP I Y II</t>
  </si>
  <si>
    <t>MTD</t>
  </si>
  <si>
    <t>MO</t>
  </si>
  <si>
    <t>PD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</si>
  <si>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</si>
  <si>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</si>
  <si>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</si>
  <si>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</si>
  <si>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</si>
  <si>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</si>
  <si>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</si>
  <si>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</si>
  <si>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</si>
  <si>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</si>
  <si>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</si>
  <si>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</si>
  <si>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</si>
  <si>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</si>
  <si>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</si>
  <si>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%CAP</t>
  </si>
  <si>
    <t>Total Sectores</t>
  </si>
  <si>
    <t>SUMAS</t>
  </si>
  <si>
    <t>ECD</t>
  </si>
  <si>
    <t>TABLERO DE INDICADORES DEL MATRIMONIO SECRETARIO DIOCESANO DE ÁREA II</t>
  </si>
  <si>
    <t>MATR. S.I.</t>
  </si>
  <si>
    <t>%CAP-MAT</t>
  </si>
  <si>
    <t>PORCENTAJE DE EQUIPOS DE CAPACITACIÓN 
META: 10%</t>
  </si>
  <si>
    <t>ANTERIOR</t>
  </si>
  <si>
    <t>ACTUAL</t>
  </si>
  <si>
    <t>PORCENT</t>
  </si>
  <si>
    <t>CPIM</t>
  </si>
  <si>
    <t>CICLO</t>
  </si>
  <si>
    <t>MEMBRESIA</t>
  </si>
  <si>
    <t>% SERV</t>
  </si>
  <si>
    <t>F. AMOR</t>
  </si>
  <si>
    <t>F. PADRES</t>
  </si>
  <si>
    <t>Movimiento Familiar Cristiano</t>
  </si>
  <si>
    <t>Indicadores</t>
  </si>
  <si>
    <t>SUMA</t>
  </si>
  <si>
    <t>decremento</t>
  </si>
  <si>
    <t>RESULTADO</t>
  </si>
  <si>
    <t xml:space="preserve"> CAPACITACIÓN DE MATRIMONIOS DE ÁREA II DE SECTOR</t>
  </si>
  <si>
    <t>PORCENTAJE DE CAPACITACIÓN DE MATRIMONIOS DE ÁREA II DE SECTOR
META: 100%</t>
  </si>
  <si>
    <t xml:space="preserve"> </t>
  </si>
  <si>
    <t>SHEZ</t>
  </si>
  <si>
    <t>0 -10 %</t>
  </si>
  <si>
    <t xml:space="preserve">11 - 20 % </t>
  </si>
  <si>
    <t>21 - 40 %</t>
  </si>
  <si>
    <t>mayor de 40 %</t>
  </si>
  <si>
    <t>TOTAL</t>
  </si>
  <si>
    <t>Resultado</t>
  </si>
  <si>
    <t>Calificación</t>
  </si>
  <si>
    <t>Fórmula</t>
  </si>
  <si>
    <t>Fuente de información</t>
  </si>
  <si>
    <t xml:space="preserve">Base de Datos Diocesana - Registro de capacitaciones - Formato S-11 </t>
  </si>
  <si>
    <t>Porcentaje de capacitación de los matrimonios y/o personas que prestan Servicios Institucionales (S.I.) en la Diócesis.</t>
  </si>
  <si>
    <t>Porcentaje de capacitación de los Matrimonios Resposables de Área II en la Diócesis (RA-II)</t>
  </si>
  <si>
    <t>(Número de capacitaciones recibidas por los RA-II  / Número de RA-II  en la Diócesis por 6 ) x 100</t>
  </si>
  <si>
    <t>Hoja de evaluación</t>
  </si>
  <si>
    <t>Base de Datos Diocesana - Registro de beneficiarios de S.I.</t>
  </si>
  <si>
    <t xml:space="preserve">[(Número de personas que recibieron los servicios institucionales año actual / Numero de personas que recibieron servicios institucionales año anterior)-1]x100. </t>
  </si>
  <si>
    <t>Pond.</t>
  </si>
  <si>
    <t>Porcentaje de incremento en personas que recibieron Servicios Institucionales en la Diócesis comparado con el año anterior.</t>
  </si>
  <si>
    <t>2.- CAPACITACIÓN DE MATRIMONIOS DE ÁREA II DE SECTOR</t>
  </si>
  <si>
    <t>3.- INCREMENTO DE BENEFICIARIOS DE LOS S. I. EN LA DIOCESIS COMPARADO CON EL AÑO ANTERIOR</t>
  </si>
  <si>
    <t>Nombre del Secretario Diocesano de Área II: _____________________________________________  Ciclo Evaluado: _____________    Diócesis:_____________________________________</t>
  </si>
  <si>
    <t>Matrimonio Secretario Diocesano de Área II</t>
  </si>
  <si>
    <t xml:space="preserve">1.- CAPACITACIÓN DE MATRIMONIOS QUE PRESTAN SERVICIOS INSTITUCIONALES </t>
  </si>
  <si>
    <t xml:space="preserve">Nota: Este formato sera llenado por el matrimonio Secretario Diocesano de Área II  y entregado al matrimonio Presidente Diocesano para su revisión y análisis, anexando copia de las fuentes de información utilizadas. </t>
  </si>
  <si>
    <t xml:space="preserve">[(Número de asistencias a reuniones de Pastoral Familiar / Numero de reuniones convocadas por la Pastoral Familiar]x100. </t>
  </si>
  <si>
    <t>Información del Area II</t>
  </si>
  <si>
    <t>MES</t>
  </si>
  <si>
    <t>%CUMPL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</si>
  <si>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</si>
  <si>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</si>
  <si>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</si>
  <si>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</si>
  <si>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</si>
  <si>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</si>
  <si>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</si>
  <si>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</si>
  <si>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</si>
  <si>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</si>
  <si>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</si>
  <si>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</si>
  <si>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TOTALES</t>
  </si>
  <si>
    <t>CALIFICACIÓN</t>
  </si>
  <si>
    <t>Asistencia a Reuniones Pastoral Familiar</t>
  </si>
  <si>
    <t>Reuniones convocadas por la Pastoral Familiar</t>
  </si>
  <si>
    <t xml:space="preserve">4.- PORCENTAJE DE ASISTENCIA A LAS REUNIONES DE PASTORAL FAMILIAR </t>
  </si>
  <si>
    <t>SHES</t>
  </si>
  <si>
    <t xml:space="preserve"> A :INCREMENTO DE BENEFICIARIOS TOTALES</t>
  </si>
  <si>
    <t>B: incremento por Servicio Institucional</t>
  </si>
  <si>
    <t>C: Porcentaje de Servidores Institucionales Vs total de membresía</t>
  </si>
  <si>
    <t>S.F.D.</t>
  </si>
  <si>
    <t>%CAP
MAT.FAC.</t>
  </si>
  <si>
    <t>MAT. FAC.  S.F.D.</t>
  </si>
  <si>
    <t>SERVICIO  S.F.D.</t>
  </si>
  <si>
    <t>MAT. FAC. S.I.</t>
  </si>
  <si>
    <t>XVI</t>
  </si>
  <si>
    <t>XVII</t>
  </si>
  <si>
    <t>XVIII</t>
  </si>
  <si>
    <t>XIX</t>
  </si>
  <si>
    <t>XX</t>
  </si>
  <si>
    <t>XXI</t>
  </si>
  <si>
    <t>Porcentaje de asistencia a las reuniones de Pastoral Familiar Diocesana</t>
  </si>
  <si>
    <t>(Número de capacitaciones recibidas por matrimonios ó mat SFD que prestan S.I. / Número de matrimonios ó mat SFD que prestan S.I.  en la Diócesis  por el número de capacitaciones requeridas) x 100</t>
  </si>
  <si>
    <t>BDW</t>
  </si>
  <si>
    <t>OK</t>
  </si>
  <si>
    <t>PENDIENTE</t>
  </si>
  <si>
    <t>OK-ALGUNAS DIOCESIS NO CONTIENE INFORM</t>
  </si>
  <si>
    <t>nombre</t>
  </si>
  <si>
    <t>desripcion</t>
  </si>
  <si>
    <t>¿se obtiene de la BDW?</t>
  </si>
  <si>
    <t>MATRIMONIO FACILITADOR SOMOS FAMILIA DE DIOS</t>
  </si>
  <si>
    <t>MATRIMONIO FACILITADOR SERVICIOS INSTITUCIONALES</t>
  </si>
  <si>
    <t xml:space="preserve">SI </t>
  </si>
  <si>
    <t>SERVICIO SOMOS FAMILIA DE DIOS (mat del MFC que dan este servicio)</t>
  </si>
  <si>
    <t>MATRIMONIOS DEL MFC QUE PRESTAN SERVICIO DE AREA 2</t>
  </si>
  <si>
    <t>TALLER DE METOLOGIA</t>
  </si>
  <si>
    <t>CAP INTEGRAL PROGRESIVA 1 Y 2</t>
  </si>
  <si>
    <t>NO (son mat que no pertenecen al MFC)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</si>
</sst>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#,##0.00_ ;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0"/>
      <name val="Arial"/>
      <family val="2"/>
    </font>
    <font>
      <b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 Light"/>
      <family val="2"/>
    </font>
    <font>
      <sz val="11"/>
      <color theme="1"/>
      <name val="Calibri Light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b/>
      <sz val="9"/>
      <name val="Calibri Light"/>
      <family val="2"/>
    </font>
    <font>
      <sz val="8"/>
      <name val="Arial Narrow"/>
      <family val="2"/>
    </font>
    <font>
      <sz val="8"/>
      <name val="Century Gothic"/>
      <family val="2"/>
    </font>
    <font>
      <b/>
      <sz val="9"/>
      <color theme="1"/>
      <name val="Calibri"/>
      <family val="2"/>
      <scheme val="minor"/>
    </font>
    <font>
      <b/>
      <sz val="12"/>
      <color rgb="FF432B20"/>
      <name val="Arial"/>
      <family val="2"/>
    </font>
    <font>
      <b/>
      <sz val="10"/>
      <color rgb="FF432B20"/>
      <name val="Arial"/>
      <family val="2"/>
    </font>
    <font>
      <b/>
      <sz val="11"/>
      <color theme="1"/>
      <name val="Calibri Light"/>
      <family val="2"/>
    </font>
    <font>
      <b/>
      <sz val="16"/>
      <color theme="1"/>
      <name val="Calibri Light"/>
      <family val="2"/>
    </font>
    <font>
      <b/>
      <sz val="8"/>
      <color theme="1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 style="thick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</cellStyleXfs>
  <cellXfs count="144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9" fontId="2" fillId="4" borderId="0" xfId="1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9" fontId="3" fillId="4" borderId="0" xfId="1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Border="1"/>
    <xf numFmtId="0" fontId="8" fillId="0" borderId="0" xfId="0" applyFont="1" applyBorder="1"/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64" fontId="4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0" borderId="0" xfId="0" applyFont="1"/>
    <xf numFmtId="9" fontId="16" fillId="0" borderId="0" xfId="1" applyFont="1" applyAlignment="1">
      <alignment horizontal="center" vertical="center"/>
    </xf>
    <xf numFmtId="9" fontId="16" fillId="6" borderId="0" xfId="1" applyFont="1" applyFill="1" applyAlignment="1">
      <alignment horizontal="center" vertical="center"/>
    </xf>
    <xf numFmtId="0" fontId="3" fillId="4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9" fontId="4" fillId="4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9" fontId="15" fillId="7" borderId="1" xfId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1" fontId="15" fillId="7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9" fontId="16" fillId="3" borderId="0" xfId="1" applyFont="1" applyFill="1" applyAlignment="1">
      <alignment horizontal="center"/>
    </xf>
    <xf numFmtId="0" fontId="4" fillId="0" borderId="0" xfId="0" applyFont="1" applyAlignment="1"/>
    <xf numFmtId="0" fontId="0" fillId="3" borderId="0" xfId="0" applyFill="1"/>
    <xf numFmtId="0" fontId="2" fillId="3" borderId="0" xfId="0" applyFont="1" applyFill="1"/>
    <xf numFmtId="165" fontId="16" fillId="4" borderId="0" xfId="2" applyNumberFormat="1" applyFont="1" applyFill="1" applyAlignment="1">
      <alignment horizontal="center" vertical="center"/>
    </xf>
    <xf numFmtId="0" fontId="16" fillId="2" borderId="0" xfId="0" applyFont="1" applyFill="1"/>
    <xf numFmtId="164" fontId="16" fillId="4" borderId="0" xfId="0" applyNumberFormat="1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/>
    </xf>
    <xf numFmtId="1" fontId="16" fillId="3" borderId="0" xfId="1" applyNumberFormat="1" applyFont="1" applyFill="1" applyAlignment="1">
      <alignment horizontal="center"/>
    </xf>
    <xf numFmtId="1" fontId="16" fillId="4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3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9" fontId="2" fillId="2" borderId="0" xfId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13" fillId="7" borderId="1" xfId="0" applyFont="1" applyFill="1" applyBorder="1" applyAlignment="1">
      <alignment horizontal="left" vertical="center" wrapText="1" indent="1"/>
    </xf>
    <xf numFmtId="0" fontId="25" fillId="7" borderId="1" xfId="0" applyFont="1" applyFill="1" applyBorder="1" applyAlignment="1">
      <alignment horizontal="left" vertical="center" wrapText="1" indent="1"/>
    </xf>
    <xf numFmtId="1" fontId="15" fillId="7" borderId="1" xfId="1" applyNumberFormat="1" applyFont="1" applyFill="1" applyBorder="1" applyAlignment="1">
      <alignment horizontal="center" vertical="center" wrapText="1"/>
    </xf>
    <xf numFmtId="9" fontId="15" fillId="7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8" fillId="0" borderId="0" xfId="0" applyFont="1"/>
    <xf numFmtId="0" fontId="29" fillId="0" borderId="0" xfId="0" applyFont="1"/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" fontId="0" fillId="8" borderId="1" xfId="2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right"/>
    </xf>
    <xf numFmtId="0" fontId="16" fillId="4" borderId="0" xfId="0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22" fillId="7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0" fillId="0" borderId="1" xfId="0" applyBorder="1"/>
    <xf numFmtId="0" fontId="3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</cellXfs>
  <cellStyles count="4">
    <cellStyle name="Millares" xfId="2" builtinId="3"/>
    <cellStyle name="Normal" xfId="0" builtinId="0"/>
    <cellStyle name="Normal 3" xfId="3"/>
    <cellStyle name="Porcentaje" xfId="1" builtinId="5"/>
  </cellStyles>
  <dxfs count="0"/>
  <tableStyles count="0" defaultTableStyle="TableStyleMedium2" defaultPivotStyle="PivotStyleMedium9"/>
  <colors>
    <mruColors>
      <color rgb="FF800000"/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Tablero!$H$36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Tablero!$A$37:$A$51</c:f>
              <c:strCache>
                <c:ptCount val="1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</c:strCache>
            </c:strRef>
          </c:cat>
          <c:val>
            <c:numRef>
              <c:f>Tablero!$H$37:$H$51</c:f>
              <c:numCache>
                <c:formatCode>0%</c:formatCode>
                <c:ptCount val="15"/>
                <c:pt idx="0">
                  <c:v>0.83333333333333337</c:v>
                </c:pt>
                <c:pt idx="1">
                  <c:v>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0.16666666666666666</c:v>
                </c:pt>
                <c:pt idx="7">
                  <c:v>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0.5</c:v>
                </c:pt>
                <c:pt idx="14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B7-4A26-8972-DCB71AD0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71432368"/>
        <c:axId val="-471423120"/>
      </c:barChart>
      <c:catAx>
        <c:axId val="-47143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71423120"/>
        <c:crosses val="autoZero"/>
        <c:auto val="1"/>
        <c:lblAlgn val="ctr"/>
        <c:lblOffset val="100"/>
        <c:noMultiLvlLbl val="0"/>
      </c:catAx>
      <c:valAx>
        <c:axId val="-47142312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471432368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Tablero!$H$4</c:f>
              <c:strCache>
                <c:ptCount val="1"/>
                <c:pt idx="0">
                  <c:v>%CAP-MAT</c:v>
                </c:pt>
              </c:strCache>
            </c:strRef>
          </c:tx>
          <c:invertIfNegative val="0"/>
          <c:cat>
            <c:strRef>
              <c:f>Tablero!$A$5:$A$26</c:f>
              <c:strCache>
                <c:ptCount val="2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  <c:pt idx="18">
                  <c:v>XIX</c:v>
                </c:pt>
                <c:pt idx="19">
                  <c:v>XX</c:v>
                </c:pt>
                <c:pt idx="20">
                  <c:v>XXI</c:v>
                </c:pt>
                <c:pt idx="21">
                  <c:v>ECD</c:v>
                </c:pt>
              </c:strCache>
            </c:strRef>
          </c:cat>
          <c:val>
            <c:numRef>
              <c:f>Tablero!$H$5:$H$26</c:f>
              <c:numCache>
                <c:formatCode>0%</c:formatCode>
                <c:ptCount val="22"/>
                <c:pt idx="0">
                  <c:v>1</c:v>
                </c:pt>
                <c:pt idx="1">
                  <c:v>0.77777777777777779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0.95238095238095233</c:v>
                </c:pt>
                <c:pt idx="17">
                  <c:v>1</c:v>
                </c:pt>
                <c:pt idx="18">
                  <c:v>1</c:v>
                </c:pt>
                <c:pt idx="19">
                  <c:v>0.91666666666666663</c:v>
                </c:pt>
                <c:pt idx="20">
                  <c:v>0.77777777777777779</c:v>
                </c:pt>
                <c:pt idx="2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01-4F55-BADB-9F6241A244F6}"/>
            </c:ext>
          </c:extLst>
        </c:ser>
        <c:ser>
          <c:idx val="1"/>
          <c:order val="1"/>
          <c:tx>
            <c:strRef>
              <c:f>Tablero!$I$4</c:f>
              <c:strCache>
                <c:ptCount val="1"/>
                <c:pt idx="0">
                  <c:v>%CAP
MAT.FAC.</c:v>
                </c:pt>
              </c:strCache>
            </c:strRef>
          </c:tx>
          <c:invertIfNegative val="0"/>
          <c:cat>
            <c:strRef>
              <c:f>Tablero!$A$5:$A$26</c:f>
              <c:strCache>
                <c:ptCount val="2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  <c:pt idx="18">
                  <c:v>XIX</c:v>
                </c:pt>
                <c:pt idx="19">
                  <c:v>XX</c:v>
                </c:pt>
                <c:pt idx="20">
                  <c:v>XXI</c:v>
                </c:pt>
                <c:pt idx="21">
                  <c:v>ECD</c:v>
                </c:pt>
              </c:strCache>
            </c:strRef>
          </c:cat>
          <c:val>
            <c:numRef>
              <c:f>Tablero!$I$5:$I$26</c:f>
              <c:numCache>
                <c:formatCode>0%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0.625</c:v>
                </c:pt>
                <c:pt idx="3">
                  <c:v>0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0.66666666666666663</c:v>
                </c:pt>
                <c:pt idx="13">
                  <c:v>1</c:v>
                </c:pt>
                <c:pt idx="14">
                  <c:v>1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0.6</c:v>
                </c:pt>
                <c:pt idx="19">
                  <c:v>0.8571428571428571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01-4F55-BADB-9F6241A2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-471429648"/>
        <c:axId val="-471424752"/>
      </c:barChart>
      <c:catAx>
        <c:axId val="-47142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71424752"/>
        <c:crosses val="autoZero"/>
        <c:auto val="1"/>
        <c:lblAlgn val="ctr"/>
        <c:lblOffset val="100"/>
        <c:noMultiLvlLbl val="0"/>
      </c:catAx>
      <c:valAx>
        <c:axId val="-47142475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471429648"/>
        <c:crosses val="autoZero"/>
        <c:crossBetween val="between"/>
        <c:majorUnit val="0.2"/>
        <c:minorUnit val="4.0000000000000022E-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Tablero!$B$60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Tablero!$A$61:$A$81</c:f>
              <c:strCache>
                <c:ptCount val="21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  <c:pt idx="18">
                  <c:v>XIX</c:v>
                </c:pt>
                <c:pt idx="19">
                  <c:v>XX</c:v>
                </c:pt>
                <c:pt idx="20">
                  <c:v>XXI</c:v>
                </c:pt>
              </c:strCache>
            </c:strRef>
          </c:cat>
          <c:val>
            <c:numRef>
              <c:f>Tablero!$B$61:$B$81</c:f>
              <c:numCache>
                <c:formatCode>General</c:formatCode>
                <c:ptCount val="21"/>
                <c:pt idx="0">
                  <c:v>20</c:v>
                </c:pt>
                <c:pt idx="1">
                  <c:v>62</c:v>
                </c:pt>
                <c:pt idx="2">
                  <c:v>12</c:v>
                </c:pt>
                <c:pt idx="3">
                  <c:v>34</c:v>
                </c:pt>
                <c:pt idx="4">
                  <c:v>84</c:v>
                </c:pt>
                <c:pt idx="5">
                  <c:v>25</c:v>
                </c:pt>
                <c:pt idx="6">
                  <c:v>46</c:v>
                </c:pt>
                <c:pt idx="7">
                  <c:v>73</c:v>
                </c:pt>
                <c:pt idx="8">
                  <c:v>24</c:v>
                </c:pt>
                <c:pt idx="9">
                  <c:v>16</c:v>
                </c:pt>
                <c:pt idx="10">
                  <c:v>76</c:v>
                </c:pt>
                <c:pt idx="11">
                  <c:v>22</c:v>
                </c:pt>
                <c:pt idx="12">
                  <c:v>12</c:v>
                </c:pt>
                <c:pt idx="13">
                  <c:v>45</c:v>
                </c:pt>
                <c:pt idx="14">
                  <c:v>32</c:v>
                </c:pt>
                <c:pt idx="15">
                  <c:v>16</c:v>
                </c:pt>
                <c:pt idx="16">
                  <c:v>76</c:v>
                </c:pt>
                <c:pt idx="17">
                  <c:v>22</c:v>
                </c:pt>
                <c:pt idx="18">
                  <c:v>12</c:v>
                </c:pt>
                <c:pt idx="19">
                  <c:v>45</c:v>
                </c:pt>
                <c:pt idx="2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F-46DC-83F9-9D424C2A6552}"/>
            </c:ext>
          </c:extLst>
        </c:ser>
        <c:ser>
          <c:idx val="1"/>
          <c:order val="1"/>
          <c:tx>
            <c:strRef>
              <c:f>Tablero!$C$60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Tablero!$A$61:$A$81</c:f>
              <c:strCache>
                <c:ptCount val="21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  <c:pt idx="18">
                  <c:v>XIX</c:v>
                </c:pt>
                <c:pt idx="19">
                  <c:v>XX</c:v>
                </c:pt>
                <c:pt idx="20">
                  <c:v>XXI</c:v>
                </c:pt>
              </c:strCache>
            </c:strRef>
          </c:cat>
          <c:val>
            <c:numRef>
              <c:f>Tablero!$C$61:$C$81</c:f>
              <c:numCache>
                <c:formatCode>General</c:formatCode>
                <c:ptCount val="21"/>
                <c:pt idx="0">
                  <c:v>24</c:v>
                </c:pt>
                <c:pt idx="1">
                  <c:v>80</c:v>
                </c:pt>
                <c:pt idx="2">
                  <c:v>10</c:v>
                </c:pt>
                <c:pt idx="3">
                  <c:v>30</c:v>
                </c:pt>
                <c:pt idx="4">
                  <c:v>53</c:v>
                </c:pt>
                <c:pt idx="5">
                  <c:v>18</c:v>
                </c:pt>
                <c:pt idx="6">
                  <c:v>33</c:v>
                </c:pt>
                <c:pt idx="7">
                  <c:v>54</c:v>
                </c:pt>
                <c:pt idx="8">
                  <c:v>15</c:v>
                </c:pt>
                <c:pt idx="9">
                  <c:v>40</c:v>
                </c:pt>
                <c:pt idx="10">
                  <c:v>100</c:v>
                </c:pt>
                <c:pt idx="11">
                  <c:v>10</c:v>
                </c:pt>
                <c:pt idx="12">
                  <c:v>86</c:v>
                </c:pt>
                <c:pt idx="13">
                  <c:v>48</c:v>
                </c:pt>
                <c:pt idx="14">
                  <c:v>36</c:v>
                </c:pt>
                <c:pt idx="15">
                  <c:v>40</c:v>
                </c:pt>
                <c:pt idx="16">
                  <c:v>100</c:v>
                </c:pt>
                <c:pt idx="17">
                  <c:v>10</c:v>
                </c:pt>
                <c:pt idx="18">
                  <c:v>86</c:v>
                </c:pt>
                <c:pt idx="19">
                  <c:v>48</c:v>
                </c:pt>
                <c:pt idx="20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4F-46DC-83F9-9D424C2A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-471424208"/>
        <c:axId val="-471423664"/>
      </c:barChart>
      <c:catAx>
        <c:axId val="-47142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-471423664"/>
        <c:crosses val="autoZero"/>
        <c:auto val="1"/>
        <c:lblAlgn val="ctr"/>
        <c:lblOffset val="100"/>
        <c:noMultiLvlLbl val="0"/>
      </c:catAx>
      <c:valAx>
        <c:axId val="-47142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71424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Tablero!$A$98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Tablero!$B$97:$E$97</c:f>
              <c:strCache>
                <c:ptCount val="4"/>
                <c:pt idx="0">
                  <c:v>CPIM</c:v>
                </c:pt>
                <c:pt idx="1">
                  <c:v>F. AMOR</c:v>
                </c:pt>
                <c:pt idx="2">
                  <c:v>F. PADRES</c:v>
                </c:pt>
                <c:pt idx="3">
                  <c:v>S.F.D.</c:v>
                </c:pt>
              </c:strCache>
            </c:strRef>
          </c:cat>
          <c:val>
            <c:numRef>
              <c:f>Tablero!$B$98:$E$98</c:f>
              <c:numCache>
                <c:formatCode>General</c:formatCode>
                <c:ptCount val="4"/>
                <c:pt idx="0">
                  <c:v>201</c:v>
                </c:pt>
                <c:pt idx="1">
                  <c:v>15</c:v>
                </c:pt>
                <c:pt idx="2">
                  <c:v>76</c:v>
                </c:pt>
                <c:pt idx="3">
                  <c:v>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9A-4780-800E-73E69A53F389}"/>
            </c:ext>
          </c:extLst>
        </c:ser>
        <c:ser>
          <c:idx val="1"/>
          <c:order val="1"/>
          <c:tx>
            <c:strRef>
              <c:f>Tablero!$A$99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Tablero!$B$97:$E$97</c:f>
              <c:strCache>
                <c:ptCount val="4"/>
                <c:pt idx="0">
                  <c:v>CPIM</c:v>
                </c:pt>
                <c:pt idx="1">
                  <c:v>F. AMOR</c:v>
                </c:pt>
                <c:pt idx="2">
                  <c:v>F. PADRES</c:v>
                </c:pt>
                <c:pt idx="3">
                  <c:v>S.F.D.</c:v>
                </c:pt>
              </c:strCache>
            </c:strRef>
          </c:cat>
          <c:val>
            <c:numRef>
              <c:f>Tablero!$B$99:$E$99</c:f>
              <c:numCache>
                <c:formatCode>General</c:formatCode>
                <c:ptCount val="4"/>
                <c:pt idx="0">
                  <c:v>300</c:v>
                </c:pt>
                <c:pt idx="1">
                  <c:v>25</c:v>
                </c:pt>
                <c:pt idx="2">
                  <c:v>112</c:v>
                </c:pt>
                <c:pt idx="3">
                  <c:v>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9A-4780-800E-73E69A53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-471614144"/>
        <c:axId val="-471610880"/>
      </c:barChart>
      <c:catAx>
        <c:axId val="-4716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71610880"/>
        <c:crosses val="autoZero"/>
        <c:auto val="1"/>
        <c:lblAlgn val="ctr"/>
        <c:lblOffset val="100"/>
        <c:noMultiLvlLbl val="0"/>
      </c:catAx>
      <c:valAx>
        <c:axId val="-4716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716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Tablero!$C$111</c:f>
              <c:strCache>
                <c:ptCount val="1"/>
                <c:pt idx="0">
                  <c:v>MEMBRESIA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Tablero!$A$112:$A$132</c:f>
              <c:strCache>
                <c:ptCount val="21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  <c:pt idx="18">
                  <c:v>XIX</c:v>
                </c:pt>
                <c:pt idx="19">
                  <c:v>XX</c:v>
                </c:pt>
                <c:pt idx="20">
                  <c:v>XXI</c:v>
                </c:pt>
              </c:strCache>
            </c:strRef>
          </c:cat>
          <c:val>
            <c:numRef>
              <c:f>Tablero!$C$112:$C$132</c:f>
              <c:numCache>
                <c:formatCode>General</c:formatCode>
                <c:ptCount val="21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70</c:v>
                </c:pt>
                <c:pt idx="4">
                  <c:v>30</c:v>
                </c:pt>
                <c:pt idx="5">
                  <c:v>80</c:v>
                </c:pt>
                <c:pt idx="6">
                  <c:v>75</c:v>
                </c:pt>
                <c:pt idx="7">
                  <c:v>55</c:v>
                </c:pt>
                <c:pt idx="8">
                  <c:v>90</c:v>
                </c:pt>
                <c:pt idx="9">
                  <c:v>25</c:v>
                </c:pt>
                <c:pt idx="10">
                  <c:v>30</c:v>
                </c:pt>
                <c:pt idx="11">
                  <c:v>45</c:v>
                </c:pt>
                <c:pt idx="12">
                  <c:v>55</c:v>
                </c:pt>
                <c:pt idx="13">
                  <c:v>22</c:v>
                </c:pt>
                <c:pt idx="14">
                  <c:v>90</c:v>
                </c:pt>
                <c:pt idx="15">
                  <c:v>25</c:v>
                </c:pt>
                <c:pt idx="16">
                  <c:v>30</c:v>
                </c:pt>
                <c:pt idx="17">
                  <c:v>45</c:v>
                </c:pt>
                <c:pt idx="18">
                  <c:v>55</c:v>
                </c:pt>
                <c:pt idx="19">
                  <c:v>47</c:v>
                </c:pt>
                <c:pt idx="20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BE-484C-A7E3-1A71B299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-369913024"/>
        <c:axId val="-369908128"/>
      </c:barChart>
      <c:lineChart>
        <c:grouping val="standard"/>
        <c:varyColors val="0"/>
        <c:ser>
          <c:idx val="1"/>
          <c:order val="1"/>
          <c:tx>
            <c:strRef>
              <c:f>Tablero!$D$111</c:f>
              <c:strCache>
                <c:ptCount val="1"/>
                <c:pt idx="0">
                  <c:v>% SERV</c:v>
                </c:pt>
              </c:strCache>
            </c:strRef>
          </c:tx>
          <c:spPr>
            <a:ln w="38100">
              <a:solidFill>
                <a:srgbClr val="8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 w="25400">
                <a:noFill/>
              </a:ln>
            </c:spPr>
          </c:marker>
          <c:cat>
            <c:strRef>
              <c:f>Tablero!$A$112:$A$132</c:f>
              <c:strCache>
                <c:ptCount val="21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  <c:pt idx="12">
                  <c:v>XIII</c:v>
                </c:pt>
                <c:pt idx="13">
                  <c:v>XIV</c:v>
                </c:pt>
                <c:pt idx="14">
                  <c:v>XV</c:v>
                </c:pt>
                <c:pt idx="15">
                  <c:v>XVI</c:v>
                </c:pt>
                <c:pt idx="16">
                  <c:v>XVII</c:v>
                </c:pt>
                <c:pt idx="17">
                  <c:v>XVIII</c:v>
                </c:pt>
                <c:pt idx="18">
                  <c:v>XIX</c:v>
                </c:pt>
                <c:pt idx="19">
                  <c:v>XX</c:v>
                </c:pt>
                <c:pt idx="20">
                  <c:v>XXI</c:v>
                </c:pt>
              </c:strCache>
            </c:strRef>
          </c:cat>
          <c:val>
            <c:numRef>
              <c:f>Tablero!$D$112:$D$132</c:f>
              <c:numCache>
                <c:formatCode>0%</c:formatCode>
                <c:ptCount val="21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5.7142857142857141E-2</c:v>
                </c:pt>
                <c:pt idx="4">
                  <c:v>0.2</c:v>
                </c:pt>
                <c:pt idx="5">
                  <c:v>0.05</c:v>
                </c:pt>
                <c:pt idx="6">
                  <c:v>5.3333333333333337E-2</c:v>
                </c:pt>
                <c:pt idx="7">
                  <c:v>7.2727272727272724E-2</c:v>
                </c:pt>
                <c:pt idx="8">
                  <c:v>8.8888888888888892E-2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  <c:pt idx="12">
                  <c:v>0.10909090909090909</c:v>
                </c:pt>
                <c:pt idx="13">
                  <c:v>0.31818181818181818</c:v>
                </c:pt>
                <c:pt idx="14">
                  <c:v>8.8888888888888892E-2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0.10909090909090909</c:v>
                </c:pt>
                <c:pt idx="19">
                  <c:v>4.2553191489361701E-2</c:v>
                </c:pt>
                <c:pt idx="20">
                  <c:v>0.31818181818181818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BE-484C-A7E3-1A71B299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909760"/>
        <c:axId val="-369905408"/>
      </c:lineChart>
      <c:catAx>
        <c:axId val="-3699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69908128"/>
        <c:crosses val="autoZero"/>
        <c:auto val="1"/>
        <c:lblAlgn val="ctr"/>
        <c:lblOffset val="100"/>
        <c:noMultiLvlLbl val="0"/>
      </c:catAx>
      <c:valAx>
        <c:axId val="-369908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69913024"/>
        <c:crosses val="autoZero"/>
        <c:crossBetween val="between"/>
        <c:majorUnit val="20"/>
        <c:minorUnit val="2"/>
      </c:valAx>
      <c:valAx>
        <c:axId val="-369905408"/>
        <c:scaling>
          <c:orientation val="minMax"/>
          <c:max val="0.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-369909760"/>
        <c:crosses val="max"/>
        <c:crossBetween val="between"/>
        <c:majorUnit val="0.1"/>
        <c:minorUnit val="1.0000000000000005E-2"/>
      </c:valAx>
      <c:catAx>
        <c:axId val="-3699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6990540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s-MX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ASISTENCIA</a:t>
            </a:r>
            <a:r>
              <a:rPr lang="es-MX" baseline="0"/>
              <a:t> A REUNIONES DE PASTORAL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Tablero!$A$146:$A$157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Tablero!$D$146:$D$157</c:f>
              <c:numCache>
                <c:formatCode>0%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A-4EE9-A606-8B76EA3F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9903776"/>
        <c:axId val="-369909216"/>
      </c:barChart>
      <c:catAx>
        <c:axId val="-3699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69909216"/>
        <c:crosses val="autoZero"/>
        <c:auto val="1"/>
        <c:lblAlgn val="ctr"/>
        <c:lblOffset val="100"/>
        <c:noMultiLvlLbl val="0"/>
      </c:catAx>
      <c:valAx>
        <c:axId val="-3699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699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120361</xdr:colOff>
      <xdr:row>35</xdr:row>
      <xdr:rowOff>31172</xdr:rowOff>
    </xdr:from>
    <xdr:to>
      <xdr:col>15</xdr:col>
      <xdr:colOff>333375</xdr:colOff>
      <xdr:row>52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206376</xdr:colOff>
      <xdr:row>0</xdr:row>
      <xdr:rowOff>127001</xdr:rowOff>
    </xdr:from>
    <xdr:to>
      <xdr:col>1</xdr:col>
      <xdr:colOff>229804</xdr:colOff>
      <xdr:row>1</xdr:row>
      <xdr:rowOff>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9</xdr:col>
      <xdr:colOff>77065</xdr:colOff>
      <xdr:row>4</xdr:row>
      <xdr:rowOff>19051</xdr:rowOff>
    </xdr:from>
    <xdr:to>
      <xdr:col>17</xdr:col>
      <xdr:colOff>723900</xdr:colOff>
      <xdr:row>27</xdr:row>
      <xdr:rowOff>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59</xdr:row>
      <xdr:rowOff>29441</xdr:rowOff>
    </xdr:from>
    <xdr:to>
      <xdr:col>15</xdr:col>
      <xdr:colOff>352425</xdr:colOff>
      <xdr:row>82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104776</xdr:colOff>
      <xdr:row>94</xdr:row>
      <xdr:rowOff>234315</xdr:rowOff>
    </xdr:from>
    <xdr:to>
      <xdr:col>14</xdr:col>
      <xdr:colOff>542926</xdr:colOff>
      <xdr:row>105</xdr:row>
      <xdr:rowOff>102870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257175</xdr:colOff>
      <xdr:row>108</xdr:row>
      <xdr:rowOff>154303</xdr:rowOff>
    </xdr:from>
    <xdr:to>
      <xdr:col>14</xdr:col>
      <xdr:colOff>619125</xdr:colOff>
      <xdr:row>136</xdr:row>
      <xdr:rowOff>85725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</xdr:colOff>
      <xdr:row>144</xdr:row>
      <xdr:rowOff>35137</xdr:rowOff>
    </xdr:from>
    <xdr:to>
      <xdr:col>12</xdr:col>
      <xdr:colOff>677333</xdr:colOff>
      <xdr:row>159</xdr:row>
      <xdr:rowOff>111337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0</xdr:row>
      <xdr:rowOff>31752</xdr:rowOff>
    </xdr:from>
    <xdr:to>
      <xdr:col>1</xdr:col>
      <xdr:colOff>283535</xdr:colOff>
      <xdr:row>5</xdr:row>
      <xdr:rowOff>110502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1" y="31752"/>
          <a:ext cx="564748" cy="9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tabSelected="1" zoomScale="80" zoomScaleNormal="80" workbookViewId="0">
      <selection activeCell="A3" sqref="A3:H3"/>
    </sheetView>
  </sheetViews>
  <sheetFormatPr baseColWidth="10" defaultColWidth="11.5546875" defaultRowHeight="14.4" x14ac:dyDescent="0.3"/>
  <cols>
    <col min="1" max="1" width="11.44140625" customWidth="1"/>
    <col min="2" max="2" width="9.33203125" style="1" customWidth="1"/>
    <col min="3" max="3" width="10.44140625" style="1" customWidth="1"/>
    <col min="4" max="4" width="9.6640625" style="1" customWidth="1"/>
    <col min="5" max="6" width="8.6640625" style="1" customWidth="1"/>
    <col min="7" max="14" width="11.6640625" customWidth="1"/>
    <col min="15" max="15" width="15.5546875" customWidth="1"/>
    <col min="16" max="16" width="5.44140625" customWidth="1"/>
  </cols>
  <sheetData>
    <row r="1" spans="1:16" s="7" customFormat="1" ht="112.5" customHeight="1" x14ac:dyDescent="0.3">
      <c r="A1" s="123" t="s">
        <v>25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16" ht="37.5" customHeight="1" x14ac:dyDescent="0.3">
      <c r="A2" s="124" t="s">
        <v>69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</row>
    <row r="3" spans="1:16" ht="21" customHeight="1" x14ac:dyDescent="0.3">
      <c r="B3" s="9"/>
      <c r="C3" s="9"/>
      <c r="D3" s="9"/>
      <c r="E3" s="9"/>
      <c r="F3" s="9"/>
    </row>
    <row r="4" spans="1:16" ht="33" customHeight="1" x14ac:dyDescent="0.3">
      <c r="A4" s="41" t="s">
        <v>1</v>
      </c>
      <c r="B4" s="104" t="s">
        <v>100</v>
      </c>
      <c r="C4" s="43" t="s">
        <v>98</v>
      </c>
      <c r="D4" s="8" t="s">
        <v>3</v>
      </c>
      <c r="E4" s="8" t="s">
        <v>2</v>
      </c>
      <c r="F4" s="8" t="s">
        <v>0</v>
      </c>
      <c r="G4" s="43" t="s">
        <v>99</v>
      </c>
      <c r="H4" s="42" t="s">
        <v>27</v>
      </c>
      <c r="I4" s="43" t="s">
        <v>97</v>
      </c>
    </row>
    <row r="5" spans="1:16" ht="20.100000000000001" customHeight="1" x14ac:dyDescent="0.3">
      <c r="A5" t="s">
        <v>6</v>
      </c>
      <c r="B5" s="9">
        <v>5</v>
      </c>
      <c r="C5" s="9">
        <v>1</v>
      </c>
      <c r="D5" s="9">
        <v>5</v>
      </c>
      <c r="E5" s="34">
        <v>5</v>
      </c>
      <c r="F5" s="9">
        <v>5</v>
      </c>
      <c r="G5" s="9">
        <v>1</v>
      </c>
      <c r="H5" s="14">
        <f>IF(B5=0, 0,(D5+E5+F5)/(B5*3))</f>
        <v>1</v>
      </c>
      <c r="I5" s="14">
        <f t="shared" ref="I5:I18" si="0">IF(C5=0,0,G5/C5)</f>
        <v>1</v>
      </c>
    </row>
    <row r="6" spans="1:16" ht="20.100000000000001" customHeight="1" x14ac:dyDescent="0.3">
      <c r="A6" t="s">
        <v>7</v>
      </c>
      <c r="B6" s="9">
        <v>3</v>
      </c>
      <c r="C6" s="9">
        <v>10</v>
      </c>
      <c r="D6" s="9">
        <v>3</v>
      </c>
      <c r="E6" s="34">
        <v>2</v>
      </c>
      <c r="F6" s="9">
        <v>2</v>
      </c>
      <c r="G6" s="9">
        <v>8</v>
      </c>
      <c r="H6" s="14">
        <f t="shared" ref="H6:H26" si="1">IF(B6=0, 0,(D6+E6+F6)/(B6*3))</f>
        <v>0.77777777777777779</v>
      </c>
      <c r="I6" s="14">
        <f t="shared" si="0"/>
        <v>0.8</v>
      </c>
    </row>
    <row r="7" spans="1:16" ht="20.100000000000001" customHeight="1" x14ac:dyDescent="0.3">
      <c r="A7" t="s">
        <v>8</v>
      </c>
      <c r="B7" s="9">
        <v>4</v>
      </c>
      <c r="C7" s="9">
        <v>8</v>
      </c>
      <c r="D7" s="9">
        <v>2</v>
      </c>
      <c r="E7" s="34">
        <v>4</v>
      </c>
      <c r="F7" s="9">
        <v>4</v>
      </c>
      <c r="G7" s="9">
        <v>5</v>
      </c>
      <c r="H7" s="14">
        <f t="shared" si="1"/>
        <v>0.83333333333333337</v>
      </c>
      <c r="I7" s="14">
        <f t="shared" si="0"/>
        <v>0.625</v>
      </c>
    </row>
    <row r="8" spans="1:16" ht="20.100000000000001" customHeight="1" x14ac:dyDescent="0.3">
      <c r="A8" t="s">
        <v>9</v>
      </c>
      <c r="B8" s="9">
        <v>4</v>
      </c>
      <c r="C8" s="9">
        <v>0</v>
      </c>
      <c r="D8" s="9">
        <v>2</v>
      </c>
      <c r="E8" s="34">
        <v>4</v>
      </c>
      <c r="F8" s="9">
        <v>4</v>
      </c>
      <c r="G8" s="9">
        <v>0</v>
      </c>
      <c r="H8" s="14">
        <f t="shared" si="1"/>
        <v>0.83333333333333337</v>
      </c>
      <c r="I8" s="14">
        <f t="shared" si="0"/>
        <v>0</v>
      </c>
    </row>
    <row r="9" spans="1:16" ht="20.100000000000001" customHeight="1" x14ac:dyDescent="0.3">
      <c r="A9" t="s">
        <v>10</v>
      </c>
      <c r="B9" s="9">
        <v>6</v>
      </c>
      <c r="C9" s="9">
        <v>5</v>
      </c>
      <c r="D9" s="9">
        <v>6</v>
      </c>
      <c r="E9" s="34">
        <v>3</v>
      </c>
      <c r="F9" s="9">
        <v>3</v>
      </c>
      <c r="G9" s="9">
        <v>4</v>
      </c>
      <c r="H9" s="14">
        <f t="shared" si="1"/>
        <v>0.66666666666666663</v>
      </c>
      <c r="I9" s="14">
        <f t="shared" si="0"/>
        <v>0.8</v>
      </c>
    </row>
    <row r="10" spans="1:16" ht="20.100000000000001" customHeight="1" x14ac:dyDescent="0.3">
      <c r="A10" t="s">
        <v>11</v>
      </c>
      <c r="B10" s="9">
        <v>4</v>
      </c>
      <c r="C10" s="9">
        <v>1</v>
      </c>
      <c r="D10" s="9">
        <v>4</v>
      </c>
      <c r="E10" s="34">
        <v>2</v>
      </c>
      <c r="F10" s="9">
        <v>2</v>
      </c>
      <c r="G10" s="9">
        <v>1</v>
      </c>
      <c r="H10" s="14">
        <f t="shared" si="1"/>
        <v>0.66666666666666663</v>
      </c>
      <c r="I10" s="14">
        <f t="shared" si="0"/>
        <v>1</v>
      </c>
    </row>
    <row r="11" spans="1:16" ht="20.100000000000001" customHeight="1" x14ac:dyDescent="0.3">
      <c r="A11" t="s">
        <v>12</v>
      </c>
      <c r="B11" s="9">
        <v>4</v>
      </c>
      <c r="C11" s="9">
        <v>0</v>
      </c>
      <c r="D11" s="9">
        <v>4</v>
      </c>
      <c r="E11" s="34">
        <v>4</v>
      </c>
      <c r="F11" s="9">
        <v>4</v>
      </c>
      <c r="G11" s="9">
        <v>0</v>
      </c>
      <c r="H11" s="14">
        <f t="shared" si="1"/>
        <v>1</v>
      </c>
      <c r="I11" s="14">
        <f t="shared" si="0"/>
        <v>0</v>
      </c>
    </row>
    <row r="12" spans="1:16" ht="20.100000000000001" customHeight="1" x14ac:dyDescent="0.3">
      <c r="A12" t="s">
        <v>13</v>
      </c>
      <c r="B12" s="9">
        <v>4</v>
      </c>
      <c r="C12" s="9">
        <v>0</v>
      </c>
      <c r="D12" s="9">
        <v>4</v>
      </c>
      <c r="E12" s="34">
        <v>4</v>
      </c>
      <c r="F12" s="9">
        <v>4</v>
      </c>
      <c r="G12" s="9">
        <v>0</v>
      </c>
      <c r="H12" s="14">
        <f t="shared" si="1"/>
        <v>1</v>
      </c>
      <c r="I12" s="14">
        <f t="shared" si="0"/>
        <v>0</v>
      </c>
    </row>
    <row r="13" spans="1:16" ht="20.100000000000001" customHeight="1" x14ac:dyDescent="0.3">
      <c r="A13" t="s">
        <v>14</v>
      </c>
      <c r="B13" s="9">
        <v>8</v>
      </c>
      <c r="C13" s="9">
        <v>5</v>
      </c>
      <c r="D13" s="9">
        <v>8</v>
      </c>
      <c r="E13" s="34">
        <v>8</v>
      </c>
      <c r="F13" s="9">
        <v>8</v>
      </c>
      <c r="G13" s="9">
        <v>4</v>
      </c>
      <c r="H13" s="14">
        <f t="shared" si="1"/>
        <v>1</v>
      </c>
      <c r="I13" s="14">
        <f t="shared" si="0"/>
        <v>0.8</v>
      </c>
    </row>
    <row r="14" spans="1:16" ht="20.100000000000001" customHeight="1" x14ac:dyDescent="0.3">
      <c r="A14" t="s">
        <v>15</v>
      </c>
      <c r="B14" s="9">
        <v>2</v>
      </c>
      <c r="C14" s="9">
        <v>6</v>
      </c>
      <c r="D14" s="9">
        <v>2</v>
      </c>
      <c r="E14" s="34">
        <v>2</v>
      </c>
      <c r="F14" s="9">
        <v>2</v>
      </c>
      <c r="G14" s="9">
        <v>2</v>
      </c>
      <c r="H14" s="14">
        <f t="shared" si="1"/>
        <v>1</v>
      </c>
      <c r="I14" s="14">
        <f t="shared" si="0"/>
        <v>0.33333333333333331</v>
      </c>
    </row>
    <row r="15" spans="1:16" ht="20.100000000000001" customHeight="1" x14ac:dyDescent="0.3">
      <c r="A15" t="s">
        <v>16</v>
      </c>
      <c r="B15" s="9">
        <v>0</v>
      </c>
      <c r="C15" s="9">
        <v>3</v>
      </c>
      <c r="D15" s="9">
        <v>0</v>
      </c>
      <c r="E15" s="34">
        <v>0</v>
      </c>
      <c r="F15" s="9">
        <v>0</v>
      </c>
      <c r="G15" s="9">
        <v>2</v>
      </c>
      <c r="H15" s="14">
        <f t="shared" si="1"/>
        <v>0</v>
      </c>
      <c r="I15" s="14">
        <f t="shared" si="0"/>
        <v>0.66666666666666663</v>
      </c>
    </row>
    <row r="16" spans="1:16" ht="20.100000000000001" customHeight="1" x14ac:dyDescent="0.3">
      <c r="A16" t="s">
        <v>17</v>
      </c>
      <c r="B16" s="9">
        <v>0</v>
      </c>
      <c r="C16" s="9">
        <v>2</v>
      </c>
      <c r="D16" s="9">
        <v>0</v>
      </c>
      <c r="E16" s="34">
        <v>0</v>
      </c>
      <c r="F16" s="9">
        <v>0</v>
      </c>
      <c r="G16" s="9">
        <v>2</v>
      </c>
      <c r="H16" s="14">
        <f t="shared" si="1"/>
        <v>0</v>
      </c>
      <c r="I16" s="14">
        <f t="shared" si="0"/>
        <v>1</v>
      </c>
    </row>
    <row r="17" spans="1:15" ht="20.100000000000001" customHeight="1" x14ac:dyDescent="0.3">
      <c r="A17" t="s">
        <v>18</v>
      </c>
      <c r="B17" s="9">
        <v>6</v>
      </c>
      <c r="C17" s="9">
        <v>6</v>
      </c>
      <c r="D17" s="9">
        <v>6</v>
      </c>
      <c r="E17" s="34">
        <v>6</v>
      </c>
      <c r="F17" s="9">
        <v>6</v>
      </c>
      <c r="G17" s="9">
        <v>4</v>
      </c>
      <c r="H17" s="14">
        <f t="shared" si="1"/>
        <v>1</v>
      </c>
      <c r="I17" s="14">
        <f t="shared" si="0"/>
        <v>0.66666666666666663</v>
      </c>
    </row>
    <row r="18" spans="1:15" ht="20.100000000000001" customHeight="1" x14ac:dyDescent="0.3">
      <c r="A18" t="s">
        <v>19</v>
      </c>
      <c r="B18" s="9">
        <v>7</v>
      </c>
      <c r="C18" s="9">
        <v>2</v>
      </c>
      <c r="D18" s="9">
        <v>7</v>
      </c>
      <c r="E18" s="34">
        <v>7</v>
      </c>
      <c r="F18" s="9">
        <v>7</v>
      </c>
      <c r="G18" s="9">
        <v>2</v>
      </c>
      <c r="H18" s="14">
        <f t="shared" si="1"/>
        <v>1</v>
      </c>
      <c r="I18" s="14">
        <f t="shared" si="0"/>
        <v>1</v>
      </c>
    </row>
    <row r="19" spans="1:15" ht="20.100000000000001" customHeight="1" x14ac:dyDescent="0.3">
      <c r="A19" t="s">
        <v>20</v>
      </c>
      <c r="B19" s="34">
        <v>3</v>
      </c>
      <c r="C19" s="34">
        <v>2</v>
      </c>
      <c r="D19" s="34">
        <v>3</v>
      </c>
      <c r="E19" s="34">
        <v>3</v>
      </c>
      <c r="F19" s="34">
        <v>3</v>
      </c>
      <c r="G19" s="34">
        <v>2</v>
      </c>
      <c r="H19" s="14">
        <f t="shared" si="1"/>
        <v>1</v>
      </c>
      <c r="I19" s="14">
        <f t="shared" ref="I19:I25" si="2">IF(C19=0,0,G19/C19)</f>
        <v>1</v>
      </c>
    </row>
    <row r="20" spans="1:15" ht="20.100000000000001" customHeight="1" x14ac:dyDescent="0.3">
      <c r="A20" t="s">
        <v>101</v>
      </c>
      <c r="B20" s="34">
        <v>5</v>
      </c>
      <c r="C20" s="34">
        <v>4</v>
      </c>
      <c r="D20" s="34">
        <v>4</v>
      </c>
      <c r="E20" s="34">
        <v>3</v>
      </c>
      <c r="F20" s="34">
        <v>5</v>
      </c>
      <c r="G20" s="34">
        <v>3</v>
      </c>
      <c r="H20" s="14">
        <f t="shared" si="1"/>
        <v>0.8</v>
      </c>
      <c r="I20" s="14">
        <f t="shared" si="2"/>
        <v>0.75</v>
      </c>
    </row>
    <row r="21" spans="1:15" ht="20.100000000000001" customHeight="1" x14ac:dyDescent="0.3">
      <c r="A21" t="s">
        <v>102</v>
      </c>
      <c r="B21" s="34">
        <v>7</v>
      </c>
      <c r="C21" s="34">
        <v>6</v>
      </c>
      <c r="D21" s="34">
        <v>7</v>
      </c>
      <c r="E21" s="34">
        <v>6</v>
      </c>
      <c r="F21" s="34">
        <v>7</v>
      </c>
      <c r="G21" s="34">
        <v>6</v>
      </c>
      <c r="H21" s="14">
        <f t="shared" si="1"/>
        <v>0.95238095238095233</v>
      </c>
      <c r="I21" s="14">
        <f t="shared" si="2"/>
        <v>1</v>
      </c>
    </row>
    <row r="22" spans="1:15" ht="20.100000000000001" customHeight="1" x14ac:dyDescent="0.3">
      <c r="A22" t="s">
        <v>103</v>
      </c>
      <c r="B22" s="34">
        <v>9</v>
      </c>
      <c r="C22" s="34">
        <v>3</v>
      </c>
      <c r="D22" s="34">
        <v>9</v>
      </c>
      <c r="E22" s="34">
        <v>9</v>
      </c>
      <c r="F22" s="34">
        <v>9</v>
      </c>
      <c r="G22" s="34">
        <v>3</v>
      </c>
      <c r="H22" s="14">
        <f t="shared" si="1"/>
        <v>1</v>
      </c>
      <c r="I22" s="14">
        <f t="shared" si="2"/>
        <v>1</v>
      </c>
    </row>
    <row r="23" spans="1:15" ht="20.100000000000001" customHeight="1" x14ac:dyDescent="0.3">
      <c r="A23" t="s">
        <v>104</v>
      </c>
      <c r="B23" s="34">
        <v>2</v>
      </c>
      <c r="C23" s="34">
        <v>5</v>
      </c>
      <c r="D23" s="34">
        <v>2</v>
      </c>
      <c r="E23" s="34">
        <v>2</v>
      </c>
      <c r="F23" s="34">
        <v>2</v>
      </c>
      <c r="G23" s="34">
        <v>3</v>
      </c>
      <c r="H23" s="14">
        <f t="shared" si="1"/>
        <v>1</v>
      </c>
      <c r="I23" s="14">
        <f t="shared" si="2"/>
        <v>0.6</v>
      </c>
    </row>
    <row r="24" spans="1:15" ht="20.100000000000001" customHeight="1" x14ac:dyDescent="0.3">
      <c r="A24" t="s">
        <v>105</v>
      </c>
      <c r="B24" s="34">
        <v>4</v>
      </c>
      <c r="C24" s="34">
        <v>7</v>
      </c>
      <c r="D24" s="34">
        <v>4</v>
      </c>
      <c r="E24" s="34">
        <v>3</v>
      </c>
      <c r="F24" s="34">
        <v>4</v>
      </c>
      <c r="G24" s="34">
        <v>6</v>
      </c>
      <c r="H24" s="14">
        <f t="shared" si="1"/>
        <v>0.91666666666666663</v>
      </c>
      <c r="I24" s="14">
        <f t="shared" si="2"/>
        <v>0.8571428571428571</v>
      </c>
    </row>
    <row r="25" spans="1:15" ht="20.100000000000001" customHeight="1" x14ac:dyDescent="0.3">
      <c r="A25" t="s">
        <v>106</v>
      </c>
      <c r="B25" s="34">
        <v>6</v>
      </c>
      <c r="C25" s="34">
        <v>9</v>
      </c>
      <c r="D25" s="34">
        <v>6</v>
      </c>
      <c r="E25" s="34">
        <v>6</v>
      </c>
      <c r="F25" s="34">
        <v>2</v>
      </c>
      <c r="G25" s="34">
        <v>9</v>
      </c>
      <c r="H25" s="14">
        <f t="shared" si="1"/>
        <v>0.77777777777777779</v>
      </c>
      <c r="I25" s="14">
        <f t="shared" si="2"/>
        <v>1</v>
      </c>
    </row>
    <row r="26" spans="1:15" ht="20.100000000000001" customHeight="1" x14ac:dyDescent="0.3">
      <c r="A26" t="s">
        <v>24</v>
      </c>
      <c r="B26" s="11">
        <v>6</v>
      </c>
      <c r="C26" s="9">
        <v>0</v>
      </c>
      <c r="D26" s="11">
        <v>6</v>
      </c>
      <c r="E26" s="11">
        <v>6</v>
      </c>
      <c r="F26" s="11">
        <v>6</v>
      </c>
      <c r="G26" s="9">
        <v>0</v>
      </c>
      <c r="H26" s="14">
        <f t="shared" si="1"/>
        <v>1</v>
      </c>
      <c r="I26" s="14">
        <f>IF(C26=0,0,G26/C26)</f>
        <v>0</v>
      </c>
    </row>
    <row r="27" spans="1:15" ht="20.100000000000001" customHeight="1" x14ac:dyDescent="0.3">
      <c r="A27" s="68" t="s">
        <v>23</v>
      </c>
      <c r="B27" s="3">
        <f t="shared" ref="B27:G27" si="3">SUM(B5:B26)</f>
        <v>99</v>
      </c>
      <c r="C27" s="13">
        <f t="shared" si="3"/>
        <v>85</v>
      </c>
      <c r="D27" s="3">
        <f t="shared" si="3"/>
        <v>94</v>
      </c>
      <c r="E27" s="103">
        <f t="shared" si="3"/>
        <v>89</v>
      </c>
      <c r="F27" s="3">
        <f t="shared" si="3"/>
        <v>89</v>
      </c>
      <c r="G27" s="13">
        <f t="shared" si="3"/>
        <v>67</v>
      </c>
      <c r="H27" s="12"/>
      <c r="I27" s="12"/>
    </row>
    <row r="28" spans="1:15" ht="20.100000000000001" customHeight="1" x14ac:dyDescent="0.3">
      <c r="B28"/>
      <c r="C28"/>
      <c r="D28"/>
      <c r="E28"/>
      <c r="F28"/>
      <c r="G28" s="128" t="s">
        <v>52</v>
      </c>
      <c r="H28" s="128"/>
      <c r="I28" s="65">
        <f>(D27+E27+F27+G27)/((B27*4)+C27)</f>
        <v>0.70478170478170477</v>
      </c>
    </row>
    <row r="29" spans="1:15" ht="20.100000000000001" customHeight="1" x14ac:dyDescent="0.3">
      <c r="B29"/>
      <c r="C29"/>
      <c r="D29"/>
      <c r="E29" s="34"/>
      <c r="G29" s="129" t="s">
        <v>53</v>
      </c>
      <c r="H29" s="129"/>
      <c r="I29" s="69">
        <f>I28*0.2*100</f>
        <v>14.095634095634097</v>
      </c>
    </row>
    <row r="30" spans="1:15" ht="18.600000000000001" thickBot="1" x14ac:dyDescent="0.4">
      <c r="B30"/>
      <c r="C30"/>
      <c r="D30"/>
      <c r="F30" s="66"/>
    </row>
    <row r="31" spans="1:15" ht="12" customHeight="1" thickTop="1" thickBot="1" x14ac:dyDescent="0.35">
      <c r="A31" s="115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7"/>
    </row>
    <row r="32" spans="1:15" ht="14.25" customHeight="1" thickTop="1" x14ac:dyDescent="0.35">
      <c r="B32"/>
      <c r="C32"/>
      <c r="D32"/>
      <c r="E32" s="40"/>
      <c r="F32" s="40"/>
      <c r="G32" s="40"/>
      <c r="H32" s="40"/>
      <c r="I32" s="40"/>
    </row>
    <row r="34" spans="1:16" ht="21" x14ac:dyDescent="0.3">
      <c r="A34" s="114" t="s">
        <v>65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</row>
    <row r="35" spans="1:16" ht="27" customHeight="1" x14ac:dyDescent="0.3">
      <c r="A35" s="4" t="s">
        <v>43</v>
      </c>
      <c r="H35" s="125" t="s">
        <v>44</v>
      </c>
      <c r="I35" s="125"/>
      <c r="J35" s="125"/>
      <c r="K35" s="125"/>
      <c r="L35" s="125"/>
      <c r="M35" s="125"/>
      <c r="N35" s="125"/>
      <c r="O35" s="125"/>
      <c r="P35" s="125"/>
    </row>
    <row r="36" spans="1:16" ht="15.6" x14ac:dyDescent="0.3">
      <c r="A36" s="70" t="s">
        <v>1</v>
      </c>
      <c r="B36" s="37" t="s">
        <v>3</v>
      </c>
      <c r="C36" s="37" t="s">
        <v>2</v>
      </c>
      <c r="D36" s="37" t="s">
        <v>46</v>
      </c>
      <c r="E36" s="37" t="s">
        <v>4</v>
      </c>
      <c r="F36" s="37" t="s">
        <v>5</v>
      </c>
      <c r="G36" s="37" t="s">
        <v>92</v>
      </c>
      <c r="H36" s="38" t="s">
        <v>21</v>
      </c>
    </row>
    <row r="37" spans="1:16" x14ac:dyDescent="0.3">
      <c r="A37" t="s">
        <v>6</v>
      </c>
      <c r="B37" s="1">
        <v>1</v>
      </c>
      <c r="C37" s="1">
        <v>1</v>
      </c>
      <c r="D37" s="1">
        <v>1</v>
      </c>
      <c r="E37" s="1">
        <v>0</v>
      </c>
      <c r="F37" s="34">
        <v>1</v>
      </c>
      <c r="G37" s="1">
        <v>1</v>
      </c>
      <c r="H37" s="5">
        <f t="shared" ref="H37:H51" si="4">SUM(B37:G37)/6</f>
        <v>0.83333333333333337</v>
      </c>
    </row>
    <row r="38" spans="1:16" x14ac:dyDescent="0.3">
      <c r="A38" t="s">
        <v>7</v>
      </c>
      <c r="B38" s="1">
        <v>1</v>
      </c>
      <c r="C38" s="1">
        <v>1</v>
      </c>
      <c r="D38" s="1">
        <v>1</v>
      </c>
      <c r="E38" s="1">
        <v>1</v>
      </c>
      <c r="F38" s="34">
        <v>1</v>
      </c>
      <c r="G38" s="1">
        <v>1</v>
      </c>
      <c r="H38" s="5">
        <f t="shared" si="4"/>
        <v>1</v>
      </c>
    </row>
    <row r="39" spans="1:16" x14ac:dyDescent="0.3">
      <c r="A39" t="s">
        <v>8</v>
      </c>
      <c r="B39" s="1">
        <v>0</v>
      </c>
      <c r="C39" s="1">
        <v>1</v>
      </c>
      <c r="D39" s="1">
        <v>1</v>
      </c>
      <c r="E39" s="1">
        <v>0</v>
      </c>
      <c r="F39" s="34">
        <v>1</v>
      </c>
      <c r="G39" s="1">
        <v>1</v>
      </c>
      <c r="H39" s="5">
        <f t="shared" si="4"/>
        <v>0.66666666666666663</v>
      </c>
    </row>
    <row r="40" spans="1:16" x14ac:dyDescent="0.3">
      <c r="A40" t="s">
        <v>9</v>
      </c>
      <c r="B40" s="1">
        <v>1</v>
      </c>
      <c r="C40" s="1">
        <v>0</v>
      </c>
      <c r="D40" s="1">
        <v>1</v>
      </c>
      <c r="E40" s="1">
        <v>1</v>
      </c>
      <c r="F40" s="34">
        <v>0</v>
      </c>
      <c r="G40" s="1">
        <v>1</v>
      </c>
      <c r="H40" s="5">
        <f t="shared" si="4"/>
        <v>0.66666666666666663</v>
      </c>
    </row>
    <row r="41" spans="1:16" x14ac:dyDescent="0.3">
      <c r="A41" t="s">
        <v>10</v>
      </c>
      <c r="B41" s="1">
        <v>0</v>
      </c>
      <c r="C41" s="1">
        <v>1</v>
      </c>
      <c r="D41" s="1">
        <v>0</v>
      </c>
      <c r="E41" s="1">
        <v>1</v>
      </c>
      <c r="F41" s="34">
        <v>1</v>
      </c>
      <c r="G41" s="1">
        <v>1</v>
      </c>
      <c r="H41" s="5">
        <f t="shared" si="4"/>
        <v>0.66666666666666663</v>
      </c>
    </row>
    <row r="42" spans="1:16" x14ac:dyDescent="0.3">
      <c r="A42" t="s">
        <v>11</v>
      </c>
      <c r="B42" s="1">
        <v>1</v>
      </c>
      <c r="C42" s="1">
        <v>0</v>
      </c>
      <c r="D42" s="1">
        <v>0</v>
      </c>
      <c r="E42" s="1">
        <v>1</v>
      </c>
      <c r="F42" s="34">
        <v>1</v>
      </c>
      <c r="G42" s="1">
        <v>1</v>
      </c>
      <c r="H42" s="5">
        <f t="shared" si="4"/>
        <v>0.66666666666666663</v>
      </c>
    </row>
    <row r="43" spans="1:16" x14ac:dyDescent="0.3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34">
        <v>0</v>
      </c>
      <c r="G43" s="1">
        <v>1</v>
      </c>
      <c r="H43" s="5">
        <f t="shared" si="4"/>
        <v>0.16666666666666666</v>
      </c>
    </row>
    <row r="44" spans="1:16" x14ac:dyDescent="0.3">
      <c r="A44" t="s">
        <v>13</v>
      </c>
      <c r="B44" s="1">
        <v>1</v>
      </c>
      <c r="C44" s="1">
        <v>1</v>
      </c>
      <c r="D44" s="1">
        <v>1</v>
      </c>
      <c r="E44" s="1">
        <v>1</v>
      </c>
      <c r="F44" s="34">
        <v>1</v>
      </c>
      <c r="G44" s="1">
        <v>1</v>
      </c>
      <c r="H44" s="5">
        <f t="shared" si="4"/>
        <v>1</v>
      </c>
    </row>
    <row r="45" spans="1:16" x14ac:dyDescent="0.3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34">
        <v>1</v>
      </c>
      <c r="G45" s="1">
        <v>1</v>
      </c>
      <c r="H45" s="5">
        <f t="shared" si="4"/>
        <v>0.33333333333333331</v>
      </c>
    </row>
    <row r="46" spans="1:16" x14ac:dyDescent="0.3">
      <c r="A46" t="s">
        <v>15</v>
      </c>
      <c r="B46" s="1">
        <v>0</v>
      </c>
      <c r="C46" s="1">
        <v>1</v>
      </c>
      <c r="D46" s="1">
        <v>0</v>
      </c>
      <c r="E46" s="1">
        <v>0</v>
      </c>
      <c r="F46" s="34">
        <v>1</v>
      </c>
      <c r="G46" s="1">
        <v>0</v>
      </c>
      <c r="H46" s="5">
        <f t="shared" si="4"/>
        <v>0.33333333333333331</v>
      </c>
    </row>
    <row r="47" spans="1:16" x14ac:dyDescent="0.3">
      <c r="A47" t="s">
        <v>16</v>
      </c>
      <c r="B47" s="1">
        <v>1</v>
      </c>
      <c r="C47" s="1">
        <v>0</v>
      </c>
      <c r="D47" s="1">
        <v>1</v>
      </c>
      <c r="E47" s="1">
        <v>0</v>
      </c>
      <c r="F47" s="34">
        <v>0</v>
      </c>
      <c r="G47" s="1">
        <v>1</v>
      </c>
      <c r="H47" s="5">
        <f t="shared" si="4"/>
        <v>0.5</v>
      </c>
    </row>
    <row r="48" spans="1:16" x14ac:dyDescent="0.3">
      <c r="A48" t="s">
        <v>17</v>
      </c>
      <c r="B48" s="1">
        <v>0</v>
      </c>
      <c r="C48" s="1">
        <v>0</v>
      </c>
      <c r="D48" s="1">
        <v>1</v>
      </c>
      <c r="E48" s="1">
        <v>1</v>
      </c>
      <c r="F48" s="34">
        <v>1</v>
      </c>
      <c r="G48" s="1">
        <v>1</v>
      </c>
      <c r="H48" s="5">
        <f t="shared" si="4"/>
        <v>0.66666666666666663</v>
      </c>
    </row>
    <row r="49" spans="1:15" x14ac:dyDescent="0.3">
      <c r="A49" t="s">
        <v>18</v>
      </c>
      <c r="B49" s="1">
        <v>0</v>
      </c>
      <c r="C49" s="1">
        <v>1</v>
      </c>
      <c r="D49" s="1">
        <v>0</v>
      </c>
      <c r="E49" s="1">
        <v>1</v>
      </c>
      <c r="F49" s="34">
        <v>1</v>
      </c>
      <c r="G49" s="1">
        <v>1</v>
      </c>
      <c r="H49" s="5">
        <f t="shared" si="4"/>
        <v>0.66666666666666663</v>
      </c>
    </row>
    <row r="50" spans="1:15" x14ac:dyDescent="0.3">
      <c r="A50" t="s">
        <v>19</v>
      </c>
      <c r="B50" s="1">
        <v>1</v>
      </c>
      <c r="C50" s="1">
        <v>0</v>
      </c>
      <c r="D50" s="1">
        <v>0</v>
      </c>
      <c r="E50" s="1">
        <v>0</v>
      </c>
      <c r="F50" s="34">
        <v>1</v>
      </c>
      <c r="G50" s="1">
        <v>1</v>
      </c>
      <c r="H50" s="5">
        <f t="shared" si="4"/>
        <v>0.5</v>
      </c>
    </row>
    <row r="51" spans="1:15" x14ac:dyDescent="0.3">
      <c r="A51" t="s">
        <v>20</v>
      </c>
      <c r="B51" s="1">
        <v>1</v>
      </c>
      <c r="C51" s="1">
        <v>1</v>
      </c>
      <c r="D51" s="1">
        <v>1</v>
      </c>
      <c r="E51" s="1">
        <v>0</v>
      </c>
      <c r="F51" s="34">
        <v>1</v>
      </c>
      <c r="G51" s="1">
        <v>1</v>
      </c>
      <c r="H51" s="5">
        <f t="shared" si="4"/>
        <v>0.83333333333333337</v>
      </c>
    </row>
    <row r="52" spans="1:15" x14ac:dyDescent="0.3">
      <c r="A52" s="67" t="s">
        <v>23</v>
      </c>
      <c r="B52" s="3">
        <f t="shared" ref="B52:F52" si="5">SUM(B37:B51)</f>
        <v>8</v>
      </c>
      <c r="C52" s="3">
        <f t="shared" si="5"/>
        <v>8</v>
      </c>
      <c r="D52" s="3">
        <f t="shared" si="5"/>
        <v>8</v>
      </c>
      <c r="E52" s="3">
        <f t="shared" si="5"/>
        <v>7</v>
      </c>
      <c r="F52" s="3">
        <f t="shared" si="5"/>
        <v>12</v>
      </c>
      <c r="G52" s="3">
        <f>SUM(G37:G51)</f>
        <v>14</v>
      </c>
      <c r="H52" s="6"/>
    </row>
    <row r="53" spans="1:15" ht="8.25" customHeight="1" x14ac:dyDescent="0.3"/>
    <row r="54" spans="1:15" ht="18" x14ac:dyDescent="0.35">
      <c r="A54" s="127" t="s">
        <v>22</v>
      </c>
      <c r="B54" s="127"/>
      <c r="C54" s="72">
        <f>COUNTA(A37:A51)</f>
        <v>15</v>
      </c>
      <c r="D54" s="3"/>
      <c r="E54" s="112" t="s">
        <v>52</v>
      </c>
      <c r="F54" s="112"/>
      <c r="G54" s="65">
        <f>SUM(B37:G51)/(C54*6)</f>
        <v>0.6333333333333333</v>
      </c>
      <c r="I54" s="33"/>
      <c r="J54" s="105"/>
      <c r="K54" s="105"/>
      <c r="L54" s="105"/>
      <c r="M54" s="105"/>
      <c r="N54" s="105"/>
      <c r="O54" s="105"/>
    </row>
    <row r="55" spans="1:15" ht="18" x14ac:dyDescent="0.35">
      <c r="A55" s="28"/>
      <c r="B55" s="28"/>
      <c r="C55" s="28"/>
      <c r="D55" s="28"/>
      <c r="E55" s="118" t="s">
        <v>53</v>
      </c>
      <c r="F55" s="118"/>
      <c r="G55" s="71">
        <f>G54*0.2*100</f>
        <v>12.666666666666668</v>
      </c>
      <c r="I55" s="33"/>
    </row>
    <row r="56" spans="1:15" ht="18" x14ac:dyDescent="0.35">
      <c r="A56" s="34"/>
      <c r="B56" s="34"/>
      <c r="C56" s="34"/>
      <c r="D56" s="34"/>
      <c r="E56" s="35"/>
      <c r="F56" s="35"/>
      <c r="G56" s="35"/>
      <c r="H56" s="35"/>
      <c r="I56" s="33"/>
    </row>
    <row r="57" spans="1:15" ht="24" customHeight="1" x14ac:dyDescent="0.3"/>
    <row r="58" spans="1:15" ht="27.75" customHeight="1" x14ac:dyDescent="0.3">
      <c r="A58" s="114" t="s">
        <v>66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</row>
    <row r="59" spans="1:15" ht="39" customHeight="1" x14ac:dyDescent="0.3">
      <c r="A59" s="126" t="s">
        <v>93</v>
      </c>
      <c r="B59" s="126"/>
      <c r="C59" s="126"/>
      <c r="D59" s="126"/>
      <c r="E59" s="126"/>
      <c r="F59" s="126"/>
      <c r="G59" t="s">
        <v>45</v>
      </c>
      <c r="I59" s="125" t="s">
        <v>28</v>
      </c>
      <c r="J59" s="125"/>
      <c r="K59" s="125"/>
      <c r="L59" s="125"/>
      <c r="M59" s="125"/>
      <c r="N59" s="125"/>
      <c r="O59" s="39"/>
    </row>
    <row r="60" spans="1:15" x14ac:dyDescent="0.3">
      <c r="A60" s="2" t="s">
        <v>1</v>
      </c>
      <c r="B60" s="15" t="s">
        <v>29</v>
      </c>
      <c r="C60" s="8" t="s">
        <v>30</v>
      </c>
      <c r="D60" s="8" t="s">
        <v>31</v>
      </c>
      <c r="E60"/>
      <c r="F60"/>
    </row>
    <row r="61" spans="1:15" x14ac:dyDescent="0.3">
      <c r="A61" t="s">
        <v>6</v>
      </c>
      <c r="B61" s="10">
        <v>20</v>
      </c>
      <c r="C61" s="10">
        <v>24</v>
      </c>
      <c r="D61" s="16">
        <f>(C61/B61)-1</f>
        <v>0.19999999999999996</v>
      </c>
      <c r="E61"/>
      <c r="F61"/>
    </row>
    <row r="62" spans="1:15" x14ac:dyDescent="0.3">
      <c r="A62" t="s">
        <v>7</v>
      </c>
      <c r="B62" s="10">
        <v>62</v>
      </c>
      <c r="C62" s="10">
        <v>80</v>
      </c>
      <c r="D62" s="16">
        <f t="shared" ref="D62:D80" si="6">(C62/B62)-1</f>
        <v>0.29032258064516125</v>
      </c>
      <c r="E62"/>
      <c r="F62"/>
    </row>
    <row r="63" spans="1:15" x14ac:dyDescent="0.3">
      <c r="A63" t="s">
        <v>8</v>
      </c>
      <c r="B63" s="10">
        <v>12</v>
      </c>
      <c r="C63" s="10">
        <v>10</v>
      </c>
      <c r="D63" s="16">
        <f t="shared" si="6"/>
        <v>-0.16666666666666663</v>
      </c>
      <c r="E63"/>
      <c r="F63"/>
    </row>
    <row r="64" spans="1:15" x14ac:dyDescent="0.3">
      <c r="A64" t="s">
        <v>9</v>
      </c>
      <c r="B64" s="10">
        <v>34</v>
      </c>
      <c r="C64" s="10">
        <v>30</v>
      </c>
      <c r="D64" s="16">
        <f t="shared" si="6"/>
        <v>-0.11764705882352944</v>
      </c>
      <c r="E64"/>
      <c r="F64"/>
    </row>
    <row r="65" spans="1:6" x14ac:dyDescent="0.3">
      <c r="A65" t="s">
        <v>10</v>
      </c>
      <c r="B65" s="10">
        <v>84</v>
      </c>
      <c r="C65" s="10">
        <v>53</v>
      </c>
      <c r="D65" s="16">
        <f t="shared" si="6"/>
        <v>-0.36904761904761907</v>
      </c>
      <c r="E65"/>
      <c r="F65"/>
    </row>
    <row r="66" spans="1:6" x14ac:dyDescent="0.3">
      <c r="A66" t="s">
        <v>11</v>
      </c>
      <c r="B66" s="10">
        <v>25</v>
      </c>
      <c r="C66" s="10">
        <v>18</v>
      </c>
      <c r="D66" s="16">
        <f t="shared" si="6"/>
        <v>-0.28000000000000003</v>
      </c>
      <c r="E66"/>
      <c r="F66"/>
    </row>
    <row r="67" spans="1:6" x14ac:dyDescent="0.3">
      <c r="A67" t="s">
        <v>12</v>
      </c>
      <c r="B67" s="10">
        <v>46</v>
      </c>
      <c r="C67" s="10">
        <v>33</v>
      </c>
      <c r="D67" s="16">
        <f t="shared" si="6"/>
        <v>-0.28260869565217395</v>
      </c>
      <c r="E67"/>
      <c r="F67"/>
    </row>
    <row r="68" spans="1:6" x14ac:dyDescent="0.3">
      <c r="A68" t="s">
        <v>13</v>
      </c>
      <c r="B68" s="10">
        <v>73</v>
      </c>
      <c r="C68" s="10">
        <v>54</v>
      </c>
      <c r="D68" s="16">
        <f t="shared" si="6"/>
        <v>-0.26027397260273977</v>
      </c>
      <c r="E68"/>
      <c r="F68"/>
    </row>
    <row r="69" spans="1:6" x14ac:dyDescent="0.3">
      <c r="A69" t="s">
        <v>14</v>
      </c>
      <c r="B69" s="10">
        <v>24</v>
      </c>
      <c r="C69" s="10">
        <v>15</v>
      </c>
      <c r="D69" s="16">
        <f t="shared" si="6"/>
        <v>-0.375</v>
      </c>
      <c r="E69"/>
      <c r="F69"/>
    </row>
    <row r="70" spans="1:6" x14ac:dyDescent="0.3">
      <c r="A70" t="s">
        <v>15</v>
      </c>
      <c r="B70" s="34">
        <v>16</v>
      </c>
      <c r="C70" s="34">
        <v>40</v>
      </c>
      <c r="D70" s="16">
        <f t="shared" si="6"/>
        <v>1.5</v>
      </c>
      <c r="E70"/>
      <c r="F70"/>
    </row>
    <row r="71" spans="1:6" x14ac:dyDescent="0.3">
      <c r="A71" t="s">
        <v>16</v>
      </c>
      <c r="B71" s="34">
        <v>76</v>
      </c>
      <c r="C71" s="34">
        <v>100</v>
      </c>
      <c r="D71" s="16">
        <f t="shared" si="6"/>
        <v>0.31578947368421062</v>
      </c>
      <c r="E71"/>
      <c r="F71"/>
    </row>
    <row r="72" spans="1:6" x14ac:dyDescent="0.3">
      <c r="A72" t="s">
        <v>17</v>
      </c>
      <c r="B72" s="34">
        <v>22</v>
      </c>
      <c r="C72" s="34">
        <v>10</v>
      </c>
      <c r="D72" s="16">
        <f t="shared" si="6"/>
        <v>-0.54545454545454541</v>
      </c>
      <c r="E72"/>
      <c r="F72"/>
    </row>
    <row r="73" spans="1:6" x14ac:dyDescent="0.3">
      <c r="A73" t="s">
        <v>18</v>
      </c>
      <c r="B73" s="34">
        <v>12</v>
      </c>
      <c r="C73" s="34">
        <v>86</v>
      </c>
      <c r="D73" s="16">
        <f t="shared" si="6"/>
        <v>6.166666666666667</v>
      </c>
      <c r="E73"/>
      <c r="F73"/>
    </row>
    <row r="74" spans="1:6" x14ac:dyDescent="0.3">
      <c r="A74" t="s">
        <v>19</v>
      </c>
      <c r="B74" s="34">
        <v>45</v>
      </c>
      <c r="C74" s="34">
        <v>48</v>
      </c>
      <c r="D74" s="16">
        <f t="shared" si="6"/>
        <v>6.6666666666666652E-2</v>
      </c>
      <c r="E74"/>
      <c r="F74"/>
    </row>
    <row r="75" spans="1:6" x14ac:dyDescent="0.3">
      <c r="A75" t="s">
        <v>20</v>
      </c>
      <c r="B75" s="34">
        <v>32</v>
      </c>
      <c r="C75" s="34">
        <v>36</v>
      </c>
      <c r="D75" s="16">
        <f t="shared" si="6"/>
        <v>0.125</v>
      </c>
      <c r="E75"/>
      <c r="F75"/>
    </row>
    <row r="76" spans="1:6" x14ac:dyDescent="0.3">
      <c r="A76" t="s">
        <v>101</v>
      </c>
      <c r="B76" s="10">
        <v>16</v>
      </c>
      <c r="C76" s="10">
        <v>40</v>
      </c>
      <c r="D76" s="16">
        <f t="shared" si="6"/>
        <v>1.5</v>
      </c>
      <c r="E76"/>
      <c r="F76"/>
    </row>
    <row r="77" spans="1:6" x14ac:dyDescent="0.3">
      <c r="A77" t="s">
        <v>102</v>
      </c>
      <c r="B77" s="10">
        <v>76</v>
      </c>
      <c r="C77" s="10">
        <v>100</v>
      </c>
      <c r="D77" s="16">
        <f t="shared" si="6"/>
        <v>0.31578947368421062</v>
      </c>
      <c r="E77"/>
      <c r="F77"/>
    </row>
    <row r="78" spans="1:6" x14ac:dyDescent="0.3">
      <c r="A78" t="s">
        <v>103</v>
      </c>
      <c r="B78" s="10">
        <v>22</v>
      </c>
      <c r="C78" s="10">
        <v>10</v>
      </c>
      <c r="D78" s="16">
        <f t="shared" si="6"/>
        <v>-0.54545454545454541</v>
      </c>
      <c r="E78"/>
      <c r="F78"/>
    </row>
    <row r="79" spans="1:6" x14ac:dyDescent="0.3">
      <c r="A79" t="s">
        <v>104</v>
      </c>
      <c r="B79" s="10">
        <v>12</v>
      </c>
      <c r="C79" s="10">
        <v>86</v>
      </c>
      <c r="D79" s="16">
        <f t="shared" si="6"/>
        <v>6.166666666666667</v>
      </c>
      <c r="E79"/>
      <c r="F79"/>
    </row>
    <row r="80" spans="1:6" x14ac:dyDescent="0.3">
      <c r="A80" t="s">
        <v>105</v>
      </c>
      <c r="B80" s="10">
        <v>45</v>
      </c>
      <c r="C80" s="10">
        <v>48</v>
      </c>
      <c r="D80" s="16">
        <f t="shared" si="6"/>
        <v>6.6666666666666652E-2</v>
      </c>
      <c r="E80"/>
      <c r="F80"/>
    </row>
    <row r="81" spans="1:15" x14ac:dyDescent="0.3">
      <c r="A81" t="s">
        <v>106</v>
      </c>
      <c r="B81" s="10">
        <v>32</v>
      </c>
      <c r="C81" s="10">
        <v>36</v>
      </c>
      <c r="D81" s="16">
        <f>(C81/B81)-1</f>
        <v>0.125</v>
      </c>
      <c r="E81"/>
      <c r="F81"/>
    </row>
    <row r="82" spans="1:15" x14ac:dyDescent="0.3">
      <c r="A82" s="2" t="s">
        <v>24</v>
      </c>
      <c r="B82" s="8">
        <v>20</v>
      </c>
      <c r="C82" s="8">
        <v>25</v>
      </c>
      <c r="D82" s="17">
        <f>(C82/B82)-1</f>
        <v>0.25</v>
      </c>
      <c r="E82"/>
      <c r="F82"/>
    </row>
    <row r="83" spans="1:15" ht="15.6" x14ac:dyDescent="0.3">
      <c r="A83" s="68" t="s">
        <v>23</v>
      </c>
      <c r="B83" s="3">
        <f>SUM(B61:B82)</f>
        <v>806</v>
      </c>
      <c r="C83" s="3">
        <f>SUM(C61:C82)</f>
        <v>982</v>
      </c>
      <c r="D83" s="65">
        <f>(C83/B83)-1</f>
        <v>0.21836228287841197</v>
      </c>
      <c r="E83"/>
      <c r="F83"/>
    </row>
    <row r="84" spans="1:15" ht="15.6" x14ac:dyDescent="0.3">
      <c r="B84" s="112" t="s">
        <v>52</v>
      </c>
      <c r="C84" s="112"/>
      <c r="D84" s="73">
        <f>IF(D83&lt;0,0, IF(D83&lt;=0.1,60, IF(D83&lt;=0.2,70, IF(D83&lt;=0.4,80,100))))</f>
        <v>80</v>
      </c>
      <c r="E84"/>
      <c r="F84" s="119" t="s">
        <v>34</v>
      </c>
      <c r="G84" s="119"/>
      <c r="H84" s="119" t="s">
        <v>42</v>
      </c>
      <c r="I84" s="119"/>
    </row>
    <row r="85" spans="1:15" ht="15.6" x14ac:dyDescent="0.3">
      <c r="B85" s="118" t="s">
        <v>53</v>
      </c>
      <c r="C85" s="118"/>
      <c r="D85" s="74">
        <f>D84*0.4</f>
        <v>32</v>
      </c>
      <c r="E85"/>
      <c r="F85" s="121" t="s">
        <v>41</v>
      </c>
      <c r="G85" s="121"/>
      <c r="H85" s="120">
        <v>0</v>
      </c>
      <c r="I85" s="120"/>
    </row>
    <row r="86" spans="1:15" x14ac:dyDescent="0.3">
      <c r="B86"/>
      <c r="C86"/>
      <c r="D86" s="100"/>
      <c r="E86"/>
      <c r="F86" s="121" t="s">
        <v>47</v>
      </c>
      <c r="G86" s="121"/>
      <c r="H86" s="120">
        <v>60</v>
      </c>
      <c r="I86" s="120"/>
    </row>
    <row r="87" spans="1:15" x14ac:dyDescent="0.3">
      <c r="B87"/>
      <c r="C87"/>
      <c r="D87"/>
      <c r="E87"/>
      <c r="F87" s="122" t="s">
        <v>48</v>
      </c>
      <c r="G87" s="122"/>
      <c r="H87" s="120">
        <v>70</v>
      </c>
      <c r="I87" s="120"/>
    </row>
    <row r="88" spans="1:15" x14ac:dyDescent="0.3">
      <c r="B88"/>
      <c r="C88"/>
      <c r="D88"/>
      <c r="E88"/>
      <c r="F88" s="122" t="s">
        <v>49</v>
      </c>
      <c r="G88" s="122"/>
      <c r="H88" s="120">
        <v>80</v>
      </c>
      <c r="I88" s="120"/>
    </row>
    <row r="89" spans="1:15" x14ac:dyDescent="0.3">
      <c r="B89"/>
      <c r="C89"/>
      <c r="D89"/>
      <c r="E89"/>
      <c r="F89" s="121" t="s">
        <v>50</v>
      </c>
      <c r="G89" s="121"/>
      <c r="H89" s="120">
        <v>100</v>
      </c>
      <c r="I89" s="120"/>
    </row>
    <row r="90" spans="1:15" x14ac:dyDescent="0.3">
      <c r="B90"/>
      <c r="C90"/>
      <c r="D90"/>
      <c r="E90"/>
      <c r="F90"/>
    </row>
    <row r="91" spans="1:15" ht="33" customHeight="1" x14ac:dyDescent="0.3">
      <c r="B91"/>
      <c r="C91"/>
      <c r="D91"/>
      <c r="E91"/>
      <c r="F91"/>
    </row>
    <row r="92" spans="1:15" ht="15" thickBot="1" x14ac:dyDescent="0.35">
      <c r="B92"/>
      <c r="C92"/>
      <c r="D92"/>
      <c r="E92"/>
      <c r="F92"/>
    </row>
    <row r="93" spans="1:15" ht="9.75" customHeight="1" thickTop="1" thickBot="1" x14ac:dyDescent="0.35">
      <c r="A93" s="115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7"/>
    </row>
    <row r="94" spans="1:15" ht="15" thickTop="1" x14ac:dyDescent="0.3">
      <c r="B94"/>
      <c r="C94"/>
      <c r="D94"/>
      <c r="E94"/>
      <c r="F94"/>
    </row>
    <row r="95" spans="1:15" ht="93" customHeight="1" x14ac:dyDescent="0.3">
      <c r="A95" s="101" t="s">
        <v>94</v>
      </c>
      <c r="B95" s="10"/>
      <c r="C95" s="10"/>
      <c r="D95" s="10"/>
      <c r="E95" s="10"/>
      <c r="F95" s="10"/>
    </row>
    <row r="97" spans="1:15" x14ac:dyDescent="0.3">
      <c r="A97" s="18" t="s">
        <v>33</v>
      </c>
      <c r="B97" s="23" t="s">
        <v>32</v>
      </c>
      <c r="C97" s="24" t="s">
        <v>36</v>
      </c>
      <c r="D97" s="24" t="s">
        <v>37</v>
      </c>
      <c r="E97" s="20" t="s">
        <v>96</v>
      </c>
      <c r="F97" s="3" t="s">
        <v>51</v>
      </c>
    </row>
    <row r="98" spans="1:15" x14ac:dyDescent="0.3">
      <c r="A98" s="19" t="s">
        <v>29</v>
      </c>
      <c r="B98" s="25">
        <v>201</v>
      </c>
      <c r="C98" s="25">
        <v>15</v>
      </c>
      <c r="D98" s="26">
        <v>76</v>
      </c>
      <c r="E98" s="25">
        <v>122</v>
      </c>
      <c r="F98" s="1">
        <f>SUM(B98:E98)</f>
        <v>414</v>
      </c>
    </row>
    <row r="99" spans="1:15" x14ac:dyDescent="0.3">
      <c r="A99" s="19" t="s">
        <v>30</v>
      </c>
      <c r="B99" s="25">
        <v>300</v>
      </c>
      <c r="C99" s="25">
        <v>25</v>
      </c>
      <c r="D99" s="26">
        <v>112</v>
      </c>
      <c r="E99" s="25">
        <v>215</v>
      </c>
      <c r="F99" s="34">
        <f>SUM(B99:E99)</f>
        <v>652</v>
      </c>
    </row>
    <row r="100" spans="1:15" ht="9.75" customHeight="1" x14ac:dyDescent="0.3"/>
    <row r="101" spans="1:15" x14ac:dyDescent="0.3">
      <c r="A101" s="51"/>
      <c r="B101" s="22">
        <f>(B99/B98)-1</f>
        <v>0.49253731343283591</v>
      </c>
      <c r="C101" s="22">
        <f>(C99/C98)-1</f>
        <v>0.66666666666666674</v>
      </c>
      <c r="D101" s="22">
        <f>(D99/D98)-1</f>
        <v>0.47368421052631571</v>
      </c>
      <c r="E101" s="22">
        <f>(E99/E98)-1</f>
        <v>0.76229508196721318</v>
      </c>
    </row>
    <row r="102" spans="1:15" x14ac:dyDescent="0.3">
      <c r="A102" s="50"/>
      <c r="B102" s="44">
        <f>B101*0.5*100</f>
        <v>24.626865671641795</v>
      </c>
      <c r="C102" s="44">
        <f>C101*0.5*100</f>
        <v>33.333333333333336</v>
      </c>
      <c r="D102" s="44">
        <f>D101*0.5*100</f>
        <v>23.684210526315784</v>
      </c>
      <c r="E102" s="44">
        <f>E101*0.5*100</f>
        <v>38.114754098360656</v>
      </c>
    </row>
    <row r="103" spans="1:15" x14ac:dyDescent="0.3">
      <c r="C103" s="22"/>
      <c r="E103" s="27"/>
    </row>
    <row r="104" spans="1:15" ht="18" x14ac:dyDescent="0.35">
      <c r="B104" s="113" t="s">
        <v>52</v>
      </c>
      <c r="C104" s="113"/>
      <c r="D104" s="52">
        <f>F99/F98-1</f>
        <v>0.57487922705314021</v>
      </c>
      <c r="E104" s="34"/>
      <c r="F104" s="34"/>
    </row>
    <row r="105" spans="1:15" ht="18" x14ac:dyDescent="0.35">
      <c r="B105" s="113"/>
      <c r="C105" s="113"/>
      <c r="D105" s="75"/>
      <c r="E105" s="39"/>
      <c r="F105" s="39"/>
      <c r="G105" s="39"/>
    </row>
    <row r="106" spans="1:15" ht="52.5" customHeight="1" thickBot="1" x14ac:dyDescent="0.35"/>
    <row r="107" spans="1:15" ht="10.5" customHeight="1" thickTop="1" thickBot="1" x14ac:dyDescent="0.35">
      <c r="A107" s="115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7"/>
    </row>
    <row r="108" spans="1:15" ht="48.75" customHeight="1" thickTop="1" x14ac:dyDescent="0.3">
      <c r="B108" s="34"/>
      <c r="C108" s="34"/>
      <c r="D108" s="34"/>
      <c r="E108" s="34"/>
      <c r="F108" s="34"/>
    </row>
    <row r="109" spans="1:15" x14ac:dyDescent="0.3">
      <c r="A109" s="102" t="s">
        <v>95</v>
      </c>
    </row>
    <row r="111" spans="1:15" x14ac:dyDescent="0.3">
      <c r="A111" s="49" t="s">
        <v>1</v>
      </c>
      <c r="B111" s="21" t="s">
        <v>26</v>
      </c>
      <c r="C111" s="20" t="s">
        <v>34</v>
      </c>
      <c r="D111" s="3" t="s">
        <v>35</v>
      </c>
    </row>
    <row r="112" spans="1:15" ht="15.6" x14ac:dyDescent="0.3">
      <c r="A112" s="46" t="s">
        <v>6</v>
      </c>
      <c r="B112" s="36">
        <v>4</v>
      </c>
      <c r="C112" s="36">
        <v>50</v>
      </c>
      <c r="D112" s="47">
        <f>B112/C112</f>
        <v>0.08</v>
      </c>
    </row>
    <row r="113" spans="1:6" ht="15.6" x14ac:dyDescent="0.3">
      <c r="A113" s="46" t="s">
        <v>7</v>
      </c>
      <c r="B113" s="36">
        <v>3</v>
      </c>
      <c r="C113" s="36">
        <v>60</v>
      </c>
      <c r="D113" s="47">
        <f t="shared" ref="D113:D133" si="7">B113/C113</f>
        <v>0.05</v>
      </c>
    </row>
    <row r="114" spans="1:6" ht="15.6" x14ac:dyDescent="0.3">
      <c r="A114" s="46" t="s">
        <v>8</v>
      </c>
      <c r="B114" s="36">
        <v>4</v>
      </c>
      <c r="C114" s="36">
        <v>40</v>
      </c>
      <c r="D114" s="47">
        <f t="shared" si="7"/>
        <v>0.1</v>
      </c>
    </row>
    <row r="115" spans="1:6" ht="15.6" x14ac:dyDescent="0.3">
      <c r="A115" s="46" t="s">
        <v>9</v>
      </c>
      <c r="B115" s="36">
        <v>4</v>
      </c>
      <c r="C115" s="36">
        <v>70</v>
      </c>
      <c r="D115" s="47">
        <f t="shared" si="7"/>
        <v>5.7142857142857141E-2</v>
      </c>
    </row>
    <row r="116" spans="1:6" ht="15.6" x14ac:dyDescent="0.3">
      <c r="A116" s="46" t="s">
        <v>10</v>
      </c>
      <c r="B116" s="36">
        <v>6</v>
      </c>
      <c r="C116" s="36">
        <v>30</v>
      </c>
      <c r="D116" s="47">
        <f t="shared" si="7"/>
        <v>0.2</v>
      </c>
    </row>
    <row r="117" spans="1:6" ht="15.6" x14ac:dyDescent="0.3">
      <c r="A117" s="46" t="s">
        <v>11</v>
      </c>
      <c r="B117" s="36">
        <v>4</v>
      </c>
      <c r="C117" s="36">
        <v>80</v>
      </c>
      <c r="D117" s="47">
        <f t="shared" si="7"/>
        <v>0.05</v>
      </c>
    </row>
    <row r="118" spans="1:6" ht="15.6" x14ac:dyDescent="0.3">
      <c r="A118" s="46" t="s">
        <v>12</v>
      </c>
      <c r="B118" s="36">
        <v>4</v>
      </c>
      <c r="C118" s="36">
        <v>75</v>
      </c>
      <c r="D118" s="47">
        <f t="shared" si="7"/>
        <v>5.3333333333333337E-2</v>
      </c>
    </row>
    <row r="119" spans="1:6" ht="15.6" x14ac:dyDescent="0.3">
      <c r="A119" s="46" t="s">
        <v>13</v>
      </c>
      <c r="B119" s="36">
        <v>4</v>
      </c>
      <c r="C119" s="36">
        <v>55</v>
      </c>
      <c r="D119" s="47">
        <f t="shared" si="7"/>
        <v>7.2727272727272724E-2</v>
      </c>
    </row>
    <row r="120" spans="1:6" ht="15.6" x14ac:dyDescent="0.3">
      <c r="A120" s="46" t="s">
        <v>14</v>
      </c>
      <c r="B120" s="36">
        <v>8</v>
      </c>
      <c r="C120" s="36">
        <v>90</v>
      </c>
      <c r="D120" s="47">
        <f t="shared" ref="D120:D125" si="8">B120/C120</f>
        <v>8.8888888888888892E-2</v>
      </c>
      <c r="E120" s="34"/>
      <c r="F120" s="34"/>
    </row>
    <row r="121" spans="1:6" ht="15.6" x14ac:dyDescent="0.3">
      <c r="A121" s="46" t="s">
        <v>15</v>
      </c>
      <c r="B121" s="36">
        <v>2</v>
      </c>
      <c r="C121" s="36">
        <v>25</v>
      </c>
      <c r="D121" s="47">
        <f t="shared" si="8"/>
        <v>0.08</v>
      </c>
      <c r="E121" s="34"/>
      <c r="F121" s="34"/>
    </row>
    <row r="122" spans="1:6" ht="15.6" x14ac:dyDescent="0.3">
      <c r="A122" s="46" t="s">
        <v>16</v>
      </c>
      <c r="B122" s="36">
        <v>0</v>
      </c>
      <c r="C122" s="36">
        <v>30</v>
      </c>
      <c r="D122" s="47">
        <f t="shared" si="8"/>
        <v>0</v>
      </c>
      <c r="E122" s="34"/>
      <c r="F122" s="34"/>
    </row>
    <row r="123" spans="1:6" ht="15.6" x14ac:dyDescent="0.3">
      <c r="A123" s="46" t="s">
        <v>17</v>
      </c>
      <c r="B123" s="36">
        <v>0</v>
      </c>
      <c r="C123" s="36">
        <v>45</v>
      </c>
      <c r="D123" s="47">
        <f t="shared" si="8"/>
        <v>0</v>
      </c>
      <c r="E123" s="34"/>
      <c r="F123" s="34"/>
    </row>
    <row r="124" spans="1:6" ht="15.6" x14ac:dyDescent="0.3">
      <c r="A124" s="46" t="s">
        <v>18</v>
      </c>
      <c r="B124" s="36">
        <v>6</v>
      </c>
      <c r="C124" s="36">
        <v>55</v>
      </c>
      <c r="D124" s="47">
        <f t="shared" si="8"/>
        <v>0.10909090909090909</v>
      </c>
      <c r="E124" s="34"/>
      <c r="F124" s="34"/>
    </row>
    <row r="125" spans="1:6" ht="15.6" x14ac:dyDescent="0.3">
      <c r="A125" s="46" t="s">
        <v>19</v>
      </c>
      <c r="B125" s="36">
        <v>7</v>
      </c>
      <c r="C125" s="36">
        <v>22</v>
      </c>
      <c r="D125" s="47">
        <f t="shared" si="8"/>
        <v>0.31818181818181818</v>
      </c>
      <c r="E125" s="34"/>
      <c r="F125" s="34"/>
    </row>
    <row r="126" spans="1:6" ht="15.6" x14ac:dyDescent="0.3">
      <c r="A126" s="46" t="s">
        <v>20</v>
      </c>
      <c r="B126" s="36">
        <v>8</v>
      </c>
      <c r="C126" s="36">
        <v>90</v>
      </c>
      <c r="D126" s="47">
        <f t="shared" si="7"/>
        <v>8.8888888888888892E-2</v>
      </c>
    </row>
    <row r="127" spans="1:6" ht="15.6" x14ac:dyDescent="0.3">
      <c r="A127" s="46" t="s">
        <v>101</v>
      </c>
      <c r="B127" s="36">
        <v>2</v>
      </c>
      <c r="C127" s="36">
        <v>25</v>
      </c>
      <c r="D127" s="47">
        <f t="shared" si="7"/>
        <v>0.08</v>
      </c>
    </row>
    <row r="128" spans="1:6" ht="15.6" x14ac:dyDescent="0.3">
      <c r="A128" s="46" t="s">
        <v>102</v>
      </c>
      <c r="B128" s="36">
        <v>0</v>
      </c>
      <c r="C128" s="36">
        <v>30</v>
      </c>
      <c r="D128" s="47">
        <f t="shared" si="7"/>
        <v>0</v>
      </c>
    </row>
    <row r="129" spans="1:15" ht="15.6" x14ac:dyDescent="0.3">
      <c r="A129" s="46" t="s">
        <v>103</v>
      </c>
      <c r="B129" s="36">
        <v>0</v>
      </c>
      <c r="C129" s="36">
        <v>45</v>
      </c>
      <c r="D129" s="47">
        <f t="shared" si="7"/>
        <v>0</v>
      </c>
    </row>
    <row r="130" spans="1:15" ht="15.6" x14ac:dyDescent="0.3">
      <c r="A130" s="46" t="s">
        <v>104</v>
      </c>
      <c r="B130" s="36">
        <v>6</v>
      </c>
      <c r="C130" s="36">
        <v>55</v>
      </c>
      <c r="D130" s="47">
        <f t="shared" si="7"/>
        <v>0.10909090909090909</v>
      </c>
    </row>
    <row r="131" spans="1:15" ht="15.6" x14ac:dyDescent="0.3">
      <c r="A131" s="46" t="s">
        <v>105</v>
      </c>
      <c r="B131" s="36">
        <v>2</v>
      </c>
      <c r="C131" s="36">
        <v>47</v>
      </c>
      <c r="D131" s="47">
        <f t="shared" si="7"/>
        <v>4.2553191489361701E-2</v>
      </c>
      <c r="E131" s="34"/>
      <c r="F131" s="34"/>
    </row>
    <row r="132" spans="1:15" ht="15.6" x14ac:dyDescent="0.3">
      <c r="A132" s="46" t="s">
        <v>106</v>
      </c>
      <c r="B132" s="36">
        <v>7</v>
      </c>
      <c r="C132" s="36">
        <v>22</v>
      </c>
      <c r="D132" s="47">
        <f t="shared" si="7"/>
        <v>0.31818181818181818</v>
      </c>
    </row>
    <row r="133" spans="1:15" ht="15.6" x14ac:dyDescent="0.3">
      <c r="A133" s="46" t="s">
        <v>23</v>
      </c>
      <c r="B133" s="45">
        <f>SUM(B112:B132)</f>
        <v>81</v>
      </c>
      <c r="C133" s="45">
        <f>SUM(C112:C132)</f>
        <v>1041</v>
      </c>
      <c r="D133" s="48">
        <f t="shared" si="7"/>
        <v>7.7809798270893377E-2</v>
      </c>
    </row>
    <row r="140" spans="1:15" ht="15" thickBot="1" x14ac:dyDescent="0.35"/>
    <row r="141" spans="1:15" ht="15.6" thickTop="1" thickBot="1" x14ac:dyDescent="0.35">
      <c r="A141" s="115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7"/>
    </row>
    <row r="142" spans="1:15" ht="15" thickTop="1" x14ac:dyDescent="0.3"/>
    <row r="143" spans="1:15" ht="21" x14ac:dyDescent="0.3">
      <c r="A143" s="114" t="s">
        <v>91</v>
      </c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</row>
    <row r="145" spans="1:5" ht="69" x14ac:dyDescent="0.3">
      <c r="A145" s="86" t="s">
        <v>73</v>
      </c>
      <c r="B145" s="87" t="s">
        <v>89</v>
      </c>
      <c r="C145" s="87" t="s">
        <v>90</v>
      </c>
      <c r="D145" s="8" t="s">
        <v>74</v>
      </c>
    </row>
    <row r="146" spans="1:5" x14ac:dyDescent="0.3">
      <c r="A146" s="88" t="s">
        <v>75</v>
      </c>
      <c r="B146" s="34">
        <v>1</v>
      </c>
      <c r="C146" s="34">
        <v>2</v>
      </c>
      <c r="D146" s="89">
        <f>IF(C146=0,"NA",(B146/C146))</f>
        <v>0.5</v>
      </c>
      <c r="E146" s="34"/>
    </row>
    <row r="147" spans="1:5" x14ac:dyDescent="0.3">
      <c r="A147" s="88" t="s">
        <v>76</v>
      </c>
      <c r="B147" s="34">
        <v>1</v>
      </c>
      <c r="C147" s="34">
        <v>1</v>
      </c>
      <c r="D147" s="89">
        <f t="shared" ref="D147:D157" si="9">IF(C147=0,"NA",(B147/C147))</f>
        <v>1</v>
      </c>
      <c r="E147" s="34"/>
    </row>
    <row r="148" spans="1:5" x14ac:dyDescent="0.3">
      <c r="A148" s="88" t="s">
        <v>77</v>
      </c>
      <c r="B148" s="34">
        <v>1</v>
      </c>
      <c r="C148" s="34">
        <v>1</v>
      </c>
      <c r="D148" s="89">
        <f t="shared" si="9"/>
        <v>1</v>
      </c>
      <c r="E148" s="34"/>
    </row>
    <row r="149" spans="1:5" x14ac:dyDescent="0.3">
      <c r="A149" s="88" t="s">
        <v>78</v>
      </c>
      <c r="B149" s="34">
        <v>1</v>
      </c>
      <c r="C149" s="34">
        <v>4</v>
      </c>
      <c r="D149" s="89">
        <f t="shared" si="9"/>
        <v>0.25</v>
      </c>
      <c r="E149" s="34"/>
    </row>
    <row r="150" spans="1:5" x14ac:dyDescent="0.3">
      <c r="A150" s="88" t="s">
        <v>79</v>
      </c>
      <c r="B150" s="34">
        <v>1</v>
      </c>
      <c r="C150" s="34">
        <v>1</v>
      </c>
      <c r="D150" s="89">
        <f t="shared" si="9"/>
        <v>1</v>
      </c>
      <c r="E150" s="34"/>
    </row>
    <row r="151" spans="1:5" x14ac:dyDescent="0.3">
      <c r="A151" s="88" t="s">
        <v>80</v>
      </c>
      <c r="B151" s="34">
        <v>1</v>
      </c>
      <c r="C151" s="34">
        <v>1</v>
      </c>
      <c r="D151" s="89">
        <f t="shared" si="9"/>
        <v>1</v>
      </c>
      <c r="E151" s="34"/>
    </row>
    <row r="152" spans="1:5" x14ac:dyDescent="0.3">
      <c r="A152" s="88" t="s">
        <v>81</v>
      </c>
      <c r="B152" s="34">
        <v>1</v>
      </c>
      <c r="C152" s="34">
        <v>1</v>
      </c>
      <c r="D152" s="89">
        <f t="shared" si="9"/>
        <v>1</v>
      </c>
      <c r="E152" s="34"/>
    </row>
    <row r="153" spans="1:5" x14ac:dyDescent="0.3">
      <c r="A153" s="88" t="s">
        <v>82</v>
      </c>
      <c r="B153" s="34">
        <v>1</v>
      </c>
      <c r="C153" s="34">
        <v>1</v>
      </c>
      <c r="D153" s="89">
        <f t="shared" si="9"/>
        <v>1</v>
      </c>
      <c r="E153" s="34"/>
    </row>
    <row r="154" spans="1:5" x14ac:dyDescent="0.3">
      <c r="A154" s="88" t="s">
        <v>83</v>
      </c>
      <c r="B154" s="34">
        <v>1</v>
      </c>
      <c r="C154" s="34">
        <v>1</v>
      </c>
      <c r="D154" s="89">
        <f t="shared" si="9"/>
        <v>1</v>
      </c>
      <c r="E154" s="34"/>
    </row>
    <row r="155" spans="1:5" x14ac:dyDescent="0.3">
      <c r="A155" s="88" t="s">
        <v>84</v>
      </c>
      <c r="B155" s="34">
        <v>1</v>
      </c>
      <c r="C155" s="34">
        <v>1</v>
      </c>
      <c r="D155" s="89">
        <f>IF(C155=0,"NA",(B155/C155))</f>
        <v>1</v>
      </c>
      <c r="E155" s="34"/>
    </row>
    <row r="156" spans="1:5" x14ac:dyDescent="0.3">
      <c r="A156" s="88" t="s">
        <v>85</v>
      </c>
      <c r="B156" s="34">
        <v>0</v>
      </c>
      <c r="C156" s="34">
        <v>1</v>
      </c>
      <c r="D156" s="89">
        <f t="shared" si="9"/>
        <v>0</v>
      </c>
      <c r="E156" s="34"/>
    </row>
    <row r="157" spans="1:5" x14ac:dyDescent="0.3">
      <c r="A157" s="88" t="s">
        <v>86</v>
      </c>
      <c r="B157" s="34">
        <v>0</v>
      </c>
      <c r="C157" s="34">
        <v>0</v>
      </c>
      <c r="D157" s="89" t="str">
        <f t="shared" si="9"/>
        <v>NA</v>
      </c>
      <c r="E157" s="34"/>
    </row>
    <row r="158" spans="1:5" x14ac:dyDescent="0.3">
      <c r="A158" s="88" t="s">
        <v>87</v>
      </c>
      <c r="B158" s="90">
        <f>SUM(B146:B157)</f>
        <v>10</v>
      </c>
      <c r="C158" s="90">
        <f t="shared" ref="C158" si="10">SUM(C146:C157)</f>
        <v>15</v>
      </c>
      <c r="D158" s="91">
        <f>B158/C158</f>
        <v>0.66666666666666663</v>
      </c>
    </row>
    <row r="159" spans="1:5" x14ac:dyDescent="0.3">
      <c r="A159" s="26"/>
      <c r="B159" s="34"/>
      <c r="C159" s="92" t="s">
        <v>42</v>
      </c>
      <c r="D159" s="93">
        <f>IF(D158&lt;0,0,IF(D158&gt;1, 1, D158))</f>
        <v>0.66666666666666663</v>
      </c>
    </row>
    <row r="160" spans="1:5" x14ac:dyDescent="0.3">
      <c r="B160" s="34"/>
      <c r="C160" s="94" t="s">
        <v>88</v>
      </c>
      <c r="D160" s="95">
        <f>D159*0.2*100</f>
        <v>13.333333333333334</v>
      </c>
    </row>
    <row r="170" spans="6:6" x14ac:dyDescent="0.3">
      <c r="F170" s="60"/>
    </row>
  </sheetData>
  <mergeCells count="33">
    <mergeCell ref="A107:O107"/>
    <mergeCell ref="H89:I89"/>
    <mergeCell ref="B105:C105"/>
    <mergeCell ref="H88:I88"/>
    <mergeCell ref="A141:O141"/>
    <mergeCell ref="A1:P1"/>
    <mergeCell ref="A2:P2"/>
    <mergeCell ref="I59:N59"/>
    <mergeCell ref="H35:P35"/>
    <mergeCell ref="A31:O31"/>
    <mergeCell ref="A58:O58"/>
    <mergeCell ref="A59:F59"/>
    <mergeCell ref="A34:O34"/>
    <mergeCell ref="A54:B54"/>
    <mergeCell ref="E54:F54"/>
    <mergeCell ref="G28:H28"/>
    <mergeCell ref="G29:H29"/>
    <mergeCell ref="B84:C84"/>
    <mergeCell ref="B104:C104"/>
    <mergeCell ref="A143:O143"/>
    <mergeCell ref="A93:O93"/>
    <mergeCell ref="E55:F55"/>
    <mergeCell ref="H84:I84"/>
    <mergeCell ref="H85:I85"/>
    <mergeCell ref="H86:I86"/>
    <mergeCell ref="H87:I87"/>
    <mergeCell ref="F86:G86"/>
    <mergeCell ref="F87:G87"/>
    <mergeCell ref="B85:C85"/>
    <mergeCell ref="F84:G84"/>
    <mergeCell ref="F85:G85"/>
    <mergeCell ref="F88:G88"/>
    <mergeCell ref="F89:G89"/>
  </mergeCells>
  <conditionalFormatting sqref="H5:I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G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57">
    <cfRule type="colorScale" priority="3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opLeftCell="A7" zoomScale="85" zoomScaleNormal="85" workbookViewId="0">
      <selection activeCell="I10" sqref="I10"/>
    </sheetView>
  </sheetViews>
  <sheetFormatPr baseColWidth="10" defaultColWidth="11.5546875" defaultRowHeight="14.4" x14ac:dyDescent="0.3"/>
  <cols>
    <col min="1" max="1" width="4.6640625" customWidth="1"/>
    <col min="2" max="2" width="40.6640625" customWidth="1"/>
    <col min="3" max="3" width="20.6640625" customWidth="1"/>
    <col min="4" max="4" width="18.6640625" customWidth="1"/>
    <col min="5" max="5" width="9.6640625" customWidth="1"/>
    <col min="6" max="7" width="10.6640625" customWidth="1"/>
    <col min="8" max="8" width="5.109375" customWidth="1"/>
    <col min="9" max="9" width="11.5546875" style="106"/>
  </cols>
  <sheetData>
    <row r="1" spans="1:9" ht="15.6" x14ac:dyDescent="0.3">
      <c r="A1" s="29"/>
      <c r="B1" s="133" t="s">
        <v>38</v>
      </c>
      <c r="C1" s="133"/>
      <c r="D1" s="133"/>
      <c r="E1" s="133"/>
      <c r="F1" s="133"/>
      <c r="G1" s="133"/>
    </row>
    <row r="2" spans="1:9" ht="9" customHeight="1" x14ac:dyDescent="0.3">
      <c r="A2" s="29"/>
      <c r="B2" s="30"/>
      <c r="C2" s="55"/>
      <c r="D2" s="53"/>
      <c r="E2" s="30"/>
      <c r="F2" s="53"/>
      <c r="G2" s="53"/>
    </row>
    <row r="3" spans="1:9" ht="15.6" x14ac:dyDescent="0.3">
      <c r="A3" s="29"/>
      <c r="B3" s="133" t="s">
        <v>68</v>
      </c>
      <c r="C3" s="133"/>
      <c r="D3" s="133"/>
      <c r="E3" s="133"/>
      <c r="F3" s="133"/>
      <c r="G3" s="133"/>
    </row>
    <row r="4" spans="1:9" x14ac:dyDescent="0.3">
      <c r="A4" s="31"/>
      <c r="B4" s="134" t="s">
        <v>60</v>
      </c>
      <c r="C4" s="134"/>
      <c r="D4" s="134"/>
      <c r="E4" s="134"/>
      <c r="F4" s="134"/>
      <c r="G4" s="134"/>
    </row>
    <row r="5" spans="1:9" ht="9" customHeight="1" x14ac:dyDescent="0.3">
      <c r="A5" s="31"/>
      <c r="B5" s="32"/>
      <c r="C5" s="56"/>
      <c r="D5" s="54"/>
      <c r="E5" s="32"/>
      <c r="F5" s="54"/>
      <c r="G5" s="54"/>
    </row>
    <row r="6" spans="1:9" s="57" customFormat="1" ht="30" customHeight="1" x14ac:dyDescent="0.2">
      <c r="A6" s="135" t="s">
        <v>70</v>
      </c>
      <c r="B6" s="135"/>
      <c r="C6" s="135"/>
      <c r="D6" s="135"/>
      <c r="E6" s="135"/>
      <c r="F6" s="135"/>
      <c r="G6" s="135"/>
      <c r="I6" s="108"/>
    </row>
    <row r="7" spans="1:9" s="58" customFormat="1" ht="14.25" customHeight="1" x14ac:dyDescent="0.3">
      <c r="A7" s="131"/>
      <c r="B7" s="132" t="s">
        <v>39</v>
      </c>
      <c r="C7" s="132" t="s">
        <v>54</v>
      </c>
      <c r="D7" s="132" t="s">
        <v>55</v>
      </c>
      <c r="E7" s="132" t="s">
        <v>63</v>
      </c>
      <c r="F7" s="132" t="s">
        <v>52</v>
      </c>
      <c r="G7" s="132" t="s">
        <v>53</v>
      </c>
      <c r="I7" s="107" t="s">
        <v>109</v>
      </c>
    </row>
    <row r="8" spans="1:9" s="58" customFormat="1" ht="16.5" customHeight="1" x14ac:dyDescent="0.3">
      <c r="A8" s="131"/>
      <c r="B8" s="132"/>
      <c r="C8" s="132"/>
      <c r="D8" s="132"/>
      <c r="E8" s="132"/>
      <c r="F8" s="132"/>
      <c r="G8" s="132"/>
      <c r="I8" s="109"/>
    </row>
    <row r="9" spans="1:9" ht="90" customHeight="1" x14ac:dyDescent="0.3">
      <c r="A9" s="76">
        <v>1</v>
      </c>
      <c r="B9" s="96" t="s">
        <v>57</v>
      </c>
      <c r="C9" s="97" t="s">
        <v>108</v>
      </c>
      <c r="D9" s="97" t="s">
        <v>56</v>
      </c>
      <c r="E9" s="59">
        <v>0.2</v>
      </c>
      <c r="F9" s="61">
        <f>SUM(Tablero!I28)</f>
        <v>0.70478170478170477</v>
      </c>
      <c r="G9" s="62">
        <f>SUM(Tablero!I29)</f>
        <v>14.095634095634097</v>
      </c>
      <c r="I9" s="106" t="s">
        <v>110</v>
      </c>
    </row>
    <row r="10" spans="1:9" ht="60" customHeight="1" x14ac:dyDescent="0.3">
      <c r="A10" s="76">
        <v>2</v>
      </c>
      <c r="B10" s="96" t="s">
        <v>58</v>
      </c>
      <c r="C10" s="97" t="s">
        <v>59</v>
      </c>
      <c r="D10" s="97" t="s">
        <v>56</v>
      </c>
      <c r="E10" s="59">
        <v>0.2</v>
      </c>
      <c r="F10" s="61">
        <f>SUM(Tablero!G54)</f>
        <v>0.6333333333333333</v>
      </c>
      <c r="G10" s="62">
        <f>SUM(Tablero!G55)</f>
        <v>12.666666666666668</v>
      </c>
      <c r="I10" s="111" t="s">
        <v>112</v>
      </c>
    </row>
    <row r="11" spans="1:9" ht="90" customHeight="1" x14ac:dyDescent="0.3">
      <c r="A11" s="76">
        <v>3</v>
      </c>
      <c r="B11" s="96" t="s">
        <v>64</v>
      </c>
      <c r="C11" s="97" t="s">
        <v>62</v>
      </c>
      <c r="D11" s="97" t="s">
        <v>61</v>
      </c>
      <c r="E11" s="59">
        <v>0.4</v>
      </c>
      <c r="F11" s="98">
        <f>Tablero!D84</f>
        <v>80</v>
      </c>
      <c r="G11" s="63">
        <f>SUM(Tablero!D85)</f>
        <v>32</v>
      </c>
      <c r="I11" s="106" t="s">
        <v>111</v>
      </c>
    </row>
    <row r="12" spans="1:9" ht="90" customHeight="1" x14ac:dyDescent="0.3">
      <c r="A12" s="76">
        <v>4</v>
      </c>
      <c r="B12" s="96" t="s">
        <v>107</v>
      </c>
      <c r="C12" s="97" t="s">
        <v>71</v>
      </c>
      <c r="D12" s="97" t="s">
        <v>72</v>
      </c>
      <c r="E12" s="59">
        <v>0.2</v>
      </c>
      <c r="F12" s="99">
        <f>Tablero!D159</f>
        <v>0.66666666666666663</v>
      </c>
      <c r="G12" s="63">
        <f>Tablero!D160</f>
        <v>13.333333333333334</v>
      </c>
      <c r="I12" s="106" t="s">
        <v>111</v>
      </c>
    </row>
    <row r="13" spans="1:9" s="64" customFormat="1" ht="15" customHeight="1" x14ac:dyDescent="0.3">
      <c r="A13" s="77"/>
      <c r="B13" s="78"/>
      <c r="C13" s="78"/>
      <c r="D13" s="78"/>
      <c r="E13" s="78"/>
      <c r="F13" s="79" t="s">
        <v>40</v>
      </c>
      <c r="G13" s="80">
        <f>SUM(G9:G12)</f>
        <v>72.095634095634097</v>
      </c>
      <c r="I13" s="110"/>
    </row>
    <row r="14" spans="1:9" s="64" customFormat="1" ht="15" customHeight="1" x14ac:dyDescent="0.3">
      <c r="A14" s="77"/>
      <c r="B14" s="78"/>
      <c r="C14" s="78"/>
      <c r="D14" s="78"/>
      <c r="E14" s="78"/>
      <c r="F14" s="78"/>
      <c r="G14" s="81"/>
      <c r="I14" s="110"/>
    </row>
    <row r="15" spans="1:9" ht="23.25" customHeight="1" x14ac:dyDescent="0.3">
      <c r="A15" s="130" t="s">
        <v>67</v>
      </c>
      <c r="B15" s="130"/>
      <c r="C15" s="130"/>
      <c r="D15" s="130"/>
      <c r="E15" s="130"/>
      <c r="F15" s="130"/>
      <c r="G15" s="130"/>
    </row>
    <row r="16" spans="1:9" ht="8.25" customHeight="1" x14ac:dyDescent="0.3">
      <c r="A16" s="82"/>
      <c r="B16" s="83"/>
      <c r="C16" s="83"/>
      <c r="D16" s="83"/>
      <c r="E16" s="83"/>
      <c r="F16" s="83"/>
      <c r="G16" s="84"/>
    </row>
    <row r="17" spans="1:7" x14ac:dyDescent="0.3">
      <c r="A17" s="85"/>
      <c r="B17" s="85"/>
      <c r="C17" s="85"/>
      <c r="D17" s="85"/>
      <c r="E17" s="85"/>
      <c r="F17" s="85"/>
      <c r="G17" s="85"/>
    </row>
    <row r="18" spans="1:7" x14ac:dyDescent="0.3">
      <c r="A18" s="85"/>
      <c r="B18" s="85"/>
      <c r="C18" s="85"/>
      <c r="D18" s="85"/>
      <c r="E18" s="85"/>
      <c r="F18" s="85"/>
      <c r="G18" s="85"/>
    </row>
  </sheetData>
  <mergeCells count="12">
    <mergeCell ref="A15:G15"/>
    <mergeCell ref="A7:A8"/>
    <mergeCell ref="G7:G8"/>
    <mergeCell ref="B1:G1"/>
    <mergeCell ref="B3:G3"/>
    <mergeCell ref="B4:G4"/>
    <mergeCell ref="B7:B8"/>
    <mergeCell ref="D7:D8"/>
    <mergeCell ref="E7:E8"/>
    <mergeCell ref="F7:F8"/>
    <mergeCell ref="C7:C8"/>
    <mergeCell ref="A6:G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9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zoomScale="115" zoomScaleNormal="115" workbookViewId="0">
      <selection activeCell="A5" sqref="A5"/>
    </sheetView>
  </sheetViews>
  <sheetFormatPr baseColWidth="10" defaultRowHeight="14.4" x14ac:dyDescent="0.3"/>
  <cols>
    <col min="2" max="2" width="15.77734375" customWidth="1"/>
    <col min="3" max="3" width="28.21875" customWidth="1"/>
    <col min="4" max="4" width="23.33203125" bestFit="1" customWidth="1"/>
  </cols>
  <sheetData>
    <row r="1" spans="2:4" s="136" customFormat="1" ht="15.6" x14ac:dyDescent="0.3">
      <c r="B1" s="141" t="s">
        <v>113</v>
      </c>
      <c r="C1" s="141" t="s">
        <v>114</v>
      </c>
      <c r="D1" s="141" t="s">
        <v>115</v>
      </c>
    </row>
    <row r="2" spans="2:4" ht="36" x14ac:dyDescent="0.3">
      <c r="B2" s="137" t="s">
        <v>100</v>
      </c>
      <c r="C2" s="142" t="s">
        <v>117</v>
      </c>
      <c r="D2" s="143" t="s">
        <v>123</v>
      </c>
    </row>
    <row r="3" spans="2:4" ht="36" x14ac:dyDescent="0.3">
      <c r="B3" s="139" t="s">
        <v>98</v>
      </c>
      <c r="C3" s="142" t="s">
        <v>116</v>
      </c>
      <c r="D3" s="143" t="s">
        <v>123</v>
      </c>
    </row>
    <row r="4" spans="2:4" ht="43.2" x14ac:dyDescent="0.3">
      <c r="B4" s="139" t="s">
        <v>99</v>
      </c>
      <c r="C4" s="142" t="s">
        <v>119</v>
      </c>
      <c r="D4" s="143" t="s">
        <v>118</v>
      </c>
    </row>
    <row r="5" spans="2:4" ht="28.8" x14ac:dyDescent="0.3">
      <c r="B5" s="140" t="s">
        <v>0</v>
      </c>
      <c r="C5" s="142" t="s">
        <v>120</v>
      </c>
      <c r="D5" s="143" t="s">
        <v>118</v>
      </c>
    </row>
    <row r="6" spans="2:4" ht="18" x14ac:dyDescent="0.3">
      <c r="B6" s="140" t="s">
        <v>3</v>
      </c>
      <c r="C6" s="138" t="s">
        <v>121</v>
      </c>
      <c r="D6" s="143" t="s">
        <v>118</v>
      </c>
    </row>
    <row r="7" spans="2:4" ht="18" x14ac:dyDescent="0.3">
      <c r="B7" s="140" t="s">
        <v>2</v>
      </c>
      <c r="C7" s="138" t="s">
        <v>122</v>
      </c>
      <c r="D7" s="143" t="s">
        <v>118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Tablero</vt:lpstr>
      <vt:lpstr>Formato</vt:lpstr>
      <vt:lpstr>Hoja1</vt:lpstr>
      <vt:lpstr>Tablero!Área_de_impresión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2019-10-09T00:50:52Z</dcterms:modified>
</cp:coreProperties>
</file>