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2510" windowHeight="7950" activeTab="1"/>
  </bookViews>
  <sheets>
    <sheet name="Tablero" sheetId="4" r:id="rId1"/>
    <sheet name="Formato" sheetId="6" r:id="rId2"/>
  </sheets>
  <definedNames>
    <definedName name="_xlnm.Print_Area" localSheetId="0">Tablero!$A:$P</definedName>
  </definedNames>
  <calcPr calcId="144525"/>
</workbook>
</file>

<file path=xl/calcChain.xml><?xml version="1.0" encoding="utf-8"?>
<calcChain xmlns="http://schemas.openxmlformats.org/spreadsheetml/2006/main">
  <c r="E20" i="4" l="1"/>
  <c r="D116" i="4" l="1"/>
  <c r="D117" i="4"/>
  <c r="D118" i="4"/>
  <c r="D119" i="4"/>
  <c r="D120" i="4"/>
  <c r="D121" i="4"/>
  <c r="D122" i="4"/>
  <c r="D123" i="4"/>
  <c r="D124" i="4"/>
  <c r="D125" i="4"/>
  <c r="D126" i="4"/>
  <c r="D115" i="4"/>
  <c r="F97" i="4"/>
  <c r="F98" i="4"/>
  <c r="F99" i="4"/>
  <c r="F100" i="4"/>
  <c r="F101" i="4"/>
  <c r="F102" i="4"/>
  <c r="F103" i="4"/>
  <c r="F104" i="4"/>
  <c r="F105" i="4"/>
  <c r="F106" i="4"/>
  <c r="F107" i="4"/>
  <c r="F96" i="4"/>
  <c r="C108" i="4"/>
  <c r="D108" i="4"/>
  <c r="B108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72" i="4"/>
  <c r="F87" i="4"/>
  <c r="E87" i="4"/>
  <c r="D87" i="4"/>
  <c r="C87" i="4"/>
  <c r="B87" i="4"/>
  <c r="G64" i="4"/>
  <c r="F64" i="4"/>
  <c r="E64" i="4"/>
  <c r="D64" i="4"/>
  <c r="C64" i="4"/>
  <c r="H63" i="4"/>
  <c r="H55" i="4"/>
  <c r="H56" i="4"/>
  <c r="H57" i="4"/>
  <c r="H58" i="4"/>
  <c r="H59" i="4"/>
  <c r="H60" i="4"/>
  <c r="H61" i="4"/>
  <c r="H62" i="4"/>
  <c r="H54" i="4"/>
  <c r="B64" i="4"/>
  <c r="F127" i="4" l="1"/>
  <c r="H65" i="4"/>
  <c r="H66" i="4" s="1"/>
  <c r="G11" i="6" s="1"/>
  <c r="G88" i="4"/>
  <c r="F109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8" i="4"/>
  <c r="B44" i="4"/>
  <c r="C44" i="4"/>
  <c r="C20" i="4"/>
  <c r="D20" i="4"/>
  <c r="F20" i="4"/>
  <c r="B20" i="4"/>
  <c r="C22" i="4"/>
  <c r="G22" i="4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5" i="4"/>
  <c r="F128" i="4" l="1"/>
  <c r="G14" i="6" s="1"/>
  <c r="F14" i="6"/>
  <c r="F110" i="4"/>
  <c r="G13" i="6" s="1"/>
  <c r="F13" i="6"/>
  <c r="F11" i="6"/>
  <c r="F12" i="6"/>
  <c r="G89" i="4"/>
  <c r="G12" i="6" s="1"/>
  <c r="G23" i="4"/>
  <c r="G9" i="6" s="1"/>
  <c r="F9" i="6"/>
  <c r="F44" i="4"/>
  <c r="E43" i="4" s="1"/>
  <c r="F45" i="4"/>
  <c r="F46" i="4" s="1"/>
  <c r="F47" i="4" l="1"/>
  <c r="G10" i="6" s="1"/>
  <c r="G16" i="6" s="1"/>
  <c r="F10" i="6"/>
</calcChain>
</file>

<file path=xl/sharedStrings.xml><?xml version="1.0" encoding="utf-8"?>
<sst xmlns="http://schemas.openxmlformats.org/spreadsheetml/2006/main" count="186" uniqueCount="103">
  <si>
    <t>SECTOR</t>
  </si>
  <si>
    <t>CIP I Y II</t>
  </si>
  <si>
    <t>MTD</t>
  </si>
  <si>
    <t>SHECS</t>
  </si>
  <si>
    <t>MO</t>
  </si>
  <si>
    <t>PD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</si>
  <si>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</si>
  <si>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</si>
  <si>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</si>
  <si>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</si>
  <si>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</si>
  <si>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</si>
  <si>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</si>
  <si>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</si>
  <si>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</si>
  <si>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</si>
  <si>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</si>
  <si>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</si>
  <si>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</si>
  <si>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</si>
  <si>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</si>
  <si>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%CAP</t>
  </si>
  <si>
    <t>Total Sectores</t>
  </si>
  <si>
    <t>SUMAS</t>
  </si>
  <si>
    <t>PORCENTAJE DE CAPACITACIÓN DE MATRIMONIOS DE ÁREA IV DE SECTOR</t>
  </si>
  <si>
    <t>CAPACITADORES</t>
  </si>
  <si>
    <t>ECD</t>
  </si>
  <si>
    <t>PORCENT</t>
  </si>
  <si>
    <t>SIN EQUIPO</t>
  </si>
  <si>
    <t>PROMOTORES</t>
  </si>
  <si>
    <t>Porcentaje total</t>
  </si>
  <si>
    <t>PORCENTAJE DE CAPACITACIÓN DE MATRIMONIOS DE ÁREA IV DE SECTOR
META: 100%</t>
  </si>
  <si>
    <t>SHECZ</t>
  </si>
  <si>
    <t>CAP/CAP</t>
  </si>
  <si>
    <t>PORCENTAJE DE CAPACITACIÓN  EQUIPOS DE CAPACITACIÓN
META: 100%</t>
  </si>
  <si>
    <t>PORCENTAJE DE CAPACITACIÓN  DE PROMOTORES
META: 100%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</si>
  <si>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</si>
  <si>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</si>
  <si>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</si>
  <si>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</si>
  <si>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</si>
  <si>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</si>
  <si>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</si>
  <si>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</si>
  <si>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</si>
  <si>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</si>
  <si>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</si>
  <si>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</si>
  <si>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</si>
  <si>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ACTAS ENVIADAS</t>
  </si>
  <si>
    <t>ENVIADAS PUNTUALMENTE</t>
  </si>
  <si>
    <t>TOTALES</t>
  </si>
  <si>
    <t>%CUMPL</t>
  </si>
  <si>
    <t>PORCENTAJE DE ACTAS 
ENVIADAS PUNTUALMENTE AL ECN</t>
  </si>
  <si>
    <t>PORCENTAJE DE ACTAS ENVIADAS PUNTUALMENTE AL ECN
META: 100%</t>
  </si>
  <si>
    <t>REUNIONES
DEL  ECD</t>
  </si>
  <si>
    <t>REGISTROS EN LA BDD</t>
  </si>
  <si>
    <t>VALOR</t>
  </si>
  <si>
    <t>CUMPLIMIENTO DEL DIRECTORIO</t>
  </si>
  <si>
    <t>TABLERO DE INDICADORES DEL MATRIMONIO SECRETARIO DIOCESANO DE ÁREA IV</t>
  </si>
  <si>
    <t>Movimiento Familiar Cristiano</t>
  </si>
  <si>
    <t>Hoja de evaluación</t>
  </si>
  <si>
    <t>Indicadores</t>
  </si>
  <si>
    <t>Fórmula</t>
  </si>
  <si>
    <t>Fuente de información</t>
  </si>
  <si>
    <t>Pond.</t>
  </si>
  <si>
    <t>Resultado</t>
  </si>
  <si>
    <t>Calificación</t>
  </si>
  <si>
    <t xml:space="preserve">Base de Datos Diocesana - Registro de capacitaciones - Formato S-11 </t>
  </si>
  <si>
    <t>SUMA</t>
  </si>
  <si>
    <t>Matrimonio Secretario Diocesano de Área IV</t>
  </si>
  <si>
    <t xml:space="preserve">Nota: Este formato será llenado por el matrimonio Secretario Diocesano de Área IV  y entregado al matrimonio Presidente Diocesano para su revisión y análisis, anexando copia de las fuentes de información utilizadas. </t>
  </si>
  <si>
    <t>Actualización del Directorio de membresía Ciclo Actual.</t>
  </si>
  <si>
    <t>Porcentaje de capacitación de responsables de Área IV de Sector (RA-IV).</t>
  </si>
  <si>
    <t>(Número capacitaciones de RA-IV  / Número de RA-IV por 5) x 100</t>
  </si>
  <si>
    <t>Meta:  10%</t>
  </si>
  <si>
    <t>Porcentaje de Sectores con Equipo de Capacitación y/o Equipo de Capacitación Diocesano en servicio (alcance).</t>
  </si>
  <si>
    <t>PORCENTAJE DE SECTORES CON EQUIPOS DE CAPACITACIÓN (ALCANCE)</t>
  </si>
  <si>
    <t>PORCENTAJE DE SECTORES CON EQUIPOS DE CAPACITACIÓN 
META: 10%</t>
  </si>
  <si>
    <t>Equivalencia</t>
  </si>
  <si>
    <t>(Número de matrimonios capacitadores / Número de promotores de la Diócesis) x 10</t>
  </si>
  <si>
    <t>Base de Datos Diocesana - Reporte de capacitadores.</t>
  </si>
  <si>
    <t xml:space="preserve">Porcentaje de Capacitación de los Equipos de Capacitación en la diócesis. </t>
  </si>
  <si>
    <t>1.- CAPACITACIÓN DE MATRIMONIOS DE ÁREA IV DE SECTOR</t>
  </si>
  <si>
    <t>2.- EQUIPOS DE CAPACITACIÓN (ALCANCE)</t>
  </si>
  <si>
    <t>3.- CAPACITACIÓN DE  EQUIPOS DE CAPACITACIÓN DE LA DIÓCESIS</t>
  </si>
  <si>
    <t xml:space="preserve">PORCENTAJE DE CAPACITACIÓN
 DE EQUIPOS DE CAPACITACIÓN </t>
  </si>
  <si>
    <t>(Suma de capacitaciones de los matrimonios capacitadores / Número de matrimonios capacitadores por 5) x 100.</t>
  </si>
  <si>
    <t>Base de Datos Diocesana - Reporte de capacitación.</t>
  </si>
  <si>
    <t>4.- CAPACITACIÓN  DE PROMOTORES (zonales y de equipo básico)</t>
  </si>
  <si>
    <t>PORCENTAJE DE CAPACITACIÓN
 PROMOTORES (EB Y Z) POR SECTOR</t>
  </si>
  <si>
    <t>Porcentaje de actas enviadas puntualmente al ECN.</t>
  </si>
  <si>
    <t>(Suma de actas enviadas puntualmente al ECN / Suma de reuniones del ECD) x 100</t>
  </si>
  <si>
    <t>Actas del ECD.</t>
  </si>
  <si>
    <t>REGISTROS DEL DIRECTORIO EN LA BDD</t>
  </si>
  <si>
    <t xml:space="preserve">TOTAL DE MEMBRESÍA 
DE LA DIÓCESIS : </t>
  </si>
  <si>
    <t>Terminado en Oct ó antes = 100; entre Nov y Dic =  80; entre Ene y Feb = 50; entre Mzo y Abr = 25; Depués de Abril = 0</t>
  </si>
  <si>
    <t>Base de Datos Diocesana - Reporte D-01</t>
  </si>
  <si>
    <t>Nombre del Secretario Diocesano de Área IV: _________________________  Ciclo Evaluado: __________________    Diócesis:_____________________________</t>
  </si>
  <si>
    <t>Porcentaje de cumplimiento del programa de capacitación para  promotores Zonales y de equipo Básico .</t>
  </si>
  <si>
    <t>(Suma de cursos programados  para PZ y PEB  en la diócesis  / Número cursos de dicho programa realizados) x 100</t>
  </si>
  <si>
    <t>5.- ACTAS ENVIADAS PUNTUALMENTE AL ECN</t>
  </si>
  <si>
    <t>67.- ACTUALIZACIÓN DEL DIRECTORIO - CICLO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</si>
</sst>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%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8"/>
      <name val="Arial Narrow"/>
      <family val="2"/>
    </font>
    <font>
      <b/>
      <sz val="11"/>
      <name val="Century Gothic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6" fillId="0" borderId="0"/>
  </cellStyleXfs>
  <cellXfs count="114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9" fontId="3" fillId="4" borderId="0" xfId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/>
    <xf numFmtId="0" fontId="3" fillId="0" borderId="0" xfId="0" applyFont="1" applyAlignment="1">
      <alignment horizontal="righ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9" fontId="2" fillId="3" borderId="0" xfId="1" applyFont="1" applyFill="1" applyAlignment="1">
      <alignment horizontal="center" vertical="center"/>
    </xf>
    <xf numFmtId="0" fontId="0" fillId="0" borderId="0" xfId="0" applyAlignment="1"/>
    <xf numFmtId="9" fontId="5" fillId="3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2" fillId="4" borderId="0" xfId="1" applyNumberFormat="1" applyFont="1" applyFill="1" applyAlignment="1">
      <alignment horizontal="center"/>
    </xf>
    <xf numFmtId="9" fontId="2" fillId="4" borderId="0" xfId="1" applyFont="1" applyFill="1" applyAlignment="1">
      <alignment horizont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2" fontId="19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2" fontId="10" fillId="0" borderId="2" xfId="0" applyNumberFormat="1" applyFont="1" applyFill="1" applyBorder="1" applyAlignment="1">
      <alignment horizontal="center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" fontId="19" fillId="0" borderId="2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4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vertical="center" wrapText="1"/>
    </xf>
    <xf numFmtId="1" fontId="2" fillId="0" borderId="0" xfId="1" applyNumberFormat="1" applyFont="1" applyFill="1" applyAlignment="1">
      <alignment horizontal="center"/>
    </xf>
    <xf numFmtId="2" fontId="2" fillId="3" borderId="0" xfId="1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5" borderId="0" xfId="0" applyFont="1" applyFill="1"/>
    <xf numFmtId="0" fontId="2" fillId="0" borderId="0" xfId="0" applyFont="1" applyFill="1"/>
    <xf numFmtId="0" fontId="2" fillId="3" borderId="0" xfId="0" applyFont="1" applyFill="1"/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9" fontId="2" fillId="2" borderId="0" xfId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23" fillId="4" borderId="0" xfId="1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  <xf numFmtId="0" fontId="23" fillId="4" borderId="0" xfId="0" applyFont="1" applyFill="1"/>
    <xf numFmtId="166" fontId="19" fillId="0" borderId="2" xfId="1" applyNumberFormat="1" applyFont="1" applyFill="1" applyBorder="1" applyAlignment="1">
      <alignment horizontal="center" vertical="center" wrapText="1"/>
    </xf>
    <xf numFmtId="2" fontId="2" fillId="4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0" fillId="4" borderId="0" xfId="0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65" fontId="19" fillId="0" borderId="2" xfId="1" applyNumberFormat="1" applyFont="1" applyFill="1" applyBorder="1" applyAlignment="1">
      <alignment horizontal="center" vertical="center" wrapText="1"/>
    </xf>
    <xf numFmtId="0" fontId="10" fillId="6" borderId="0" xfId="0" applyFont="1" applyFill="1"/>
    <xf numFmtId="0" fontId="16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24" fillId="0" borderId="0" xfId="0" applyFont="1" applyFill="1" applyAlignment="1">
      <alignment horizontal="left" wrapText="1"/>
    </xf>
    <xf numFmtId="0" fontId="15" fillId="4" borderId="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orcentaje" xfId="1" builtinId="5"/>
  </cellStyles>
  <dxfs count="0"/>
  <tableStyles count="0" defaultTableStyle="TableStyleMedium2" defaultPivotStyle="PivotStyleMedium9"/>
  <colors>
    <mruColors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Tablero!$G$4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Tablero!$A$5:$A$19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Tablero!$G$5:$G$19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110720"/>
        <c:axId val="230112256"/>
      </c:barChart>
      <c:catAx>
        <c:axId val="2301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112256"/>
        <c:crosses val="autoZero"/>
        <c:auto val="1"/>
        <c:lblAlgn val="ctr"/>
        <c:lblOffset val="100"/>
        <c:noMultiLvlLbl val="0"/>
      </c:catAx>
      <c:valAx>
        <c:axId val="23011225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110720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Tablero!$E$27</c:f>
              <c:strCache>
                <c:ptCount val="1"/>
                <c:pt idx="0">
                  <c:v>PORCENT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Pt>
            <c:idx val="15"/>
            <c:invertIfNegative val="0"/>
            <c:bubble3D val="0"/>
            <c:spPr>
              <a:solidFill>
                <a:srgbClr val="C0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Tablero!$A$28:$A$43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Tablero!$E$28:$E$43</c:f>
              <c:numCache>
                <c:formatCode>0%</c:formatCode>
                <c:ptCount val="16"/>
                <c:pt idx="0">
                  <c:v>0.1</c:v>
                </c:pt>
                <c:pt idx="1">
                  <c:v>6.4516129032258063E-2</c:v>
                </c:pt>
                <c:pt idx="2">
                  <c:v>8.3333333333333329E-2</c:v>
                </c:pt>
                <c:pt idx="3">
                  <c:v>0.11764705882352941</c:v>
                </c:pt>
                <c:pt idx="4">
                  <c:v>4.7619047619047616E-2</c:v>
                </c:pt>
                <c:pt idx="5">
                  <c:v>0</c:v>
                </c:pt>
                <c:pt idx="6">
                  <c:v>0</c:v>
                </c:pt>
                <c:pt idx="7">
                  <c:v>0.1095890410958904</c:v>
                </c:pt>
                <c:pt idx="8">
                  <c:v>0</c:v>
                </c:pt>
                <c:pt idx="9">
                  <c:v>0</c:v>
                </c:pt>
                <c:pt idx="10">
                  <c:v>0.10526315789473684</c:v>
                </c:pt>
                <c:pt idx="11">
                  <c:v>0</c:v>
                </c:pt>
                <c:pt idx="12">
                  <c:v>0</c:v>
                </c:pt>
                <c:pt idx="13">
                  <c:v>0.1111111111111111</c:v>
                </c:pt>
                <c:pt idx="14">
                  <c:v>0.125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133120"/>
        <c:axId val="230159488"/>
      </c:barChart>
      <c:catAx>
        <c:axId val="2301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159488"/>
        <c:crosses val="autoZero"/>
        <c:auto val="1"/>
        <c:lblAlgn val="ctr"/>
        <c:lblOffset val="100"/>
        <c:noMultiLvlLbl val="0"/>
      </c:catAx>
      <c:valAx>
        <c:axId val="230159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133120"/>
        <c:crosses val="autoZero"/>
        <c:crossBetween val="between"/>
        <c:majorUnit val="5.000000000000001E-2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Tablero!$B$53</c:f>
              <c:strCache>
                <c:ptCount val="1"/>
                <c:pt idx="0">
                  <c:v>CAPACITADORES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Tablero!$A$54:$A$63</c:f>
              <c:strCache>
                <c:ptCount val="10"/>
                <c:pt idx="0">
                  <c:v>I</c:v>
                </c:pt>
                <c:pt idx="1">
                  <c:v>III</c:v>
                </c:pt>
                <c:pt idx="2">
                  <c:v>V</c:v>
                </c:pt>
                <c:pt idx="3">
                  <c:v>VII</c:v>
                </c:pt>
                <c:pt idx="4">
                  <c:v>VIII</c:v>
                </c:pt>
                <c:pt idx="5">
                  <c:v>X</c:v>
                </c:pt>
                <c:pt idx="6">
                  <c:v>XI</c:v>
                </c:pt>
                <c:pt idx="7">
                  <c:v>XIII</c:v>
                </c:pt>
                <c:pt idx="8">
                  <c:v>XV</c:v>
                </c:pt>
                <c:pt idx="9">
                  <c:v>XV</c:v>
                </c:pt>
              </c:strCache>
            </c:strRef>
          </c:cat>
          <c:val>
            <c:numRef>
              <c:f>Tablero!$B$54:$B$63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782848"/>
        <c:axId val="230789120"/>
      </c:barChart>
      <c:lineChart>
        <c:grouping val="standard"/>
        <c:varyColors val="0"/>
        <c:ser>
          <c:idx val="1"/>
          <c:order val="1"/>
          <c:tx>
            <c:strRef>
              <c:f>Tablero!$H$53</c:f>
              <c:strCache>
                <c:ptCount val="1"/>
                <c:pt idx="0">
                  <c:v>%CAP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strRef>
              <c:f>Tablero!$A$54:$A$63</c:f>
              <c:strCache>
                <c:ptCount val="10"/>
                <c:pt idx="0">
                  <c:v>I</c:v>
                </c:pt>
                <c:pt idx="1">
                  <c:v>III</c:v>
                </c:pt>
                <c:pt idx="2">
                  <c:v>V</c:v>
                </c:pt>
                <c:pt idx="3">
                  <c:v>VII</c:v>
                </c:pt>
                <c:pt idx="4">
                  <c:v>VIII</c:v>
                </c:pt>
                <c:pt idx="5">
                  <c:v>X</c:v>
                </c:pt>
                <c:pt idx="6">
                  <c:v>XI</c:v>
                </c:pt>
                <c:pt idx="7">
                  <c:v>XIII</c:v>
                </c:pt>
                <c:pt idx="8">
                  <c:v>XV</c:v>
                </c:pt>
                <c:pt idx="9">
                  <c:v>XV</c:v>
                </c:pt>
              </c:strCache>
            </c:strRef>
          </c:cat>
          <c:val>
            <c:numRef>
              <c:f>Tablero!$H$54:$H$63</c:f>
              <c:numCache>
                <c:formatCode>0%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0.9</c:v>
                </c:pt>
                <c:pt idx="3">
                  <c:v>0.25</c:v>
                </c:pt>
                <c:pt idx="4">
                  <c:v>0.64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92192"/>
        <c:axId val="230790656"/>
      </c:lineChart>
      <c:catAx>
        <c:axId val="2307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789120"/>
        <c:crosses val="autoZero"/>
        <c:auto val="1"/>
        <c:lblAlgn val="ctr"/>
        <c:lblOffset val="100"/>
        <c:noMultiLvlLbl val="0"/>
      </c:catAx>
      <c:valAx>
        <c:axId val="2307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82848"/>
        <c:crosses val="autoZero"/>
        <c:crossBetween val="between"/>
      </c:valAx>
      <c:valAx>
        <c:axId val="23079065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230792192"/>
        <c:crosses val="max"/>
        <c:crossBetween val="between"/>
        <c:majorUnit val="0.2"/>
        <c:minorUnit val="0.2"/>
      </c:valAx>
      <c:catAx>
        <c:axId val="23079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79065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Tablero!$B$71</c:f>
              <c:strCache>
                <c:ptCount val="1"/>
                <c:pt idx="0">
                  <c:v>PROMOTORES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Tablero!$A$72:$A$86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Tablero!$B$72:$B$86</c:f>
              <c:numCache>
                <c:formatCode>General</c:formatCode>
                <c:ptCount val="15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34</c:v>
                </c:pt>
                <c:pt idx="4">
                  <c:v>84</c:v>
                </c:pt>
                <c:pt idx="5">
                  <c:v>25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</c:v>
                </c:pt>
                <c:pt idx="10">
                  <c:v>76</c:v>
                </c:pt>
                <c:pt idx="11">
                  <c:v>22</c:v>
                </c:pt>
                <c:pt idx="12">
                  <c:v>12</c:v>
                </c:pt>
                <c:pt idx="13">
                  <c:v>45</c:v>
                </c:pt>
                <c:pt idx="1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836096"/>
        <c:axId val="230838272"/>
      </c:barChart>
      <c:lineChart>
        <c:grouping val="standard"/>
        <c:varyColors val="0"/>
        <c:ser>
          <c:idx val="1"/>
          <c:order val="1"/>
          <c:tx>
            <c:strRef>
              <c:f>Tablero!#REF!</c:f>
              <c:strCache>
                <c:ptCount val="1"/>
                <c:pt idx="0">
                  <c:v>#REF!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strRef>
              <c:f>Tablero!$A$72:$A$86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Tablero!$G$72:$G$86</c:f>
              <c:numCache>
                <c:formatCode>0%</c:formatCode>
                <c:ptCount val="15"/>
                <c:pt idx="0">
                  <c:v>0.65</c:v>
                </c:pt>
                <c:pt idx="1">
                  <c:v>0.75403225806451613</c:v>
                </c:pt>
                <c:pt idx="2">
                  <c:v>0.58333333333333337</c:v>
                </c:pt>
                <c:pt idx="3">
                  <c:v>0.61029411764705888</c:v>
                </c:pt>
                <c:pt idx="4">
                  <c:v>0.77976190476190477</c:v>
                </c:pt>
                <c:pt idx="5">
                  <c:v>1</c:v>
                </c:pt>
                <c:pt idx="6">
                  <c:v>0.56521739130434778</c:v>
                </c:pt>
                <c:pt idx="7">
                  <c:v>0.62671232876712324</c:v>
                </c:pt>
                <c:pt idx="8">
                  <c:v>0.92708333333333337</c:v>
                </c:pt>
                <c:pt idx="9">
                  <c:v>1</c:v>
                </c:pt>
                <c:pt idx="10">
                  <c:v>0.76973684210526316</c:v>
                </c:pt>
                <c:pt idx="11">
                  <c:v>0.69318181818181823</c:v>
                </c:pt>
                <c:pt idx="12">
                  <c:v>0.41666666666666669</c:v>
                </c:pt>
                <c:pt idx="13">
                  <c:v>0.22777777777777777</c:v>
                </c:pt>
                <c:pt idx="14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41344"/>
        <c:axId val="230839808"/>
      </c:lineChart>
      <c:catAx>
        <c:axId val="2308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838272"/>
        <c:crosses val="autoZero"/>
        <c:auto val="1"/>
        <c:lblAlgn val="ctr"/>
        <c:lblOffset val="100"/>
        <c:noMultiLvlLbl val="0"/>
      </c:catAx>
      <c:valAx>
        <c:axId val="2308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36096"/>
        <c:crosses val="autoZero"/>
        <c:crossBetween val="between"/>
      </c:valAx>
      <c:valAx>
        <c:axId val="23083980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230841344"/>
        <c:crosses val="max"/>
        <c:crossBetween val="between"/>
        <c:majorUnit val="0.2"/>
        <c:minorUnit val="0.2"/>
      </c:valAx>
      <c:catAx>
        <c:axId val="23084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83980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Tablero!$F$95</c:f>
              <c:strCache>
                <c:ptCount val="1"/>
                <c:pt idx="0">
                  <c:v>%CUMPL</c:v>
                </c:pt>
              </c:strCache>
            </c:strRef>
          </c:tx>
          <c:spPr>
            <a:ln w="38100"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strRef>
              <c:f>Tablero!$A$96:$A$107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Tablero!$F$96:$F$107</c:f>
              <c:numCache>
                <c:formatCode>0%</c:formatCode>
                <c:ptCount val="12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49152"/>
        <c:axId val="230884096"/>
      </c:lineChart>
      <c:catAx>
        <c:axId val="2308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884096"/>
        <c:crosses val="autoZero"/>
        <c:auto val="1"/>
        <c:lblAlgn val="ctr"/>
        <c:lblOffset val="100"/>
        <c:noMultiLvlLbl val="0"/>
      </c:catAx>
      <c:valAx>
        <c:axId val="230884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849152"/>
        <c:crosses val="autoZero"/>
        <c:crossBetween val="between"/>
        <c:majorUnit val="0.2"/>
        <c:minorUnit val="4.0000000000000008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Tablero!$D$114</c:f>
              <c:strCache>
                <c:ptCount val="1"/>
                <c:pt idx="0">
                  <c:v>%CUMPL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Tablero!$A$115:$A$126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Tablero!$D$115:$D$126</c:f>
              <c:numCache>
                <c:formatCode>0%</c:formatCode>
                <c:ptCount val="12"/>
                <c:pt idx="0">
                  <c:v>0.2857142857142857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89728"/>
        <c:axId val="230899712"/>
      </c:areaChart>
      <c:catAx>
        <c:axId val="23088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899712"/>
        <c:crosses val="autoZero"/>
        <c:auto val="1"/>
        <c:lblAlgn val="ctr"/>
        <c:lblOffset val="100"/>
        <c:noMultiLvlLbl val="0"/>
      </c:catAx>
      <c:valAx>
        <c:axId val="23089971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889728"/>
        <c:crosses val="autoZero"/>
        <c:crossBetween val="midCat"/>
        <c:majorUnit val="0.2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251113</xdr:colOff>
      <xdr:row>3</xdr:row>
      <xdr:rowOff>38099</xdr:rowOff>
    </xdr:from>
    <xdr:to>
      <xdr:col>15</xdr:col>
      <xdr:colOff>718704</xdr:colOff>
      <xdr:row>22</xdr:row>
      <xdr:rowOff>181841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17318</xdr:colOff>
      <xdr:row>25</xdr:row>
      <xdr:rowOff>484910</xdr:rowOff>
    </xdr:from>
    <xdr:to>
      <xdr:col>15</xdr:col>
      <xdr:colOff>552450</xdr:colOff>
      <xdr:row>43</xdr:row>
      <xdr:rowOff>16978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51</xdr:row>
      <xdr:rowOff>28575</xdr:rowOff>
    </xdr:from>
    <xdr:to>
      <xdr:col>15</xdr:col>
      <xdr:colOff>581025</xdr:colOff>
      <xdr:row>65</xdr:row>
      <xdr:rowOff>261937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409574</xdr:colOff>
      <xdr:row>70</xdr:row>
      <xdr:rowOff>9525</xdr:rowOff>
    </xdr:from>
    <xdr:to>
      <xdr:col>15</xdr:col>
      <xdr:colOff>590549</xdr:colOff>
      <xdr:row>89</xdr:row>
      <xdr:rowOff>28575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134938</xdr:colOff>
      <xdr:row>93</xdr:row>
      <xdr:rowOff>39688</xdr:rowOff>
    </xdr:from>
    <xdr:to>
      <xdr:col>14</xdr:col>
      <xdr:colOff>723900</xdr:colOff>
      <xdr:row>109</xdr:row>
      <xdr:rowOff>198438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55562</xdr:colOff>
      <xdr:row>113</xdr:row>
      <xdr:rowOff>42862</xdr:rowOff>
    </xdr:from>
    <xdr:to>
      <xdr:col>14</xdr:col>
      <xdr:colOff>738188</xdr:colOff>
      <xdr:row>125</xdr:row>
      <xdr:rowOff>200025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206376</xdr:colOff>
      <xdr:row>0</xdr:row>
      <xdr:rowOff>127001</xdr:rowOff>
    </xdr:from>
    <xdr:to>
      <xdr:col>1</xdr:col>
      <xdr:colOff>229804</xdr:colOff>
      <xdr:row>1</xdr:row>
      <xdr:rowOff>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101587</xdr:colOff>
      <xdr:row>0</xdr:row>
      <xdr:rowOff>181174</xdr:rowOff>
    </xdr:from>
    <xdr:to>
      <xdr:col>1</xdr:col>
      <xdr:colOff>201507</xdr:colOff>
      <xdr:row>4</xdr:row>
      <xdr:rowOff>127818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87" y="181174"/>
          <a:ext cx="415694" cy="686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2"/>
  <sheetViews>
    <sheetView topLeftCell="A109" zoomScale="110" zoomScaleNormal="110" workbookViewId="0">
      <selection activeCell="C121" sqref="C121"/>
    </sheetView>
  </sheetViews>
  <sheetFormatPr baseColWidth="10" defaultRowHeight="15" x14ac:dyDescent="0.25"/>
  <cols>
    <col min="1" max="1" width="11.42578125" customWidth="1"/>
    <col min="2" max="2" width="13.28515625" style="1" customWidth="1"/>
    <col min="3" max="6" width="8.7109375" style="1" customWidth="1"/>
  </cols>
  <sheetData>
    <row r="1" spans="1:16" s="23" customFormat="1" ht="112.5" customHeight="1" x14ac:dyDescent="0.25">
      <c r="A1" s="98" t="s">
        <v>59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37.5" customHeight="1" x14ac:dyDescent="0.25">
      <c r="A2" s="96" t="s">
        <v>83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45" customHeight="1" x14ac:dyDescent="0.25">
      <c r="A3" s="7" t="s">
        <v>24</v>
      </c>
      <c r="I3" s="92" t="s">
        <v>31</v>
      </c>
      <c r="J3" s="92"/>
      <c r="K3" s="92"/>
      <c r="L3" s="92"/>
      <c r="M3" s="92"/>
      <c r="N3" s="92"/>
      <c r="O3" s="92"/>
    </row>
    <row r="4" spans="1:16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5" t="s">
        <v>21</v>
      </c>
    </row>
    <row r="5" spans="1:16" x14ac:dyDescent="0.25">
      <c r="A5" t="s">
        <v>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8">
        <f>SUM(B5:F5)/5</f>
        <v>1</v>
      </c>
    </row>
    <row r="6" spans="1:16" x14ac:dyDescent="0.25">
      <c r="A6" t="s">
        <v>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8">
        <f t="shared" ref="G6:G19" si="0">SUM(B6:F6)/5</f>
        <v>1</v>
      </c>
    </row>
    <row r="7" spans="1:16" x14ac:dyDescent="0.25">
      <c r="A7" t="s">
        <v>8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8">
        <f t="shared" si="0"/>
        <v>0.8</v>
      </c>
    </row>
    <row r="8" spans="1:16" x14ac:dyDescent="0.25">
      <c r="A8" t="s">
        <v>9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8">
        <f t="shared" si="0"/>
        <v>0.8</v>
      </c>
    </row>
    <row r="9" spans="1:16" x14ac:dyDescent="0.25">
      <c r="A9" t="s">
        <v>10</v>
      </c>
      <c r="B9" s="1">
        <v>0</v>
      </c>
      <c r="C9" s="1">
        <v>1</v>
      </c>
      <c r="D9" s="1">
        <v>0</v>
      </c>
      <c r="E9" s="1">
        <v>1</v>
      </c>
      <c r="F9" s="1">
        <v>1</v>
      </c>
      <c r="G9" s="8">
        <f t="shared" si="0"/>
        <v>0.6</v>
      </c>
    </row>
    <row r="10" spans="1:16" x14ac:dyDescent="0.25">
      <c r="A10" t="s">
        <v>11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8">
        <f t="shared" si="0"/>
        <v>0.4</v>
      </c>
    </row>
    <row r="11" spans="1:16" x14ac:dyDescent="0.25">
      <c r="A11" t="s">
        <v>12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8">
        <f t="shared" si="0"/>
        <v>1</v>
      </c>
    </row>
    <row r="12" spans="1:16" x14ac:dyDescent="0.25">
      <c r="A12" t="s">
        <v>13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8">
        <f t="shared" si="0"/>
        <v>0.8</v>
      </c>
    </row>
    <row r="13" spans="1:16" x14ac:dyDescent="0.25">
      <c r="A13" t="s">
        <v>14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8">
        <f t="shared" si="0"/>
        <v>1</v>
      </c>
    </row>
    <row r="14" spans="1:16" x14ac:dyDescent="0.25">
      <c r="A14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8">
        <f t="shared" si="0"/>
        <v>1</v>
      </c>
    </row>
    <row r="15" spans="1:16" x14ac:dyDescent="0.25">
      <c r="A15" t="s">
        <v>16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8">
        <f t="shared" si="0"/>
        <v>1</v>
      </c>
    </row>
    <row r="16" spans="1:16" x14ac:dyDescent="0.25">
      <c r="A16" t="s">
        <v>17</v>
      </c>
      <c r="B16" s="1">
        <v>1</v>
      </c>
      <c r="C16" s="1">
        <v>0</v>
      </c>
      <c r="D16" s="1">
        <v>1</v>
      </c>
      <c r="E16" s="1">
        <v>1</v>
      </c>
      <c r="F16" s="1">
        <v>1</v>
      </c>
      <c r="G16" s="8">
        <f t="shared" si="0"/>
        <v>0.8</v>
      </c>
    </row>
    <row r="17" spans="1:16" x14ac:dyDescent="0.25">
      <c r="A17" t="s">
        <v>18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8">
        <f t="shared" si="0"/>
        <v>0.8</v>
      </c>
    </row>
    <row r="18" spans="1:16" x14ac:dyDescent="0.25">
      <c r="A18" t="s">
        <v>19</v>
      </c>
      <c r="B18" s="1">
        <v>1</v>
      </c>
      <c r="C18" s="1">
        <v>1</v>
      </c>
      <c r="D18" s="1">
        <v>0</v>
      </c>
      <c r="E18" s="1">
        <v>1</v>
      </c>
      <c r="F18" s="1">
        <v>0</v>
      </c>
      <c r="G18" s="8">
        <f t="shared" si="0"/>
        <v>0.6</v>
      </c>
    </row>
    <row r="19" spans="1:16" x14ac:dyDescent="0.25">
      <c r="A19" t="s">
        <v>20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8">
        <f t="shared" si="0"/>
        <v>0.6</v>
      </c>
    </row>
    <row r="20" spans="1:16" x14ac:dyDescent="0.25">
      <c r="A20" s="14" t="s">
        <v>23</v>
      </c>
      <c r="B20" s="4">
        <f>SUM(B5:B19)</f>
        <v>13</v>
      </c>
      <c r="C20" s="4">
        <f>SUM(C5:C19)</f>
        <v>12</v>
      </c>
      <c r="D20" s="4">
        <f>SUM(D5:D19)</f>
        <v>11</v>
      </c>
      <c r="E20" s="4">
        <f>SUM(E5:E19)</f>
        <v>14</v>
      </c>
      <c r="F20" s="4">
        <f>SUM(F5:F19)</f>
        <v>11</v>
      </c>
      <c r="G20" s="9"/>
    </row>
    <row r="21" spans="1:16" ht="6" customHeight="1" x14ac:dyDescent="0.25"/>
    <row r="22" spans="1:16" x14ac:dyDescent="0.25">
      <c r="A22" s="102" t="s">
        <v>22</v>
      </c>
      <c r="B22" s="102"/>
      <c r="C22" s="27">
        <f>COUNTA(A5:A19)</f>
        <v>15</v>
      </c>
      <c r="D22" s="11"/>
      <c r="E22" s="91" t="s">
        <v>66</v>
      </c>
      <c r="F22" s="91"/>
      <c r="G22" s="28">
        <f>SUM(B5:F19)/5/C22</f>
        <v>0.81333333333333324</v>
      </c>
    </row>
    <row r="23" spans="1:16" x14ac:dyDescent="0.25">
      <c r="A23" s="12"/>
      <c r="B23" s="12"/>
      <c r="C23" s="54"/>
      <c r="D23" s="12"/>
      <c r="E23" s="94" t="s">
        <v>67</v>
      </c>
      <c r="F23" s="94"/>
      <c r="G23" s="55">
        <f>G22*0.15*100</f>
        <v>12.199999999999998</v>
      </c>
    </row>
    <row r="24" spans="1:16" ht="44.25" customHeight="1" x14ac:dyDescent="0.25"/>
    <row r="25" spans="1:16" ht="55.5" customHeight="1" x14ac:dyDescent="0.25">
      <c r="A25" s="96" t="s">
        <v>84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1:16" ht="39" customHeight="1" x14ac:dyDescent="0.25">
      <c r="A26" s="93" t="s">
        <v>77</v>
      </c>
      <c r="B26" s="93"/>
      <c r="C26" s="93"/>
      <c r="D26" s="93"/>
      <c r="E26" s="93"/>
      <c r="F26" s="93"/>
      <c r="I26" s="92" t="s">
        <v>78</v>
      </c>
      <c r="J26" s="93"/>
      <c r="K26" s="93"/>
      <c r="L26" s="93"/>
      <c r="M26" s="93"/>
      <c r="N26" s="93"/>
      <c r="O26" s="93"/>
    </row>
    <row r="27" spans="1:16" ht="27" customHeight="1" x14ac:dyDescent="0.25">
      <c r="A27" s="56" t="s">
        <v>0</v>
      </c>
      <c r="B27" s="62" t="s">
        <v>29</v>
      </c>
      <c r="C27" s="95" t="s">
        <v>25</v>
      </c>
      <c r="D27" s="95"/>
      <c r="E27" s="26" t="s">
        <v>27</v>
      </c>
      <c r="F27" s="61" t="s">
        <v>28</v>
      </c>
    </row>
    <row r="28" spans="1:16" x14ac:dyDescent="0.25">
      <c r="A28" s="57" t="s">
        <v>6</v>
      </c>
      <c r="B28" s="1">
        <v>20</v>
      </c>
      <c r="C28" s="1">
        <v>2</v>
      </c>
      <c r="D28" s="25"/>
      <c r="E28" s="10">
        <f t="shared" ref="E28:E42" si="1">C28/B28</f>
        <v>0.1</v>
      </c>
      <c r="F28" s="67">
        <f t="shared" ref="F28:F42" si="2" xml:space="preserve"> IF(C28=0,B28, 0)</f>
        <v>0</v>
      </c>
    </row>
    <row r="29" spans="1:16" x14ac:dyDescent="0.25">
      <c r="A29" s="57" t="s">
        <v>7</v>
      </c>
      <c r="B29" s="1">
        <v>62</v>
      </c>
      <c r="C29" s="1">
        <v>4</v>
      </c>
      <c r="D29" s="25"/>
      <c r="E29" s="10">
        <f t="shared" si="1"/>
        <v>6.4516129032258063E-2</v>
      </c>
      <c r="F29" s="67">
        <f t="shared" si="2"/>
        <v>0</v>
      </c>
    </row>
    <row r="30" spans="1:16" x14ac:dyDescent="0.25">
      <c r="A30" s="57" t="s">
        <v>8</v>
      </c>
      <c r="B30" s="1">
        <v>12</v>
      </c>
      <c r="C30" s="1">
        <v>1</v>
      </c>
      <c r="D30" s="25"/>
      <c r="E30" s="10">
        <f t="shared" si="1"/>
        <v>8.3333333333333329E-2</v>
      </c>
      <c r="F30" s="67">
        <f t="shared" si="2"/>
        <v>0</v>
      </c>
    </row>
    <row r="31" spans="1:16" x14ac:dyDescent="0.25">
      <c r="A31" s="57" t="s">
        <v>9</v>
      </c>
      <c r="B31" s="1">
        <v>34</v>
      </c>
      <c r="C31" s="1">
        <v>4</v>
      </c>
      <c r="D31" s="25"/>
      <c r="E31" s="10">
        <f t="shared" si="1"/>
        <v>0.11764705882352941</v>
      </c>
      <c r="F31" s="67">
        <f t="shared" si="2"/>
        <v>0</v>
      </c>
    </row>
    <row r="32" spans="1:16" x14ac:dyDescent="0.25">
      <c r="A32" s="57" t="s">
        <v>10</v>
      </c>
      <c r="B32" s="1">
        <v>84</v>
      </c>
      <c r="C32" s="1">
        <v>4</v>
      </c>
      <c r="D32" s="25"/>
      <c r="E32" s="10">
        <f t="shared" si="1"/>
        <v>4.7619047619047616E-2</v>
      </c>
      <c r="F32" s="67">
        <f t="shared" si="2"/>
        <v>0</v>
      </c>
    </row>
    <row r="33" spans="1:6" x14ac:dyDescent="0.25">
      <c r="A33" s="57" t="s">
        <v>11</v>
      </c>
      <c r="B33" s="1">
        <v>25</v>
      </c>
      <c r="C33" s="1">
        <v>0</v>
      </c>
      <c r="D33" s="25"/>
      <c r="E33" s="10">
        <f t="shared" si="1"/>
        <v>0</v>
      </c>
      <c r="F33" s="67">
        <f t="shared" si="2"/>
        <v>25</v>
      </c>
    </row>
    <row r="34" spans="1:6" x14ac:dyDescent="0.25">
      <c r="A34" s="57" t="s">
        <v>12</v>
      </c>
      <c r="B34" s="1">
        <v>46</v>
      </c>
      <c r="C34" s="1">
        <v>0</v>
      </c>
      <c r="D34" s="25"/>
      <c r="E34" s="10">
        <f t="shared" si="1"/>
        <v>0</v>
      </c>
      <c r="F34" s="67">
        <f t="shared" si="2"/>
        <v>46</v>
      </c>
    </row>
    <row r="35" spans="1:6" x14ac:dyDescent="0.25">
      <c r="A35" s="57" t="s">
        <v>13</v>
      </c>
      <c r="B35" s="1">
        <v>73</v>
      </c>
      <c r="C35" s="1">
        <v>8</v>
      </c>
      <c r="D35" s="25"/>
      <c r="E35" s="10">
        <f t="shared" si="1"/>
        <v>0.1095890410958904</v>
      </c>
      <c r="F35" s="67">
        <f t="shared" si="2"/>
        <v>0</v>
      </c>
    </row>
    <row r="36" spans="1:6" x14ac:dyDescent="0.25">
      <c r="A36" s="57" t="s">
        <v>14</v>
      </c>
      <c r="B36" s="1">
        <v>24</v>
      </c>
      <c r="C36" s="1">
        <v>0</v>
      </c>
      <c r="D36" s="25"/>
      <c r="E36" s="10">
        <f t="shared" si="1"/>
        <v>0</v>
      </c>
      <c r="F36" s="67">
        <f t="shared" si="2"/>
        <v>24</v>
      </c>
    </row>
    <row r="37" spans="1:6" x14ac:dyDescent="0.25">
      <c r="A37" s="57" t="s">
        <v>15</v>
      </c>
      <c r="B37" s="1">
        <v>16</v>
      </c>
      <c r="C37" s="1">
        <v>0</v>
      </c>
      <c r="D37" s="25"/>
      <c r="E37" s="10">
        <f t="shared" si="1"/>
        <v>0</v>
      </c>
      <c r="F37" s="67">
        <f t="shared" si="2"/>
        <v>16</v>
      </c>
    </row>
    <row r="38" spans="1:6" x14ac:dyDescent="0.25">
      <c r="A38" s="57" t="s">
        <v>16</v>
      </c>
      <c r="B38" s="1">
        <v>76</v>
      </c>
      <c r="C38" s="1">
        <v>8</v>
      </c>
      <c r="D38" s="25"/>
      <c r="E38" s="10">
        <f t="shared" si="1"/>
        <v>0.10526315789473684</v>
      </c>
      <c r="F38" s="67">
        <f t="shared" si="2"/>
        <v>0</v>
      </c>
    </row>
    <row r="39" spans="1:6" x14ac:dyDescent="0.25">
      <c r="A39" s="57" t="s">
        <v>17</v>
      </c>
      <c r="B39" s="1">
        <v>22</v>
      </c>
      <c r="C39" s="1">
        <v>0</v>
      </c>
      <c r="D39" s="25"/>
      <c r="E39" s="10">
        <f t="shared" si="1"/>
        <v>0</v>
      </c>
      <c r="F39" s="67">
        <f t="shared" si="2"/>
        <v>22</v>
      </c>
    </row>
    <row r="40" spans="1:6" x14ac:dyDescent="0.25">
      <c r="A40" s="57" t="s">
        <v>18</v>
      </c>
      <c r="B40" s="1">
        <v>12</v>
      </c>
      <c r="C40" s="1">
        <v>0</v>
      </c>
      <c r="D40" s="25"/>
      <c r="E40" s="10">
        <f t="shared" si="1"/>
        <v>0</v>
      </c>
      <c r="F40" s="67">
        <f t="shared" si="2"/>
        <v>12</v>
      </c>
    </row>
    <row r="41" spans="1:6" x14ac:dyDescent="0.25">
      <c r="A41" s="57" t="s">
        <v>19</v>
      </c>
      <c r="B41" s="1">
        <v>45</v>
      </c>
      <c r="C41" s="1">
        <v>5</v>
      </c>
      <c r="D41" s="25"/>
      <c r="E41" s="10">
        <f t="shared" si="1"/>
        <v>0.1111111111111111</v>
      </c>
      <c r="F41" s="67">
        <f t="shared" si="2"/>
        <v>0</v>
      </c>
    </row>
    <row r="42" spans="1:6" x14ac:dyDescent="0.25">
      <c r="A42" s="57" t="s">
        <v>20</v>
      </c>
      <c r="B42" s="1">
        <v>32</v>
      </c>
      <c r="C42" s="1">
        <v>4</v>
      </c>
      <c r="D42" s="25"/>
      <c r="E42" s="10">
        <f t="shared" si="1"/>
        <v>0.125</v>
      </c>
      <c r="F42" s="67">
        <f t="shared" si="2"/>
        <v>0</v>
      </c>
    </row>
    <row r="43" spans="1:6" x14ac:dyDescent="0.25">
      <c r="A43" s="59" t="s">
        <v>26</v>
      </c>
      <c r="B43" s="12"/>
      <c r="C43" s="12"/>
      <c r="D43" s="12"/>
      <c r="E43" s="63">
        <f>C43/F44</f>
        <v>0</v>
      </c>
      <c r="F43" s="67"/>
    </row>
    <row r="44" spans="1:6" x14ac:dyDescent="0.25">
      <c r="A44" s="60" t="s">
        <v>23</v>
      </c>
      <c r="B44" s="4">
        <f>SUM(B28:B43)</f>
        <v>583</v>
      </c>
      <c r="C44" s="4">
        <f>SUM(C28:C43)</f>
        <v>40</v>
      </c>
      <c r="D44" s="4"/>
      <c r="E44" s="4"/>
      <c r="F44" s="4">
        <f>SUM(F28:F43)+B43</f>
        <v>145</v>
      </c>
    </row>
    <row r="45" spans="1:6" x14ac:dyDescent="0.25">
      <c r="A45" s="56" t="s">
        <v>75</v>
      </c>
      <c r="B45" s="26"/>
      <c r="C45" s="26"/>
      <c r="D45" s="103" t="s">
        <v>30</v>
      </c>
      <c r="E45" s="103"/>
      <c r="F45" s="65">
        <f>C44/B44</f>
        <v>6.86106346483705E-2</v>
      </c>
    </row>
    <row r="46" spans="1:6" x14ac:dyDescent="0.25">
      <c r="A46" s="59"/>
      <c r="B46" s="12"/>
      <c r="C46" s="12"/>
      <c r="D46" s="104" t="s">
        <v>79</v>
      </c>
      <c r="E46" s="104"/>
      <c r="F46" s="64">
        <f>IF(F45&gt;0.1, 100, F45*10*100)</f>
        <v>68.610634648370493</v>
      </c>
    </row>
    <row r="47" spans="1:6" x14ac:dyDescent="0.25">
      <c r="D47" s="91" t="s">
        <v>66</v>
      </c>
      <c r="E47" s="91"/>
      <c r="F47" s="66">
        <f>F46*0.2</f>
        <v>13.722126929674099</v>
      </c>
    </row>
    <row r="48" spans="1:6" ht="42.75" customHeight="1" x14ac:dyDescent="0.25"/>
    <row r="49" spans="1:16" ht="34.5" customHeight="1" x14ac:dyDescent="0.25">
      <c r="A49" s="96" t="s">
        <v>85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1" spans="1:16" ht="40.5" customHeight="1" x14ac:dyDescent="0.25">
      <c r="A51" s="100" t="s">
        <v>86</v>
      </c>
      <c r="B51" s="100"/>
      <c r="C51" s="100"/>
      <c r="D51" s="100"/>
      <c r="E51" s="100"/>
      <c r="F51" s="100"/>
      <c r="G51" s="100"/>
      <c r="J51" s="100" t="s">
        <v>34</v>
      </c>
      <c r="K51" s="100"/>
      <c r="L51" s="100"/>
      <c r="M51" s="100"/>
      <c r="N51" s="100"/>
      <c r="O51" s="100"/>
      <c r="P51" s="100"/>
    </row>
    <row r="53" spans="1:16" ht="19.5" customHeight="1" x14ac:dyDescent="0.25">
      <c r="A53" s="14" t="s">
        <v>0</v>
      </c>
      <c r="B53" s="13" t="s">
        <v>25</v>
      </c>
      <c r="C53" s="3" t="s">
        <v>1</v>
      </c>
      <c r="D53" s="3" t="s">
        <v>2</v>
      </c>
      <c r="E53" s="3" t="s">
        <v>32</v>
      </c>
      <c r="F53" s="3" t="s">
        <v>4</v>
      </c>
      <c r="G53" s="3" t="s">
        <v>33</v>
      </c>
      <c r="H53" s="5" t="s">
        <v>21</v>
      </c>
    </row>
    <row r="54" spans="1:16" x14ac:dyDescent="0.25">
      <c r="A54" t="s">
        <v>6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8">
        <f>SUM(C54:G54)/5/B54</f>
        <v>1</v>
      </c>
    </row>
    <row r="55" spans="1:16" x14ac:dyDescent="0.25">
      <c r="A55" t="s">
        <v>8</v>
      </c>
      <c r="B55" s="6">
        <v>1</v>
      </c>
      <c r="C55" s="6">
        <v>0</v>
      </c>
      <c r="D55" s="6">
        <v>1</v>
      </c>
      <c r="E55" s="6">
        <v>1</v>
      </c>
      <c r="F55" s="6">
        <v>1</v>
      </c>
      <c r="G55" s="6">
        <v>1</v>
      </c>
      <c r="H55" s="68">
        <f t="shared" ref="H55:H62" si="3">SUM(C55:G55)/5/B55</f>
        <v>0.8</v>
      </c>
    </row>
    <row r="56" spans="1:16" x14ac:dyDescent="0.25">
      <c r="A56" t="s">
        <v>10</v>
      </c>
      <c r="B56" s="6">
        <v>8</v>
      </c>
      <c r="C56" s="6">
        <v>8</v>
      </c>
      <c r="D56" s="6">
        <v>8</v>
      </c>
      <c r="E56" s="6">
        <v>8</v>
      </c>
      <c r="F56" s="6">
        <v>4</v>
      </c>
      <c r="G56" s="6">
        <v>8</v>
      </c>
      <c r="H56" s="68">
        <f t="shared" si="3"/>
        <v>0.9</v>
      </c>
    </row>
    <row r="57" spans="1:16" x14ac:dyDescent="0.25">
      <c r="A57" t="s">
        <v>12</v>
      </c>
      <c r="B57" s="6">
        <v>4</v>
      </c>
      <c r="C57" s="6">
        <v>0</v>
      </c>
      <c r="D57" s="6">
        <v>0</v>
      </c>
      <c r="E57" s="6">
        <v>0</v>
      </c>
      <c r="F57" s="6">
        <v>4</v>
      </c>
      <c r="G57" s="6">
        <v>1</v>
      </c>
      <c r="H57" s="68">
        <f t="shared" si="3"/>
        <v>0.25</v>
      </c>
    </row>
    <row r="58" spans="1:16" x14ac:dyDescent="0.25">
      <c r="A58" t="s">
        <v>13</v>
      </c>
      <c r="B58" s="6">
        <v>5</v>
      </c>
      <c r="C58" s="6">
        <v>5</v>
      </c>
      <c r="D58" s="6">
        <v>5</v>
      </c>
      <c r="E58" s="6">
        <v>1</v>
      </c>
      <c r="F58" s="6">
        <v>5</v>
      </c>
      <c r="G58" s="6">
        <v>0</v>
      </c>
      <c r="H58" s="68">
        <f t="shared" si="3"/>
        <v>0.64</v>
      </c>
    </row>
    <row r="59" spans="1:16" x14ac:dyDescent="0.25">
      <c r="A59" t="s">
        <v>15</v>
      </c>
      <c r="B59" s="6">
        <v>1</v>
      </c>
      <c r="C59" s="6">
        <v>0</v>
      </c>
      <c r="D59" s="6">
        <v>1</v>
      </c>
      <c r="E59" s="6">
        <v>0</v>
      </c>
      <c r="F59" s="6">
        <v>1</v>
      </c>
      <c r="G59" s="6">
        <v>0</v>
      </c>
      <c r="H59" s="68">
        <f t="shared" si="3"/>
        <v>0.4</v>
      </c>
    </row>
    <row r="60" spans="1:16" x14ac:dyDescent="0.25">
      <c r="A60" t="s">
        <v>16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4</v>
      </c>
      <c r="H60" s="68">
        <f t="shared" si="3"/>
        <v>1</v>
      </c>
    </row>
    <row r="61" spans="1:16" x14ac:dyDescent="0.25">
      <c r="A61" t="s">
        <v>18</v>
      </c>
      <c r="B61" s="6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8">
        <f t="shared" si="3"/>
        <v>1</v>
      </c>
    </row>
    <row r="62" spans="1:16" x14ac:dyDescent="0.25">
      <c r="A62" t="s">
        <v>20</v>
      </c>
      <c r="B62" s="6">
        <v>1</v>
      </c>
      <c r="C62" s="6">
        <v>1</v>
      </c>
      <c r="D62" s="6">
        <v>1</v>
      </c>
      <c r="E62" s="6">
        <v>1</v>
      </c>
      <c r="F62" s="6">
        <v>0</v>
      </c>
      <c r="G62" s="6">
        <v>1</v>
      </c>
      <c r="H62" s="68">
        <f t="shared" si="3"/>
        <v>0.8</v>
      </c>
    </row>
    <row r="63" spans="1:16" x14ac:dyDescent="0.25">
      <c r="A63" t="s">
        <v>20</v>
      </c>
      <c r="B63" s="89">
        <v>1</v>
      </c>
      <c r="C63" s="89">
        <v>1</v>
      </c>
      <c r="D63" s="89">
        <v>1</v>
      </c>
      <c r="E63" s="89">
        <v>1</v>
      </c>
      <c r="F63" s="89">
        <v>0</v>
      </c>
      <c r="G63" s="89">
        <v>1</v>
      </c>
      <c r="H63" s="68">
        <f>SUM(C63:G63)/5/B63</f>
        <v>0.8</v>
      </c>
    </row>
    <row r="64" spans="1:16" ht="18.75" customHeight="1" x14ac:dyDescent="0.25">
      <c r="A64" s="9" t="s">
        <v>23</v>
      </c>
      <c r="B64" s="4">
        <f t="shared" ref="B64:G64" si="4">SUM(B54:B63)</f>
        <v>27</v>
      </c>
      <c r="C64" s="4">
        <f t="shared" si="4"/>
        <v>21</v>
      </c>
      <c r="D64" s="4">
        <f t="shared" si="4"/>
        <v>23</v>
      </c>
      <c r="E64" s="4">
        <f t="shared" si="4"/>
        <v>18</v>
      </c>
      <c r="F64" s="4">
        <f t="shared" si="4"/>
        <v>21</v>
      </c>
      <c r="G64" s="4">
        <f t="shared" si="4"/>
        <v>18</v>
      </c>
      <c r="H64" s="9"/>
    </row>
    <row r="65" spans="1:16" ht="21.75" customHeight="1" x14ac:dyDescent="0.25">
      <c r="F65" s="90" t="s">
        <v>66</v>
      </c>
      <c r="G65" s="90"/>
      <c r="H65" s="18">
        <f>SUM(C64:G64)/(B64*5)</f>
        <v>0.74814814814814812</v>
      </c>
    </row>
    <row r="66" spans="1:16" ht="21.75" customHeight="1" x14ac:dyDescent="0.25">
      <c r="B66" s="25"/>
      <c r="C66" s="25"/>
      <c r="D66" s="25"/>
      <c r="E66" s="25"/>
      <c r="F66" s="97" t="s">
        <v>67</v>
      </c>
      <c r="G66" s="97"/>
      <c r="H66" s="66">
        <f>H65*15</f>
        <v>11.222222222222221</v>
      </c>
    </row>
    <row r="67" spans="1:16" ht="21.75" customHeight="1" x14ac:dyDescent="0.25">
      <c r="B67" s="25"/>
      <c r="C67" s="25"/>
      <c r="D67" s="25"/>
      <c r="E67" s="25"/>
      <c r="F67" s="25"/>
    </row>
    <row r="68" spans="1:16" ht="42.75" customHeight="1" x14ac:dyDescent="0.25">
      <c r="A68" s="96" t="s">
        <v>89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1:16" ht="31.5" customHeight="1" x14ac:dyDescent="0.25">
      <c r="A69" s="100" t="s">
        <v>90</v>
      </c>
      <c r="B69" s="100"/>
      <c r="C69" s="100"/>
      <c r="D69" s="100"/>
      <c r="E69" s="100"/>
      <c r="F69" s="100"/>
      <c r="G69" s="100"/>
      <c r="I69" s="100" t="s">
        <v>35</v>
      </c>
      <c r="J69" s="100"/>
      <c r="K69" s="100"/>
      <c r="L69" s="100"/>
      <c r="M69" s="100"/>
      <c r="N69" s="100"/>
      <c r="O69" s="100"/>
    </row>
    <row r="71" spans="1:16" x14ac:dyDescent="0.25">
      <c r="A71" s="14" t="s">
        <v>0</v>
      </c>
      <c r="B71" s="13" t="s">
        <v>29</v>
      </c>
      <c r="C71" s="3" t="s">
        <v>1</v>
      </c>
      <c r="D71" s="3" t="s">
        <v>2</v>
      </c>
      <c r="E71" s="3" t="s">
        <v>32</v>
      </c>
      <c r="F71" s="3" t="s">
        <v>4</v>
      </c>
      <c r="G71" s="5" t="s">
        <v>21</v>
      </c>
    </row>
    <row r="72" spans="1:16" x14ac:dyDescent="0.25">
      <c r="A72" t="s">
        <v>6</v>
      </c>
      <c r="B72" s="6">
        <v>20</v>
      </c>
      <c r="C72" s="6">
        <v>10</v>
      </c>
      <c r="D72" s="6">
        <v>12</v>
      </c>
      <c r="E72" s="6">
        <v>12</v>
      </c>
      <c r="F72" s="6">
        <v>18</v>
      </c>
      <c r="G72" s="68">
        <f>SUM(C72:F72)/4/B72</f>
        <v>0.65</v>
      </c>
    </row>
    <row r="73" spans="1:16" x14ac:dyDescent="0.25">
      <c r="A73" t="s">
        <v>7</v>
      </c>
      <c r="B73" s="6">
        <v>62</v>
      </c>
      <c r="C73" s="6">
        <v>56</v>
      </c>
      <c r="D73" s="6">
        <v>48</v>
      </c>
      <c r="E73" s="6">
        <v>60</v>
      </c>
      <c r="F73" s="6">
        <v>23</v>
      </c>
      <c r="G73" s="68">
        <f t="shared" ref="G73:G86" si="5">SUM(C73:F73)/4/B73</f>
        <v>0.75403225806451613</v>
      </c>
    </row>
    <row r="74" spans="1:16" x14ac:dyDescent="0.25">
      <c r="A74" t="s">
        <v>8</v>
      </c>
      <c r="B74" s="6">
        <v>12</v>
      </c>
      <c r="C74" s="6">
        <v>8</v>
      </c>
      <c r="D74" s="6">
        <v>8</v>
      </c>
      <c r="E74" s="6">
        <v>8</v>
      </c>
      <c r="F74" s="6">
        <v>4</v>
      </c>
      <c r="G74" s="68">
        <f t="shared" si="5"/>
        <v>0.58333333333333337</v>
      </c>
    </row>
    <row r="75" spans="1:16" x14ac:dyDescent="0.25">
      <c r="A75" t="s">
        <v>9</v>
      </c>
      <c r="B75" s="6">
        <v>34</v>
      </c>
      <c r="C75" s="6">
        <v>25</v>
      </c>
      <c r="D75" s="6">
        <v>22</v>
      </c>
      <c r="E75" s="6">
        <v>24</v>
      </c>
      <c r="F75" s="6">
        <v>12</v>
      </c>
      <c r="G75" s="68">
        <f t="shared" si="5"/>
        <v>0.61029411764705888</v>
      </c>
    </row>
    <row r="76" spans="1:16" x14ac:dyDescent="0.25">
      <c r="A76" t="s">
        <v>10</v>
      </c>
      <c r="B76" s="6">
        <v>84</v>
      </c>
      <c r="C76" s="6">
        <v>80</v>
      </c>
      <c r="D76" s="6">
        <v>84</v>
      </c>
      <c r="E76" s="6">
        <v>79</v>
      </c>
      <c r="F76" s="6">
        <v>19</v>
      </c>
      <c r="G76" s="68">
        <f t="shared" si="5"/>
        <v>0.77976190476190477</v>
      </c>
    </row>
    <row r="77" spans="1:16" x14ac:dyDescent="0.25">
      <c r="A77" t="s">
        <v>11</v>
      </c>
      <c r="B77" s="6">
        <v>25</v>
      </c>
      <c r="C77" s="6">
        <v>25</v>
      </c>
      <c r="D77" s="6">
        <v>25</v>
      </c>
      <c r="E77" s="6">
        <v>25</v>
      </c>
      <c r="F77" s="6">
        <v>25</v>
      </c>
      <c r="G77" s="68">
        <f t="shared" si="5"/>
        <v>1</v>
      </c>
    </row>
    <row r="78" spans="1:16" x14ac:dyDescent="0.25">
      <c r="A78" t="s">
        <v>12</v>
      </c>
      <c r="B78" s="6">
        <v>46</v>
      </c>
      <c r="C78" s="6">
        <v>23</v>
      </c>
      <c r="D78" s="6">
        <v>43</v>
      </c>
      <c r="E78" s="6">
        <v>26</v>
      </c>
      <c r="F78" s="6">
        <v>12</v>
      </c>
      <c r="G78" s="68">
        <f t="shared" si="5"/>
        <v>0.56521739130434778</v>
      </c>
    </row>
    <row r="79" spans="1:16" x14ac:dyDescent="0.25">
      <c r="A79" t="s">
        <v>13</v>
      </c>
      <c r="B79" s="6">
        <v>73</v>
      </c>
      <c r="C79" s="6">
        <v>65</v>
      </c>
      <c r="D79" s="6">
        <v>62</v>
      </c>
      <c r="E79" s="6">
        <v>38</v>
      </c>
      <c r="F79" s="6">
        <v>18</v>
      </c>
      <c r="G79" s="68">
        <f t="shared" si="5"/>
        <v>0.62671232876712324</v>
      </c>
    </row>
    <row r="80" spans="1:16" x14ac:dyDescent="0.25">
      <c r="A80" t="s">
        <v>14</v>
      </c>
      <c r="B80" s="6">
        <v>24</v>
      </c>
      <c r="C80" s="6">
        <v>21</v>
      </c>
      <c r="D80" s="6">
        <v>23</v>
      </c>
      <c r="E80" s="6">
        <v>24</v>
      </c>
      <c r="F80" s="6">
        <v>21</v>
      </c>
      <c r="G80" s="68">
        <f t="shared" si="5"/>
        <v>0.92708333333333337</v>
      </c>
    </row>
    <row r="81" spans="1:15" x14ac:dyDescent="0.25">
      <c r="A81" t="s">
        <v>15</v>
      </c>
      <c r="B81" s="6">
        <v>16</v>
      </c>
      <c r="C81" s="6">
        <v>16</v>
      </c>
      <c r="D81" s="6">
        <v>16</v>
      </c>
      <c r="E81" s="6">
        <v>16</v>
      </c>
      <c r="F81" s="6">
        <v>16</v>
      </c>
      <c r="G81" s="68">
        <f t="shared" si="5"/>
        <v>1</v>
      </c>
    </row>
    <row r="82" spans="1:15" x14ac:dyDescent="0.25">
      <c r="A82" t="s">
        <v>16</v>
      </c>
      <c r="B82" s="6">
        <v>76</v>
      </c>
      <c r="C82" s="6">
        <v>62</v>
      </c>
      <c r="D82" s="6">
        <v>45</v>
      </c>
      <c r="E82" s="6">
        <v>69</v>
      </c>
      <c r="F82" s="6">
        <v>58</v>
      </c>
      <c r="G82" s="68">
        <f t="shared" si="5"/>
        <v>0.76973684210526316</v>
      </c>
    </row>
    <row r="83" spans="1:15" x14ac:dyDescent="0.25">
      <c r="A83" t="s">
        <v>17</v>
      </c>
      <c r="B83" s="6">
        <v>22</v>
      </c>
      <c r="C83" s="6">
        <v>21</v>
      </c>
      <c r="D83" s="6">
        <v>19</v>
      </c>
      <c r="E83" s="6">
        <v>9</v>
      </c>
      <c r="F83" s="6">
        <v>12</v>
      </c>
      <c r="G83" s="68">
        <f t="shared" si="5"/>
        <v>0.69318181818181823</v>
      </c>
    </row>
    <row r="84" spans="1:15" x14ac:dyDescent="0.25">
      <c r="A84" t="s">
        <v>18</v>
      </c>
      <c r="B84" s="6">
        <v>12</v>
      </c>
      <c r="C84" s="6">
        <v>6</v>
      </c>
      <c r="D84" s="6">
        <v>5</v>
      </c>
      <c r="E84" s="6">
        <v>8</v>
      </c>
      <c r="F84" s="6">
        <v>1</v>
      </c>
      <c r="G84" s="68">
        <f t="shared" si="5"/>
        <v>0.41666666666666669</v>
      </c>
    </row>
    <row r="85" spans="1:15" x14ac:dyDescent="0.25">
      <c r="A85" t="s">
        <v>19</v>
      </c>
      <c r="B85" s="6">
        <v>45</v>
      </c>
      <c r="C85" s="6">
        <v>12</v>
      </c>
      <c r="D85" s="6">
        <v>15</v>
      </c>
      <c r="E85" s="6">
        <v>10</v>
      </c>
      <c r="F85" s="6">
        <v>4</v>
      </c>
      <c r="G85" s="68">
        <f t="shared" si="5"/>
        <v>0.22777777777777777</v>
      </c>
    </row>
    <row r="86" spans="1:15" x14ac:dyDescent="0.25">
      <c r="A86" t="s">
        <v>20</v>
      </c>
      <c r="B86" s="6">
        <v>32</v>
      </c>
      <c r="C86" s="6">
        <v>30</v>
      </c>
      <c r="D86" s="6">
        <v>29</v>
      </c>
      <c r="E86" s="6">
        <v>31</v>
      </c>
      <c r="F86" s="6">
        <v>22</v>
      </c>
      <c r="G86" s="68">
        <f t="shared" si="5"/>
        <v>0.875</v>
      </c>
    </row>
    <row r="87" spans="1:15" x14ac:dyDescent="0.25">
      <c r="A87" s="9" t="s">
        <v>23</v>
      </c>
      <c r="B87" s="4">
        <f>SUM(B72:B86)</f>
        <v>583</v>
      </c>
      <c r="C87" s="4">
        <f>SUM(C72:C86)</f>
        <v>460</v>
      </c>
      <c r="D87" s="4">
        <f>SUM(D72:D86)</f>
        <v>456</v>
      </c>
      <c r="E87" s="4">
        <f>SUM(E72:E86)</f>
        <v>439</v>
      </c>
      <c r="F87" s="4">
        <f>SUM(F72:F86)</f>
        <v>265</v>
      </c>
      <c r="G87" s="70"/>
    </row>
    <row r="88" spans="1:15" x14ac:dyDescent="0.25">
      <c r="B88" s="12"/>
      <c r="C88" s="12"/>
      <c r="D88" s="12"/>
      <c r="E88" s="90" t="s">
        <v>66</v>
      </c>
      <c r="F88" s="90"/>
      <c r="G88" s="69">
        <f>SUM(C87:F87)/(B87*4)</f>
        <v>0.69468267581475129</v>
      </c>
    </row>
    <row r="89" spans="1:15" x14ac:dyDescent="0.25">
      <c r="B89" s="12"/>
      <c r="C89" s="12"/>
      <c r="D89" s="12"/>
      <c r="E89" s="97" t="s">
        <v>67</v>
      </c>
      <c r="F89" s="97"/>
      <c r="G89" s="72">
        <f>G88*10</f>
        <v>6.9468267581475125</v>
      </c>
    </row>
    <row r="90" spans="1:15" ht="18" customHeight="1" x14ac:dyDescent="0.25"/>
    <row r="91" spans="1:15" ht="16.5" customHeight="1" x14ac:dyDescent="0.25">
      <c r="B91" s="22"/>
      <c r="C91" s="22"/>
      <c r="D91" s="22"/>
      <c r="E91" s="22"/>
      <c r="F91" s="22"/>
    </row>
    <row r="92" spans="1:15" ht="39.75" customHeight="1" x14ac:dyDescent="0.25">
      <c r="A92" s="96" t="s">
        <v>101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</row>
    <row r="93" spans="1:15" ht="40.5" customHeight="1" x14ac:dyDescent="0.25">
      <c r="A93" s="100" t="s">
        <v>53</v>
      </c>
      <c r="B93" s="100"/>
      <c r="C93" s="100"/>
      <c r="D93" s="100"/>
      <c r="E93" s="100"/>
      <c r="H93" s="100" t="s">
        <v>54</v>
      </c>
      <c r="I93" s="100"/>
      <c r="J93" s="100"/>
      <c r="K93" s="100"/>
      <c r="L93" s="100"/>
      <c r="M93" s="100"/>
      <c r="N93" s="100"/>
      <c r="O93" s="100"/>
    </row>
    <row r="94" spans="1:15" ht="9" customHeight="1" x14ac:dyDescent="0.25"/>
    <row r="95" spans="1:15" ht="32.25" customHeight="1" x14ac:dyDescent="0.25">
      <c r="A95" s="16" t="s">
        <v>36</v>
      </c>
      <c r="B95" s="74" t="s">
        <v>55</v>
      </c>
      <c r="C95" s="73" t="s">
        <v>49</v>
      </c>
      <c r="D95" s="101" t="s">
        <v>50</v>
      </c>
      <c r="E95" s="101"/>
      <c r="F95" s="3" t="s">
        <v>52</v>
      </c>
    </row>
    <row r="96" spans="1:15" x14ac:dyDescent="0.25">
      <c r="A96" s="14" t="s">
        <v>44</v>
      </c>
      <c r="B96" s="1">
        <v>2</v>
      </c>
      <c r="C96" s="6">
        <v>2</v>
      </c>
      <c r="D96" s="15">
        <v>2</v>
      </c>
      <c r="F96" s="18">
        <f t="shared" ref="F96:F107" si="6">D96/IF(B96 = 0, 1, B96)</f>
        <v>1</v>
      </c>
    </row>
    <row r="97" spans="1:15" x14ac:dyDescent="0.25">
      <c r="A97" s="14" t="s">
        <v>45</v>
      </c>
      <c r="B97" s="1">
        <v>4</v>
      </c>
      <c r="C97" s="6">
        <v>4</v>
      </c>
      <c r="D97" s="15">
        <v>3</v>
      </c>
      <c r="F97" s="18">
        <f t="shared" si="6"/>
        <v>0.75</v>
      </c>
    </row>
    <row r="98" spans="1:15" x14ac:dyDescent="0.25">
      <c r="A98" s="14" t="s">
        <v>46</v>
      </c>
      <c r="B98" s="1">
        <v>4</v>
      </c>
      <c r="C98" s="6">
        <v>3</v>
      </c>
      <c r="D98" s="15">
        <v>2</v>
      </c>
      <c r="F98" s="18">
        <f t="shared" si="6"/>
        <v>0.5</v>
      </c>
    </row>
    <row r="99" spans="1:15" x14ac:dyDescent="0.25">
      <c r="A99" s="14" t="s">
        <v>47</v>
      </c>
      <c r="C99" s="6"/>
      <c r="D99" s="15"/>
      <c r="F99" s="18">
        <f t="shared" si="6"/>
        <v>0</v>
      </c>
    </row>
    <row r="100" spans="1:15" x14ac:dyDescent="0.25">
      <c r="A100" s="14" t="s">
        <v>48</v>
      </c>
      <c r="C100" s="6"/>
      <c r="D100" s="15"/>
      <c r="F100" s="18">
        <f t="shared" si="6"/>
        <v>0</v>
      </c>
    </row>
    <row r="101" spans="1:15" x14ac:dyDescent="0.25">
      <c r="A101" s="14" t="s">
        <v>37</v>
      </c>
      <c r="C101" s="6"/>
      <c r="D101" s="15"/>
      <c r="F101" s="18">
        <f t="shared" si="6"/>
        <v>0</v>
      </c>
    </row>
    <row r="102" spans="1:15" x14ac:dyDescent="0.25">
      <c r="A102" s="14" t="s">
        <v>38</v>
      </c>
      <c r="C102" s="6"/>
      <c r="D102" s="15"/>
      <c r="F102" s="18">
        <f t="shared" si="6"/>
        <v>0</v>
      </c>
    </row>
    <row r="103" spans="1:15" x14ac:dyDescent="0.25">
      <c r="A103" s="14" t="s">
        <v>39</v>
      </c>
      <c r="C103" s="6"/>
      <c r="D103" s="15"/>
      <c r="F103" s="18">
        <f t="shared" si="6"/>
        <v>0</v>
      </c>
    </row>
    <row r="104" spans="1:15" x14ac:dyDescent="0.25">
      <c r="A104" s="14" t="s">
        <v>40</v>
      </c>
      <c r="C104" s="6"/>
      <c r="D104" s="15"/>
      <c r="F104" s="18">
        <f t="shared" si="6"/>
        <v>0</v>
      </c>
    </row>
    <row r="105" spans="1:15" x14ac:dyDescent="0.25">
      <c r="A105" s="14" t="s">
        <v>41</v>
      </c>
      <c r="C105" s="6"/>
      <c r="D105" s="15"/>
      <c r="F105" s="18">
        <f t="shared" si="6"/>
        <v>0</v>
      </c>
    </row>
    <row r="106" spans="1:15" x14ac:dyDescent="0.25">
      <c r="A106" s="14" t="s">
        <v>42</v>
      </c>
      <c r="D106" s="15"/>
      <c r="F106" s="18">
        <f t="shared" si="6"/>
        <v>0</v>
      </c>
    </row>
    <row r="107" spans="1:15" x14ac:dyDescent="0.25">
      <c r="A107" s="14" t="s">
        <v>43</v>
      </c>
      <c r="D107" s="15"/>
      <c r="F107" s="18">
        <f t="shared" si="6"/>
        <v>0</v>
      </c>
    </row>
    <row r="108" spans="1:15" s="19" customFormat="1" ht="21" customHeight="1" x14ac:dyDescent="0.25">
      <c r="A108" s="78" t="s">
        <v>51</v>
      </c>
      <c r="B108" s="76">
        <f>SUM(B96:B107)</f>
        <v>10</v>
      </c>
      <c r="C108" s="76">
        <f t="shared" ref="C108:D108" si="7">SUM(C96:C107)</f>
        <v>9</v>
      </c>
      <c r="D108" s="77">
        <f t="shared" si="7"/>
        <v>7</v>
      </c>
      <c r="E108" s="76"/>
      <c r="F108" s="75"/>
    </row>
    <row r="109" spans="1:15" s="19" customFormat="1" ht="21" customHeight="1" x14ac:dyDescent="0.25">
      <c r="A109" s="79"/>
      <c r="B109" s="80"/>
      <c r="C109" s="80"/>
      <c r="D109" s="107" t="s">
        <v>66</v>
      </c>
      <c r="E109" s="107"/>
      <c r="F109" s="20">
        <f>D108/IF(B108 = 0, 1, B108)</f>
        <v>0.7</v>
      </c>
    </row>
    <row r="110" spans="1:15" ht="18" customHeight="1" x14ac:dyDescent="0.25">
      <c r="D110" s="97" t="s">
        <v>67</v>
      </c>
      <c r="E110" s="97"/>
      <c r="F110" s="66">
        <f>F109*15</f>
        <v>10.5</v>
      </c>
    </row>
    <row r="111" spans="1:15" ht="63" customHeight="1" x14ac:dyDescent="0.25"/>
    <row r="112" spans="1:15" ht="46.5" customHeight="1" x14ac:dyDescent="0.25">
      <c r="A112" s="96" t="s">
        <v>102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</row>
    <row r="113" spans="1:15" s="19" customFormat="1" ht="24" customHeight="1" x14ac:dyDescent="0.25">
      <c r="A113" s="100" t="s">
        <v>94</v>
      </c>
      <c r="B113" s="100"/>
      <c r="C113" s="100"/>
      <c r="D113" s="100"/>
      <c r="E113" s="100"/>
      <c r="F113" s="100" t="s">
        <v>58</v>
      </c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1:15" ht="25.5" x14ac:dyDescent="0.25">
      <c r="A114" s="81" t="s">
        <v>36</v>
      </c>
      <c r="B114" s="21" t="s">
        <v>56</v>
      </c>
      <c r="C114" s="17"/>
      <c r="D114" s="3" t="s">
        <v>52</v>
      </c>
      <c r="E114" s="21" t="s">
        <v>57</v>
      </c>
      <c r="F114"/>
    </row>
    <row r="115" spans="1:15" ht="20.100000000000001" customHeight="1" x14ac:dyDescent="0.25">
      <c r="A115" s="58" t="s">
        <v>44</v>
      </c>
      <c r="B115" s="6">
        <v>200</v>
      </c>
      <c r="C115" s="67"/>
      <c r="D115" s="18">
        <f t="shared" ref="D115:D126" si="8">B115/$C$127</f>
        <v>0.2857142857142857</v>
      </c>
      <c r="E115" s="83">
        <v>100</v>
      </c>
      <c r="F115"/>
    </row>
    <row r="116" spans="1:15" ht="20.100000000000001" customHeight="1" x14ac:dyDescent="0.25">
      <c r="A116" s="58" t="s">
        <v>45</v>
      </c>
      <c r="B116" s="88">
        <v>400</v>
      </c>
      <c r="C116" s="67"/>
      <c r="D116" s="18">
        <f t="shared" si="8"/>
        <v>0.5714285714285714</v>
      </c>
      <c r="E116" s="83">
        <v>100</v>
      </c>
      <c r="F116"/>
    </row>
    <row r="117" spans="1:15" ht="20.100000000000001" customHeight="1" x14ac:dyDescent="0.25">
      <c r="A117" s="58" t="s">
        <v>46</v>
      </c>
      <c r="B117" s="88">
        <v>500</v>
      </c>
      <c r="C117" s="67"/>
      <c r="D117" s="18">
        <f t="shared" si="8"/>
        <v>0.7142857142857143</v>
      </c>
      <c r="E117" s="83">
        <v>100</v>
      </c>
      <c r="F117"/>
    </row>
    <row r="118" spans="1:15" ht="20.100000000000001" customHeight="1" x14ac:dyDescent="0.25">
      <c r="A118" s="58" t="s">
        <v>47</v>
      </c>
      <c r="B118" s="88">
        <v>700</v>
      </c>
      <c r="C118" s="67"/>
      <c r="D118" s="18">
        <f t="shared" si="8"/>
        <v>1</v>
      </c>
      <c r="E118" s="83">
        <v>80</v>
      </c>
      <c r="F118"/>
    </row>
    <row r="119" spans="1:15" ht="20.100000000000001" customHeight="1" x14ac:dyDescent="0.25">
      <c r="A119" s="58" t="s">
        <v>48</v>
      </c>
      <c r="B119" s="88">
        <v>700</v>
      </c>
      <c r="C119" s="67"/>
      <c r="D119" s="18">
        <f t="shared" si="8"/>
        <v>1</v>
      </c>
      <c r="E119" s="83">
        <v>80</v>
      </c>
      <c r="F119"/>
    </row>
    <row r="120" spans="1:15" ht="20.100000000000001" customHeight="1" x14ac:dyDescent="0.25">
      <c r="A120" s="58" t="s">
        <v>37</v>
      </c>
      <c r="B120" s="88">
        <v>700</v>
      </c>
      <c r="C120" s="67"/>
      <c r="D120" s="18">
        <f t="shared" si="8"/>
        <v>1</v>
      </c>
      <c r="E120" s="83">
        <v>50</v>
      </c>
      <c r="F120"/>
    </row>
    <row r="121" spans="1:15" ht="20.100000000000001" customHeight="1" x14ac:dyDescent="0.25">
      <c r="A121" s="58" t="s">
        <v>38</v>
      </c>
      <c r="B121" s="88">
        <v>700</v>
      </c>
      <c r="C121" s="67"/>
      <c r="D121" s="18">
        <f t="shared" si="8"/>
        <v>1</v>
      </c>
      <c r="E121" s="83">
        <v>50</v>
      </c>
      <c r="F121"/>
    </row>
    <row r="122" spans="1:15" ht="20.100000000000001" customHeight="1" x14ac:dyDescent="0.25">
      <c r="A122" s="58" t="s">
        <v>39</v>
      </c>
      <c r="B122" s="88">
        <v>700</v>
      </c>
      <c r="C122" s="67"/>
      <c r="D122" s="18">
        <f t="shared" si="8"/>
        <v>1</v>
      </c>
      <c r="E122" s="83">
        <v>25</v>
      </c>
      <c r="F122"/>
    </row>
    <row r="123" spans="1:15" ht="20.100000000000001" customHeight="1" x14ac:dyDescent="0.25">
      <c r="A123" s="58" t="s">
        <v>40</v>
      </c>
      <c r="B123" s="88">
        <v>700</v>
      </c>
      <c r="C123" s="67"/>
      <c r="D123" s="18">
        <f t="shared" si="8"/>
        <v>1</v>
      </c>
      <c r="E123" s="83">
        <v>25</v>
      </c>
      <c r="F123"/>
    </row>
    <row r="124" spans="1:15" ht="20.100000000000001" customHeight="1" x14ac:dyDescent="0.25">
      <c r="A124" s="58" t="s">
        <v>41</v>
      </c>
      <c r="B124" s="88">
        <v>700</v>
      </c>
      <c r="C124" s="67"/>
      <c r="D124" s="18">
        <f t="shared" si="8"/>
        <v>1</v>
      </c>
      <c r="E124" s="83">
        <v>0</v>
      </c>
      <c r="F124"/>
    </row>
    <row r="125" spans="1:15" ht="20.100000000000001" customHeight="1" x14ac:dyDescent="0.25">
      <c r="A125" s="58" t="s">
        <v>42</v>
      </c>
      <c r="B125" s="88">
        <v>700</v>
      </c>
      <c r="C125" s="67"/>
      <c r="D125" s="18">
        <f t="shared" si="8"/>
        <v>1</v>
      </c>
      <c r="E125" s="83">
        <v>0</v>
      </c>
      <c r="F125"/>
    </row>
    <row r="126" spans="1:15" ht="20.100000000000001" customHeight="1" x14ac:dyDescent="0.25">
      <c r="A126" s="58" t="s">
        <v>43</v>
      </c>
      <c r="B126" s="88">
        <v>700</v>
      </c>
      <c r="C126" s="67"/>
      <c r="D126" s="18">
        <f t="shared" si="8"/>
        <v>1</v>
      </c>
      <c r="E126" s="83">
        <v>0</v>
      </c>
      <c r="F126"/>
    </row>
    <row r="127" spans="1:15" x14ac:dyDescent="0.25">
      <c r="A127" s="101" t="s">
        <v>95</v>
      </c>
      <c r="B127" s="101"/>
      <c r="C127" s="105">
        <v>700</v>
      </c>
      <c r="D127" s="106" t="s">
        <v>66</v>
      </c>
      <c r="E127" s="106"/>
      <c r="F127" s="82">
        <f>IF(D117&gt;=1,100,IF(D119&gt;=1,80,IF(D121&gt;=1,50,IF(D123&gt;=1,25,0))))</f>
        <v>80</v>
      </c>
    </row>
    <row r="128" spans="1:15" x14ac:dyDescent="0.25">
      <c r="A128" s="101"/>
      <c r="B128" s="101"/>
      <c r="C128" s="105"/>
      <c r="D128" s="102" t="s">
        <v>67</v>
      </c>
      <c r="E128" s="102"/>
      <c r="F128" s="84">
        <f>F127*0.15</f>
        <v>12</v>
      </c>
    </row>
    <row r="132" spans="1:7" ht="28.5" customHeight="1" x14ac:dyDescent="0.25">
      <c r="A132" s="23"/>
      <c r="B132" s="99"/>
      <c r="C132" s="99"/>
      <c r="D132" s="99"/>
      <c r="E132" s="99"/>
      <c r="F132" s="99"/>
      <c r="G132" s="99"/>
    </row>
  </sheetData>
  <mergeCells count="37">
    <mergeCell ref="A127:B128"/>
    <mergeCell ref="C127:C128"/>
    <mergeCell ref="D127:E127"/>
    <mergeCell ref="D128:E128"/>
    <mergeCell ref="D109:E109"/>
    <mergeCell ref="D110:E110"/>
    <mergeCell ref="E89:F89"/>
    <mergeCell ref="A1:P1"/>
    <mergeCell ref="B132:G132"/>
    <mergeCell ref="A113:E113"/>
    <mergeCell ref="D95:E95"/>
    <mergeCell ref="A93:E93"/>
    <mergeCell ref="H93:O93"/>
    <mergeCell ref="A92:O92"/>
    <mergeCell ref="A112:O112"/>
    <mergeCell ref="I3:O3"/>
    <mergeCell ref="A51:G51"/>
    <mergeCell ref="F113:O113"/>
    <mergeCell ref="A22:B22"/>
    <mergeCell ref="J51:P51"/>
    <mergeCell ref="A69:G69"/>
    <mergeCell ref="A2:P2"/>
    <mergeCell ref="E88:F88"/>
    <mergeCell ref="E22:F22"/>
    <mergeCell ref="I26:O26"/>
    <mergeCell ref="E23:F23"/>
    <mergeCell ref="C27:D27"/>
    <mergeCell ref="A25:P25"/>
    <mergeCell ref="A49:P49"/>
    <mergeCell ref="A68:P68"/>
    <mergeCell ref="I69:O69"/>
    <mergeCell ref="A26:F26"/>
    <mergeCell ref="D45:E45"/>
    <mergeCell ref="D46:E46"/>
    <mergeCell ref="D47:E47"/>
    <mergeCell ref="F65:G65"/>
    <mergeCell ref="F66:G66"/>
  </mergeCells>
  <conditionalFormatting sqref="B20:F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G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F87 C88:E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F87 B88:E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D126">
    <cfRule type="colorScale" priority="1">
      <colorScale>
        <cfvo type="min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portrait" r:id="rId1"/>
  <rowBreaks count="1" manualBreakCount="1">
    <brk id="110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="184" zoomScaleNormal="184" workbookViewId="0"/>
  </sheetViews>
  <sheetFormatPr baseColWidth="10" defaultRowHeight="15" x14ac:dyDescent="0.25"/>
  <cols>
    <col min="1" max="1" width="4.7109375" customWidth="1"/>
    <col min="2" max="2" width="40.7109375" customWidth="1"/>
    <col min="3" max="3" width="20.7109375" customWidth="1"/>
    <col min="4" max="4" width="18.7109375" customWidth="1"/>
    <col min="5" max="5" width="9.7109375" customWidth="1"/>
    <col min="6" max="7" width="10.7109375" customWidth="1"/>
  </cols>
  <sheetData>
    <row r="1" spans="1:8" ht="17.25" x14ac:dyDescent="0.25">
      <c r="A1" s="40"/>
      <c r="B1" s="110" t="s">
        <v>60</v>
      </c>
      <c r="C1" s="110"/>
      <c r="D1" s="110"/>
      <c r="E1" s="110"/>
      <c r="F1" s="110"/>
      <c r="G1" s="110"/>
      <c r="H1" s="24"/>
    </row>
    <row r="2" spans="1:8" ht="9" customHeight="1" x14ac:dyDescent="0.25">
      <c r="A2" s="40"/>
      <c r="B2" s="41"/>
      <c r="C2" s="41"/>
      <c r="D2" s="41"/>
      <c r="E2" s="41"/>
      <c r="F2" s="41"/>
      <c r="G2" s="41"/>
      <c r="H2" s="24"/>
    </row>
    <row r="3" spans="1:8" ht="17.25" x14ac:dyDescent="0.25">
      <c r="A3" s="40"/>
      <c r="B3" s="110" t="s">
        <v>70</v>
      </c>
      <c r="C3" s="110"/>
      <c r="D3" s="110"/>
      <c r="E3" s="110"/>
      <c r="F3" s="110"/>
      <c r="G3" s="110"/>
      <c r="H3" s="24"/>
    </row>
    <row r="4" spans="1:8" x14ac:dyDescent="0.25">
      <c r="A4" s="42"/>
      <c r="B4" s="111" t="s">
        <v>61</v>
      </c>
      <c r="C4" s="111"/>
      <c r="D4" s="111"/>
      <c r="E4" s="111"/>
      <c r="F4" s="111"/>
      <c r="G4" s="111"/>
      <c r="H4" s="24"/>
    </row>
    <row r="5" spans="1:8" ht="13.5" customHeight="1" x14ac:dyDescent="0.25">
      <c r="A5" s="42"/>
      <c r="B5" s="43"/>
      <c r="C5" s="43"/>
      <c r="D5" s="43"/>
      <c r="E5" s="43"/>
      <c r="F5" s="43"/>
      <c r="G5" s="43"/>
      <c r="H5" s="24"/>
    </row>
    <row r="6" spans="1:8" s="29" customFormat="1" ht="21.75" customHeight="1" x14ac:dyDescent="0.2">
      <c r="A6" s="112" t="s">
        <v>71</v>
      </c>
      <c r="B6" s="112"/>
      <c r="C6" s="112"/>
      <c r="D6" s="112"/>
      <c r="E6" s="112"/>
      <c r="F6" s="112"/>
      <c r="G6" s="112"/>
      <c r="H6" s="44"/>
    </row>
    <row r="7" spans="1:8" s="30" customFormat="1" ht="14.25" customHeight="1" x14ac:dyDescent="0.25">
      <c r="A7" s="113"/>
      <c r="B7" s="109" t="s">
        <v>62</v>
      </c>
      <c r="C7" s="109" t="s">
        <v>63</v>
      </c>
      <c r="D7" s="109" t="s">
        <v>64</v>
      </c>
      <c r="E7" s="109" t="s">
        <v>65</v>
      </c>
      <c r="F7" s="109" t="s">
        <v>66</v>
      </c>
      <c r="G7" s="109" t="s">
        <v>67</v>
      </c>
      <c r="H7" s="45"/>
    </row>
    <row r="8" spans="1:8" s="30" customFormat="1" ht="16.5" customHeight="1" x14ac:dyDescent="0.25">
      <c r="A8" s="113"/>
      <c r="B8" s="109"/>
      <c r="C8" s="109"/>
      <c r="D8" s="109"/>
      <c r="E8" s="109"/>
      <c r="F8" s="109"/>
      <c r="G8" s="109"/>
      <c r="H8" s="45"/>
    </row>
    <row r="9" spans="1:8" ht="50.1" customHeight="1" x14ac:dyDescent="0.25">
      <c r="A9" s="52">
        <v>1</v>
      </c>
      <c r="B9" s="46" t="s">
        <v>73</v>
      </c>
      <c r="C9" s="47" t="s">
        <v>74</v>
      </c>
      <c r="D9" s="53" t="s">
        <v>68</v>
      </c>
      <c r="E9" s="48">
        <v>0.15</v>
      </c>
      <c r="F9" s="85">
        <f>Tablero!G22</f>
        <v>0.81333333333333324</v>
      </c>
      <c r="G9" s="49">
        <f>Tablero!G23</f>
        <v>12.199999999999998</v>
      </c>
      <c r="H9" s="24"/>
    </row>
    <row r="10" spans="1:8" ht="50.1" customHeight="1" x14ac:dyDescent="0.25">
      <c r="A10" s="52">
        <v>2</v>
      </c>
      <c r="B10" s="46" t="s">
        <v>76</v>
      </c>
      <c r="C10" s="47" t="s">
        <v>80</v>
      </c>
      <c r="D10" s="53" t="s">
        <v>81</v>
      </c>
      <c r="E10" s="48">
        <v>0.2</v>
      </c>
      <c r="F10" s="71">
        <f>Tablero!F46</f>
        <v>68.610634648370493</v>
      </c>
      <c r="G10" s="49">
        <f>Tablero!F47</f>
        <v>13.722126929674099</v>
      </c>
      <c r="H10" s="24"/>
    </row>
    <row r="11" spans="1:8" ht="50.1" customHeight="1" x14ac:dyDescent="0.25">
      <c r="A11" s="52">
        <v>3</v>
      </c>
      <c r="B11" s="46" t="s">
        <v>82</v>
      </c>
      <c r="C11" s="47" t="s">
        <v>87</v>
      </c>
      <c r="D11" s="53" t="s">
        <v>88</v>
      </c>
      <c r="E11" s="48">
        <v>0.15</v>
      </c>
      <c r="F11" s="85">
        <f>Tablero!H65</f>
        <v>0.74814814814814812</v>
      </c>
      <c r="G11" s="49">
        <f>Tablero!H66</f>
        <v>11.222222222222221</v>
      </c>
      <c r="H11" s="24"/>
    </row>
    <row r="12" spans="1:8" ht="50.1" customHeight="1" x14ac:dyDescent="0.25">
      <c r="A12" s="52">
        <v>4</v>
      </c>
      <c r="B12" s="46" t="s">
        <v>99</v>
      </c>
      <c r="C12" s="47" t="s">
        <v>100</v>
      </c>
      <c r="D12" s="53" t="s">
        <v>88</v>
      </c>
      <c r="E12" s="48">
        <v>0.2</v>
      </c>
      <c r="F12" s="85">
        <f>Tablero!G88</f>
        <v>0.69468267581475129</v>
      </c>
      <c r="G12" s="49">
        <f>Tablero!G89</f>
        <v>6.9468267581475125</v>
      </c>
      <c r="H12" s="24"/>
    </row>
    <row r="13" spans="1:8" ht="50.1" customHeight="1" x14ac:dyDescent="0.25">
      <c r="A13" s="52">
        <v>5</v>
      </c>
      <c r="B13" s="46" t="s">
        <v>91</v>
      </c>
      <c r="C13" s="47" t="s">
        <v>92</v>
      </c>
      <c r="D13" s="47" t="s">
        <v>93</v>
      </c>
      <c r="E13" s="48">
        <v>0.15</v>
      </c>
      <c r="F13" s="85">
        <f>Tablero!F109</f>
        <v>0.7</v>
      </c>
      <c r="G13" s="49">
        <f>Tablero!F110</f>
        <v>10.5</v>
      </c>
      <c r="H13" s="24"/>
    </row>
    <row r="14" spans="1:8" ht="50.1" customHeight="1" x14ac:dyDescent="0.25">
      <c r="A14" s="52">
        <v>6</v>
      </c>
      <c r="B14" s="46" t="s">
        <v>72</v>
      </c>
      <c r="C14" s="47" t="s">
        <v>96</v>
      </c>
      <c r="D14" s="53" t="s">
        <v>97</v>
      </c>
      <c r="E14" s="48">
        <v>0.15</v>
      </c>
      <c r="F14" s="50">
        <f>Tablero!F127</f>
        <v>80</v>
      </c>
      <c r="G14" s="49">
        <f>Tablero!F128</f>
        <v>12</v>
      </c>
      <c r="H14" s="24"/>
    </row>
    <row r="15" spans="1:8" ht="9.75" customHeight="1" x14ac:dyDescent="0.25">
      <c r="A15" s="31"/>
      <c r="B15" s="32"/>
      <c r="C15" s="33"/>
      <c r="D15" s="33"/>
      <c r="E15" s="34"/>
      <c r="F15" s="35"/>
      <c r="G15" s="35"/>
      <c r="H15" s="24"/>
    </row>
    <row r="16" spans="1:8" s="39" customFormat="1" ht="21.75" customHeight="1" x14ac:dyDescent="0.3">
      <c r="A16" s="36"/>
      <c r="B16" s="37"/>
      <c r="C16" s="37"/>
      <c r="D16" s="37"/>
      <c r="E16" s="37"/>
      <c r="F16" s="31" t="s">
        <v>69</v>
      </c>
      <c r="G16" s="38">
        <f>SUM(G9:G14)</f>
        <v>66.59117591004383</v>
      </c>
      <c r="H16" s="51"/>
    </row>
    <row r="17" spans="1:8" s="86" customFormat="1" ht="45" customHeight="1" x14ac:dyDescent="0.3">
      <c r="A17" s="108" t="s">
        <v>98</v>
      </c>
      <c r="B17" s="108"/>
      <c r="C17" s="108"/>
      <c r="D17" s="108"/>
      <c r="E17" s="108"/>
      <c r="F17" s="108"/>
      <c r="G17" s="108"/>
      <c r="H17" s="87"/>
    </row>
    <row r="18" spans="1:8" x14ac:dyDescent="0.25">
      <c r="A18" s="24"/>
      <c r="B18" s="24"/>
      <c r="C18" s="24"/>
      <c r="D18" s="24"/>
      <c r="E18" s="24"/>
      <c r="F18" s="24"/>
      <c r="G18" s="24"/>
      <c r="H18" s="24"/>
    </row>
    <row r="19" spans="1:8" x14ac:dyDescent="0.25">
      <c r="A19" s="24"/>
      <c r="B19" s="24"/>
      <c r="C19" s="24"/>
      <c r="D19" s="24"/>
      <c r="E19" s="24"/>
      <c r="F19" s="24"/>
      <c r="G19" s="24"/>
      <c r="H19" s="24"/>
    </row>
    <row r="20" spans="1:8" x14ac:dyDescent="0.25">
      <c r="A20" s="24"/>
      <c r="B20" s="24"/>
      <c r="C20" s="24"/>
      <c r="D20" s="24"/>
      <c r="E20" s="24"/>
      <c r="F20" s="24"/>
      <c r="G20" s="24"/>
      <c r="H20" s="24"/>
    </row>
  </sheetData>
  <mergeCells count="12">
    <mergeCell ref="A17:G17"/>
    <mergeCell ref="F7:F8"/>
    <mergeCell ref="G7:G8"/>
    <mergeCell ref="B1:G1"/>
    <mergeCell ref="B3:G3"/>
    <mergeCell ref="B4:G4"/>
    <mergeCell ref="A6:G6"/>
    <mergeCell ref="A7:A8"/>
    <mergeCell ref="B7:B8"/>
    <mergeCell ref="C7:C8"/>
    <mergeCell ref="D7:D8"/>
    <mergeCell ref="E7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2019-10-08T21:40:58Z</dcterms:modified>
</cp:coreProperties>
</file>