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vric\reps\covid_air_2020\results\"/>
    </mc:Choice>
  </mc:AlternateContent>
  <xr:revisionPtr revIDLastSave="0" documentId="13_ncr:1_{6475CAB6-09E8-4AEC-883C-232FD19AEBB0}" xr6:coauthVersionLast="45" xr6:coauthVersionMax="45" xr10:uidLastSave="{00000000-0000-0000-0000-000000000000}"/>
  <bookViews>
    <workbookView xWindow="-98" yWindow="-98" windowWidth="19396" windowHeight="10395" activeTab="2" xr2:uid="{04909F44-270F-4E6A-91DC-400D69862EDF}"/>
  </bookViews>
  <sheets>
    <sheet name="stat" sheetId="1" r:id="rId1"/>
    <sheet name="swarm" sheetId="3" r:id="rId2"/>
    <sheet name="reduction" sheetId="4" r:id="rId3"/>
    <sheet name="traffic" sheetId="5" r:id="rId4"/>
    <sheet name="model res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4" l="1"/>
  <c r="E26" i="4"/>
  <c r="D26" i="4"/>
  <c r="D24" i="4"/>
  <c r="D16" i="2" l="1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C16" i="2"/>
  <c r="H33" i="4" l="1"/>
  <c r="H28" i="4"/>
  <c r="H29" i="4"/>
  <c r="H30" i="4"/>
  <c r="H34" i="4"/>
  <c r="H35" i="4"/>
  <c r="D35" i="4"/>
  <c r="D34" i="4"/>
  <c r="D33" i="4"/>
  <c r="D29" i="4"/>
  <c r="D28" i="4"/>
  <c r="D30" i="4"/>
  <c r="D23" i="4"/>
  <c r="E25" i="4" l="1"/>
  <c r="H25" i="4"/>
  <c r="D25" i="4"/>
  <c r="E24" i="4"/>
  <c r="H24" i="4"/>
  <c r="E23" i="4"/>
  <c r="H23" i="4"/>
  <c r="P9" i="4"/>
  <c r="Q16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7" i="4"/>
  <c r="Q18" i="4"/>
  <c r="Q19" i="4"/>
  <c r="Q20" i="4"/>
  <c r="Q2" i="4"/>
  <c r="P3" i="4"/>
  <c r="P4" i="4"/>
  <c r="P5" i="4"/>
  <c r="P6" i="4"/>
  <c r="P7" i="4"/>
  <c r="P8" i="4"/>
  <c r="P10" i="4"/>
  <c r="P11" i="4"/>
  <c r="P12" i="4"/>
  <c r="P13" i="4"/>
  <c r="P14" i="4"/>
  <c r="P15" i="4"/>
  <c r="P16" i="4"/>
  <c r="P17" i="4"/>
  <c r="P18" i="4"/>
  <c r="P19" i="4"/>
  <c r="P20" i="4"/>
  <c r="P2" i="4"/>
  <c r="E13" i="5" l="1"/>
  <c r="E12" i="5"/>
  <c r="D12" i="5"/>
  <c r="D13" i="5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" i="4"/>
</calcChain>
</file>

<file path=xl/sharedStrings.xml><?xml version="1.0" encoding="utf-8"?>
<sst xmlns="http://schemas.openxmlformats.org/spreadsheetml/2006/main" count="274" uniqueCount="110">
  <si>
    <t>Don Bosco (D)</t>
  </si>
  <si>
    <t>Nord (N)</t>
  </si>
  <si>
    <t>Ost (O)</t>
  </si>
  <si>
    <t>Süd (S)</t>
  </si>
  <si>
    <t>West (W)</t>
  </si>
  <si>
    <t>O3 [µg/m³]</t>
  </si>
  <si>
    <t>PM10 [µg/m³]</t>
  </si>
  <si>
    <t>NO [µg/m³]</t>
  </si>
  <si>
    <t>NO2 [µg/m³]</t>
  </si>
  <si>
    <t>D_NO</t>
  </si>
  <si>
    <t>D_NO2</t>
  </si>
  <si>
    <t>D_PM10</t>
  </si>
  <si>
    <t>N_NO</t>
  </si>
  <si>
    <t>N_NO2</t>
  </si>
  <si>
    <t>N_Ox</t>
  </si>
  <si>
    <t>N_O3</t>
  </si>
  <si>
    <t>N_PM10</t>
  </si>
  <si>
    <t>O_NO</t>
  </si>
  <si>
    <t>O_NO2</t>
  </si>
  <si>
    <t>O_PM10</t>
  </si>
  <si>
    <t>S_NO</t>
  </si>
  <si>
    <t>S_NO2</t>
  </si>
  <si>
    <t>S_Ox</t>
  </si>
  <si>
    <t>S_O3</t>
  </si>
  <si>
    <t>S_PM10</t>
  </si>
  <si>
    <t>W_NO</t>
  </si>
  <si>
    <t>W_NO2</t>
  </si>
  <si>
    <t>W_PM10</t>
  </si>
  <si>
    <t>R2 VS</t>
  </si>
  <si>
    <t>%NRMSE VS</t>
  </si>
  <si>
    <t>%NRMSE SL</t>
  </si>
  <si>
    <t>%NRMSE HL</t>
  </si>
  <si>
    <t>RMSE VS</t>
  </si>
  <si>
    <t>RMSE SL</t>
  </si>
  <si>
    <t>RMSE HL</t>
  </si>
  <si>
    <t>True Mean</t>
  </si>
  <si>
    <t>True Max</t>
  </si>
  <si>
    <t>True Min</t>
  </si>
  <si>
    <t>year</t>
  </si>
  <si>
    <t>Drop/Median 2019</t>
  </si>
  <si>
    <t>Drop/Median 2014-2019</t>
  </si>
  <si>
    <t>Drop/Median Predicted</t>
  </si>
  <si>
    <t>-47.9%</t>
  </si>
  <si>
    <t>-56.6%</t>
  </si>
  <si>
    <t>-59.9%</t>
  </si>
  <si>
    <t>-41.5%</t>
  </si>
  <si>
    <t>-37.4%</t>
  </si>
  <si>
    <t>-39.7%</t>
  </si>
  <si>
    <t>-13.4%</t>
  </si>
  <si>
    <t>-21.6%</t>
  </si>
  <si>
    <t>-23.6%</t>
  </si>
  <si>
    <t>-43.1%</t>
  </si>
  <si>
    <t>-54.7%</t>
  </si>
  <si>
    <t>-73.8%</t>
  </si>
  <si>
    <t>-35.7%</t>
  </si>
  <si>
    <t>-33.8%</t>
  </si>
  <si>
    <t>7.7%</t>
  </si>
  <si>
    <t>14.9%</t>
  </si>
  <si>
    <t>5.5%</t>
  </si>
  <si>
    <t>25.7%</t>
  </si>
  <si>
    <t>36.3%</t>
  </si>
  <si>
    <t>14.1%</t>
  </si>
  <si>
    <t>10.5%</t>
  </si>
  <si>
    <t>-0.2%</t>
  </si>
  <si>
    <t>-4.9%</t>
  </si>
  <si>
    <t>-63.2%</t>
  </si>
  <si>
    <t>-73.2%</t>
  </si>
  <si>
    <t>-65.5%</t>
  </si>
  <si>
    <t>-55.3%</t>
  </si>
  <si>
    <t>-58.4%</t>
  </si>
  <si>
    <t>-17.2%</t>
  </si>
  <si>
    <t>-16.2%</t>
  </si>
  <si>
    <t>-16.4%</t>
  </si>
  <si>
    <t>-36.4%</t>
  </si>
  <si>
    <t>-29.5%</t>
  </si>
  <si>
    <t>-51.9%</t>
  </si>
  <si>
    <t>-44.9%</t>
  </si>
  <si>
    <t>-34.2%</t>
  </si>
  <si>
    <t>-0.8%</t>
  </si>
  <si>
    <t>2.3%</t>
  </si>
  <si>
    <t>-4.7%</t>
  </si>
  <si>
    <t>31.3%</t>
  </si>
  <si>
    <t>9.1%</t>
  </si>
  <si>
    <t>-10.4%</t>
  </si>
  <si>
    <t>-12.6%</t>
  </si>
  <si>
    <t>-15.2%</t>
  </si>
  <si>
    <t>-42.4%</t>
  </si>
  <si>
    <t>-48.7%</t>
  </si>
  <si>
    <t>-66%</t>
  </si>
  <si>
    <t>-30.6%</t>
  </si>
  <si>
    <t>-21.4%</t>
  </si>
  <si>
    <t>-21.7%</t>
  </si>
  <si>
    <t>-2.3%</t>
  </si>
  <si>
    <t>-4.6%</t>
  </si>
  <si>
    <t>-10.9%</t>
  </si>
  <si>
    <t>D_traffic</t>
  </si>
  <si>
    <t>O_traffic</t>
  </si>
  <si>
    <t>2014-2019</t>
  </si>
  <si>
    <t>median</t>
  </si>
  <si>
    <t>long.short</t>
  </si>
  <si>
    <t>pred.short</t>
  </si>
  <si>
    <t>pred.long</t>
  </si>
  <si>
    <t>pollutant</t>
  </si>
  <si>
    <t>NO2</t>
  </si>
  <si>
    <t>PM10</t>
  </si>
  <si>
    <t>NO</t>
  </si>
  <si>
    <t>Drop/Median 2023</t>
  </si>
  <si>
    <t>O3</t>
  </si>
  <si>
    <t>S_OX</t>
  </si>
  <si>
    <t>N_OX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</si>
</sst>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 Unicode MS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165" fontId="0" fillId="0" borderId="4" xfId="0" applyNumberFormat="1" applyBorder="1"/>
    <xf numFmtId="0" fontId="4" fillId="0" borderId="5" xfId="0" applyFont="1" applyFill="1" applyBorder="1"/>
    <xf numFmtId="0" fontId="4" fillId="0" borderId="0" xfId="0" applyFont="1" applyFill="1" applyBorder="1"/>
    <xf numFmtId="2" fontId="4" fillId="0" borderId="0" xfId="0" applyNumberFormat="1" applyFont="1" applyFill="1" applyBorder="1"/>
    <xf numFmtId="2" fontId="0" fillId="0" borderId="0" xfId="0" applyNumberFormat="1" applyBorder="1"/>
    <xf numFmtId="165" fontId="0" fillId="0" borderId="6" xfId="0" applyNumberFormat="1" applyBorder="1"/>
    <xf numFmtId="0" fontId="0" fillId="0" borderId="5" xfId="0" applyBorder="1"/>
    <xf numFmtId="0" fontId="0" fillId="0" borderId="0" xfId="0" applyBorder="1"/>
    <xf numFmtId="2" fontId="0" fillId="0" borderId="8" xfId="0" applyNumberFormat="1" applyBorder="1"/>
    <xf numFmtId="165" fontId="0" fillId="0" borderId="9" xfId="0" applyNumberFormat="1" applyBorder="1"/>
    <xf numFmtId="0" fontId="4" fillId="0" borderId="5" xfId="0" applyFont="1" applyBorder="1"/>
    <xf numFmtId="0" fontId="4" fillId="0" borderId="0" xfId="0" applyFont="1" applyBorder="1"/>
    <xf numFmtId="2" fontId="4" fillId="0" borderId="0" xfId="0" applyNumberFormat="1" applyFont="1" applyBorder="1"/>
    <xf numFmtId="0" fontId="0" fillId="0" borderId="2" xfId="0" applyFill="1" applyBorder="1"/>
    <xf numFmtId="0" fontId="0" fillId="0" borderId="3" xfId="0" applyFill="1" applyBorder="1"/>
    <xf numFmtId="2" fontId="0" fillId="0" borderId="3" xfId="0" applyNumberFormat="1" applyFill="1" applyBorder="1"/>
    <xf numFmtId="165" fontId="0" fillId="0" borderId="4" xfId="0" applyNumberFormat="1" applyFill="1" applyBorder="1"/>
    <xf numFmtId="2" fontId="0" fillId="0" borderId="0" xfId="0" applyNumberFormat="1" applyFill="1" applyBorder="1"/>
    <xf numFmtId="165" fontId="0" fillId="0" borderId="6" xfId="0" applyNumberFormat="1" applyFill="1" applyBorder="1"/>
    <xf numFmtId="0" fontId="0" fillId="0" borderId="7" xfId="0" applyFill="1" applyBorder="1"/>
    <xf numFmtId="0" fontId="0" fillId="0" borderId="8" xfId="0" applyFill="1" applyBorder="1"/>
    <xf numFmtId="2" fontId="0" fillId="0" borderId="8" xfId="0" applyNumberFormat="1" applyFill="1" applyBorder="1"/>
    <xf numFmtId="165" fontId="0" fillId="0" borderId="9" xfId="0" applyNumberFormat="1" applyFill="1" applyBorder="1"/>
    <xf numFmtId="0" fontId="0" fillId="2" borderId="0" xfId="0" applyFill="1"/>
    <xf numFmtId="165" fontId="0" fillId="0" borderId="0" xfId="0" applyNumberFormat="1" applyBorder="1"/>
    <xf numFmtId="0" fontId="6" fillId="0" borderId="5" xfId="0" applyFont="1" applyBorder="1"/>
    <xf numFmtId="0" fontId="6" fillId="0" borderId="0" xfId="0" applyFont="1" applyBorder="1"/>
    <xf numFmtId="0" fontId="7" fillId="0" borderId="7" xfId="0" applyFont="1" applyBorder="1"/>
    <xf numFmtId="0" fontId="7" fillId="0" borderId="8" xfId="0" applyFont="1" applyBorder="1"/>
    <xf numFmtId="164" fontId="0" fillId="3" borderId="0" xfId="0" applyNumberFormat="1" applyFill="1"/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73790153342631"/>
          <c:y val="0.13252453023282787"/>
          <c:w val="0.82164920700195443"/>
          <c:h val="0.67457274971538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reduction!$D$1</c:f>
              <c:strCache>
                <c:ptCount val="1"/>
                <c:pt idx="0">
                  <c:v>Drop/Median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reduction!$C$2:$C$20</c15:sqref>
                  </c15:fullRef>
                </c:ext>
              </c:extLst>
              <c:f>(reduction!$C$3:$C$4,reduction!$C$6:$C$9,reduction!$C$11:$C$12,reduction!$C$14:$C$17,reduction!$C$19:$C$20)</c:f>
              <c:strCache>
                <c:ptCount val="14"/>
                <c:pt idx="0">
                  <c:v>D_NO2</c:v>
                </c:pt>
                <c:pt idx="1">
                  <c:v>D_PM10</c:v>
                </c:pt>
                <c:pt idx="2">
                  <c:v>N_NO2</c:v>
                </c:pt>
                <c:pt idx="3">
                  <c:v>N_Ox</c:v>
                </c:pt>
                <c:pt idx="4">
                  <c:v>N_O3</c:v>
                </c:pt>
                <c:pt idx="5">
                  <c:v>N_PM10</c:v>
                </c:pt>
                <c:pt idx="6">
                  <c:v>O_NO2</c:v>
                </c:pt>
                <c:pt idx="7">
                  <c:v>O_PM10</c:v>
                </c:pt>
                <c:pt idx="8">
                  <c:v>S_NO2</c:v>
                </c:pt>
                <c:pt idx="9">
                  <c:v>S_Ox</c:v>
                </c:pt>
                <c:pt idx="10">
                  <c:v>S_O3</c:v>
                </c:pt>
                <c:pt idx="11">
                  <c:v>S_PM10</c:v>
                </c:pt>
                <c:pt idx="12">
                  <c:v>W_NO2</c:v>
                </c:pt>
                <c:pt idx="13">
                  <c:v>W_PM10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reduction!$D$2:$D$20</c15:sqref>
                  </c15:fullRef>
                </c:ext>
              </c:extLst>
              <c:f>(reduction!$D$3:$D$4,reduction!$D$6:$D$9,reduction!$D$11:$D$12,reduction!$D$14:$D$17,reduction!$D$19:$D$20)</c:f>
              <c:numCache>
                <c:formatCode>0.0</c:formatCode>
                <c:ptCount val="14"/>
                <c:pt idx="0">
                  <c:v>-41.5</c:v>
                </c:pt>
                <c:pt idx="1">
                  <c:v>-13.4</c:v>
                </c:pt>
                <c:pt idx="2">
                  <c:v>-35.700000000000003</c:v>
                </c:pt>
                <c:pt idx="3">
                  <c:v>7.7</c:v>
                </c:pt>
                <c:pt idx="4">
                  <c:v>25.7</c:v>
                </c:pt>
                <c:pt idx="5">
                  <c:v>10.5</c:v>
                </c:pt>
                <c:pt idx="6">
                  <c:v>-55.3</c:v>
                </c:pt>
                <c:pt idx="7">
                  <c:v>-17.2</c:v>
                </c:pt>
                <c:pt idx="8">
                  <c:v>-44.9</c:v>
                </c:pt>
                <c:pt idx="9">
                  <c:v>-0.8</c:v>
                </c:pt>
                <c:pt idx="10">
                  <c:v>31.3</c:v>
                </c:pt>
                <c:pt idx="11">
                  <c:v>-10.4</c:v>
                </c:pt>
                <c:pt idx="12">
                  <c:v>-30.6</c:v>
                </c:pt>
                <c:pt idx="13">
                  <c:v>-2.2999999999999998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C-4963-8BAC-8018E99D6CF4}"/>
            </c:ext>
          </c:extLst>
        </c:ser>
        <c:ser>
          <c:idx val="1"/>
          <c:order val="1"/>
          <c:tx>
            <c:strRef>
              <c:f>reduction!$E$1</c:f>
              <c:strCache>
                <c:ptCount val="1"/>
                <c:pt idx="0">
                  <c:v>Drop/Median 2014-2019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reduction!$C$2:$C$20</c15:sqref>
                  </c15:fullRef>
                </c:ext>
              </c:extLst>
              <c:f>(reduction!$C$3:$C$4,reduction!$C$6:$C$9,reduction!$C$11:$C$12,reduction!$C$14:$C$17,reduction!$C$19:$C$20)</c:f>
              <c:strCache>
                <c:ptCount val="14"/>
                <c:pt idx="0">
                  <c:v>D_NO2</c:v>
                </c:pt>
                <c:pt idx="1">
                  <c:v>D_PM10</c:v>
                </c:pt>
                <c:pt idx="2">
                  <c:v>N_NO2</c:v>
                </c:pt>
                <c:pt idx="3">
                  <c:v>N_Ox</c:v>
                </c:pt>
                <c:pt idx="4">
                  <c:v>N_O3</c:v>
                </c:pt>
                <c:pt idx="5">
                  <c:v>N_PM10</c:v>
                </c:pt>
                <c:pt idx="6">
                  <c:v>O_NO2</c:v>
                </c:pt>
                <c:pt idx="7">
                  <c:v>O_PM10</c:v>
                </c:pt>
                <c:pt idx="8">
                  <c:v>S_NO2</c:v>
                </c:pt>
                <c:pt idx="9">
                  <c:v>S_Ox</c:v>
                </c:pt>
                <c:pt idx="10">
                  <c:v>S_O3</c:v>
                </c:pt>
                <c:pt idx="11">
                  <c:v>S_PM10</c:v>
                </c:pt>
                <c:pt idx="12">
                  <c:v>W_NO2</c:v>
                </c:pt>
                <c:pt idx="13">
                  <c:v>W_PM10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reduction!$E$2:$E$20</c15:sqref>
                  </c15:fullRef>
                </c:ext>
              </c:extLst>
              <c:f>(reduction!$E$3:$E$4,reduction!$E$6:$E$9,reduction!$E$11:$E$12,reduction!$E$14:$E$17,reduction!$E$19:$E$20)</c:f>
              <c:numCache>
                <c:formatCode>0.0</c:formatCode>
                <c:ptCount val="14"/>
                <c:pt idx="0">
                  <c:v>-37.4</c:v>
                </c:pt>
                <c:pt idx="1">
                  <c:v>-21.6</c:v>
                </c:pt>
                <c:pt idx="2">
                  <c:v>-35.700000000000003</c:v>
                </c:pt>
                <c:pt idx="3">
                  <c:v>14.9</c:v>
                </c:pt>
                <c:pt idx="4">
                  <c:v>36.299999999999997</c:v>
                </c:pt>
                <c:pt idx="5">
                  <c:v>-0.2</c:v>
                </c:pt>
                <c:pt idx="6">
                  <c:v>-58.4</c:v>
                </c:pt>
                <c:pt idx="7">
                  <c:v>-16.2</c:v>
                </c:pt>
                <c:pt idx="8">
                  <c:v>-37.4</c:v>
                </c:pt>
                <c:pt idx="9">
                  <c:v>2.2999999999999998</c:v>
                </c:pt>
                <c:pt idx="10">
                  <c:v>31.3</c:v>
                </c:pt>
                <c:pt idx="11">
                  <c:v>-12.6</c:v>
                </c:pt>
                <c:pt idx="12">
                  <c:v>-21.4</c:v>
                </c:pt>
                <c:pt idx="13">
                  <c:v>-4.5999999999999996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C-4963-8BAC-8018E99D6CF4}"/>
            </c:ext>
          </c:extLst>
        </c:ser>
        <c:ser>
          <c:idx val="2"/>
          <c:order val="2"/>
          <c:tx>
            <c:strRef>
              <c:f>reduction!$H$1</c:f>
              <c:strCache>
                <c:ptCount val="1"/>
                <c:pt idx="0">
                  <c:v>Drop/Median Predicted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reduction!$C$2:$C$20</c15:sqref>
                  </c15:fullRef>
                </c:ext>
              </c:extLst>
              <c:f>(reduction!$C$3:$C$4,reduction!$C$6:$C$9,reduction!$C$11:$C$12,reduction!$C$14:$C$17,reduction!$C$19:$C$20)</c:f>
              <c:strCache>
                <c:ptCount val="14"/>
                <c:pt idx="0">
                  <c:v>D_NO2</c:v>
                </c:pt>
                <c:pt idx="1">
                  <c:v>D_PM10</c:v>
                </c:pt>
                <c:pt idx="2">
                  <c:v>N_NO2</c:v>
                </c:pt>
                <c:pt idx="3">
                  <c:v>N_Ox</c:v>
                </c:pt>
                <c:pt idx="4">
                  <c:v>N_O3</c:v>
                </c:pt>
                <c:pt idx="5">
                  <c:v>N_PM10</c:v>
                </c:pt>
                <c:pt idx="6">
                  <c:v>O_NO2</c:v>
                </c:pt>
                <c:pt idx="7">
                  <c:v>O_PM10</c:v>
                </c:pt>
                <c:pt idx="8">
                  <c:v>S_NO2</c:v>
                </c:pt>
                <c:pt idx="9">
                  <c:v>S_Ox</c:v>
                </c:pt>
                <c:pt idx="10">
                  <c:v>S_O3</c:v>
                </c:pt>
                <c:pt idx="11">
                  <c:v>S_PM10</c:v>
                </c:pt>
                <c:pt idx="12">
                  <c:v>W_NO2</c:v>
                </c:pt>
                <c:pt idx="13">
                  <c:v>W_PM10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reduction!$H$2:$H$20</c15:sqref>
                  </c15:fullRef>
                </c:ext>
              </c:extLst>
              <c:f>(reduction!$H$3:$H$4,reduction!$H$6:$H$9,reduction!$H$11:$H$12,reduction!$H$14:$H$17,reduction!$H$19:$H$20)</c:f>
              <c:numCache>
                <c:formatCode>General</c:formatCode>
                <c:ptCount val="14"/>
                <c:pt idx="0">
                  <c:v>-39.700000000000003</c:v>
                </c:pt>
                <c:pt idx="1">
                  <c:v>-23.6</c:v>
                </c:pt>
                <c:pt idx="2">
                  <c:v>-33.799999999999997</c:v>
                </c:pt>
                <c:pt idx="3">
                  <c:v>5.5</c:v>
                </c:pt>
                <c:pt idx="4">
                  <c:v>14.1</c:v>
                </c:pt>
                <c:pt idx="5">
                  <c:v>-4.9000000000000004</c:v>
                </c:pt>
                <c:pt idx="6">
                  <c:v>-55.3</c:v>
                </c:pt>
                <c:pt idx="7">
                  <c:v>-16.399999999999999</c:v>
                </c:pt>
                <c:pt idx="8">
                  <c:v>-34.200000000000003</c:v>
                </c:pt>
                <c:pt idx="9">
                  <c:v>-4.7</c:v>
                </c:pt>
                <c:pt idx="10">
                  <c:v>9.1</c:v>
                </c:pt>
                <c:pt idx="11">
                  <c:v>-15.2</c:v>
                </c:pt>
                <c:pt idx="12">
                  <c:v>-21.7</c:v>
                </c:pt>
                <c:pt idx="13">
                  <c:v>-10.9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CC-4963-8BAC-8018E99D6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793520"/>
        <c:axId val="382950560"/>
      </c:barChart>
      <c:catAx>
        <c:axId val="38879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2950560"/>
        <c:crosses val="autoZero"/>
        <c:auto val="1"/>
        <c:lblAlgn val="ctr"/>
        <c:lblOffset val="0"/>
        <c:noMultiLvlLbl val="0"/>
      </c:catAx>
      <c:valAx>
        <c:axId val="382950560"/>
        <c:scaling>
          <c:orientation val="minMax"/>
          <c:max val="4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Concentration drop [%] </a:t>
                </a:r>
              </a:p>
            </c:rich>
          </c:tx>
          <c:layout>
            <c:manualLayout>
              <c:xMode val="edge"/>
              <c:yMode val="edge"/>
              <c:x val="8.4269356836096047E-3"/>
              <c:y val="0.26375998959762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879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258908344412859E-2"/>
          <c:y val="2.5517148477951558E-3"/>
          <c:w val="0.92067541333929226"/>
          <c:h val="8.254497014463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505696</xdr:colOff>
      <xdr:row>24</xdr:row>
      <xdr:rowOff>10302</xdr:rowOff>
    </xdr:from>
    <xdr:to>
      <xdr:col>28</xdr:col>
      <xdr:colOff>514864</xdr:colOff>
      <xdr:row>47</xdr:row>
      <xdr:rowOff>141588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CB7B3B-977E-4CAA-A4A8-EAAF3F43D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47D5-5281-4320-A62F-E7EE4041A57E}">
  <dimension ref="D4:I8"/>
  <sheetViews>
    <sheetView workbookViewId="0">
      <selection activeCell="C8" sqref="C8"/>
    </sheetView>
  </sheetViews>
  <sheetFormatPr defaultRowHeight="14.25"/>
  <cols>
    <col min="4" max="4" width="8.53125" customWidth="1"/>
    <col min="5" max="5" width="13.6640625" customWidth="1"/>
  </cols>
  <sheetData>
    <row r="4" spans="4:9" ht="15.4">
      <c r="D4" s="2"/>
      <c r="E4" s="4" t="s">
        <v>0</v>
      </c>
      <c r="F4" s="4" t="s">
        <v>1</v>
      </c>
      <c r="G4" s="5" t="s">
        <v>2</v>
      </c>
      <c r="H4" s="4" t="s">
        <v>3</v>
      </c>
      <c r="I4" s="4" t="s">
        <v>4</v>
      </c>
    </row>
    <row r="5" spans="4:9" ht="30.75">
      <c r="D5" s="4" t="s">
        <v>5</v>
      </c>
      <c r="E5" s="2"/>
      <c r="F5" s="2">
        <v>1.7000000000000001E-2</v>
      </c>
      <c r="G5" s="2"/>
      <c r="H5" s="2">
        <v>2.1000000000000001E-2</v>
      </c>
      <c r="I5" s="2"/>
    </row>
    <row r="6" spans="4:9" ht="30.75">
      <c r="D6" s="4" t="s">
        <v>6</v>
      </c>
      <c r="E6" s="2">
        <v>9.9000000000000005E-2</v>
      </c>
      <c r="F6" s="2"/>
      <c r="G6" s="2">
        <v>4.2999999999999997E-2</v>
      </c>
      <c r="H6" s="2"/>
      <c r="I6" s="2"/>
    </row>
    <row r="7" spans="4:9" ht="30.75">
      <c r="D7" s="4" t="s">
        <v>7</v>
      </c>
      <c r="E7" s="2">
        <v>1.4999999999999999E-2</v>
      </c>
      <c r="F7" s="2"/>
      <c r="G7" s="2"/>
      <c r="H7" s="3">
        <v>9.1999999999999998E-2</v>
      </c>
      <c r="I7" s="2"/>
    </row>
    <row r="8" spans="4:9" ht="30.75">
      <c r="D8" s="4" t="s">
        <v>8</v>
      </c>
      <c r="E8" s="2">
        <v>1.7999999999999999E-2</v>
      </c>
      <c r="F8" s="2">
        <v>2.1999999999999999E-2</v>
      </c>
      <c r="G8" s="2">
        <v>7.0000000000000001E-3</v>
      </c>
      <c r="H8" s="2">
        <v>1.6E-2</v>
      </c>
      <c r="I8" s="2">
        <v>9.4E-2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A8B9-A60B-48CD-B828-1715D3D1FE81}">
  <dimension ref="C4:V11"/>
  <sheetViews>
    <sheetView workbookViewId="0">
      <selection activeCell="C4" sqref="C4:V11"/>
    </sheetView>
  </sheetViews>
  <sheetFormatPr defaultRowHeight="14.25"/>
  <sheetData>
    <row r="4" spans="3:22">
      <c r="C4" s="6">
        <v>2014</v>
      </c>
      <c r="D4" s="1">
        <v>38.700000000000003</v>
      </c>
      <c r="E4" s="1">
        <v>50.8</v>
      </c>
      <c r="F4" s="1">
        <v>32.700000000000003</v>
      </c>
      <c r="G4" s="1">
        <v>1.7</v>
      </c>
      <c r="H4" s="1">
        <v>23.2</v>
      </c>
      <c r="I4" s="1">
        <v>80.5</v>
      </c>
      <c r="J4" s="1">
        <v>56</v>
      </c>
      <c r="K4" s="1">
        <v>23</v>
      </c>
      <c r="L4" s="1">
        <v>14.6</v>
      </c>
      <c r="M4" s="1">
        <v>31.2</v>
      </c>
      <c r="N4" s="1">
        <v>32.1</v>
      </c>
      <c r="O4" s="1">
        <v>11.7</v>
      </c>
      <c r="P4" s="1">
        <v>34.700000000000003</v>
      </c>
      <c r="Q4" s="1">
        <v>81</v>
      </c>
      <c r="R4" s="1">
        <v>44.9</v>
      </c>
      <c r="S4" s="1">
        <v>32.799999999999997</v>
      </c>
      <c r="T4" s="1">
        <v>9.5</v>
      </c>
      <c r="U4" s="1">
        <v>30.8</v>
      </c>
      <c r="V4" s="1">
        <v>28.8</v>
      </c>
    </row>
    <row r="5" spans="3:22">
      <c r="C5" s="6">
        <v>2015</v>
      </c>
      <c r="D5" s="1">
        <v>28</v>
      </c>
      <c r="E5" s="1">
        <v>36.6</v>
      </c>
      <c r="F5" s="1">
        <v>22.3</v>
      </c>
      <c r="G5" s="1">
        <v>1.4</v>
      </c>
      <c r="H5" s="1">
        <v>17.7</v>
      </c>
      <c r="I5" s="1">
        <v>78.099999999999994</v>
      </c>
      <c r="J5" s="1">
        <v>62.8</v>
      </c>
      <c r="K5" s="1">
        <v>19.399999999999999</v>
      </c>
      <c r="L5" s="1">
        <v>6.7</v>
      </c>
      <c r="M5" s="1">
        <v>21.8</v>
      </c>
      <c r="N5" s="1">
        <v>20</v>
      </c>
      <c r="O5" s="1">
        <v>8.6</v>
      </c>
      <c r="P5" s="1">
        <v>27</v>
      </c>
      <c r="Q5" s="1">
        <v>85.4</v>
      </c>
      <c r="R5" s="1">
        <v>51.8</v>
      </c>
      <c r="S5" s="1">
        <v>23.1</v>
      </c>
      <c r="T5" s="1">
        <v>3.1</v>
      </c>
      <c r="U5" s="1">
        <v>24.3</v>
      </c>
      <c r="V5" s="1">
        <v>16.8</v>
      </c>
    </row>
    <row r="6" spans="3:22">
      <c r="C6" s="6">
        <v>2016</v>
      </c>
      <c r="D6" s="1">
        <v>39.6</v>
      </c>
      <c r="E6" s="1">
        <v>40.6</v>
      </c>
      <c r="F6" s="1">
        <v>27.8</v>
      </c>
      <c r="G6" s="1">
        <v>2.7</v>
      </c>
      <c r="H6" s="1">
        <v>17.600000000000001</v>
      </c>
      <c r="I6" s="1">
        <v>68.7</v>
      </c>
      <c r="J6" s="1">
        <v>52.7</v>
      </c>
      <c r="K6" s="1">
        <v>19.8</v>
      </c>
      <c r="L6" s="1">
        <v>13.5</v>
      </c>
      <c r="M6" s="1">
        <v>26</v>
      </c>
      <c r="N6" s="1">
        <v>23.9</v>
      </c>
      <c r="O6" s="1">
        <v>10</v>
      </c>
      <c r="P6" s="1">
        <v>26.3</v>
      </c>
      <c r="Q6" s="1">
        <v>74.8</v>
      </c>
      <c r="R6" s="1">
        <v>48.6</v>
      </c>
      <c r="S6" s="1">
        <v>22.4</v>
      </c>
      <c r="T6" s="1">
        <v>4.0999999999999996</v>
      </c>
      <c r="U6" s="1">
        <v>21.3</v>
      </c>
      <c r="V6" s="1">
        <v>19.899999999999999</v>
      </c>
    </row>
    <row r="7" spans="3:22">
      <c r="C7" s="6">
        <v>2017</v>
      </c>
      <c r="D7" s="1">
        <v>42.6</v>
      </c>
      <c r="E7" s="1">
        <v>46.6</v>
      </c>
      <c r="F7" s="1">
        <v>28.9</v>
      </c>
      <c r="G7" s="1">
        <v>4.5</v>
      </c>
      <c r="H7" s="1">
        <v>21.1</v>
      </c>
      <c r="I7" s="1">
        <v>74.3</v>
      </c>
      <c r="J7" s="1">
        <v>48.8</v>
      </c>
      <c r="K7" s="1">
        <v>23.4</v>
      </c>
      <c r="L7" s="1">
        <v>16.399999999999999</v>
      </c>
      <c r="M7" s="1">
        <v>29.3</v>
      </c>
      <c r="N7" s="1">
        <v>30.5</v>
      </c>
      <c r="O7" s="1">
        <v>16.2</v>
      </c>
      <c r="P7" s="1">
        <v>31.6</v>
      </c>
      <c r="Q7" s="1">
        <v>79</v>
      </c>
      <c r="R7" s="1">
        <v>46</v>
      </c>
      <c r="S7" s="1">
        <v>29.9</v>
      </c>
      <c r="T7" s="1">
        <v>7.9</v>
      </c>
      <c r="U7" s="1">
        <v>28.8</v>
      </c>
      <c r="V7" s="1">
        <v>29.1</v>
      </c>
    </row>
    <row r="8" spans="3:22">
      <c r="C8" s="6">
        <v>2018</v>
      </c>
      <c r="D8" s="1">
        <v>29.7</v>
      </c>
      <c r="E8" s="1">
        <v>43.8</v>
      </c>
      <c r="F8" s="1">
        <v>25.3</v>
      </c>
      <c r="G8" s="1">
        <v>3.2</v>
      </c>
      <c r="H8" s="1">
        <v>22.2</v>
      </c>
      <c r="I8" s="1">
        <v>81.5</v>
      </c>
      <c r="J8" s="1">
        <v>60.4</v>
      </c>
      <c r="K8" s="1">
        <v>25.5</v>
      </c>
      <c r="L8" s="1">
        <v>8</v>
      </c>
      <c r="M8" s="1">
        <v>31.4</v>
      </c>
      <c r="N8" s="1">
        <v>29.6</v>
      </c>
      <c r="O8" s="1">
        <v>9.6999999999999993</v>
      </c>
      <c r="P8" s="1">
        <v>25.8</v>
      </c>
      <c r="Q8" s="1">
        <v>79.2</v>
      </c>
      <c r="R8" s="1">
        <v>53.9</v>
      </c>
      <c r="S8" s="1">
        <v>24.7</v>
      </c>
      <c r="T8" s="1">
        <v>3.8</v>
      </c>
      <c r="U8" s="1">
        <v>25.2</v>
      </c>
      <c r="V8" s="1">
        <v>23.5</v>
      </c>
    </row>
    <row r="9" spans="3:22">
      <c r="C9" s="6">
        <v>2019</v>
      </c>
      <c r="D9" s="1">
        <v>29</v>
      </c>
      <c r="E9" s="1">
        <v>48.7</v>
      </c>
      <c r="F9" s="1">
        <v>24.4</v>
      </c>
      <c r="G9" s="1">
        <v>1.6</v>
      </c>
      <c r="H9" s="1">
        <v>19.8</v>
      </c>
      <c r="I9" s="1">
        <v>81.400000000000006</v>
      </c>
      <c r="J9" s="1">
        <v>60.7</v>
      </c>
      <c r="K9" s="1">
        <v>19.7</v>
      </c>
      <c r="L9" s="1">
        <v>7.9</v>
      </c>
      <c r="M9" s="1">
        <v>26</v>
      </c>
      <c r="N9" s="1">
        <v>28.3</v>
      </c>
      <c r="O9" s="1">
        <v>12.2</v>
      </c>
      <c r="P9" s="1">
        <v>34.6</v>
      </c>
      <c r="Q9" s="1">
        <v>82.7</v>
      </c>
      <c r="R9" s="1">
        <v>48.5</v>
      </c>
      <c r="S9" s="1">
        <v>25.7</v>
      </c>
      <c r="T9" s="1">
        <v>4.0999999999999996</v>
      </c>
      <c r="U9" s="1">
        <v>29.3</v>
      </c>
      <c r="V9" s="1">
        <v>22.9</v>
      </c>
    </row>
    <row r="10" spans="3:22">
      <c r="C10" s="6">
        <v>2020</v>
      </c>
      <c r="D10" s="1">
        <v>15.1</v>
      </c>
      <c r="E10" s="1">
        <v>28.5</v>
      </c>
      <c r="F10" s="1">
        <v>21.1</v>
      </c>
      <c r="G10" s="1">
        <v>0.9</v>
      </c>
      <c r="H10" s="1">
        <v>12.7</v>
      </c>
      <c r="I10" s="1">
        <v>87.7</v>
      </c>
      <c r="J10" s="1">
        <v>76.3</v>
      </c>
      <c r="K10" s="1">
        <v>21.8</v>
      </c>
      <c r="L10" s="1">
        <v>2.9</v>
      </c>
      <c r="M10" s="1">
        <v>11.6</v>
      </c>
      <c r="N10" s="1">
        <v>23.4</v>
      </c>
      <c r="O10" s="1">
        <v>7.7</v>
      </c>
      <c r="P10" s="1">
        <v>19</v>
      </c>
      <c r="Q10" s="1">
        <v>82</v>
      </c>
      <c r="R10" s="1">
        <v>63.7</v>
      </c>
      <c r="S10" s="1">
        <v>23</v>
      </c>
      <c r="T10" s="1">
        <v>2.2999999999999998</v>
      </c>
      <c r="U10" s="1">
        <v>20.3</v>
      </c>
      <c r="V10" s="1">
        <v>22.4</v>
      </c>
    </row>
    <row r="11" spans="3:22">
      <c r="C11" s="6" t="s">
        <v>38</v>
      </c>
      <c r="D11" s="6" t="s">
        <v>9</v>
      </c>
      <c r="E11" s="6" t="s">
        <v>10</v>
      </c>
      <c r="F11" s="6" t="s">
        <v>11</v>
      </c>
      <c r="G11" s="6" t="s">
        <v>12</v>
      </c>
      <c r="H11" s="6" t="s">
        <v>13</v>
      </c>
      <c r="I11" s="6" t="s">
        <v>14</v>
      </c>
      <c r="J11" s="6" t="s">
        <v>15</v>
      </c>
      <c r="K11" s="6" t="s">
        <v>16</v>
      </c>
      <c r="L11" s="6" t="s">
        <v>17</v>
      </c>
      <c r="M11" s="6" t="s">
        <v>18</v>
      </c>
      <c r="N11" s="6" t="s">
        <v>19</v>
      </c>
      <c r="O11" s="6" t="s">
        <v>20</v>
      </c>
      <c r="P11" s="6" t="s">
        <v>21</v>
      </c>
      <c r="Q11" s="6" t="s">
        <v>22</v>
      </c>
      <c r="R11" s="6" t="s">
        <v>23</v>
      </c>
      <c r="S11" s="6" t="s">
        <v>24</v>
      </c>
      <c r="T11" s="6" t="s">
        <v>25</v>
      </c>
      <c r="U11" s="6" t="s">
        <v>26</v>
      </c>
      <c r="V11" s="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54EAB-A792-4CCF-AB40-25C21935E8A9}">
  <dimension ref="C1:S57"/>
  <sheetViews>
    <sheetView tabSelected="1" topLeftCell="N24" zoomScale="74" zoomScaleNormal="115" workbookViewId="0">
      <selection activeCell="AF33" sqref="AF33"/>
    </sheetView>
  </sheetViews>
  <sheetFormatPr defaultRowHeight="14.25"/>
  <cols>
    <col min="4" max="4" width="16.1328125" bestFit="1" customWidth="1"/>
    <col min="5" max="5" width="20.73046875" bestFit="1" customWidth="1"/>
    <col min="6" max="6" width="19.9296875" style="9" bestFit="1" customWidth="1"/>
    <col min="7" max="7" width="20.73046875" style="9" bestFit="1" customWidth="1"/>
    <col min="8" max="8" width="19.9296875" style="9" bestFit="1" customWidth="1"/>
    <col min="9" max="9" width="19.9296875" bestFit="1" customWidth="1"/>
    <col min="13" max="13" width="15.86328125" bestFit="1" customWidth="1"/>
    <col min="14" max="14" width="20.53125" bestFit="1" customWidth="1"/>
    <col min="15" max="15" width="19.3984375" bestFit="1" customWidth="1"/>
    <col min="16" max="16" width="9.796875" bestFit="1" customWidth="1"/>
    <col min="17" max="18" width="9.1328125" bestFit="1" customWidth="1"/>
    <col min="19" max="19" width="9.19921875" bestFit="1" customWidth="1"/>
  </cols>
  <sheetData>
    <row r="1" spans="3:19" ht="14.65" thickBot="1">
      <c r="C1" s="7" t="s">
        <v>102</v>
      </c>
      <c r="D1" t="s">
        <v>39</v>
      </c>
      <c r="E1" t="s">
        <v>40</v>
      </c>
      <c r="F1" s="9" t="s">
        <v>39</v>
      </c>
      <c r="G1" s="9" t="s">
        <v>40</v>
      </c>
      <c r="H1" t="s">
        <v>41</v>
      </c>
      <c r="I1" s="9" t="s">
        <v>41</v>
      </c>
      <c r="M1" t="s">
        <v>39</v>
      </c>
      <c r="N1" t="s">
        <v>40</v>
      </c>
      <c r="O1" t="s">
        <v>41</v>
      </c>
      <c r="P1" t="s">
        <v>99</v>
      </c>
      <c r="Q1" t="s">
        <v>100</v>
      </c>
      <c r="R1" t="s">
        <v>101</v>
      </c>
    </row>
    <row r="2" spans="3:19">
      <c r="C2" s="7" t="s">
        <v>9</v>
      </c>
      <c r="D2" s="8">
        <v>-47.9</v>
      </c>
      <c r="E2" s="8">
        <v>-56.6</v>
      </c>
      <c r="F2" s="9" t="str">
        <f>D2&amp;"%"</f>
        <v>-47.9%</v>
      </c>
      <c r="G2" s="9" t="str">
        <f>E2&amp;"%"</f>
        <v>-56.6%</v>
      </c>
      <c r="H2" s="9">
        <v>-59.9</v>
      </c>
      <c r="I2" t="str">
        <f t="shared" ref="I2:I20" si="0">H2&amp;"%"</f>
        <v>-59.9%</v>
      </c>
      <c r="J2" s="7"/>
      <c r="L2" s="11" t="s">
        <v>9</v>
      </c>
      <c r="M2" s="12" t="s">
        <v>42</v>
      </c>
      <c r="N2" s="12" t="s">
        <v>43</v>
      </c>
      <c r="O2" s="12" t="s">
        <v>44</v>
      </c>
      <c r="P2" s="13">
        <f t="shared" ref="P2:P8" si="1">D2/E2</f>
        <v>0.84628975265017659</v>
      </c>
      <c r="Q2" s="13">
        <f t="shared" ref="Q2:Q20" si="2">D2/H2</f>
        <v>0.79966611018363942</v>
      </c>
      <c r="R2" s="13">
        <f t="shared" ref="R2:R20" si="3">E2/H2</f>
        <v>0.94490818030050083</v>
      </c>
      <c r="S2" s="14">
        <f t="shared" ref="S2:S20" si="4">_xlfn.STDEV.S(D2,E2,H2)</f>
        <v>6.1991934959315476</v>
      </c>
    </row>
    <row r="3" spans="3:19">
      <c r="C3" s="7" t="s">
        <v>10</v>
      </c>
      <c r="D3" s="8">
        <v>-41.5</v>
      </c>
      <c r="E3" s="8">
        <v>-37.4</v>
      </c>
      <c r="F3" s="9" t="str">
        <f t="shared" ref="F3:G20" si="5">D3&amp;"%"</f>
        <v>-41.5%</v>
      </c>
      <c r="G3" s="9" t="str">
        <f t="shared" si="5"/>
        <v>-37.4%</v>
      </c>
      <c r="H3" s="9">
        <v>-39.700000000000003</v>
      </c>
      <c r="I3" t="str">
        <f t="shared" si="0"/>
        <v>-39.7%</v>
      </c>
      <c r="J3" s="7"/>
      <c r="L3" s="24" t="s">
        <v>10</v>
      </c>
      <c r="M3" s="25" t="s">
        <v>45</v>
      </c>
      <c r="N3" s="25" t="s">
        <v>46</v>
      </c>
      <c r="O3" s="25" t="s">
        <v>47</v>
      </c>
      <c r="P3" s="26">
        <f t="shared" si="1"/>
        <v>1.1096256684491979</v>
      </c>
      <c r="Q3" s="18">
        <f t="shared" si="2"/>
        <v>1.0453400503778336</v>
      </c>
      <c r="R3" s="18">
        <f t="shared" si="3"/>
        <v>0.94206549118387894</v>
      </c>
      <c r="S3" s="19">
        <f t="shared" si="4"/>
        <v>2.0550750189064479</v>
      </c>
    </row>
    <row r="4" spans="3:19" ht="14.65" thickBot="1">
      <c r="C4" s="7" t="s">
        <v>11</v>
      </c>
      <c r="D4" s="8">
        <v>-13.4</v>
      </c>
      <c r="E4" s="8">
        <v>-21.6</v>
      </c>
      <c r="F4" s="9" t="str">
        <f t="shared" si="5"/>
        <v>-13.4%</v>
      </c>
      <c r="G4" s="9" t="str">
        <f t="shared" si="5"/>
        <v>-21.6%</v>
      </c>
      <c r="H4" s="9">
        <v>-23.6</v>
      </c>
      <c r="I4" t="str">
        <f t="shared" si="0"/>
        <v>-23.6%</v>
      </c>
      <c r="L4" s="41" t="s">
        <v>11</v>
      </c>
      <c r="M4" s="42" t="s">
        <v>48</v>
      </c>
      <c r="N4" s="42" t="s">
        <v>49</v>
      </c>
      <c r="O4" s="42" t="s">
        <v>50</v>
      </c>
      <c r="P4" s="22">
        <f t="shared" si="1"/>
        <v>0.62037037037037035</v>
      </c>
      <c r="Q4" s="22">
        <f t="shared" si="2"/>
        <v>0.56779661016949146</v>
      </c>
      <c r="R4" s="22">
        <f t="shared" si="3"/>
        <v>0.9152542372881356</v>
      </c>
      <c r="S4" s="23">
        <f t="shared" si="4"/>
        <v>5.4049360156558164</v>
      </c>
    </row>
    <row r="5" spans="3:19">
      <c r="C5" s="7" t="s">
        <v>12</v>
      </c>
      <c r="D5" s="8">
        <v>-43.1</v>
      </c>
      <c r="E5" s="8">
        <v>-54.7</v>
      </c>
      <c r="F5" s="9" t="str">
        <f t="shared" si="5"/>
        <v>-43.1%</v>
      </c>
      <c r="G5" s="9" t="str">
        <f t="shared" si="5"/>
        <v>-54.7%</v>
      </c>
      <c r="H5" s="9">
        <v>-73.8</v>
      </c>
      <c r="I5" t="str">
        <f t="shared" si="0"/>
        <v>-73.8%</v>
      </c>
      <c r="L5" s="11" t="s">
        <v>12</v>
      </c>
      <c r="M5" s="12" t="s">
        <v>51</v>
      </c>
      <c r="N5" s="12" t="s">
        <v>52</v>
      </c>
      <c r="O5" s="12" t="s">
        <v>53</v>
      </c>
      <c r="P5" s="13">
        <f t="shared" si="1"/>
        <v>0.78793418647166358</v>
      </c>
      <c r="Q5" s="13">
        <f t="shared" si="2"/>
        <v>0.5840108401084011</v>
      </c>
      <c r="R5" s="13">
        <f t="shared" si="3"/>
        <v>0.74119241192411933</v>
      </c>
      <c r="S5" s="14">
        <f t="shared" si="4"/>
        <v>15.501935363044144</v>
      </c>
    </row>
    <row r="6" spans="3:19">
      <c r="C6" s="7" t="s">
        <v>13</v>
      </c>
      <c r="D6" s="8">
        <v>-35.700000000000003</v>
      </c>
      <c r="E6" s="8">
        <v>-35.700000000000003</v>
      </c>
      <c r="F6" s="9" t="str">
        <f t="shared" si="5"/>
        <v>-35.7%</v>
      </c>
      <c r="G6" s="9" t="str">
        <f t="shared" si="5"/>
        <v>-35.7%</v>
      </c>
      <c r="H6" s="9">
        <v>-33.799999999999997</v>
      </c>
      <c r="I6" t="str">
        <f t="shared" si="0"/>
        <v>-33.8%</v>
      </c>
      <c r="L6" s="24" t="s">
        <v>13</v>
      </c>
      <c r="M6" s="25" t="s">
        <v>54</v>
      </c>
      <c r="N6" s="25" t="s">
        <v>54</v>
      </c>
      <c r="O6" s="25" t="s">
        <v>55</v>
      </c>
      <c r="P6" s="26">
        <f t="shared" si="1"/>
        <v>1</v>
      </c>
      <c r="Q6" s="18">
        <f t="shared" si="2"/>
        <v>1.0562130177514795</v>
      </c>
      <c r="R6" s="18">
        <f t="shared" si="3"/>
        <v>1.0562130177514795</v>
      </c>
      <c r="S6" s="19">
        <f t="shared" si="4"/>
        <v>1.0969655114602923</v>
      </c>
    </row>
    <row r="7" spans="3:19">
      <c r="C7" s="7" t="s">
        <v>14</v>
      </c>
      <c r="D7" s="8">
        <v>7.7</v>
      </c>
      <c r="E7" s="8">
        <v>14.9</v>
      </c>
      <c r="F7" s="9" t="str">
        <f t="shared" si="5"/>
        <v>7.7%</v>
      </c>
      <c r="G7" s="9" t="str">
        <f t="shared" si="5"/>
        <v>14.9%</v>
      </c>
      <c r="H7" s="9">
        <v>5.5</v>
      </c>
      <c r="I7" t="str">
        <f t="shared" si="0"/>
        <v>5.5%</v>
      </c>
      <c r="L7" s="20" t="s">
        <v>14</v>
      </c>
      <c r="M7" s="21" t="s">
        <v>56</v>
      </c>
      <c r="N7" s="21" t="s">
        <v>57</v>
      </c>
      <c r="O7" s="21" t="s">
        <v>58</v>
      </c>
      <c r="P7" s="18">
        <f t="shared" si="1"/>
        <v>0.51677852348993292</v>
      </c>
      <c r="Q7" s="18">
        <f t="shared" si="2"/>
        <v>1.4000000000000001</v>
      </c>
      <c r="R7" s="18">
        <f t="shared" si="3"/>
        <v>2.709090909090909</v>
      </c>
      <c r="S7" s="19">
        <f t="shared" si="4"/>
        <v>4.9166384179979437</v>
      </c>
    </row>
    <row r="8" spans="3:19">
      <c r="C8" s="7" t="s">
        <v>15</v>
      </c>
      <c r="D8" s="43">
        <v>25.7</v>
      </c>
      <c r="E8" s="43">
        <v>36.299999999999997</v>
      </c>
      <c r="F8" s="44" t="str">
        <f t="shared" si="5"/>
        <v>25.7%</v>
      </c>
      <c r="G8" s="9" t="str">
        <f t="shared" si="5"/>
        <v>36.3%</v>
      </c>
      <c r="H8" s="9">
        <v>14.1</v>
      </c>
      <c r="I8" t="str">
        <f t="shared" si="0"/>
        <v>14.1%</v>
      </c>
      <c r="L8" s="39" t="s">
        <v>15</v>
      </c>
      <c r="M8" s="40" t="s">
        <v>59</v>
      </c>
      <c r="N8" s="40" t="s">
        <v>60</v>
      </c>
      <c r="O8" s="40" t="s">
        <v>61</v>
      </c>
      <c r="P8" s="18">
        <f t="shared" si="1"/>
        <v>0.70798898071625349</v>
      </c>
      <c r="Q8" s="18">
        <f t="shared" si="2"/>
        <v>1.822695035460993</v>
      </c>
      <c r="R8" s="18">
        <f t="shared" si="3"/>
        <v>2.5744680851063828</v>
      </c>
      <c r="S8" s="19">
        <f t="shared" si="4"/>
        <v>11.103753119253572</v>
      </c>
    </row>
    <row r="9" spans="3:19" ht="14.65" thickBot="1">
      <c r="C9" s="7" t="s">
        <v>16</v>
      </c>
      <c r="D9" s="8">
        <v>10.5</v>
      </c>
      <c r="E9" s="8">
        <v>-0.2</v>
      </c>
      <c r="F9" s="9" t="str">
        <f t="shared" si="5"/>
        <v>10.5%</v>
      </c>
      <c r="G9" s="9" t="str">
        <f t="shared" si="5"/>
        <v>-0.2%</v>
      </c>
      <c r="H9" s="9">
        <v>-4.9000000000000004</v>
      </c>
      <c r="I9" t="str">
        <f t="shared" si="0"/>
        <v>-4.9%</v>
      </c>
      <c r="L9" s="41" t="s">
        <v>16</v>
      </c>
      <c r="M9" s="42" t="s">
        <v>62</v>
      </c>
      <c r="N9" s="42" t="s">
        <v>63</v>
      </c>
      <c r="O9" s="42" t="s">
        <v>64</v>
      </c>
      <c r="P9" s="22">
        <f t="shared" ref="P9" si="6">D9/E9</f>
        <v>-52.5</v>
      </c>
      <c r="Q9" s="22">
        <f t="shared" si="2"/>
        <v>-2.1428571428571428</v>
      </c>
      <c r="R9" s="22">
        <f t="shared" si="3"/>
        <v>4.0816326530612242E-2</v>
      </c>
      <c r="S9" s="23">
        <f t="shared" si="4"/>
        <v>7.8924014089502572</v>
      </c>
    </row>
    <row r="10" spans="3:19">
      <c r="C10" s="7" t="s">
        <v>17</v>
      </c>
      <c r="D10" s="8">
        <v>-63.2</v>
      </c>
      <c r="E10" s="8">
        <v>-73.2</v>
      </c>
      <c r="F10" s="9" t="str">
        <f t="shared" si="5"/>
        <v>-63.2%</v>
      </c>
      <c r="G10" s="9" t="str">
        <f t="shared" si="5"/>
        <v>-73.2%</v>
      </c>
      <c r="H10" s="9">
        <v>-65.5</v>
      </c>
      <c r="I10" t="str">
        <f t="shared" si="0"/>
        <v>-65.5%</v>
      </c>
      <c r="L10" s="27" t="s">
        <v>17</v>
      </c>
      <c r="M10" s="28" t="s">
        <v>65</v>
      </c>
      <c r="N10" s="28" t="s">
        <v>66</v>
      </c>
      <c r="O10" s="28" t="s">
        <v>67</v>
      </c>
      <c r="P10" s="29">
        <f t="shared" ref="P10:P20" si="7">D10/E10</f>
        <v>0.86338797814207646</v>
      </c>
      <c r="Q10" s="29">
        <f t="shared" si="2"/>
        <v>0.96488549618320618</v>
      </c>
      <c r="R10" s="29">
        <f t="shared" si="3"/>
        <v>1.1175572519083969</v>
      </c>
      <c r="S10" s="30">
        <f t="shared" si="4"/>
        <v>5.2373657500693991</v>
      </c>
    </row>
    <row r="11" spans="3:19">
      <c r="C11" s="7" t="s">
        <v>18</v>
      </c>
      <c r="D11" s="8">
        <v>-55.3</v>
      </c>
      <c r="E11" s="8">
        <v>-58.4</v>
      </c>
      <c r="F11" s="9" t="str">
        <f t="shared" si="5"/>
        <v>-55.3%</v>
      </c>
      <c r="G11" s="9" t="str">
        <f t="shared" si="5"/>
        <v>-58.4%</v>
      </c>
      <c r="H11" s="9">
        <v>-55.3</v>
      </c>
      <c r="I11" t="str">
        <f t="shared" si="0"/>
        <v>-55.3%</v>
      </c>
      <c r="L11" s="15" t="s">
        <v>18</v>
      </c>
      <c r="M11" s="16" t="s">
        <v>68</v>
      </c>
      <c r="N11" s="16" t="s">
        <v>69</v>
      </c>
      <c r="O11" s="16" t="s">
        <v>68</v>
      </c>
      <c r="P11" s="17">
        <f t="shared" si="7"/>
        <v>0.94691780821917804</v>
      </c>
      <c r="Q11" s="31">
        <f t="shared" si="2"/>
        <v>1</v>
      </c>
      <c r="R11" s="31">
        <f t="shared" si="3"/>
        <v>1.0560578661844484</v>
      </c>
      <c r="S11" s="32">
        <f t="shared" si="4"/>
        <v>1.7897858344878408</v>
      </c>
    </row>
    <row r="12" spans="3:19" ht="14.65" thickBot="1">
      <c r="C12" s="7" t="s">
        <v>19</v>
      </c>
      <c r="D12" s="8">
        <v>-17.2</v>
      </c>
      <c r="E12" s="8">
        <v>-16.2</v>
      </c>
      <c r="F12" s="9" t="str">
        <f t="shared" si="5"/>
        <v>-17.2%</v>
      </c>
      <c r="G12" s="9" t="str">
        <f t="shared" si="5"/>
        <v>-16.2%</v>
      </c>
      <c r="H12" s="9">
        <v>-16.399999999999999</v>
      </c>
      <c r="I12" t="str">
        <f t="shared" si="0"/>
        <v>-16.4%</v>
      </c>
      <c r="L12" s="33" t="s">
        <v>19</v>
      </c>
      <c r="M12" s="34" t="s">
        <v>70</v>
      </c>
      <c r="N12" s="34" t="s">
        <v>71</v>
      </c>
      <c r="O12" s="34" t="s">
        <v>72</v>
      </c>
      <c r="P12" s="35">
        <f t="shared" si="7"/>
        <v>1.0617283950617284</v>
      </c>
      <c r="Q12" s="35">
        <f t="shared" si="2"/>
        <v>1.0487804878048781</v>
      </c>
      <c r="R12" s="35">
        <f t="shared" si="3"/>
        <v>0.98780487804878048</v>
      </c>
      <c r="S12" s="36">
        <f t="shared" si="4"/>
        <v>0.52915026221291828</v>
      </c>
    </row>
    <row r="13" spans="3:19">
      <c r="C13" s="7" t="s">
        <v>20</v>
      </c>
      <c r="D13" s="8">
        <v>-36.4</v>
      </c>
      <c r="E13" s="8">
        <v>-29.5</v>
      </c>
      <c r="F13" s="9" t="str">
        <f t="shared" si="5"/>
        <v>-36.4%</v>
      </c>
      <c r="G13" s="9" t="str">
        <f t="shared" si="5"/>
        <v>-29.5%</v>
      </c>
      <c r="H13" s="9">
        <v>-51.9</v>
      </c>
      <c r="I13" t="str">
        <f t="shared" si="0"/>
        <v>-51.9%</v>
      </c>
      <c r="L13" s="11" t="s">
        <v>20</v>
      </c>
      <c r="M13" s="12" t="s">
        <v>73</v>
      </c>
      <c r="N13" s="12" t="s">
        <v>74</v>
      </c>
      <c r="O13" s="12" t="s">
        <v>75</v>
      </c>
      <c r="P13" s="13">
        <f t="shared" si="7"/>
        <v>1.2338983050847456</v>
      </c>
      <c r="Q13" s="13">
        <f t="shared" si="2"/>
        <v>0.7013487475915221</v>
      </c>
      <c r="R13" s="13">
        <f t="shared" si="3"/>
        <v>0.56840077071290951</v>
      </c>
      <c r="S13" s="14">
        <f t="shared" si="4"/>
        <v>11.471849603849112</v>
      </c>
    </row>
    <row r="14" spans="3:19">
      <c r="C14" s="7" t="s">
        <v>21</v>
      </c>
      <c r="D14" s="8">
        <v>-44.9</v>
      </c>
      <c r="E14" s="8">
        <v>-37.4</v>
      </c>
      <c r="F14" s="9" t="str">
        <f t="shared" si="5"/>
        <v>-44.9%</v>
      </c>
      <c r="G14" s="9" t="str">
        <f t="shared" si="5"/>
        <v>-37.4%</v>
      </c>
      <c r="H14" s="9">
        <v>-34.200000000000003</v>
      </c>
      <c r="I14" t="str">
        <f t="shared" si="0"/>
        <v>-34.2%</v>
      </c>
      <c r="L14" s="15" t="s">
        <v>21</v>
      </c>
      <c r="M14" s="16" t="s">
        <v>76</v>
      </c>
      <c r="N14" s="16" t="s">
        <v>46</v>
      </c>
      <c r="O14" s="16" t="s">
        <v>77</v>
      </c>
      <c r="P14" s="17">
        <f t="shared" si="7"/>
        <v>1.2005347593582887</v>
      </c>
      <c r="Q14" s="18">
        <f t="shared" si="2"/>
        <v>1.3128654970760232</v>
      </c>
      <c r="R14" s="18">
        <f t="shared" si="3"/>
        <v>1.0935672514619881</v>
      </c>
      <c r="S14" s="19">
        <f t="shared" si="4"/>
        <v>5.4921155608138301</v>
      </c>
    </row>
    <row r="15" spans="3:19">
      <c r="C15" s="7" t="s">
        <v>22</v>
      </c>
      <c r="D15" s="8">
        <v>-0.8</v>
      </c>
      <c r="E15" s="8">
        <v>2.2999999999999998</v>
      </c>
      <c r="F15" s="9" t="str">
        <f t="shared" si="5"/>
        <v>-0.8%</v>
      </c>
      <c r="G15" s="9" t="str">
        <f t="shared" si="5"/>
        <v>2.3%</v>
      </c>
      <c r="H15" s="9">
        <v>-4.7</v>
      </c>
      <c r="I15" t="str">
        <f t="shared" si="0"/>
        <v>-4.7%</v>
      </c>
      <c r="L15" s="20" t="s">
        <v>22</v>
      </c>
      <c r="M15" s="21" t="s">
        <v>78</v>
      </c>
      <c r="N15" s="21" t="s">
        <v>79</v>
      </c>
      <c r="O15" s="21" t="s">
        <v>80</v>
      </c>
      <c r="P15" s="18">
        <f t="shared" si="7"/>
        <v>-0.34782608695652178</v>
      </c>
      <c r="Q15" s="18">
        <f t="shared" si="2"/>
        <v>0.1702127659574468</v>
      </c>
      <c r="R15" s="18">
        <f t="shared" si="3"/>
        <v>-0.4893617021276595</v>
      </c>
      <c r="S15" s="19">
        <f t="shared" si="4"/>
        <v>3.5076107727815717</v>
      </c>
    </row>
    <row r="16" spans="3:19">
      <c r="C16" s="7" t="s">
        <v>23</v>
      </c>
      <c r="D16" s="43">
        <v>31.3</v>
      </c>
      <c r="E16" s="43">
        <v>31.3</v>
      </c>
      <c r="F16" s="44" t="str">
        <f t="shared" si="5"/>
        <v>31.3%</v>
      </c>
      <c r="G16" s="9" t="str">
        <f t="shared" si="5"/>
        <v>31.3%</v>
      </c>
      <c r="H16" s="9">
        <v>9.1</v>
      </c>
      <c r="I16" t="str">
        <f t="shared" si="0"/>
        <v>9.1%</v>
      </c>
      <c r="L16" s="39" t="s">
        <v>23</v>
      </c>
      <c r="M16" s="40" t="s">
        <v>81</v>
      </c>
      <c r="N16" s="40" t="s">
        <v>81</v>
      </c>
      <c r="O16" s="40" t="s">
        <v>82</v>
      </c>
      <c r="P16" s="18">
        <f t="shared" si="7"/>
        <v>1</v>
      </c>
      <c r="Q16" s="18">
        <f t="shared" si="2"/>
        <v>3.4395604395604398</v>
      </c>
      <c r="R16" s="18">
        <f t="shared" si="3"/>
        <v>3.4395604395604398</v>
      </c>
      <c r="S16" s="19">
        <f t="shared" si="4"/>
        <v>12.817175976009691</v>
      </c>
    </row>
    <row r="17" spans="3:19" ht="14.65" thickBot="1">
      <c r="C17" s="7" t="s">
        <v>24</v>
      </c>
      <c r="D17" s="8">
        <v>-10.4</v>
      </c>
      <c r="E17" s="8">
        <v>-12.6</v>
      </c>
      <c r="F17" s="9" t="str">
        <f t="shared" si="5"/>
        <v>-10.4%</v>
      </c>
      <c r="G17" s="9" t="str">
        <f t="shared" si="5"/>
        <v>-12.6%</v>
      </c>
      <c r="H17" s="9">
        <v>-15.2</v>
      </c>
      <c r="I17" t="str">
        <f t="shared" si="0"/>
        <v>-15.2%</v>
      </c>
      <c r="L17" s="41" t="s">
        <v>24</v>
      </c>
      <c r="M17" s="42" t="s">
        <v>83</v>
      </c>
      <c r="N17" s="42" t="s">
        <v>84</v>
      </c>
      <c r="O17" s="42" t="s">
        <v>85</v>
      </c>
      <c r="P17" s="22">
        <f t="shared" si="7"/>
        <v>0.82539682539682546</v>
      </c>
      <c r="Q17" s="22">
        <f t="shared" si="2"/>
        <v>0.68421052631578949</v>
      </c>
      <c r="R17" s="22">
        <f t="shared" si="3"/>
        <v>0.82894736842105265</v>
      </c>
      <c r="S17" s="23">
        <f t="shared" si="4"/>
        <v>2.4027761721253422</v>
      </c>
    </row>
    <row r="18" spans="3:19">
      <c r="C18" s="7" t="s">
        <v>25</v>
      </c>
      <c r="D18" s="8">
        <v>-42.4</v>
      </c>
      <c r="E18" s="8">
        <v>-48.7</v>
      </c>
      <c r="F18" s="9" t="str">
        <f t="shared" si="5"/>
        <v>-42.4%</v>
      </c>
      <c r="G18" s="9" t="str">
        <f t="shared" si="5"/>
        <v>-48.7%</v>
      </c>
      <c r="H18" s="9">
        <v>-66</v>
      </c>
      <c r="I18" t="str">
        <f t="shared" si="0"/>
        <v>-66%</v>
      </c>
      <c r="L18" s="11" t="s">
        <v>25</v>
      </c>
      <c r="M18" s="12" t="s">
        <v>86</v>
      </c>
      <c r="N18" s="12" t="s">
        <v>87</v>
      </c>
      <c r="O18" s="12" t="s">
        <v>88</v>
      </c>
      <c r="P18" s="13">
        <f t="shared" si="7"/>
        <v>0.87063655030800813</v>
      </c>
      <c r="Q18" s="13">
        <f t="shared" si="2"/>
        <v>0.64242424242424245</v>
      </c>
      <c r="R18" s="13">
        <f t="shared" si="3"/>
        <v>0.73787878787878791</v>
      </c>
      <c r="S18" s="14">
        <f t="shared" si="4"/>
        <v>12.219792687821416</v>
      </c>
    </row>
    <row r="19" spans="3:19">
      <c r="C19" s="7" t="s">
        <v>26</v>
      </c>
      <c r="D19" s="8">
        <v>-30.6</v>
      </c>
      <c r="E19" s="8">
        <v>-21.4</v>
      </c>
      <c r="F19" s="9" t="str">
        <f t="shared" si="5"/>
        <v>-30.6%</v>
      </c>
      <c r="G19" s="9" t="str">
        <f t="shared" si="5"/>
        <v>-21.4%</v>
      </c>
      <c r="H19" s="9">
        <v>-21.7</v>
      </c>
      <c r="I19" t="str">
        <f t="shared" si="0"/>
        <v>-21.7%</v>
      </c>
      <c r="L19" s="24" t="s">
        <v>26</v>
      </c>
      <c r="M19" s="25" t="s">
        <v>89</v>
      </c>
      <c r="N19" s="25" t="s">
        <v>90</v>
      </c>
      <c r="O19" s="25" t="s">
        <v>91</v>
      </c>
      <c r="P19" s="26">
        <f t="shared" si="7"/>
        <v>1.429906542056075</v>
      </c>
      <c r="Q19" s="18">
        <f t="shared" si="2"/>
        <v>1.4101382488479264</v>
      </c>
      <c r="R19" s="18">
        <f t="shared" si="3"/>
        <v>0.98617511520737322</v>
      </c>
      <c r="S19" s="19">
        <f t="shared" si="4"/>
        <v>5.2271725945613534</v>
      </c>
    </row>
    <row r="20" spans="3:19" ht="14.65" thickBot="1">
      <c r="C20" s="7" t="s">
        <v>27</v>
      </c>
      <c r="D20" s="8">
        <v>-2.2999999999999998</v>
      </c>
      <c r="E20" s="8">
        <v>-4.5999999999999996</v>
      </c>
      <c r="F20" s="9" t="str">
        <f t="shared" si="5"/>
        <v>-2.3%</v>
      </c>
      <c r="G20" s="9" t="str">
        <f t="shared" si="5"/>
        <v>-4.6%</v>
      </c>
      <c r="H20" s="9">
        <v>-10.9</v>
      </c>
      <c r="I20" t="str">
        <f t="shared" si="0"/>
        <v>-10.9%</v>
      </c>
      <c r="L20" s="41" t="s">
        <v>27</v>
      </c>
      <c r="M20" s="42" t="s">
        <v>92</v>
      </c>
      <c r="N20" s="42" t="s">
        <v>93</v>
      </c>
      <c r="O20" s="42" t="s">
        <v>94</v>
      </c>
      <c r="P20" s="22">
        <f t="shared" si="7"/>
        <v>0.5</v>
      </c>
      <c r="Q20" s="22">
        <f t="shared" si="2"/>
        <v>0.21100917431192659</v>
      </c>
      <c r="R20" s="22">
        <f t="shared" si="3"/>
        <v>0.42201834862385318</v>
      </c>
      <c r="S20" s="23">
        <f t="shared" si="4"/>
        <v>4.4523402086243724</v>
      </c>
    </row>
    <row r="21" spans="3:19">
      <c r="C21" s="7"/>
      <c r="D21" s="8"/>
      <c r="E21" s="8"/>
      <c r="L21" s="21"/>
      <c r="M21" s="21"/>
      <c r="N21" s="21"/>
      <c r="O21" s="21"/>
      <c r="P21" s="18"/>
      <c r="Q21" s="18"/>
      <c r="R21" s="18"/>
      <c r="S21" s="38"/>
    </row>
    <row r="22" spans="3:19">
      <c r="D22" t="s">
        <v>39</v>
      </c>
      <c r="E22" t="s">
        <v>40</v>
      </c>
      <c r="F22" t="s">
        <v>41</v>
      </c>
    </row>
    <row r="23" spans="3:19">
      <c r="C23" s="7" t="s">
        <v>103</v>
      </c>
      <c r="D23" s="8">
        <f>AVERAGE(D3,D6,D14,D11,D19)</f>
        <v>-41.599999999999994</v>
      </c>
      <c r="E23" s="8">
        <f>AVERAGE(E3,E6,E14,E11,E19)</f>
        <v>-38.06</v>
      </c>
      <c r="F23" s="8">
        <v>-36.94</v>
      </c>
      <c r="G23" s="8"/>
      <c r="H23" s="8">
        <f>AVERAGE(H3,H6,H14,H11,H19)</f>
        <v>-36.94</v>
      </c>
    </row>
    <row r="24" spans="3:19">
      <c r="C24" s="7" t="s">
        <v>105</v>
      </c>
      <c r="D24" s="8">
        <f>AVERAGE(D2,D5,D10,D13,D18)</f>
        <v>-46.6</v>
      </c>
      <c r="E24" s="8">
        <f>AVERAGE(E2,E5,E10,E13,E18)</f>
        <v>-52.54</v>
      </c>
      <c r="F24" s="8">
        <v>-63.42</v>
      </c>
      <c r="G24" s="8"/>
      <c r="H24" s="8">
        <f>AVERAGE(H2,H5,H10,H13,H18)</f>
        <v>-63.42</v>
      </c>
    </row>
    <row r="25" spans="3:19">
      <c r="C25" s="7" t="s">
        <v>104</v>
      </c>
      <c r="D25" s="8">
        <f>AVERAGE(D4,D9,D17,D20,D12)</f>
        <v>-6.56</v>
      </c>
      <c r="E25" s="8">
        <f>AVERAGE(E4,E9,E17,E20,E12)</f>
        <v>-11.040000000000001</v>
      </c>
      <c r="F25" s="8">
        <v>-14.2</v>
      </c>
      <c r="G25" s="8"/>
      <c r="H25" s="8">
        <f>AVERAGE(H4,H9,H17,H20,H12)</f>
        <v>-14.2</v>
      </c>
    </row>
    <row r="26" spans="3:19">
      <c r="C26" s="7" t="s">
        <v>107</v>
      </c>
      <c r="D26" s="8">
        <f>AVERAGE(D8,D16)</f>
        <v>28.5</v>
      </c>
      <c r="E26" s="8">
        <f t="shared" ref="E26" si="8">AVERAGE(E8,E16)</f>
        <v>33.799999999999997</v>
      </c>
      <c r="F26" s="8">
        <f>AVERAGE(H8,H16)</f>
        <v>11.6</v>
      </c>
    </row>
    <row r="27" spans="3:19">
      <c r="D27" t="s">
        <v>39</v>
      </c>
      <c r="F27"/>
      <c r="G27"/>
      <c r="H27" t="s">
        <v>106</v>
      </c>
    </row>
    <row r="28" spans="3:19">
      <c r="C28" s="7" t="s">
        <v>103</v>
      </c>
      <c r="D28" s="8">
        <f>MAX(D$3,D$6,D$14,D$11,D$19)</f>
        <v>-30.6</v>
      </c>
      <c r="E28" s="8"/>
      <c r="F28" s="8"/>
      <c r="G28" s="8"/>
      <c r="H28" s="8">
        <f t="shared" ref="H28" si="9">MAX(H$3,H$6,H$14,H$11,H$19)</f>
        <v>-21.7</v>
      </c>
    </row>
    <row r="29" spans="3:19">
      <c r="C29" s="7" t="s">
        <v>105</v>
      </c>
      <c r="D29" s="8">
        <f>MAX(D$2,D$5,D$10,D$13,D$18)</f>
        <v>-36.4</v>
      </c>
      <c r="E29" s="8"/>
      <c r="F29" s="8"/>
      <c r="G29" s="8"/>
      <c r="H29" s="8">
        <f t="shared" ref="H29" si="10">MAX(H$2,H$5,H$10,H$13,H$18)</f>
        <v>-51.9</v>
      </c>
    </row>
    <row r="30" spans="3:19">
      <c r="C30" s="7" t="s">
        <v>104</v>
      </c>
      <c r="D30" s="8">
        <f>MAX(D$4,D$9,D$17,D$20,D$12)</f>
        <v>10.5</v>
      </c>
      <c r="E30" s="8"/>
      <c r="F30" s="8"/>
      <c r="G30" s="8"/>
      <c r="H30" s="8">
        <f t="shared" ref="H30" si="11">MAX(H$4,H$9,H$17,H$20,H$12)</f>
        <v>-4.9000000000000004</v>
      </c>
    </row>
    <row r="31" spans="3:19">
      <c r="F31"/>
      <c r="G31"/>
      <c r="H31"/>
    </row>
    <row r="32" spans="3:19">
      <c r="D32" t="s">
        <v>39</v>
      </c>
      <c r="F32"/>
      <c r="G32"/>
      <c r="H32" t="s">
        <v>106</v>
      </c>
    </row>
    <row r="33" spans="3:18">
      <c r="C33" s="7" t="s">
        <v>103</v>
      </c>
      <c r="D33" s="8">
        <f>MIN(D$3,D$6,D$14,D$11,D$19)</f>
        <v>-55.3</v>
      </c>
      <c r="E33" s="8"/>
      <c r="F33" s="8"/>
      <c r="G33" s="8"/>
      <c r="H33" s="8">
        <f>MIN(H$3,H$6,H$14,H$11,H$19)</f>
        <v>-55.3</v>
      </c>
    </row>
    <row r="34" spans="3:18">
      <c r="C34" s="7" t="s">
        <v>105</v>
      </c>
      <c r="D34" s="8">
        <f>MIN(D$2,D$5,D$10,D$13,D$18)</f>
        <v>-63.2</v>
      </c>
      <c r="E34" s="8"/>
      <c r="F34" s="8"/>
      <c r="G34" s="8"/>
      <c r="H34" s="8">
        <f t="shared" ref="H34" si="12">MIN(H$2,H$5,H$10,H$13,H$18)</f>
        <v>-73.8</v>
      </c>
    </row>
    <row r="35" spans="3:18">
      <c r="C35" s="7" t="s">
        <v>104</v>
      </c>
      <c r="D35" s="8">
        <f>MIN(D$4,D$9,D$17,D$20,D$12)</f>
        <v>-17.2</v>
      </c>
      <c r="E35" s="8"/>
      <c r="F35" s="8"/>
      <c r="G35" s="8"/>
      <c r="H35" s="8">
        <f t="shared" ref="H35" si="13">MIN(H$4,H$9,H$17,H$20,H$12)</f>
        <v>-23.6</v>
      </c>
    </row>
    <row r="38" spans="3:18">
      <c r="M38" t="s">
        <v>39</v>
      </c>
      <c r="N38" t="s">
        <v>40</v>
      </c>
      <c r="O38" t="s">
        <v>41</v>
      </c>
      <c r="P38" t="s">
        <v>99</v>
      </c>
      <c r="Q38" t="s">
        <v>100</v>
      </c>
      <c r="R38" t="s">
        <v>101</v>
      </c>
    </row>
    <row r="39" spans="3:18">
      <c r="L39" t="s">
        <v>108</v>
      </c>
      <c r="M39" t="s">
        <v>78</v>
      </c>
      <c r="N39" t="s">
        <v>79</v>
      </c>
      <c r="O39" t="s">
        <v>80</v>
      </c>
      <c r="P39">
        <v>-0.34782608695652178</v>
      </c>
      <c r="Q39" s="37">
        <v>0.1702127659574468</v>
      </c>
      <c r="R39">
        <v>-0.4893617021276595</v>
      </c>
    </row>
    <row r="40" spans="3:18">
      <c r="L40" t="s">
        <v>16</v>
      </c>
      <c r="M40" t="s">
        <v>62</v>
      </c>
      <c r="N40" t="s">
        <v>63</v>
      </c>
      <c r="O40" t="s">
        <v>64</v>
      </c>
      <c r="P40">
        <v>-52.5</v>
      </c>
      <c r="Q40" s="37">
        <v>-2.1428571428571428</v>
      </c>
      <c r="R40">
        <v>4.0816326530612242E-2</v>
      </c>
    </row>
    <row r="41" spans="3:18">
      <c r="L41" t="s">
        <v>27</v>
      </c>
      <c r="M41" t="s">
        <v>92</v>
      </c>
      <c r="N41" t="s">
        <v>93</v>
      </c>
      <c r="O41" t="s">
        <v>94</v>
      </c>
      <c r="P41">
        <v>0.5</v>
      </c>
      <c r="Q41" s="37">
        <v>0.21100917431192659</v>
      </c>
      <c r="R41">
        <v>0.42201834862385318</v>
      </c>
    </row>
    <row r="42" spans="3:18">
      <c r="L42" t="s">
        <v>20</v>
      </c>
      <c r="M42" t="s">
        <v>73</v>
      </c>
      <c r="N42" t="s">
        <v>74</v>
      </c>
      <c r="O42" t="s">
        <v>75</v>
      </c>
      <c r="P42">
        <v>1.2338983050847456</v>
      </c>
      <c r="Q42">
        <v>0.7013487475915221</v>
      </c>
      <c r="R42">
        <v>0.56840077071290951</v>
      </c>
    </row>
    <row r="43" spans="3:18">
      <c r="L43" t="s">
        <v>25</v>
      </c>
      <c r="M43" t="s">
        <v>86</v>
      </c>
      <c r="N43" t="s">
        <v>87</v>
      </c>
      <c r="O43" t="s">
        <v>88</v>
      </c>
      <c r="P43">
        <v>0.87063655030800813</v>
      </c>
      <c r="Q43">
        <v>0.64242424242424245</v>
      </c>
      <c r="R43">
        <v>0.73787878787878791</v>
      </c>
    </row>
    <row r="44" spans="3:18">
      <c r="L44" t="s">
        <v>12</v>
      </c>
      <c r="M44" t="s">
        <v>51</v>
      </c>
      <c r="N44" t="s">
        <v>52</v>
      </c>
      <c r="O44" t="s">
        <v>53</v>
      </c>
      <c r="P44">
        <v>0.78793418647166358</v>
      </c>
      <c r="Q44" s="37">
        <v>0.5840108401084011</v>
      </c>
      <c r="R44">
        <v>0.74119241192411933</v>
      </c>
    </row>
    <row r="45" spans="3:18">
      <c r="L45" t="s">
        <v>24</v>
      </c>
      <c r="M45" t="s">
        <v>83</v>
      </c>
      <c r="N45" t="s">
        <v>84</v>
      </c>
      <c r="O45" t="s">
        <v>85</v>
      </c>
      <c r="P45">
        <v>0.82539682539682546</v>
      </c>
      <c r="Q45">
        <v>0.68421052631578949</v>
      </c>
      <c r="R45">
        <v>0.82894736842105265</v>
      </c>
    </row>
    <row r="46" spans="3:18">
      <c r="L46" t="s">
        <v>11</v>
      </c>
      <c r="M46" t="s">
        <v>48</v>
      </c>
      <c r="N46" t="s">
        <v>49</v>
      </c>
      <c r="O46" t="s">
        <v>50</v>
      </c>
      <c r="P46">
        <v>0.62037037037037035</v>
      </c>
      <c r="Q46" s="37">
        <v>0.56779661016949146</v>
      </c>
      <c r="R46">
        <v>0.9152542372881356</v>
      </c>
    </row>
    <row r="47" spans="3:18">
      <c r="L47" t="s">
        <v>10</v>
      </c>
      <c r="M47" t="s">
        <v>45</v>
      </c>
      <c r="N47" t="s">
        <v>46</v>
      </c>
      <c r="O47" t="s">
        <v>47</v>
      </c>
      <c r="P47">
        <v>1.1096256684491979</v>
      </c>
      <c r="Q47">
        <v>1.0453400503778336</v>
      </c>
      <c r="R47">
        <v>0.94206549118387894</v>
      </c>
    </row>
    <row r="48" spans="3:18">
      <c r="L48" t="s">
        <v>9</v>
      </c>
      <c r="M48" t="s">
        <v>42</v>
      </c>
      <c r="N48" t="s">
        <v>43</v>
      </c>
      <c r="O48" t="s">
        <v>44</v>
      </c>
      <c r="P48">
        <v>0.84628975265017659</v>
      </c>
      <c r="Q48">
        <v>0.79966611018363942</v>
      </c>
      <c r="R48">
        <v>0.94490818030050083</v>
      </c>
    </row>
    <row r="49" spans="12:18">
      <c r="L49" t="s">
        <v>26</v>
      </c>
      <c r="M49" t="s">
        <v>89</v>
      </c>
      <c r="N49" t="s">
        <v>90</v>
      </c>
      <c r="O49" t="s">
        <v>91</v>
      </c>
      <c r="P49">
        <v>1.429906542056075</v>
      </c>
      <c r="Q49" s="37">
        <v>1.4101382488479264</v>
      </c>
      <c r="R49">
        <v>0.98617511520737322</v>
      </c>
    </row>
    <row r="50" spans="12:18">
      <c r="L50" t="s">
        <v>19</v>
      </c>
      <c r="M50" t="s">
        <v>70</v>
      </c>
      <c r="N50" t="s">
        <v>71</v>
      </c>
      <c r="O50" t="s">
        <v>72</v>
      </c>
      <c r="P50">
        <v>1.0617283950617284</v>
      </c>
      <c r="Q50">
        <v>1.0487804878048781</v>
      </c>
      <c r="R50">
        <v>0.98780487804878048</v>
      </c>
    </row>
    <row r="51" spans="12:18">
      <c r="L51" t="s">
        <v>18</v>
      </c>
      <c r="M51" t="s">
        <v>68</v>
      </c>
      <c r="N51" t="s">
        <v>69</v>
      </c>
      <c r="O51" t="s">
        <v>68</v>
      </c>
      <c r="P51">
        <v>0.94691780821917804</v>
      </c>
      <c r="Q51">
        <v>1</v>
      </c>
      <c r="R51">
        <v>1.0560578661844484</v>
      </c>
    </row>
    <row r="52" spans="12:18">
      <c r="L52" t="s">
        <v>13</v>
      </c>
      <c r="M52" t="s">
        <v>54</v>
      </c>
      <c r="N52" t="s">
        <v>54</v>
      </c>
      <c r="O52" t="s">
        <v>55</v>
      </c>
      <c r="P52">
        <v>1</v>
      </c>
      <c r="Q52">
        <v>1.0562130177514795</v>
      </c>
      <c r="R52">
        <v>1.0562130177514795</v>
      </c>
    </row>
    <row r="53" spans="12:18">
      <c r="L53" t="s">
        <v>21</v>
      </c>
      <c r="M53" t="s">
        <v>76</v>
      </c>
      <c r="N53" t="s">
        <v>46</v>
      </c>
      <c r="O53" t="s">
        <v>77</v>
      </c>
      <c r="P53">
        <v>1.2005347593582887</v>
      </c>
      <c r="Q53" s="37">
        <v>1.3128654970760232</v>
      </c>
      <c r="R53">
        <v>1.0935672514619881</v>
      </c>
    </row>
    <row r="54" spans="12:18">
      <c r="L54" t="s">
        <v>17</v>
      </c>
      <c r="M54" t="s">
        <v>65</v>
      </c>
      <c r="N54" t="s">
        <v>66</v>
      </c>
      <c r="O54" t="s">
        <v>67</v>
      </c>
      <c r="P54">
        <v>0.86338797814207646</v>
      </c>
      <c r="Q54">
        <v>0.96488549618320618</v>
      </c>
      <c r="R54">
        <v>1.1175572519083969</v>
      </c>
    </row>
    <row r="55" spans="12:18">
      <c r="L55" t="s">
        <v>15</v>
      </c>
      <c r="M55" t="s">
        <v>59</v>
      </c>
      <c r="N55" t="s">
        <v>60</v>
      </c>
      <c r="O55" t="s">
        <v>61</v>
      </c>
      <c r="P55">
        <v>0.70798898071625349</v>
      </c>
      <c r="Q55" s="37">
        <v>1.822695035460993</v>
      </c>
      <c r="R55">
        <v>2.5744680851063828</v>
      </c>
    </row>
    <row r="56" spans="12:18">
      <c r="L56" t="s">
        <v>109</v>
      </c>
      <c r="M56" t="s">
        <v>56</v>
      </c>
      <c r="N56" t="s">
        <v>57</v>
      </c>
      <c r="O56" t="s">
        <v>58</v>
      </c>
      <c r="P56">
        <v>0.51677852348993292</v>
      </c>
      <c r="Q56" s="37">
        <v>1.4000000000000001</v>
      </c>
      <c r="R56">
        <v>2.709090909090909</v>
      </c>
    </row>
    <row r="57" spans="12:18">
      <c r="L57" t="s">
        <v>23</v>
      </c>
      <c r="M57" t="s">
        <v>81</v>
      </c>
      <c r="N57" t="s">
        <v>81</v>
      </c>
      <c r="O57" t="s">
        <v>82</v>
      </c>
      <c r="P57">
        <v>1</v>
      </c>
      <c r="Q57" s="37">
        <v>3.4395604395604398</v>
      </c>
      <c r="R57">
        <v>3.4395604395604398</v>
      </c>
    </row>
  </sheetData>
  <sortState xmlns:xlrd2="http://schemas.microsoft.com/office/spreadsheetml/2017/richdata2" ref="L39:R57">
    <sortCondition ref="R39"/>
  </sortState>
  <phoneticPr fontId="5" type="noConversion"/>
  <conditionalFormatting sqref="P2:P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0422-FFF9-4BB5-917C-32E9B2917548}">
  <dimension ref="C3:E13"/>
  <sheetViews>
    <sheetView workbookViewId="0">
      <selection activeCell="I9" sqref="I9"/>
    </sheetView>
  </sheetViews>
  <sheetFormatPr defaultRowHeight="14.25"/>
  <cols>
    <col min="3" max="3" width="15.265625" bestFit="1" customWidth="1"/>
  </cols>
  <sheetData>
    <row r="3" spans="3:5">
      <c r="C3" t="s">
        <v>98</v>
      </c>
    </row>
    <row r="4" spans="3:5">
      <c r="C4" s="6" t="s">
        <v>38</v>
      </c>
      <c r="D4" s="6" t="s">
        <v>95</v>
      </c>
      <c r="E4" s="6" t="s">
        <v>96</v>
      </c>
    </row>
    <row r="5" spans="3:5">
      <c r="C5" s="6">
        <v>2017</v>
      </c>
      <c r="D5" s="1">
        <v>1074</v>
      </c>
      <c r="E5" s="1">
        <v>1070</v>
      </c>
    </row>
    <row r="6" spans="3:5">
      <c r="C6" s="6">
        <v>2018</v>
      </c>
      <c r="D6" s="1">
        <v>1118</v>
      </c>
      <c r="E6" s="1">
        <v>1028</v>
      </c>
    </row>
    <row r="7" spans="3:5">
      <c r="C7" s="6">
        <v>2019</v>
      </c>
      <c r="D7" s="1">
        <v>1313</v>
      </c>
      <c r="E7" s="1">
        <v>1034</v>
      </c>
    </row>
    <row r="8" spans="3:5">
      <c r="C8" s="6" t="s">
        <v>97</v>
      </c>
      <c r="D8" s="1">
        <v>1131</v>
      </c>
      <c r="E8" s="1">
        <v>1035</v>
      </c>
    </row>
    <row r="9" spans="3:5">
      <c r="C9" s="6">
        <v>2020</v>
      </c>
      <c r="D9" s="1">
        <v>635</v>
      </c>
      <c r="E9" s="1">
        <v>563</v>
      </c>
    </row>
    <row r="10" spans="3:5">
      <c r="C10" s="10"/>
      <c r="D10" s="1"/>
      <c r="E10" s="1"/>
    </row>
    <row r="11" spans="3:5">
      <c r="C11" s="6" t="s">
        <v>38</v>
      </c>
      <c r="D11" s="6" t="s">
        <v>95</v>
      </c>
      <c r="E11" s="6" t="s">
        <v>96</v>
      </c>
    </row>
    <row r="12" spans="3:5">
      <c r="C12" s="6">
        <v>2019</v>
      </c>
      <c r="D12" s="8">
        <f>(D7-D9)/D7*100</f>
        <v>51.63747143945163</v>
      </c>
      <c r="E12" s="8">
        <f>(E7-E9)/E7*100</f>
        <v>45.551257253384911</v>
      </c>
    </row>
    <row r="13" spans="3:5">
      <c r="C13" s="6" t="s">
        <v>97</v>
      </c>
      <c r="D13" s="8">
        <f>(D8-D9)/D8*100</f>
        <v>43.854995579133508</v>
      </c>
      <c r="E13" s="8">
        <f>(E8-E9)/E8*100</f>
        <v>45.603864734299513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23E99-F5C7-4E1F-A1F5-ED2986D0AD52}">
  <dimension ref="B3:U16"/>
  <sheetViews>
    <sheetView zoomScale="44" zoomScaleNormal="85" workbookViewId="0">
      <selection activeCell="S30" sqref="S30"/>
    </sheetView>
  </sheetViews>
  <sheetFormatPr defaultRowHeight="14.25"/>
  <sheetData>
    <row r="3" spans="2:21">
      <c r="B3" s="6"/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  <c r="O3" s="6" t="s">
        <v>21</v>
      </c>
      <c r="P3" s="6" t="s">
        <v>22</v>
      </c>
      <c r="Q3" s="6" t="s">
        <v>23</v>
      </c>
      <c r="R3" s="6" t="s">
        <v>24</v>
      </c>
      <c r="S3" s="6" t="s">
        <v>25</v>
      </c>
      <c r="T3" s="6" t="s">
        <v>26</v>
      </c>
      <c r="U3" s="6" t="s">
        <v>27</v>
      </c>
    </row>
    <row r="4" spans="2:21">
      <c r="B4" s="6" t="s">
        <v>28</v>
      </c>
      <c r="C4" s="1">
        <v>0.69</v>
      </c>
      <c r="D4" s="1">
        <v>0.55000000000000004</v>
      </c>
      <c r="E4" s="1">
        <v>0.61</v>
      </c>
      <c r="F4" s="1">
        <v>0.59</v>
      </c>
      <c r="G4" s="1">
        <v>0.76</v>
      </c>
      <c r="H4" s="1">
        <v>0.5</v>
      </c>
      <c r="I4" s="1">
        <v>0.87</v>
      </c>
      <c r="J4" s="1">
        <v>0.72</v>
      </c>
      <c r="K4" s="1">
        <v>0.55000000000000004</v>
      </c>
      <c r="L4" s="1">
        <v>0.5</v>
      </c>
      <c r="M4" s="1">
        <v>0.42</v>
      </c>
      <c r="N4" s="1">
        <v>0.62</v>
      </c>
      <c r="O4" s="1">
        <v>0.45</v>
      </c>
      <c r="P4" s="1">
        <v>-7.0000000000000007E-2</v>
      </c>
      <c r="Q4" s="1">
        <v>0.84</v>
      </c>
      <c r="R4" s="1">
        <v>0.71</v>
      </c>
      <c r="S4" s="1">
        <v>0.66</v>
      </c>
      <c r="T4" s="1">
        <v>0.81</v>
      </c>
      <c r="U4" s="1">
        <v>0.66</v>
      </c>
    </row>
    <row r="5" spans="2:21" ht="28.5">
      <c r="B5" s="6" t="s">
        <v>29</v>
      </c>
      <c r="C5" s="1">
        <v>36.42</v>
      </c>
      <c r="D5" s="1">
        <v>15.32</v>
      </c>
      <c r="E5" s="1">
        <v>26.29</v>
      </c>
      <c r="F5" s="1">
        <v>71.930000000000007</v>
      </c>
      <c r="G5" s="1">
        <v>17.52</v>
      </c>
      <c r="H5" s="1">
        <v>12.46</v>
      </c>
      <c r="I5" s="1">
        <v>24.6</v>
      </c>
      <c r="J5" s="1">
        <v>28.81</v>
      </c>
      <c r="K5" s="1">
        <v>58.36</v>
      </c>
      <c r="L5" s="1">
        <v>22.35</v>
      </c>
      <c r="M5" s="1">
        <v>38.78</v>
      </c>
      <c r="N5" s="1">
        <v>53.42</v>
      </c>
      <c r="O5" s="1">
        <v>20.04</v>
      </c>
      <c r="P5" s="1">
        <v>21.46</v>
      </c>
      <c r="Q5" s="1">
        <v>33.369999999999997</v>
      </c>
      <c r="R5" s="1">
        <v>25.08</v>
      </c>
      <c r="S5" s="1">
        <v>58.22</v>
      </c>
      <c r="T5" s="1">
        <v>13.47</v>
      </c>
      <c r="U5" s="1">
        <v>29.1</v>
      </c>
    </row>
    <row r="6" spans="2:21" ht="28.5">
      <c r="B6" s="6" t="s">
        <v>30</v>
      </c>
      <c r="C6" s="1">
        <v>88.46</v>
      </c>
      <c r="D6" s="1">
        <v>46.64</v>
      </c>
      <c r="E6" s="1">
        <v>29.63</v>
      </c>
      <c r="F6" s="1">
        <v>122.74</v>
      </c>
      <c r="G6" s="1">
        <v>59.89</v>
      </c>
      <c r="H6" s="1">
        <v>8.9600000000000009</v>
      </c>
      <c r="I6" s="1">
        <v>14.01</v>
      </c>
      <c r="J6" s="1">
        <v>27.96</v>
      </c>
      <c r="K6" s="1">
        <v>131.11000000000001</v>
      </c>
      <c r="L6" s="1">
        <v>80.099999999999994</v>
      </c>
      <c r="M6" s="1">
        <v>37.270000000000003</v>
      </c>
      <c r="N6" s="1">
        <v>100.88</v>
      </c>
      <c r="O6" s="1">
        <v>53.97</v>
      </c>
      <c r="P6" s="1">
        <v>13.78</v>
      </c>
      <c r="Q6" s="1">
        <v>17.350000000000001</v>
      </c>
      <c r="R6" s="1">
        <v>28.76</v>
      </c>
      <c r="S6" s="1">
        <v>89.7</v>
      </c>
      <c r="T6" s="1">
        <v>38.590000000000003</v>
      </c>
      <c r="U6" s="1">
        <v>28.3</v>
      </c>
    </row>
    <row r="7" spans="2:21" ht="28.5">
      <c r="B7" s="6" t="s">
        <v>31</v>
      </c>
      <c r="C7" s="1">
        <v>130.88999999999999</v>
      </c>
      <c r="D7" s="1">
        <v>58.28</v>
      </c>
      <c r="E7" s="1">
        <v>35.979999999999997</v>
      </c>
      <c r="F7" s="1">
        <v>247.19</v>
      </c>
      <c r="G7" s="1">
        <v>81.290000000000006</v>
      </c>
      <c r="H7" s="1">
        <v>7.1</v>
      </c>
      <c r="I7" s="1">
        <v>13.9</v>
      </c>
      <c r="J7" s="1">
        <v>30.15</v>
      </c>
      <c r="K7" s="1">
        <v>232.34</v>
      </c>
      <c r="L7" s="1">
        <v>103.82</v>
      </c>
      <c r="M7" s="1">
        <v>36.96</v>
      </c>
      <c r="N7" s="1">
        <v>150.18</v>
      </c>
      <c r="O7" s="1">
        <v>68.260000000000005</v>
      </c>
      <c r="P7" s="1">
        <v>8.18</v>
      </c>
      <c r="Q7" s="1">
        <v>13.9</v>
      </c>
      <c r="R7" s="1">
        <v>33.33</v>
      </c>
      <c r="S7" s="1">
        <v>161.1</v>
      </c>
      <c r="T7" s="1">
        <v>49.27</v>
      </c>
      <c r="U7" s="1">
        <v>30.88</v>
      </c>
    </row>
    <row r="8" spans="2:21">
      <c r="B8" s="6" t="s">
        <v>32</v>
      </c>
      <c r="C8" s="1">
        <v>24.71</v>
      </c>
      <c r="D8" s="1">
        <v>7.43</v>
      </c>
      <c r="E8" s="1">
        <v>9.0399999999999991</v>
      </c>
      <c r="F8" s="1">
        <v>13.11</v>
      </c>
      <c r="G8" s="1">
        <v>5.3</v>
      </c>
      <c r="H8" s="1">
        <v>7.19</v>
      </c>
      <c r="I8" s="1">
        <v>6.76</v>
      </c>
      <c r="J8" s="1">
        <v>7.09</v>
      </c>
      <c r="K8" s="1">
        <v>16.649999999999999</v>
      </c>
      <c r="L8" s="1">
        <v>7.63</v>
      </c>
      <c r="M8" s="1">
        <v>13.44</v>
      </c>
      <c r="N8" s="1">
        <v>26.94</v>
      </c>
      <c r="O8" s="1">
        <v>7.26</v>
      </c>
      <c r="P8" s="1">
        <v>11.92</v>
      </c>
      <c r="Q8" s="1">
        <v>6.43</v>
      </c>
      <c r="R8" s="1">
        <v>8.52</v>
      </c>
      <c r="S8" s="1">
        <v>15.38</v>
      </c>
      <c r="T8" s="1">
        <v>4.74</v>
      </c>
      <c r="U8" s="1">
        <v>8.11</v>
      </c>
    </row>
    <row r="9" spans="2:21">
      <c r="B9" s="6" t="s">
        <v>33</v>
      </c>
      <c r="C9" s="1">
        <v>17.309999999999999</v>
      </c>
      <c r="D9" s="1">
        <v>14.48</v>
      </c>
      <c r="E9" s="1">
        <v>7.22</v>
      </c>
      <c r="F9" s="1">
        <v>2.14</v>
      </c>
      <c r="G9" s="1">
        <v>7.83</v>
      </c>
      <c r="H9" s="1">
        <v>7.17</v>
      </c>
      <c r="I9" s="1">
        <v>9.3800000000000008</v>
      </c>
      <c r="J9" s="1">
        <v>5.33</v>
      </c>
      <c r="K9" s="1">
        <v>6.31</v>
      </c>
      <c r="L9" s="1">
        <v>12.3</v>
      </c>
      <c r="M9" s="1">
        <v>8.02</v>
      </c>
      <c r="N9" s="1">
        <v>9.2899999999999991</v>
      </c>
      <c r="O9" s="1">
        <v>10.9</v>
      </c>
      <c r="P9" s="1">
        <v>10.31</v>
      </c>
      <c r="Q9" s="1">
        <v>9.4700000000000006</v>
      </c>
      <c r="R9" s="1">
        <v>6.65</v>
      </c>
      <c r="S9" s="1">
        <v>3.93</v>
      </c>
      <c r="T9" s="1">
        <v>7.91</v>
      </c>
      <c r="U9" s="1">
        <v>6.23</v>
      </c>
    </row>
    <row r="10" spans="2:21">
      <c r="B10" s="6" t="s">
        <v>34</v>
      </c>
      <c r="C10" s="1">
        <v>20.25</v>
      </c>
      <c r="D10" s="1">
        <v>16.760000000000002</v>
      </c>
      <c r="E10" s="1">
        <v>8.6</v>
      </c>
      <c r="F10" s="1">
        <v>2.48</v>
      </c>
      <c r="G10" s="1">
        <v>9.25</v>
      </c>
      <c r="H10" s="1">
        <v>6.11</v>
      </c>
      <c r="I10" s="1">
        <v>10.38</v>
      </c>
      <c r="J10" s="1">
        <v>6.51</v>
      </c>
      <c r="K10" s="1">
        <v>7.25</v>
      </c>
      <c r="L10" s="1">
        <v>14.18</v>
      </c>
      <c r="M10" s="1">
        <v>8.4</v>
      </c>
      <c r="N10" s="1">
        <v>10.119999999999999</v>
      </c>
      <c r="O10" s="1">
        <v>12.67</v>
      </c>
      <c r="P10" s="1">
        <v>6.56</v>
      </c>
      <c r="Q10" s="1">
        <v>8.56</v>
      </c>
      <c r="R10" s="1">
        <v>8.16</v>
      </c>
      <c r="S10" s="1">
        <v>4.43</v>
      </c>
      <c r="T10" s="1">
        <v>9.32</v>
      </c>
      <c r="U10" s="1">
        <v>7.11</v>
      </c>
    </row>
    <row r="11" spans="2:21" ht="28.5">
      <c r="B11" s="6" t="s">
        <v>35</v>
      </c>
      <c r="C11" s="1">
        <v>40.840000000000003</v>
      </c>
      <c r="D11" s="1">
        <v>38</v>
      </c>
      <c r="E11" s="1">
        <v>27.58</v>
      </c>
      <c r="F11" s="1">
        <v>9.23</v>
      </c>
      <c r="G11" s="1">
        <v>20.059999999999999</v>
      </c>
      <c r="H11" s="1">
        <v>68.73</v>
      </c>
      <c r="I11" s="1">
        <v>48.67</v>
      </c>
      <c r="J11" s="1">
        <v>20.71</v>
      </c>
      <c r="K11" s="1">
        <v>15.54</v>
      </c>
      <c r="L11" s="1">
        <v>23.12</v>
      </c>
      <c r="M11" s="1">
        <v>26.34</v>
      </c>
      <c r="N11" s="1">
        <v>27.28</v>
      </c>
      <c r="O11" s="1">
        <v>26.26</v>
      </c>
      <c r="P11" s="1">
        <v>65.599999999999994</v>
      </c>
      <c r="Q11" s="1">
        <v>39.33</v>
      </c>
      <c r="R11" s="1">
        <v>26.46</v>
      </c>
      <c r="S11" s="1">
        <v>14.26</v>
      </c>
      <c r="T11" s="1">
        <v>25.9</v>
      </c>
      <c r="U11" s="1">
        <v>23.11</v>
      </c>
    </row>
    <row r="12" spans="2:21">
      <c r="B12" s="6" t="s">
        <v>36</v>
      </c>
      <c r="C12" s="1">
        <v>201.86</v>
      </c>
      <c r="D12" s="1">
        <v>81.8</v>
      </c>
      <c r="E12" s="1">
        <v>78.77</v>
      </c>
      <c r="F12" s="1">
        <v>93.93</v>
      </c>
      <c r="G12" s="1">
        <v>53.36</v>
      </c>
      <c r="H12" s="1">
        <v>106.89</v>
      </c>
      <c r="I12" s="1">
        <v>93.71</v>
      </c>
      <c r="J12" s="1">
        <v>65.56</v>
      </c>
      <c r="K12" s="1">
        <v>96.5</v>
      </c>
      <c r="L12" s="1">
        <v>58.14</v>
      </c>
      <c r="M12" s="1">
        <v>111.51</v>
      </c>
      <c r="N12" s="1">
        <v>177.47</v>
      </c>
      <c r="O12" s="1">
        <v>65.05</v>
      </c>
      <c r="P12" s="1">
        <v>97.77</v>
      </c>
      <c r="Q12" s="1">
        <v>86.13</v>
      </c>
      <c r="R12" s="1">
        <v>78.23</v>
      </c>
      <c r="S12" s="1">
        <v>102.18</v>
      </c>
      <c r="T12" s="1">
        <v>62.28</v>
      </c>
      <c r="U12" s="1">
        <v>69.47</v>
      </c>
    </row>
    <row r="13" spans="2:21">
      <c r="B13" s="6" t="s">
        <v>37</v>
      </c>
      <c r="C13" s="1">
        <v>3.6</v>
      </c>
      <c r="D13" s="1">
        <v>8.02</v>
      </c>
      <c r="E13" s="1">
        <v>6.63</v>
      </c>
      <c r="F13" s="1">
        <v>0.15</v>
      </c>
      <c r="G13" s="1">
        <v>1.1399999999999999</v>
      </c>
      <c r="H13" s="1">
        <v>34.14</v>
      </c>
      <c r="I13" s="1">
        <v>3.64</v>
      </c>
      <c r="J13" s="1">
        <v>5.6</v>
      </c>
      <c r="K13" s="1">
        <v>0.16</v>
      </c>
      <c r="L13" s="1">
        <v>1.98</v>
      </c>
      <c r="M13" s="1">
        <v>7.59</v>
      </c>
      <c r="N13" s="1">
        <v>0.88</v>
      </c>
      <c r="O13" s="1">
        <v>2.92</v>
      </c>
      <c r="P13" s="1">
        <v>28.67</v>
      </c>
      <c r="Q13" s="1">
        <v>1.08</v>
      </c>
      <c r="R13" s="1">
        <v>6.93</v>
      </c>
      <c r="S13" s="1">
        <v>0.05</v>
      </c>
      <c r="T13" s="1">
        <v>3.11</v>
      </c>
      <c r="U13" s="1">
        <v>5.58</v>
      </c>
    </row>
    <row r="16" spans="2:21">
      <c r="C16">
        <f>C7/C5</f>
        <v>3.5939044481054361</v>
      </c>
      <c r="D16">
        <f t="shared" ref="D16:U16" si="0">D7/D5</f>
        <v>3.804177545691906</v>
      </c>
      <c r="E16">
        <f t="shared" si="0"/>
        <v>1.3685812095853935</v>
      </c>
      <c r="F16">
        <f t="shared" si="0"/>
        <v>3.4365355206450712</v>
      </c>
      <c r="G16">
        <f t="shared" si="0"/>
        <v>4.6398401826484026</v>
      </c>
      <c r="H16">
        <f t="shared" si="0"/>
        <v>0.5698234349919743</v>
      </c>
      <c r="I16">
        <f t="shared" si="0"/>
        <v>0.56504065040650409</v>
      </c>
      <c r="J16">
        <f t="shared" si="0"/>
        <v>1.0465116279069768</v>
      </c>
      <c r="K16">
        <f t="shared" si="0"/>
        <v>3.981151473612063</v>
      </c>
      <c r="L16">
        <f t="shared" si="0"/>
        <v>4.6451901565995524</v>
      </c>
      <c r="M16">
        <f t="shared" si="0"/>
        <v>0.95306859205776173</v>
      </c>
      <c r="N16">
        <f t="shared" si="0"/>
        <v>2.8113066267315614</v>
      </c>
      <c r="O16">
        <f t="shared" si="0"/>
        <v>3.4061876247504994</v>
      </c>
      <c r="P16">
        <f t="shared" si="0"/>
        <v>0.38117427772600182</v>
      </c>
      <c r="Q16">
        <f t="shared" si="0"/>
        <v>0.41654180401558288</v>
      </c>
      <c r="R16">
        <f t="shared" si="0"/>
        <v>1.3289473684210527</v>
      </c>
      <c r="S16">
        <f t="shared" si="0"/>
        <v>2.7670903469598076</v>
      </c>
      <c r="T16">
        <f t="shared" si="0"/>
        <v>3.6577579806978471</v>
      </c>
      <c r="U16">
        <f t="shared" si="0"/>
        <v>1.0611683848797251</v>
      </c>
    </row>
  </sheetData>
  <conditionalFormatting sqref="C16:U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</vt:lpstr>
      <vt:lpstr>swarm</vt:lpstr>
      <vt:lpstr>reduction</vt:lpstr>
      <vt:lpstr>traffic</vt:lpstr>
      <vt:lpstr>model 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Lovric</dc:creator>
  <cp:lastModifiedBy>Mario Lovric</cp:lastModifiedBy>
  <dcterms:created xsi:type="dcterms:W3CDTF">2020-07-25T11:36:29Z</dcterms:created>
  <dcterms:modified xsi:type="dcterms:W3CDTF">2020-08-12T18:35:31Z</dcterms:modified>
</cp:coreProperties>
</file>